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01 - Soupis prací - Komu..." sheetId="2" r:id="rId2"/>
    <sheet name="VON - Soupis prací - Vedl..." sheetId="3" r:id="rId3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'101 - Soupis prací - Komu...'!$C$141:$K$356</definedName>
    <definedName name="_xlnm.Print_Area" localSheetId="1">'101 - Soupis prací - Komu...'!$C$4:$J$41,'101 - Soupis prací - Komu...'!$C$50:$J$76,'101 - Soupis prací - Komu...'!$C$82:$J$121,'101 - Soupis prací - Komu...'!$C$127:$K$356</definedName>
    <definedName name="_xlnm.Print_Titles" localSheetId="1">'101 - Soupis prací - Komu...'!$141:$141</definedName>
    <definedName name="_xlnm._FilterDatabase" localSheetId="2" hidden="1">'VON - Soupis prací - Vedl...'!$C$123:$K$151</definedName>
    <definedName name="_xlnm.Print_Area" localSheetId="2">'VON - Soupis prací - Vedl...'!$C$4:$J$41,'VON - Soupis prací - Vedl...'!$C$50:$J$76,'VON - Soupis prací - Vedl...'!$C$82:$J$103,'VON - Soupis prací - Vedl...'!$C$109:$K$151</definedName>
    <definedName name="_xlnm.Print_Titles" localSheetId="2">'VON - Soupis prací - Vedl...'!$123:$123</definedName>
  </definedNames>
  <calcPr/>
</workbook>
</file>

<file path=xl/calcChain.xml><?xml version="1.0" encoding="utf-8"?>
<calcChain xmlns="http://schemas.openxmlformats.org/spreadsheetml/2006/main">
  <c i="3" r="J39"/>
  <c r="J38"/>
  <c i="1" r="AY98"/>
  <c i="3" r="J37"/>
  <c i="1" r="AX98"/>
  <c i="3"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T135"/>
  <c r="T134"/>
  <c r="R136"/>
  <c r="R135"/>
  <c r="R134"/>
  <c r="P136"/>
  <c r="P135"/>
  <c r="P134"/>
  <c r="BK136"/>
  <c r="BK135"/>
  <c r="J135"/>
  <c r="BK134"/>
  <c r="J134"/>
  <c r="J136"/>
  <c r="BE136"/>
  <c r="J102"/>
  <c r="J101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7"/>
  <c r="F39"/>
  <c i="1" r="BD98"/>
  <c i="3" r="BH127"/>
  <c r="F38"/>
  <c i="1" r="BC98"/>
  <c i="3" r="BG127"/>
  <c r="F37"/>
  <c i="1" r="BB98"/>
  <c i="3" r="BF127"/>
  <c r="J36"/>
  <c i="1" r="AW98"/>
  <c i="3" r="F36"/>
  <c i="1" r="BA98"/>
  <c i="3" r="T127"/>
  <c r="T126"/>
  <c r="T125"/>
  <c r="T124"/>
  <c r="R127"/>
  <c r="R126"/>
  <c r="R125"/>
  <c r="R124"/>
  <c r="P127"/>
  <c r="P126"/>
  <c r="P125"/>
  <c r="P124"/>
  <c i="1" r="AU98"/>
  <c i="3" r="BK127"/>
  <c r="BK126"/>
  <c r="J126"/>
  <c r="BK125"/>
  <c r="J125"/>
  <c r="BK124"/>
  <c r="J124"/>
  <c r="J98"/>
  <c r="J32"/>
  <c i="1" r="AG98"/>
  <c i="3" r="J127"/>
  <c r="BE127"/>
  <c r="J35"/>
  <c i="1" r="AV98"/>
  <c i="3" r="F35"/>
  <c i="1" r="AZ98"/>
  <c i="3" r="J100"/>
  <c r="J99"/>
  <c r="J121"/>
  <c r="J120"/>
  <c r="F120"/>
  <c r="F118"/>
  <c r="E116"/>
  <c r="J94"/>
  <c r="J93"/>
  <c r="F93"/>
  <c r="F91"/>
  <c r="E89"/>
  <c r="J41"/>
  <c r="J20"/>
  <c r="E20"/>
  <c r="F121"/>
  <c r="F94"/>
  <c r="J19"/>
  <c r="J14"/>
  <c r="J118"/>
  <c r="J91"/>
  <c r="E7"/>
  <c r="E112"/>
  <c r="E85"/>
  <c i="2" r="J39"/>
  <c r="J38"/>
  <c i="1" r="AY96"/>
  <c i="2" r="J37"/>
  <c i="1" r="AX96"/>
  <c i="2" r="BI356"/>
  <c r="BH356"/>
  <c r="BG356"/>
  <c r="BF356"/>
  <c r="T356"/>
  <c r="T355"/>
  <c r="R356"/>
  <c r="R355"/>
  <c r="P356"/>
  <c r="P355"/>
  <c r="BK356"/>
  <c r="BK355"/>
  <c r="J355"/>
  <c r="J356"/>
  <c r="BE356"/>
  <c r="J120"/>
  <c r="BI353"/>
  <c r="BH353"/>
  <c r="BG353"/>
  <c r="BF353"/>
  <c r="T353"/>
  <c r="R353"/>
  <c r="P353"/>
  <c r="BK353"/>
  <c r="J353"/>
  <c r="BE353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7"/>
  <c r="BH347"/>
  <c r="BG347"/>
  <c r="BF347"/>
  <c r="T347"/>
  <c r="R347"/>
  <c r="P347"/>
  <c r="BK347"/>
  <c r="J347"/>
  <c r="BE347"/>
  <c r="BI345"/>
  <c r="BH345"/>
  <c r="BG345"/>
  <c r="BF345"/>
  <c r="T345"/>
  <c r="R345"/>
  <c r="P345"/>
  <c r="BK345"/>
  <c r="J345"/>
  <c r="BE345"/>
  <c r="BI343"/>
  <c r="BH343"/>
  <c r="BG343"/>
  <c r="BF343"/>
  <c r="T343"/>
  <c r="T342"/>
  <c r="R343"/>
  <c r="R342"/>
  <c r="P343"/>
  <c r="P342"/>
  <c r="BK343"/>
  <c r="BK342"/>
  <c r="J342"/>
  <c r="J343"/>
  <c r="BE343"/>
  <c r="J119"/>
  <c r="BI340"/>
  <c r="BH340"/>
  <c r="BG340"/>
  <c r="BF340"/>
  <c r="T340"/>
  <c r="T339"/>
  <c r="R340"/>
  <c r="R339"/>
  <c r="P340"/>
  <c r="P339"/>
  <c r="BK340"/>
  <c r="BK339"/>
  <c r="J339"/>
  <c r="J340"/>
  <c r="BE340"/>
  <c r="J118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4"/>
  <c r="BH314"/>
  <c r="BG314"/>
  <c r="BF314"/>
  <c r="T314"/>
  <c r="R314"/>
  <c r="P314"/>
  <c r="BK314"/>
  <c r="J314"/>
  <c r="BE314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8"/>
  <c r="BH298"/>
  <c r="BG298"/>
  <c r="BF298"/>
  <c r="T298"/>
  <c r="T297"/>
  <c r="R298"/>
  <c r="R297"/>
  <c r="P298"/>
  <c r="P297"/>
  <c r="BK298"/>
  <c r="BK297"/>
  <c r="J297"/>
  <c r="J298"/>
  <c r="BE298"/>
  <c r="J117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T263"/>
  <c r="R264"/>
  <c r="R263"/>
  <c r="P264"/>
  <c r="P263"/>
  <c r="BK264"/>
  <c r="BK263"/>
  <c r="J263"/>
  <c r="J264"/>
  <c r="BE264"/>
  <c r="J116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T250"/>
  <c r="T249"/>
  <c r="R251"/>
  <c r="R250"/>
  <c r="R249"/>
  <c r="P251"/>
  <c r="P250"/>
  <c r="P249"/>
  <c r="BK251"/>
  <c r="BK250"/>
  <c r="J250"/>
  <c r="BK249"/>
  <c r="J249"/>
  <c r="J251"/>
  <c r="BE251"/>
  <c r="J115"/>
  <c r="J114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T240"/>
  <c r="R241"/>
  <c r="R240"/>
  <c r="P241"/>
  <c r="P240"/>
  <c r="BK241"/>
  <c r="BK240"/>
  <c r="J240"/>
  <c r="J241"/>
  <c r="BE241"/>
  <c r="J113"/>
  <c r="BI238"/>
  <c r="BH238"/>
  <c r="BG238"/>
  <c r="BF238"/>
  <c r="T238"/>
  <c r="R238"/>
  <c r="P238"/>
  <c r="BK238"/>
  <c r="J238"/>
  <c r="BE238"/>
  <c r="BI236"/>
  <c r="BH236"/>
  <c r="BG236"/>
  <c r="BF236"/>
  <c r="T236"/>
  <c r="T235"/>
  <c r="R236"/>
  <c r="R235"/>
  <c r="P236"/>
  <c r="P235"/>
  <c r="BK236"/>
  <c r="BK235"/>
  <c r="J235"/>
  <c r="J236"/>
  <c r="BE236"/>
  <c r="J112"/>
  <c r="BI233"/>
  <c r="BH233"/>
  <c r="BG233"/>
  <c r="BF233"/>
  <c r="T233"/>
  <c r="R233"/>
  <c r="P233"/>
  <c r="BK233"/>
  <c r="J233"/>
  <c r="BE233"/>
  <c r="BI231"/>
  <c r="BH231"/>
  <c r="BG231"/>
  <c r="BF231"/>
  <c r="T231"/>
  <c r="T230"/>
  <c r="T229"/>
  <c r="R231"/>
  <c r="R230"/>
  <c r="R229"/>
  <c r="P231"/>
  <c r="P230"/>
  <c r="P229"/>
  <c r="BK231"/>
  <c r="BK230"/>
  <c r="J230"/>
  <c r="BK229"/>
  <c r="J229"/>
  <c r="J231"/>
  <c r="BE231"/>
  <c r="J111"/>
  <c r="J110"/>
  <c r="BI227"/>
  <c r="BH227"/>
  <c r="BG227"/>
  <c r="BF227"/>
  <c r="T227"/>
  <c r="T226"/>
  <c r="T225"/>
  <c r="R227"/>
  <c r="R226"/>
  <c r="R225"/>
  <c r="P227"/>
  <c r="P226"/>
  <c r="P225"/>
  <c r="BK227"/>
  <c r="BK226"/>
  <c r="J226"/>
  <c r="BK225"/>
  <c r="J225"/>
  <c r="J227"/>
  <c r="BE227"/>
  <c r="J109"/>
  <c r="J108"/>
  <c r="BI222"/>
  <c r="BH222"/>
  <c r="BG222"/>
  <c r="BF222"/>
  <c r="T222"/>
  <c r="T221"/>
  <c r="R222"/>
  <c r="R221"/>
  <c r="P222"/>
  <c r="P221"/>
  <c r="BK222"/>
  <c r="BK221"/>
  <c r="J221"/>
  <c r="J222"/>
  <c r="BE222"/>
  <c r="J107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T204"/>
  <c r="R205"/>
  <c r="R204"/>
  <c r="P205"/>
  <c r="P204"/>
  <c r="BK205"/>
  <c r="BK204"/>
  <c r="J204"/>
  <c r="J205"/>
  <c r="BE205"/>
  <c r="J106"/>
  <c r="BI202"/>
  <c r="BH202"/>
  <c r="BG202"/>
  <c r="BF202"/>
  <c r="T202"/>
  <c r="R202"/>
  <c r="P202"/>
  <c r="BK202"/>
  <c r="J202"/>
  <c r="BE202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T191"/>
  <c r="R192"/>
  <c r="R191"/>
  <c r="P192"/>
  <c r="P191"/>
  <c r="BK192"/>
  <c r="BK191"/>
  <c r="J191"/>
  <c r="J192"/>
  <c r="BE192"/>
  <c r="J105"/>
  <c r="BI187"/>
  <c r="BH187"/>
  <c r="BG187"/>
  <c r="BF187"/>
  <c r="T187"/>
  <c r="T186"/>
  <c r="R187"/>
  <c r="R186"/>
  <c r="P187"/>
  <c r="P186"/>
  <c r="BK187"/>
  <c r="BK186"/>
  <c r="J186"/>
  <c r="J187"/>
  <c r="BE187"/>
  <c r="J104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T173"/>
  <c r="R174"/>
  <c r="R173"/>
  <c r="P174"/>
  <c r="P173"/>
  <c r="BK174"/>
  <c r="BK173"/>
  <c r="J173"/>
  <c r="J174"/>
  <c r="BE174"/>
  <c r="J103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T163"/>
  <c r="R164"/>
  <c r="R163"/>
  <c r="P164"/>
  <c r="P163"/>
  <c r="BK164"/>
  <c r="BK163"/>
  <c r="J163"/>
  <c r="J164"/>
  <c r="BE164"/>
  <c r="J10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F39"/>
  <c i="1" r="BD96"/>
  <c i="2" r="BH146"/>
  <c r="F38"/>
  <c i="1" r="BC96"/>
  <c i="2" r="BG146"/>
  <c r="F37"/>
  <c i="1" r="BB96"/>
  <c i="2" r="BF146"/>
  <c r="J36"/>
  <c i="1" r="AW96"/>
  <c i="2" r="F36"/>
  <c i="1" r="BA96"/>
  <c i="2" r="T146"/>
  <c r="T145"/>
  <c r="T144"/>
  <c r="T143"/>
  <c r="T142"/>
  <c r="R146"/>
  <c r="R145"/>
  <c r="R144"/>
  <c r="R143"/>
  <c r="R142"/>
  <c r="P146"/>
  <c r="P145"/>
  <c r="P144"/>
  <c r="P143"/>
  <c r="P142"/>
  <c i="1" r="AU96"/>
  <c i="2" r="BK146"/>
  <c r="BK145"/>
  <c r="J145"/>
  <c r="BK144"/>
  <c r="J144"/>
  <c r="BK143"/>
  <c r="J143"/>
  <c r="BK142"/>
  <c r="J142"/>
  <c r="J98"/>
  <c r="J32"/>
  <c i="1" r="AG96"/>
  <c i="2" r="J146"/>
  <c r="BE146"/>
  <c r="J35"/>
  <c i="1" r="AV96"/>
  <c i="2" r="F35"/>
  <c i="1" r="AZ96"/>
  <c i="2" r="J101"/>
  <c r="J100"/>
  <c r="J99"/>
  <c r="J139"/>
  <c r="J138"/>
  <c r="F138"/>
  <c r="F136"/>
  <c r="E134"/>
  <c r="J94"/>
  <c r="J93"/>
  <c r="F93"/>
  <c r="F91"/>
  <c r="E89"/>
  <c r="J41"/>
  <c r="J20"/>
  <c r="E20"/>
  <c r="F139"/>
  <c r="F94"/>
  <c r="J19"/>
  <c r="J14"/>
  <c r="J136"/>
  <c r="J91"/>
  <c r="E7"/>
  <c r="E130"/>
  <c r="E85"/>
  <c i="1" r="BD97"/>
  <c r="BC97"/>
  <c r="BB97"/>
  <c r="BA97"/>
  <c r="AZ97"/>
  <c r="AY97"/>
  <c r="AX97"/>
  <c r="AW97"/>
  <c r="AV97"/>
  <c r="AU97"/>
  <c r="AT97"/>
  <c r="AS97"/>
  <c r="AG97"/>
  <c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<sst xmlns="http://schemas.openxmlformats.org/spreadsheetml/2006/main">
  <si>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</si>
  <si>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</si>
  <si>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</si>
  <si>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</si>
  <si>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</si>
  <si>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{76a37413-2add-44b6-a854-8cff611dfadc}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</si>
  <si>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</si>
  <si>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</si>
  <si>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</si>
  <si>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</si>
  <si>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</si>
  <si>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</si>
  <si>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</si>
  <si>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</si>
  <si>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2019-003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</si>
  <si>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</si>
  <si>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</si>
  <si>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Úpravy ulice Sv.Čecha v Karviné-Fryštátě, 3.část</t>
  </si>
  <si>
    <t>KSO:</t>
  </si>
  <si>
    <t>822 27 73</t>
  </si>
  <si>
    <t>CC-CZ:</t>
  </si>
  <si>
    <t>2112</t>
  </si>
  <si>
    <t>Místo:</t>
  </si>
  <si>
    <t>Karviná Fryštát</t>
  </si>
  <si>
    <t>Datum:</t>
  </si>
  <si>
    <t>16. 2. 2019</t>
  </si>
  <si>
    <t>Zadavatel:</t>
  </si>
  <si>
    <t>IČ:</t>
  </si>
  <si>
    <t>002977534</t>
  </si>
  <si>
    <t>SMK-odbor majetkový</t>
  </si>
  <si>
    <t>DIČ:</t>
  </si>
  <si>
    <t>CZ002977534</t>
  </si>
  <si>
    <t>Uchazeč:</t>
  </si>
  <si>
    <t>Vyplň údaj</t>
  </si>
  <si>
    <t>Projektant:</t>
  </si>
  <si>
    <t>47680091</t>
  </si>
  <si>
    <t>Ateliér ESO spolsr.o.,K.H.Máchy5203/33</t>
  </si>
  <si>
    <t>CZ47680091</t>
  </si>
  <si>
    <t>True</t>
  </si>
  <si>
    <t>Zpracovatel:</t>
  </si>
  <si>
    <t>Ing. Miloslav Vrána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</si>
  <si>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</si>
  <si>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</si>
  <si>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</si>
  <si>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</si>
  <si>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</si>
  <si>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</si>
  <si>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</si>
  <si>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</si>
  <si>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</si>
  <si>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</si>
  <si>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</si>
  <si>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</si>
  <si>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</si>
  <si>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</si>
  <si>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</si>
  <si>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</si>
  <si>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</si>
  <si>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</si>
  <si>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</si>
  <si>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</si>
  <si>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</si>
  <si>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</si>
  <si>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</si>
  <si>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</si>
  <si>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</si>
  <si>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</si>
  <si>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</si>
  <si>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</si>
  <si>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</si>
  <si>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</si>
  <si>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</si>
  <si>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</si>
  <si>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</si>
  <si>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</si>
  <si>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</si>
  <si>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</si>
  <si>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</si>
  <si>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</si>
  <si>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</si>
  <si>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</si>
  <si>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</si>
  <si>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</si>
  <si>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</si>
  <si>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</si>
  <si>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</si>
  <si>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101</t>
  </si>
  <si>
    <t>Komunikace</t>
  </si>
  <si>
    <t>STA</t>
  </si>
  <si>
    <t>1</t>
  </si>
  <si>
    <t>{feff5456-b4f7-49a2-96ee-834001e3909e}</t>
  </si>
  <si>
    <t>2</t>
  </si>
  <si>
    <t>/</t>
  </si>
  <si>
    <t>Soupis prací - Komunikace</t>
  </si>
  <si>
    <t>Soupis</t>
  </si>
  <si>
    <t>{3c1e88c9-b3a9-42d3-96d2-491ba2762609}</t>
  </si>
  <si>
    <t>VON</t>
  </si>
  <si>
    <t>Vedlejší a ostatní náklady</t>
  </si>
  <si>
    <t>{0834ae12-77cd-468d-a2ce-aa3b9917d930}</t>
  </si>
  <si>
    <t>Soupis prací - Vedlejší a ostatní náklady</t>
  </si>
  <si>
    <t>{99eee685-10a4-49d2-9bc6-12af6df7548d}</t>
  </si>
  <si>
    <t>KRYCÍ LIST SOUPISU PRACÍ</t>
  </si>
  <si>
    <t>Objekt:</t>
  </si>
  <si>
    <t>101 - Komunikace</t>
  </si>
  <si>
    <t>Soupis:</t>
  </si>
  <si>
    <t>101 - Soupis prací - Komunikace</t>
  </si>
  <si>
    <t>Ing. Miloslav v Karviné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</si>
  <si>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</si>
  <si>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</si>
  <si>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</si>
  <si>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</si>
  <si>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</si>
  <si>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</si>
  <si>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</si>
  <si>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</si>
  <si>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</si>
  <si>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</si>
  <si>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</si>
  <si>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</si>
  <si>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</si>
  <si>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27 - Zakládání - základy</t>
  </si>
  <si>
    <t xml:space="preserve">    4 - Vodorovné konstrukce</t>
  </si>
  <si>
    <t xml:space="preserve">      45 - Vodorovné podkladní a vedlejší konstrukce inž. staveb</t>
  </si>
  <si>
    <t xml:space="preserve">    5 - Komunikace</t>
  </si>
  <si>
    <t xml:space="preserve">      56 - Podkladní vrstvy komunikací, letišť a ploch</t>
  </si>
  <si>
    <t xml:space="preserve">      59 - Kryty pozemních komunikací, letišť a ploch dlážděných (předlažby)</t>
  </si>
  <si>
    <t xml:space="preserve">    57 - Kryty pozemních komunikací letišť a ploch z kameniva nebo živičné</t>
  </si>
  <si>
    <t xml:space="preserve">    8 - Trubní vedení</t>
  </si>
  <si>
    <t xml:space="preserve">      87 - Potrubí z trub plastických a skleněných</t>
  </si>
  <si>
    <t xml:space="preserve">    89 - Trubní vedení - ostatní konstrukce</t>
  </si>
  <si>
    <t xml:space="preserve">    91 - Doplňující konstrukce a práce pozemních komunikací, letišť a ploch</t>
  </si>
  <si>
    <t xml:space="preserve">    96 - Bourání konstrukcí</t>
  </si>
  <si>
    <t xml:space="preserve">    97 - Prorážení otvorů a ostatní bourací práce</t>
  </si>
  <si>
    <t xml:space="preserve">    99 -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</si>
  <si>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</si>
  <si>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</si>
  <si>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</si>
  <si>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</si>
  <si>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</si>
  <si>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</si>
  <si>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</si>
  <si>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</si>
  <si>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</si>
  <si>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</si>
  <si>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</si>
  <si>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</si>
  <si>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</si>
  <si>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</si>
  <si>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</si>
  <si>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</si>
  <si>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</si>
  <si>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</si>
  <si>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</si>
  <si>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</si>
  <si>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113106123</t>
  </si>
  <si>
    <t>Rozebrání dlažeb ze zámkových dlaždic komunikací pro pěší ručně</t>
  </si>
  <si>
    <t>m2</t>
  </si>
  <si>
    <t>CS ÚRS 2019 01</t>
  </si>
  <si>
    <t>4</t>
  </si>
  <si>
    <t>3</t>
  </si>
  <si>
    <t>-363964837</t>
  </si>
  <si>
    <t>VV</t>
  </si>
  <si>
    <t>Rozebrání dlažby pro předláždění</t>
  </si>
  <si>
    <t>82,4*1,5+2*2*9</t>
  </si>
  <si>
    <t>113106152</t>
  </si>
  <si>
    <t>Rozebrání dlažeb vozovek z velkých kostek s ložem ze živice ručně</t>
  </si>
  <si>
    <t>677464273</t>
  </si>
  <si>
    <t>odstranění zpomalovacího prahu ze žulových kostek</t>
  </si>
  <si>
    <t>1,2*6</t>
  </si>
  <si>
    <t>113106292</t>
  </si>
  <si>
    <t>Rozebrání vozovek ze silničních dílců spáry zalité cementovou maltou strojně pl přes 50 do 200m2</t>
  </si>
  <si>
    <t>-148908040</t>
  </si>
  <si>
    <t>vybourání stávající betonové přídlažby</t>
  </si>
  <si>
    <t>412*0,25</t>
  </si>
  <si>
    <t>113107222</t>
  </si>
  <si>
    <t>Odstranění podkladu pl přes 200 m2 z kameniva drceného tl 200 mm</t>
  </si>
  <si>
    <t>-699738681</t>
  </si>
  <si>
    <t>přípojky</t>
  </si>
  <si>
    <t>46*1*2</t>
  </si>
  <si>
    <t>5</t>
  </si>
  <si>
    <t>113154364</t>
  </si>
  <si>
    <t>Frézování živičného krytu tl 100 mm pruh š 2 m pl do 10000 m2 s překážkami v trase</t>
  </si>
  <si>
    <t>141139316</t>
  </si>
  <si>
    <t>1495</t>
  </si>
  <si>
    <t>6</t>
  </si>
  <si>
    <t>113202111</t>
  </si>
  <si>
    <t>Vytrhání obrub krajníků obrubníků stojatých</t>
  </si>
  <si>
    <t>m</t>
  </si>
  <si>
    <t>1956173368</t>
  </si>
  <si>
    <t>vybourání obrubníku</t>
  </si>
  <si>
    <t>82,4</t>
  </si>
  <si>
    <t>12</t>
  </si>
  <si>
    <t>Zemní práce - odkopávky a prokopávky</t>
  </si>
  <si>
    <t>7</t>
  </si>
  <si>
    <t>122101401</t>
  </si>
  <si>
    <t>Vykopávky v zemníku na suchu v hornině tř. 1 a 2 objem do 100 m3</t>
  </si>
  <si>
    <t>m3</t>
  </si>
  <si>
    <t>-1292883880</t>
  </si>
  <si>
    <t>135*0,1</t>
  </si>
  <si>
    <t>8</t>
  </si>
  <si>
    <t>122202201</t>
  </si>
  <si>
    <t>Odkopávky a prokopávky nezapažené pro silnice objemu do 100 m3 v hornině tř. 3</t>
  </si>
  <si>
    <t>-316177843</t>
  </si>
  <si>
    <t>9</t>
  </si>
  <si>
    <t>122202209</t>
  </si>
  <si>
    <t>Příplatek k odkopávkám a prokopávkám pro silnice v hornině tř. 3 za lepivost</t>
  </si>
  <si>
    <t>-1998948453</t>
  </si>
  <si>
    <t>5*0,5</t>
  </si>
  <si>
    <t>10</t>
  </si>
  <si>
    <t>M</t>
  </si>
  <si>
    <t>10371500</t>
  </si>
  <si>
    <t>substrát pro trávníky VL</t>
  </si>
  <si>
    <t>-439980739</t>
  </si>
  <si>
    <t>nákup ornice</t>
  </si>
  <si>
    <t>13</t>
  </si>
  <si>
    <t>Zemní práce - hloubené vykopávky</t>
  </si>
  <si>
    <t>131201101</t>
  </si>
  <si>
    <t>Hloubení jam nezapažených v hornině tř. 3 objemu do 100 m3</t>
  </si>
  <si>
    <t>1977818680</t>
  </si>
  <si>
    <t>2*2*2*9</t>
  </si>
  <si>
    <t>131201109</t>
  </si>
  <si>
    <t>Příplatek za lepivost u hloubení jam nezapažených v hornině tř. 3</t>
  </si>
  <si>
    <t>71202143</t>
  </si>
  <si>
    <t>72*0,5</t>
  </si>
  <si>
    <t>132201102</t>
  </si>
  <si>
    <t>Hloubení rýh š do 600 mm v hornině tř. 3 objemu přes 100 m3</t>
  </si>
  <si>
    <t>380392256</t>
  </si>
  <si>
    <t>82,4*0,3*0,4+412*0,4*0,4</t>
  </si>
  <si>
    <t>14</t>
  </si>
  <si>
    <t>132201109</t>
  </si>
  <si>
    <t>Příplatek za lepivost k hloubení rýh š do 600 mm v hornině tř. 3</t>
  </si>
  <si>
    <t>1540669899</t>
  </si>
  <si>
    <t>75,808*0,5</t>
  </si>
  <si>
    <t>132301201</t>
  </si>
  <si>
    <t>Hloubení rýh š do 2000 mm v hornině tř. 4 objemu do 100 m3</t>
  </si>
  <si>
    <t>1437153375</t>
  </si>
  <si>
    <t>46*1,1*1,5</t>
  </si>
  <si>
    <t>16</t>
  </si>
  <si>
    <t>132201209</t>
  </si>
  <si>
    <t>Příplatek za lepivost k hloubení rýh š do 2000 mm v hornině tř. 3</t>
  </si>
  <si>
    <t>1525709517</t>
  </si>
  <si>
    <t>75,9*0,5</t>
  </si>
  <si>
    <t>Zemní práce - přemístění výkopku</t>
  </si>
  <si>
    <t>17</t>
  </si>
  <si>
    <t>162701105</t>
  </si>
  <si>
    <t>Vodorovné přemístění do 10000 m výkopku z horniny tř. 1 až 4</t>
  </si>
  <si>
    <t>1551434302</t>
  </si>
  <si>
    <t>13,5</t>
  </si>
  <si>
    <t>5+72+75,808+75,9</t>
  </si>
  <si>
    <t>Součet</t>
  </si>
  <si>
    <t>Zemní práce - konstrukce ze zemin</t>
  </si>
  <si>
    <t>18</t>
  </si>
  <si>
    <t>171201201</t>
  </si>
  <si>
    <t>Uložení sypaniny na skládky</t>
  </si>
  <si>
    <t>-1583683308</t>
  </si>
  <si>
    <t>242,208</t>
  </si>
  <si>
    <t>19</t>
  </si>
  <si>
    <t>171201211</t>
  </si>
  <si>
    <t>Poplatek za uložení odpadu ze sypaniny na skládce (skládkovné)</t>
  </si>
  <si>
    <t>t</t>
  </si>
  <si>
    <t>-1192557005</t>
  </si>
  <si>
    <t>(242,208-13,5)*1,8</t>
  </si>
  <si>
    <t>20</t>
  </si>
  <si>
    <t>174101101</t>
  </si>
  <si>
    <t>Zásyp jam, šachet rýh nebo kolem objektů sypaninou se zhutněním</t>
  </si>
  <si>
    <t>2091597258</t>
  </si>
  <si>
    <t>72</t>
  </si>
  <si>
    <t>3,14*0,3*0,3*1,9*9*-1</t>
  </si>
  <si>
    <t>75,9</t>
  </si>
  <si>
    <t>(0,15+0,44)*46*-1</t>
  </si>
  <si>
    <t>58333674</t>
  </si>
  <si>
    <t>kamenivo těžené hrubé frakce 16/32</t>
  </si>
  <si>
    <t>2072881534</t>
  </si>
  <si>
    <t>115,928*1,8</t>
  </si>
  <si>
    <t>Zemní práce - povrchové úpravy terénu</t>
  </si>
  <si>
    <t>22</t>
  </si>
  <si>
    <t>181301101</t>
  </si>
  <si>
    <t>Rozprostření ornice tl vrstvy do 100 mm pl do 500 m2 v rovině nebo ve svahu do 1:5</t>
  </si>
  <si>
    <t>570043568</t>
  </si>
  <si>
    <t>135</t>
  </si>
  <si>
    <t>23</t>
  </si>
  <si>
    <t>181411131</t>
  </si>
  <si>
    <t>Založení parkového trávníku výsevem plochy do 1000 m2 v rovině a ve svahu do 1:5</t>
  </si>
  <si>
    <t>401639215</t>
  </si>
  <si>
    <t>24</t>
  </si>
  <si>
    <t>005724200</t>
  </si>
  <si>
    <t>osivo směs travní parková okrasná</t>
  </si>
  <si>
    <t>kg</t>
  </si>
  <si>
    <t>-114800446</t>
  </si>
  <si>
    <t>135*0,03</t>
  </si>
  <si>
    <t>25</t>
  </si>
  <si>
    <t>181951101</t>
  </si>
  <si>
    <t>Úprava pláně v hornině tř. 1 až 4 bez zhutnění</t>
  </si>
  <si>
    <t>-609067045</t>
  </si>
  <si>
    <t>26</t>
  </si>
  <si>
    <t>181951102</t>
  </si>
  <si>
    <t>Úprava pláně v hornině tř. 1 až 4 se zhutněním</t>
  </si>
  <si>
    <t>-79440679</t>
  </si>
  <si>
    <t>49*1</t>
  </si>
  <si>
    <t>27</t>
  </si>
  <si>
    <t>183402121</t>
  </si>
  <si>
    <t>Rozrušení půdy souvislé plochy do 500 m2 hloubky do 150 mm v rovině a svahu do 1:5</t>
  </si>
  <si>
    <t>1213598054</t>
  </si>
  <si>
    <t>28</t>
  </si>
  <si>
    <t>183403111</t>
  </si>
  <si>
    <t>Obdělání půdy nakopáním na hloubku do 0,1 m v rovině a svahu do 1:5</t>
  </si>
  <si>
    <t>1744591662</t>
  </si>
  <si>
    <t>29</t>
  </si>
  <si>
    <t>183403153</t>
  </si>
  <si>
    <t>Obdělání půdy hrabáním v rovině a svahu do 1:5</t>
  </si>
  <si>
    <t>633619747</t>
  </si>
  <si>
    <t>Zakládání - základy</t>
  </si>
  <si>
    <t>30</t>
  </si>
  <si>
    <t>274316R00</t>
  </si>
  <si>
    <t>Uložení stávajících síti do chráničky, včetně dodávky chráničky, zemních prací a obetonování</t>
  </si>
  <si>
    <t>1434895712</t>
  </si>
  <si>
    <t>rezerva</t>
  </si>
  <si>
    <t>52</t>
  </si>
  <si>
    <t>Vodorovné konstrukce</t>
  </si>
  <si>
    <t>45</t>
  </si>
  <si>
    <t>Vodorovné podkladní a vedlejší konstrukce inž. staveb</t>
  </si>
  <si>
    <t>31</t>
  </si>
  <si>
    <t>451573111</t>
  </si>
  <si>
    <t>Lože pod potrubí otevřený výkop ze štěrkopísku</t>
  </si>
  <si>
    <t>-1580960699</t>
  </si>
  <si>
    <t>(0,15+0,44)*46</t>
  </si>
  <si>
    <t>56</t>
  </si>
  <si>
    <t>Podkladní vrstvy komunikací, letišť a ploch</t>
  </si>
  <si>
    <t>32</t>
  </si>
  <si>
    <t>564851111.1</t>
  </si>
  <si>
    <t>Podklad ze štěrkodrtě ŠD tl 150 mm</t>
  </si>
  <si>
    <t>-101967596</t>
  </si>
  <si>
    <t>46*1*8</t>
  </si>
  <si>
    <t>33</t>
  </si>
  <si>
    <t>565131111</t>
  </si>
  <si>
    <t>Vyrovnání povrchu dosavadních podkladů obalovaným kamenivem ACP (OK) tl 50 mm</t>
  </si>
  <si>
    <t>1946969695</t>
  </si>
  <si>
    <t>1495*0,7</t>
  </si>
  <si>
    <t>59</t>
  </si>
  <si>
    <t>Kryty pozemních komunikací, letišť a ploch dlážděných (předlažby)</t>
  </si>
  <si>
    <t>34</t>
  </si>
  <si>
    <t>596211222</t>
  </si>
  <si>
    <t>Kladení zámkové dlažby komunikací pro pěší tl 80 mm skupiny B pl do 300 m2</t>
  </si>
  <si>
    <t>1380838823</t>
  </si>
  <si>
    <t>159,6</t>
  </si>
  <si>
    <t>35</t>
  </si>
  <si>
    <t>59245297</t>
  </si>
  <si>
    <t xml:space="preserve">dlažba zámková profilová  kraj 20x14x8 cm přírodní</t>
  </si>
  <si>
    <t>1614040897</t>
  </si>
  <si>
    <t>159,6*1,01*0,3</t>
  </si>
  <si>
    <t>57</t>
  </si>
  <si>
    <t>Kryty pozemních komunikací letišť a ploch z kameniva nebo živičné</t>
  </si>
  <si>
    <t>36</t>
  </si>
  <si>
    <t>573231107</t>
  </si>
  <si>
    <t>Postřik živičný spojovací ze silniční emulze v množství 0,40 kg/m2</t>
  </si>
  <si>
    <t>1576426596</t>
  </si>
  <si>
    <t>37</t>
  </si>
  <si>
    <t>573231109</t>
  </si>
  <si>
    <t>Postřik živičný spojovací ze silniční emulze v množství 0,60 kg/m2</t>
  </si>
  <si>
    <t>-1365685042</t>
  </si>
  <si>
    <t>38</t>
  </si>
  <si>
    <t>577144121</t>
  </si>
  <si>
    <t>Asfaltový beton vrstva obrusná ACO 11 (ABS) tř. I tl 50 mm š přes 3 m z nemodifikovaného asfaltu</t>
  </si>
  <si>
    <t>-497631428</t>
  </si>
  <si>
    <t>39</t>
  </si>
  <si>
    <t>577165122</t>
  </si>
  <si>
    <t>Asfaltový beton vrstva ložní ACL 16 (ABH) tl 70 mm š přes 3 m z nemodifikovaného asfaltu</t>
  </si>
  <si>
    <t>CS ÚRS 2018 01</t>
  </si>
  <si>
    <t>-1491258158</t>
  </si>
  <si>
    <t>Trubní vedení</t>
  </si>
  <si>
    <t>87</t>
  </si>
  <si>
    <t>Potrubí z trub plastických a skleněných</t>
  </si>
  <si>
    <t>40</t>
  </si>
  <si>
    <t>871350410</t>
  </si>
  <si>
    <t>Montáž kanalizačního potrubí korugovaného SN 10 z polypropylenu DN 200</t>
  </si>
  <si>
    <t>-7191142</t>
  </si>
  <si>
    <t>2+2+16+2+4+2+6+3+7+2</t>
  </si>
  <si>
    <t>41</t>
  </si>
  <si>
    <t>28614094</t>
  </si>
  <si>
    <t>trubka kanalizační žebrovaná PP vnitřní průměr 150mm, dl. 2m</t>
  </si>
  <si>
    <t>1621743327</t>
  </si>
  <si>
    <t>1+1+8+1+2+1+3+2+4+1</t>
  </si>
  <si>
    <t>42</t>
  </si>
  <si>
    <t>877310410</t>
  </si>
  <si>
    <t>Montáž kolen na kanalizačním potrubí z PP trub korugovaných DN 150</t>
  </si>
  <si>
    <t>kus</t>
  </si>
  <si>
    <t>-1034448273</t>
  </si>
  <si>
    <t>9*3</t>
  </si>
  <si>
    <t>43</t>
  </si>
  <si>
    <t>28617338</t>
  </si>
  <si>
    <t>koleno kanalizace PP KG DN 160x45°</t>
  </si>
  <si>
    <t>1576192102</t>
  </si>
  <si>
    <t>44</t>
  </si>
  <si>
    <t>877350420</t>
  </si>
  <si>
    <t>Montáž odboček na kanalizačním potrubí z PP trub korugovaných DN 200</t>
  </si>
  <si>
    <t>-258212523</t>
  </si>
  <si>
    <t>28617360</t>
  </si>
  <si>
    <t>odbočka kanalizace PP korugované DN 200/160, pro KG 45°</t>
  </si>
  <si>
    <t>163594620</t>
  </si>
  <si>
    <t>89</t>
  </si>
  <si>
    <t>Trubní vedení - ostatní konstrukce</t>
  </si>
  <si>
    <t>46</t>
  </si>
  <si>
    <t>892555R02</t>
  </si>
  <si>
    <t>Indukční smyčky pro stávající SSZ</t>
  </si>
  <si>
    <t>soubor</t>
  </si>
  <si>
    <t>1696672291</t>
  </si>
  <si>
    <t>47</t>
  </si>
  <si>
    <t>895941311</t>
  </si>
  <si>
    <t xml:space="preserve">Zřízení vpusti kanalizační uliční z betonových dílců </t>
  </si>
  <si>
    <t>-2070484114</t>
  </si>
  <si>
    <t>48</t>
  </si>
  <si>
    <t>592238200</t>
  </si>
  <si>
    <t xml:space="preserve">vpusť betonová uliční  500/290 K 29x50x5 cm</t>
  </si>
  <si>
    <t>811885967</t>
  </si>
  <si>
    <t>49</t>
  </si>
  <si>
    <t>592238210</t>
  </si>
  <si>
    <t>vpusť betonová uliční 660/180 18x66x10 cm</t>
  </si>
  <si>
    <t>700915077</t>
  </si>
  <si>
    <t>50</t>
  </si>
  <si>
    <t>592238230</t>
  </si>
  <si>
    <t>vpusť betonová uliční 500/626 D 62,6 x 49,5 x 5 cm</t>
  </si>
  <si>
    <t>-1710111103</t>
  </si>
  <si>
    <t>51</t>
  </si>
  <si>
    <t>592238240</t>
  </si>
  <si>
    <t>vpusť betonová uliční 500/590/150 V 59x50x5 cm</t>
  </si>
  <si>
    <t>142560226</t>
  </si>
  <si>
    <t>899204111</t>
  </si>
  <si>
    <t>Osazení mříží litinových včetně rámů a košů na bahno hmotnosti nad 150 kg</t>
  </si>
  <si>
    <t>-848103031</t>
  </si>
  <si>
    <t>53</t>
  </si>
  <si>
    <t>552423R01</t>
  </si>
  <si>
    <t>Koš na bláto a kaly</t>
  </si>
  <si>
    <t>ks</t>
  </si>
  <si>
    <t>1319750055</t>
  </si>
  <si>
    <t>54</t>
  </si>
  <si>
    <t>552423R00</t>
  </si>
  <si>
    <t>Mříž pro vozovku s nálevkou</t>
  </si>
  <si>
    <t>-1638450597</t>
  </si>
  <si>
    <t>55</t>
  </si>
  <si>
    <t>552421R00</t>
  </si>
  <si>
    <t>Obrubníková kanálová vpusť-rovná malá, výška vtoku 12 cm</t>
  </si>
  <si>
    <t>-144002709</t>
  </si>
  <si>
    <t>899231111</t>
  </si>
  <si>
    <t>Výšková úprava uličního vstupu nebo vpusti do 200 mm zvýšením mříže</t>
  </si>
  <si>
    <t>1719219301</t>
  </si>
  <si>
    <t>899232111</t>
  </si>
  <si>
    <t>Výšková úprava uličního vstupu nebo vpusti do 200 mm snížením mříže</t>
  </si>
  <si>
    <t>-1884028655</t>
  </si>
  <si>
    <t>58</t>
  </si>
  <si>
    <t>899331111</t>
  </si>
  <si>
    <t>Výšková úprava uličního vstupu nebo vpusti do 200 mm zvýšením poklopu</t>
  </si>
  <si>
    <t>-1086240443</t>
  </si>
  <si>
    <t>899332111</t>
  </si>
  <si>
    <t>Výšková úprava uličního vstupu nebo vpusti do 200 mm snížením poklopu</t>
  </si>
  <si>
    <t>1720489214</t>
  </si>
  <si>
    <t>60</t>
  </si>
  <si>
    <t>899431111</t>
  </si>
  <si>
    <t>Výšková úprava uličního vstupu nebo vpusti do 200 mm zvýšením krycího hrnce, šoupěte nebo hydrantu</t>
  </si>
  <si>
    <t>-1751301287</t>
  </si>
  <si>
    <t>61</t>
  </si>
  <si>
    <t>899432111</t>
  </si>
  <si>
    <t>Výšková úprava uličního vstupu nebo vpusti do 200 mm snížením krycího hrnce, šoupěte nebo hydrantu</t>
  </si>
  <si>
    <t>-1592754746</t>
  </si>
  <si>
    <t>62</t>
  </si>
  <si>
    <t>899911R00</t>
  </si>
  <si>
    <t>Navrtávka a montáž průchodky, včetně dodávky</t>
  </si>
  <si>
    <t>1313998416</t>
  </si>
  <si>
    <t>91</t>
  </si>
  <si>
    <t>Doplňující konstrukce a práce pozemních komunikací, letišť a ploch</t>
  </si>
  <si>
    <t>63</t>
  </si>
  <si>
    <t>915111112</t>
  </si>
  <si>
    <t>Vodorovné dopravní značení šířky 125 mm retroreflexní bílou barvou dělící čáry souvislé</t>
  </si>
  <si>
    <t>537121434</t>
  </si>
  <si>
    <t>V1a</t>
  </si>
  <si>
    <t>16,5+3+10,5+3+18,5+8+12+9+35+6+6+8+6</t>
  </si>
  <si>
    <t>64</t>
  </si>
  <si>
    <t>404453500</t>
  </si>
  <si>
    <t xml:space="preserve">barva na VDZ Limboroute K 835 HS bílá  bal. sud 250 kg</t>
  </si>
  <si>
    <t>-466312108</t>
  </si>
  <si>
    <t>141,5*0,125+66</t>
  </si>
  <si>
    <t>65</t>
  </si>
  <si>
    <t>915131112</t>
  </si>
  <si>
    <t>Vodorovné dopravní značení retroreflexní bílou barvou přechody pro chodce, šipky nebo symboly</t>
  </si>
  <si>
    <t>635625858</t>
  </si>
  <si>
    <t>stopčáry</t>
  </si>
  <si>
    <t>0,5*4*1</t>
  </si>
  <si>
    <t>přechod</t>
  </si>
  <si>
    <t>(4+16)*0,5*4</t>
  </si>
  <si>
    <t>V13a</t>
  </si>
  <si>
    <t>6+10</t>
  </si>
  <si>
    <t>V9a</t>
  </si>
  <si>
    <t>V17</t>
  </si>
  <si>
    <t>10*0,6</t>
  </si>
  <si>
    <t>66</t>
  </si>
  <si>
    <t>915491211</t>
  </si>
  <si>
    <t>Osazení vodícího proužku z betonových desek do betonového lože tl do 100 mm š proužku 250 mm</t>
  </si>
  <si>
    <t>-505007534</t>
  </si>
  <si>
    <t>0,6+4,6+2,6+2,4+6,5+07+31,9+1,6+31,4+12,3+6,5+17,3+15</t>
  </si>
  <si>
    <t>11,2+9,3+2,9+4,1+1,3+4,5+5,9+1,4+1,5+7,8+1,2+6,7</t>
  </si>
  <si>
    <t>8,2+10,6+4,3+9,1+3,5+7,2+4,6+8,2+4,4+37,9+24,5+5,3</t>
  </si>
  <si>
    <t>10,9+2,1+3+2,4+6,3+8,4+1,3+9,7+2,6+5,2+2,4</t>
  </si>
  <si>
    <t>1,1+1+1+1+1,8+8,7+2,2+15,6</t>
  </si>
  <si>
    <t>67</t>
  </si>
  <si>
    <t>LSV.100357</t>
  </si>
  <si>
    <t>Přídlažba 500x80x250 mm, šedá</t>
  </si>
  <si>
    <t>1196969250</t>
  </si>
  <si>
    <t>412*2*1,01</t>
  </si>
  <si>
    <t>68</t>
  </si>
  <si>
    <t>915611111.1</t>
  </si>
  <si>
    <t>Předznačení vodorovného liniového značení</t>
  </si>
  <si>
    <t>-1887703036</t>
  </si>
  <si>
    <t>141,5</t>
  </si>
  <si>
    <t>69</t>
  </si>
  <si>
    <t>915621111</t>
  </si>
  <si>
    <t>Předznačení vodorovného plošného značení</t>
  </si>
  <si>
    <t>1274102639</t>
  </si>
  <si>
    <t>70</t>
  </si>
  <si>
    <t>916131213</t>
  </si>
  <si>
    <t>Osazení silničního obrubníku betonového stojatého s boční opěrou do lože z betonu prostého</t>
  </si>
  <si>
    <t>-1303486166</t>
  </si>
  <si>
    <t>Obrubník 10/25-oprava poškozených obrubníků- odhad 10%</t>
  </si>
  <si>
    <t>412*0,2</t>
  </si>
  <si>
    <t>71</t>
  </si>
  <si>
    <t>59217017</t>
  </si>
  <si>
    <t>obrubník betonový chodníkový 100x10x25 cm</t>
  </si>
  <si>
    <t>1081756901</t>
  </si>
  <si>
    <t>82,4*1,01</t>
  </si>
  <si>
    <t>916781111</t>
  </si>
  <si>
    <t>Zpomalovací plastový práh pro přejezdovou rychlost 30 km/h</t>
  </si>
  <si>
    <t>1826817505</t>
  </si>
  <si>
    <t xml:space="preserve">montáž </t>
  </si>
  <si>
    <t>73</t>
  </si>
  <si>
    <t>919121122</t>
  </si>
  <si>
    <t>Těsnění spár zálivkou za studena pro komůrky š 15 mm hl 30 mm s těsnicím profilem</t>
  </si>
  <si>
    <t>1015107346</t>
  </si>
  <si>
    <t>7,6+4,1+7,8+7,2+6,4+18,4+10,4</t>
  </si>
  <si>
    <t>74</t>
  </si>
  <si>
    <t>919735111</t>
  </si>
  <si>
    <t>Řezání stávajícího živičného krytu hl do 50 mm</t>
  </si>
  <si>
    <t>-857887191</t>
  </si>
  <si>
    <t>61,9+46*2</t>
  </si>
  <si>
    <t>96</t>
  </si>
  <si>
    <t>Bourání konstrukcí</t>
  </si>
  <si>
    <t>75</t>
  </si>
  <si>
    <t>966008R00</t>
  </si>
  <si>
    <t>Vybourání stávající uliční vpusti</t>
  </si>
  <si>
    <t>-1007384823</t>
  </si>
  <si>
    <t>97</t>
  </si>
  <si>
    <t>Prorážení otvorů a ostatní bourací práce</t>
  </si>
  <si>
    <t>76</t>
  </si>
  <si>
    <t>997211511</t>
  </si>
  <si>
    <t>Vodorovná doprava suti po suchu na vzdálenost do 1 km</t>
  </si>
  <si>
    <t>-1900582920</t>
  </si>
  <si>
    <t>1306,835</t>
  </si>
  <si>
    <t>77</t>
  </si>
  <si>
    <t>997321519</t>
  </si>
  <si>
    <t>Příplatek ZKD 1km vodorovné dopravy suti a vybouraných hmot po suchu</t>
  </si>
  <si>
    <t>-1157759350</t>
  </si>
  <si>
    <t>1306,835*9</t>
  </si>
  <si>
    <t>78</t>
  </si>
  <si>
    <t>997221611</t>
  </si>
  <si>
    <t>Nakládání suti na dopravní prostředky pro vodorovnou dopravu</t>
  </si>
  <si>
    <t>1517598513</t>
  </si>
  <si>
    <t>79</t>
  </si>
  <si>
    <t>997221815</t>
  </si>
  <si>
    <t>Poplatek za uložení betonového odpadu na skládce (skládkovné)</t>
  </si>
  <si>
    <t>-1997592195</t>
  </si>
  <si>
    <t>41,496+43,775+16,892+3,636</t>
  </si>
  <si>
    <t>80</t>
  </si>
  <si>
    <t>997221845</t>
  </si>
  <si>
    <t>Poplatek za uložení odpadu z asfaltových povrchů na skládce (skládkovné)</t>
  </si>
  <si>
    <t>1227576720</t>
  </si>
  <si>
    <t>382,72</t>
  </si>
  <si>
    <t>81</t>
  </si>
  <si>
    <t>997221855</t>
  </si>
  <si>
    <t>Poplatek za uložení odpadu z kameniva na skládce (skládkovné)</t>
  </si>
  <si>
    <t>1861573198</t>
  </si>
  <si>
    <t>26,68</t>
  </si>
  <si>
    <t>99</t>
  </si>
  <si>
    <t>Přesun hmot</t>
  </si>
  <si>
    <t>82</t>
  </si>
  <si>
    <t>998225111</t>
  </si>
  <si>
    <t>Přesun hmot pro pozemní komunikace s krytem z kamene, monolitickým betonovým nebo živičným</t>
  </si>
  <si>
    <t>-349855940</t>
  </si>
  <si>
    <t>VON - Vedlejší a ostatní náklady</t>
  </si>
  <si>
    <t>VON - Soupis prací - Vedlejší a ostatní náklady</t>
  </si>
  <si>
    <t>OST - Ostatní</t>
  </si>
  <si>
    <t xml:space="preserve">    O01 - Ostatní</t>
  </si>
  <si>
    <t>VRN - Vedlejší rozpočtové náklady</t>
  </si>
  <si>
    <t xml:space="preserve">    0 - Vedlejší rozpočtové náklady</t>
  </si>
  <si>
    <t>OST</t>
  </si>
  <si>
    <t>Ostatní</t>
  </si>
  <si>
    <t>O01</t>
  </si>
  <si>
    <t>011503001</t>
  </si>
  <si>
    <t>Vytýčení stávající inženýrské sítě</t>
  </si>
  <si>
    <t>826071811</t>
  </si>
  <si>
    <t>"Vytýčení stávajících sítí</t>
  </si>
  <si>
    <t>042503001</t>
  </si>
  <si>
    <t>Dočasné dopravní opatření-návrh a projednání</t>
  </si>
  <si>
    <t>1940252700</t>
  </si>
  <si>
    <t>042503002</t>
  </si>
  <si>
    <t>Dočasné dopravní opatření - realizace</t>
  </si>
  <si>
    <t>111595365</t>
  </si>
  <si>
    <t>VRN</t>
  </si>
  <si>
    <t>Vedlejší rozpočtové náklady</t>
  </si>
  <si>
    <t>012203000.2</t>
  </si>
  <si>
    <t>Geodetické práce při provádění stavby - vytýčení stavby</t>
  </si>
  <si>
    <t>CS ÚRS 2013 01</t>
  </si>
  <si>
    <t>1024</t>
  </si>
  <si>
    <t>1706091832</t>
  </si>
  <si>
    <t xml:space="preserve">"Geodetické vytýčení stavby </t>
  </si>
  <si>
    <t>012303000.2</t>
  </si>
  <si>
    <t>Geodetické práce po výstavbě - zaměření skutečného provedení</t>
  </si>
  <si>
    <t>12048866</t>
  </si>
  <si>
    <t>"ve třech vyhotoveních</t>
  </si>
  <si>
    <t>012303001</t>
  </si>
  <si>
    <t xml:space="preserve">Geometrický plán </t>
  </si>
  <si>
    <t>-1862396765</t>
  </si>
  <si>
    <t>"Geometrický plán v šesti vyhotoveních pro vklad vecného břemene do katastru nemovitostí</t>
  </si>
  <si>
    <t>013254000</t>
  </si>
  <si>
    <t>Dokumentace skutečného provedení stavby</t>
  </si>
  <si>
    <t>1709908552</t>
  </si>
  <si>
    <t>"Ve třech vyhotoveních</t>
  </si>
  <si>
    <t>031203001</t>
  </si>
  <si>
    <t>Zařízení staveniště</t>
  </si>
  <si>
    <t>1110398356</t>
  </si>
  <si>
    <t>031203002</t>
  </si>
  <si>
    <t>Provozní vlivy</t>
  </si>
  <si>
    <t>64831471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</si>
</sst>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31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33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33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35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37</v>
      </c>
      <c r="AO17" s="21"/>
      <c r="AP17" s="21"/>
      <c r="AQ17" s="21"/>
      <c r="AR17" s="19"/>
      <c r="BE17" s="30"/>
      <c r="BS17" s="16" t="s">
        <v>38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40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38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41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46</v>
      </c>
      <c r="E29" s="45"/>
      <c r="F29" s="31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48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50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55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56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57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58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57</v>
      </c>
      <c r="AI60" s="40"/>
      <c r="AJ60" s="40"/>
      <c r="AK60" s="40"/>
      <c r="AL60" s="40"/>
      <c r="AM60" s="59" t="s">
        <v>58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59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60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57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58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57</v>
      </c>
      <c r="AI75" s="40"/>
      <c r="AJ75" s="40"/>
      <c r="AK75" s="40"/>
      <c r="AL75" s="40"/>
      <c r="AM75" s="59" t="s">
        <v>58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61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2019-003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Úpravy ulice Sv.Čecha v Karviné-Fryštátě, 3.část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22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Karviná Fryštát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24</v>
      </c>
      <c r="AJ87" s="38"/>
      <c r="AK87" s="38"/>
      <c r="AL87" s="38"/>
      <c r="AM87" s="73" t="str">
        <f>IF(AN8= "","",AN8)</f>
        <v>16. 2. 2019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43.05" customHeight="1">
      <c r="B89" s="37"/>
      <c r="C89" s="31" t="s">
        <v>26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SMK-odbor majetkový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34</v>
      </c>
      <c r="AJ89" s="38"/>
      <c r="AK89" s="38"/>
      <c r="AL89" s="38"/>
      <c r="AM89" s="74" t="str">
        <f>IF(E17="","",E17)</f>
        <v>Ateliér ESO spolsr.o.,K.H.Máchy5203/33</v>
      </c>
      <c r="AN89" s="65"/>
      <c r="AO89" s="65"/>
      <c r="AP89" s="65"/>
      <c r="AQ89" s="38"/>
      <c r="AR89" s="42"/>
      <c r="AS89" s="75" t="s">
        <v>62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32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39</v>
      </c>
      <c r="AJ90" s="38"/>
      <c r="AK90" s="38"/>
      <c r="AL90" s="38"/>
      <c r="AM90" s="74" t="str">
        <f>IF(E20="","",E20)</f>
        <v>Ing. Miloslav Vrána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63</v>
      </c>
      <c r="D92" s="88"/>
      <c r="E92" s="88"/>
      <c r="F92" s="88"/>
      <c r="G92" s="88"/>
      <c r="H92" s="89"/>
      <c r="I92" s="90" t="s">
        <v>64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65</v>
      </c>
      <c r="AH92" s="88"/>
      <c r="AI92" s="88"/>
      <c r="AJ92" s="88"/>
      <c r="AK92" s="88"/>
      <c r="AL92" s="88"/>
      <c r="AM92" s="88"/>
      <c r="AN92" s="90" t="s">
        <v>66</v>
      </c>
      <c r="AO92" s="88"/>
      <c r="AP92" s="92"/>
      <c r="AQ92" s="93" t="s">
        <v>67</v>
      </c>
      <c r="AR92" s="42"/>
      <c r="AS92" s="94" t="s">
        <v>68</v>
      </c>
      <c r="AT92" s="95" t="s">
        <v>69</v>
      </c>
      <c r="AU92" s="95" t="s">
        <v>70</v>
      </c>
      <c r="AV92" s="95" t="s">
        <v>71</v>
      </c>
      <c r="AW92" s="95" t="s">
        <v>72</v>
      </c>
      <c r="AX92" s="95" t="s">
        <v>73</v>
      </c>
      <c r="AY92" s="95" t="s">
        <v>74</v>
      </c>
      <c r="AZ92" s="95" t="s">
        <v>75</v>
      </c>
      <c r="BA92" s="95" t="s">
        <v>76</v>
      </c>
      <c r="BB92" s="95" t="s">
        <v>77</v>
      </c>
      <c r="BC92" s="95" t="s">
        <v>78</v>
      </c>
      <c r="BD92" s="96" t="s">
        <v>79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80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ROUND(AG95+AG97,2)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ROUND(AS95+AS97,2)</f>
        <v>0</v>
      </c>
      <c r="AT94" s="108">
        <f>ROUND(SUM(AV94:AW94),2)</f>
        <v>0</v>
      </c>
      <c r="AU94" s="109">
        <f>ROUND(AU95+AU97,5)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ROUND(AZ95+AZ97,2)</f>
        <v>0</v>
      </c>
      <c r="BA94" s="108">
        <f>ROUND(BA95+BA97,2)</f>
        <v>0</v>
      </c>
      <c r="BB94" s="108">
        <f>ROUND(BB95+BB97,2)</f>
        <v>0</v>
      </c>
      <c r="BC94" s="108">
        <f>ROUND(BC95+BC97,2)</f>
        <v>0</v>
      </c>
      <c r="BD94" s="110">
        <f>ROUND(BD95+BD97,2)</f>
        <v>0</v>
      </c>
      <c r="BS94" s="111" t="s">
        <v>81</v>
      </c>
      <c r="BT94" s="111" t="s">
        <v>82</v>
      </c>
      <c r="BU94" s="112" t="s">
        <v>83</v>
      </c>
      <c r="BV94" s="111" t="s">
        <v>84</v>
      </c>
      <c r="BW94" s="111" t="s">
        <v>5</v>
      </c>
      <c r="BX94" s="111" t="s">
        <v>85</v>
      </c>
      <c r="CL94" s="111" t="s">
        <v>19</v>
      </c>
    </row>
    <row r="95" s="6" customFormat="1" ht="16.5" customHeight="1">
      <c r="B95" s="113"/>
      <c r="C95" s="114"/>
      <c r="D95" s="115" t="s">
        <v>86</v>
      </c>
      <c r="E95" s="115"/>
      <c r="F95" s="115"/>
      <c r="G95" s="115"/>
      <c r="H95" s="115"/>
      <c r="I95" s="116"/>
      <c r="J95" s="115" t="s">
        <v>87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ROUND(AG96,2)</f>
        <v>0</v>
      </c>
      <c r="AH95" s="116"/>
      <c r="AI95" s="116"/>
      <c r="AJ95" s="116"/>
      <c r="AK95" s="116"/>
      <c r="AL95" s="116"/>
      <c r="AM95" s="116"/>
      <c r="AN95" s="118">
        <f>SUM(AG95,AT95)</f>
        <v>0</v>
      </c>
      <c r="AO95" s="116"/>
      <c r="AP95" s="116"/>
      <c r="AQ95" s="119" t="s">
        <v>88</v>
      </c>
      <c r="AR95" s="120"/>
      <c r="AS95" s="121">
        <f>ROUND(AS96,2)</f>
        <v>0</v>
      </c>
      <c r="AT95" s="122">
        <f>ROUND(SUM(AV95:AW95),2)</f>
        <v>0</v>
      </c>
      <c r="AU95" s="123">
        <f>ROUND(AU96,5)</f>
        <v>0</v>
      </c>
      <c r="AV95" s="122">
        <f>ROUND(AZ95*L29,2)</f>
        <v>0</v>
      </c>
      <c r="AW95" s="122">
        <f>ROUND(BA95*L30,2)</f>
        <v>0</v>
      </c>
      <c r="AX95" s="122">
        <f>ROUND(BB95*L29,2)</f>
        <v>0</v>
      </c>
      <c r="AY95" s="122">
        <f>ROUND(BC95*L30,2)</f>
        <v>0</v>
      </c>
      <c r="AZ95" s="122">
        <f>ROUND(AZ96,2)</f>
        <v>0</v>
      </c>
      <c r="BA95" s="122">
        <f>ROUND(BA96,2)</f>
        <v>0</v>
      </c>
      <c r="BB95" s="122">
        <f>ROUND(BB96,2)</f>
        <v>0</v>
      </c>
      <c r="BC95" s="122">
        <f>ROUND(BC96,2)</f>
        <v>0</v>
      </c>
      <c r="BD95" s="124">
        <f>ROUND(BD96,2)</f>
        <v>0</v>
      </c>
      <c r="BS95" s="125" t="s">
        <v>81</v>
      </c>
      <c r="BT95" s="125" t="s">
        <v>89</v>
      </c>
      <c r="BU95" s="125" t="s">
        <v>83</v>
      </c>
      <c r="BV95" s="125" t="s">
        <v>84</v>
      </c>
      <c r="BW95" s="125" t="s">
        <v>90</v>
      </c>
      <c r="BX95" s="125" t="s">
        <v>5</v>
      </c>
      <c r="CL95" s="125" t="s">
        <v>19</v>
      </c>
      <c r="CM95" s="125" t="s">
        <v>91</v>
      </c>
    </row>
    <row r="96" s="3" customFormat="1" ht="16.5" customHeight="1">
      <c r="A96" s="126" t="s">
        <v>92</v>
      </c>
      <c r="B96" s="64"/>
      <c r="C96" s="127"/>
      <c r="D96" s="127"/>
      <c r="E96" s="128" t="s">
        <v>86</v>
      </c>
      <c r="F96" s="128"/>
      <c r="G96" s="128"/>
      <c r="H96" s="128"/>
      <c r="I96" s="128"/>
      <c r="J96" s="127"/>
      <c r="K96" s="128" t="s">
        <v>93</v>
      </c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9">
        <f>'101 - Soupis prací - Komu...'!J32</f>
        <v>0</v>
      </c>
      <c r="AH96" s="127"/>
      <c r="AI96" s="127"/>
      <c r="AJ96" s="127"/>
      <c r="AK96" s="127"/>
      <c r="AL96" s="127"/>
      <c r="AM96" s="127"/>
      <c r="AN96" s="129">
        <f>SUM(AG96,AT96)</f>
        <v>0</v>
      </c>
      <c r="AO96" s="127"/>
      <c r="AP96" s="127"/>
      <c r="AQ96" s="130" t="s">
        <v>94</v>
      </c>
      <c r="AR96" s="66"/>
      <c r="AS96" s="131">
        <v>0</v>
      </c>
      <c r="AT96" s="132">
        <f>ROUND(SUM(AV96:AW96),2)</f>
        <v>0</v>
      </c>
      <c r="AU96" s="133">
        <f>'101 - Soupis prací - Komu...'!P142</f>
        <v>0</v>
      </c>
      <c r="AV96" s="132">
        <f>'101 - Soupis prací - Komu...'!J35</f>
        <v>0</v>
      </c>
      <c r="AW96" s="132">
        <f>'101 - Soupis prací - Komu...'!J36</f>
        <v>0</v>
      </c>
      <c r="AX96" s="132">
        <f>'101 - Soupis prací - Komu...'!J37</f>
        <v>0</v>
      </c>
      <c r="AY96" s="132">
        <f>'101 - Soupis prací - Komu...'!J38</f>
        <v>0</v>
      </c>
      <c r="AZ96" s="132">
        <f>'101 - Soupis prací - Komu...'!F35</f>
        <v>0</v>
      </c>
      <c r="BA96" s="132">
        <f>'101 - Soupis prací - Komu...'!F36</f>
        <v>0</v>
      </c>
      <c r="BB96" s="132">
        <f>'101 - Soupis prací - Komu...'!F37</f>
        <v>0</v>
      </c>
      <c r="BC96" s="132">
        <f>'101 - Soupis prací - Komu...'!F38</f>
        <v>0</v>
      </c>
      <c r="BD96" s="134">
        <f>'101 - Soupis prací - Komu...'!F39</f>
        <v>0</v>
      </c>
      <c r="BT96" s="135" t="s">
        <v>91</v>
      </c>
      <c r="BV96" s="135" t="s">
        <v>84</v>
      </c>
      <c r="BW96" s="135" t="s">
        <v>95</v>
      </c>
      <c r="BX96" s="135" t="s">
        <v>90</v>
      </c>
      <c r="CL96" s="135" t="s">
        <v>19</v>
      </c>
    </row>
    <row r="97" s="6" customFormat="1" ht="16.5" customHeight="1">
      <c r="B97" s="113"/>
      <c r="C97" s="114"/>
      <c r="D97" s="115" t="s">
        <v>96</v>
      </c>
      <c r="E97" s="115"/>
      <c r="F97" s="115"/>
      <c r="G97" s="115"/>
      <c r="H97" s="115"/>
      <c r="I97" s="116"/>
      <c r="J97" s="115" t="s">
        <v>97</v>
      </c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7">
        <f>ROUND(AG98,2)</f>
        <v>0</v>
      </c>
      <c r="AH97" s="116"/>
      <c r="AI97" s="116"/>
      <c r="AJ97" s="116"/>
      <c r="AK97" s="116"/>
      <c r="AL97" s="116"/>
      <c r="AM97" s="116"/>
      <c r="AN97" s="118">
        <f>SUM(AG97,AT97)</f>
        <v>0</v>
      </c>
      <c r="AO97" s="116"/>
      <c r="AP97" s="116"/>
      <c r="AQ97" s="119" t="s">
        <v>88</v>
      </c>
      <c r="AR97" s="120"/>
      <c r="AS97" s="121">
        <f>ROUND(AS98,2)</f>
        <v>0</v>
      </c>
      <c r="AT97" s="122">
        <f>ROUND(SUM(AV97:AW97),2)</f>
        <v>0</v>
      </c>
      <c r="AU97" s="123">
        <f>ROUND(AU98,5)</f>
        <v>0</v>
      </c>
      <c r="AV97" s="122">
        <f>ROUND(AZ97*L29,2)</f>
        <v>0</v>
      </c>
      <c r="AW97" s="122">
        <f>ROUND(BA97*L30,2)</f>
        <v>0</v>
      </c>
      <c r="AX97" s="122">
        <f>ROUND(BB97*L29,2)</f>
        <v>0</v>
      </c>
      <c r="AY97" s="122">
        <f>ROUND(BC97*L30,2)</f>
        <v>0</v>
      </c>
      <c r="AZ97" s="122">
        <f>ROUND(AZ98,2)</f>
        <v>0</v>
      </c>
      <c r="BA97" s="122">
        <f>ROUND(BA98,2)</f>
        <v>0</v>
      </c>
      <c r="BB97" s="122">
        <f>ROUND(BB98,2)</f>
        <v>0</v>
      </c>
      <c r="BC97" s="122">
        <f>ROUND(BC98,2)</f>
        <v>0</v>
      </c>
      <c r="BD97" s="124">
        <f>ROUND(BD98,2)</f>
        <v>0</v>
      </c>
      <c r="BS97" s="125" t="s">
        <v>81</v>
      </c>
      <c r="BT97" s="125" t="s">
        <v>89</v>
      </c>
      <c r="BU97" s="125" t="s">
        <v>83</v>
      </c>
      <c r="BV97" s="125" t="s">
        <v>84</v>
      </c>
      <c r="BW97" s="125" t="s">
        <v>98</v>
      </c>
      <c r="BX97" s="125" t="s">
        <v>5</v>
      </c>
      <c r="CL97" s="125" t="s">
        <v>19</v>
      </c>
      <c r="CM97" s="125" t="s">
        <v>91</v>
      </c>
    </row>
    <row r="98" s="3" customFormat="1" ht="16.5" customHeight="1">
      <c r="A98" s="126" t="s">
        <v>92</v>
      </c>
      <c r="B98" s="64"/>
      <c r="C98" s="127"/>
      <c r="D98" s="127"/>
      <c r="E98" s="128" t="s">
        <v>96</v>
      </c>
      <c r="F98" s="128"/>
      <c r="G98" s="128"/>
      <c r="H98" s="128"/>
      <c r="I98" s="128"/>
      <c r="J98" s="127"/>
      <c r="K98" s="128" t="s">
        <v>99</v>
      </c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9">
        <f>'VON - Soupis prací - Vedl...'!J32</f>
        <v>0</v>
      </c>
      <c r="AH98" s="127"/>
      <c r="AI98" s="127"/>
      <c r="AJ98" s="127"/>
      <c r="AK98" s="127"/>
      <c r="AL98" s="127"/>
      <c r="AM98" s="127"/>
      <c r="AN98" s="129">
        <f>SUM(AG98,AT98)</f>
        <v>0</v>
      </c>
      <c r="AO98" s="127"/>
      <c r="AP98" s="127"/>
      <c r="AQ98" s="130" t="s">
        <v>94</v>
      </c>
      <c r="AR98" s="66"/>
      <c r="AS98" s="136">
        <v>0</v>
      </c>
      <c r="AT98" s="137">
        <f>ROUND(SUM(AV98:AW98),2)</f>
        <v>0</v>
      </c>
      <c r="AU98" s="138">
        <f>'VON - Soupis prací - Vedl...'!P124</f>
        <v>0</v>
      </c>
      <c r="AV98" s="137">
        <f>'VON - Soupis prací - Vedl...'!J35</f>
        <v>0</v>
      </c>
      <c r="AW98" s="137">
        <f>'VON - Soupis prací - Vedl...'!J36</f>
        <v>0</v>
      </c>
      <c r="AX98" s="137">
        <f>'VON - Soupis prací - Vedl...'!J37</f>
        <v>0</v>
      </c>
      <c r="AY98" s="137">
        <f>'VON - Soupis prací - Vedl...'!J38</f>
        <v>0</v>
      </c>
      <c r="AZ98" s="137">
        <f>'VON - Soupis prací - Vedl...'!F35</f>
        <v>0</v>
      </c>
      <c r="BA98" s="137">
        <f>'VON - Soupis prací - Vedl...'!F36</f>
        <v>0</v>
      </c>
      <c r="BB98" s="137">
        <f>'VON - Soupis prací - Vedl...'!F37</f>
        <v>0</v>
      </c>
      <c r="BC98" s="137">
        <f>'VON - Soupis prací - Vedl...'!F38</f>
        <v>0</v>
      </c>
      <c r="BD98" s="139">
        <f>'VON - Soupis prací - Vedl...'!F39</f>
        <v>0</v>
      </c>
      <c r="BT98" s="135" t="s">
        <v>91</v>
      </c>
      <c r="BV98" s="135" t="s">
        <v>84</v>
      </c>
      <c r="BW98" s="135" t="s">
        <v>100</v>
      </c>
      <c r="BX98" s="135" t="s">
        <v>98</v>
      </c>
      <c r="CL98" s="135" t="s">
        <v>19</v>
      </c>
    </row>
    <row r="99" s="1" customFormat="1" ht="30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42"/>
    </row>
  </sheetData>
  <sheetProtection sheet="1" formatColumns="0" formatRows="0" objects="1" scenarios="1" spinCount="100000" saltValue="Qk2I13bgIQXJai3zpU57HgEVJrID5ZaemPj8gP0YbxfB88a/mQtUcGBjXirYVxNToN1U9ipw4cYtV9LiL2Lakg==" hashValue="DvbMjuPoLf1lOi3uiqhSdbUhmyr22LVloKTuWI+b82OOvORMf8J7Qbqye/WPGRbHDomhnxF+vkQRUoOV0h8KKA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E96:I96"/>
    <mergeCell ref="K96:AF96"/>
    <mergeCell ref="D97:H97"/>
    <mergeCell ref="J97:AF97"/>
    <mergeCell ref="E98:I98"/>
    <mergeCell ref="K98:AF98"/>
  </mergeCells>
  <hyperlinks>
    <hyperlink ref="A96" location="'101 - Soupis prací - Komu...'!C2" display="/"/>
    <hyperlink ref="A98" location="'VON - Soupis prací - Vedl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95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91</v>
      </c>
    </row>
    <row r="4" ht="24.96" customHeight="1">
      <c r="B4" s="19"/>
      <c r="D4" s="144" t="s">
        <v>101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Úpravy ulice Sv.Čecha v Karviné-Fryštátě, 3.část</v>
      </c>
      <c r="F7" s="146"/>
      <c r="G7" s="146"/>
      <c r="H7" s="146"/>
      <c r="L7" s="19"/>
    </row>
    <row r="8" ht="12" customHeight="1">
      <c r="B8" s="19"/>
      <c r="D8" s="146" t="s">
        <v>102</v>
      </c>
      <c r="L8" s="19"/>
    </row>
    <row r="9" s="1" customFormat="1" ht="16.5" customHeight="1">
      <c r="B9" s="42"/>
      <c r="E9" s="147" t="s">
        <v>103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104</v>
      </c>
      <c r="I10" s="148"/>
      <c r="L10" s="42"/>
    </row>
    <row r="11" s="1" customFormat="1" ht="36.96" customHeight="1">
      <c r="B11" s="42"/>
      <c r="E11" s="149" t="s">
        <v>105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stavby'!AN8</f>
        <v>16. 2. 2019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26</v>
      </c>
      <c r="I16" s="150" t="s">
        <v>27</v>
      </c>
      <c r="J16" s="135" t="s">
        <v>28</v>
      </c>
      <c r="L16" s="42"/>
    </row>
    <row r="17" s="1" customFormat="1" ht="18" customHeight="1">
      <c r="B17" s="42"/>
      <c r="E17" s="135" t="s">
        <v>29</v>
      </c>
      <c r="I17" s="150" t="s">
        <v>30</v>
      </c>
      <c r="J17" s="135" t="s">
        <v>31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32</v>
      </c>
      <c r="I19" s="150" t="s">
        <v>27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30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34</v>
      </c>
      <c r="I22" s="150" t="s">
        <v>27</v>
      </c>
      <c r="J22" s="135" t="s">
        <v>35</v>
      </c>
      <c r="L22" s="42"/>
    </row>
    <row r="23" s="1" customFormat="1" ht="18" customHeight="1">
      <c r="B23" s="42"/>
      <c r="E23" s="135" t="s">
        <v>36</v>
      </c>
      <c r="I23" s="150" t="s">
        <v>30</v>
      </c>
      <c r="J23" s="135" t="s">
        <v>37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39</v>
      </c>
      <c r="I25" s="150" t="s">
        <v>27</v>
      </c>
      <c r="J25" s="135" t="s">
        <v>1</v>
      </c>
      <c r="L25" s="42"/>
    </row>
    <row r="26" s="1" customFormat="1" ht="18" customHeight="1">
      <c r="B26" s="42"/>
      <c r="E26" s="135" t="s">
        <v>106</v>
      </c>
      <c r="I26" s="150" t="s">
        <v>30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41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42</v>
      </c>
      <c r="I32" s="148"/>
      <c r="J32" s="157">
        <f>ROUND(J142,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44</v>
      </c>
      <c r="I34" s="159" t="s">
        <v>43</v>
      </c>
      <c r="J34" s="158" t="s">
        <v>45</v>
      </c>
      <c r="L34" s="42"/>
    </row>
    <row r="35" s="1" customFormat="1" ht="14.4" customHeight="1">
      <c r="B35" s="42"/>
      <c r="D35" s="160" t="s">
        <v>46</v>
      </c>
      <c r="E35" s="146" t="s">
        <v>47</v>
      </c>
      <c r="F35" s="161">
        <f>ROUND((SUM(BE142:BE356)),  2)</f>
        <v>0</v>
      </c>
      <c r="I35" s="162">
        <v>0.20999999999999999</v>
      </c>
      <c r="J35" s="161">
        <f>ROUND(((SUM(BE142:BE356))*I35),  2)</f>
        <v>0</v>
      </c>
      <c r="L35" s="42"/>
    </row>
    <row r="36" s="1" customFormat="1" ht="14.4" customHeight="1">
      <c r="B36" s="42"/>
      <c r="E36" s="146" t="s">
        <v>48</v>
      </c>
      <c r="F36" s="161">
        <f>ROUND((SUM(BF142:BF356)),  2)</f>
        <v>0</v>
      </c>
      <c r="I36" s="162">
        <v>0.14999999999999999</v>
      </c>
      <c r="J36" s="161">
        <f>ROUND(((SUM(BF142:BF356))*I36),  2)</f>
        <v>0</v>
      </c>
      <c r="L36" s="42"/>
    </row>
    <row r="37" hidden="1" s="1" customFormat="1" ht="14.4" customHeight="1">
      <c r="B37" s="42"/>
      <c r="E37" s="146" t="s">
        <v>49</v>
      </c>
      <c r="F37" s="161">
        <f>ROUND((SUM(BG142:BG356)),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50</v>
      </c>
      <c r="F38" s="161">
        <f>ROUND((SUM(BH142:BH356)),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51</v>
      </c>
      <c r="F39" s="161">
        <f>ROUND((SUM(BI142:BI356)),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52</v>
      </c>
      <c r="E41" s="165"/>
      <c r="F41" s="165"/>
      <c r="G41" s="166" t="s">
        <v>53</v>
      </c>
      <c r="H41" s="167" t="s">
        <v>54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55</v>
      </c>
      <c r="E50" s="172"/>
      <c r="F50" s="172"/>
      <c r="G50" s="171" t="s">
        <v>56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57</v>
      </c>
      <c r="E61" s="175"/>
      <c r="F61" s="176" t="s">
        <v>58</v>
      </c>
      <c r="G61" s="174" t="s">
        <v>57</v>
      </c>
      <c r="H61" s="175"/>
      <c r="I61" s="177"/>
      <c r="J61" s="178" t="s">
        <v>58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59</v>
      </c>
      <c r="E65" s="172"/>
      <c r="F65" s="172"/>
      <c r="G65" s="171" t="s">
        <v>60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57</v>
      </c>
      <c r="E76" s="175"/>
      <c r="F76" s="176" t="s">
        <v>58</v>
      </c>
      <c r="G76" s="174" t="s">
        <v>57</v>
      </c>
      <c r="H76" s="175"/>
      <c r="I76" s="177"/>
      <c r="J76" s="178" t="s">
        <v>58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107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Úpravy ulice Sv.Čecha v Karviné-Fryštátě, 3.část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102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103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104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101 - Soupis prací - Komunikace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22</v>
      </c>
      <c r="D91" s="38"/>
      <c r="E91" s="38"/>
      <c r="F91" s="26" t="str">
        <f>F14</f>
        <v>Karviná Fryštát</v>
      </c>
      <c r="G91" s="38"/>
      <c r="H91" s="38"/>
      <c r="I91" s="150" t="s">
        <v>24</v>
      </c>
      <c r="J91" s="73" t="str">
        <f>IF(J14="","",J14)</f>
        <v>16. 2. 2019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26</v>
      </c>
      <c r="D93" s="38"/>
      <c r="E93" s="38"/>
      <c r="F93" s="26" t="str">
        <f>E17</f>
        <v>SMK-odbor majetkový</v>
      </c>
      <c r="G93" s="38"/>
      <c r="H93" s="38"/>
      <c r="I93" s="150" t="s">
        <v>34</v>
      </c>
      <c r="J93" s="35" t="str">
        <f>E23</f>
        <v>Ateliér ESO spolsr.o.,K.H.Máchy5203/33</v>
      </c>
      <c r="K93" s="38"/>
      <c r="L93" s="42"/>
    </row>
    <row r="94" s="1" customFormat="1" ht="27.9" customHeight="1">
      <c r="B94" s="37"/>
      <c r="C94" s="31" t="s">
        <v>32</v>
      </c>
      <c r="D94" s="38"/>
      <c r="E94" s="38"/>
      <c r="F94" s="26" t="str">
        <f>IF(E20="","",E20)</f>
        <v>Vyplň údaj</v>
      </c>
      <c r="G94" s="38"/>
      <c r="H94" s="38"/>
      <c r="I94" s="150" t="s">
        <v>39</v>
      </c>
      <c r="J94" s="35" t="str">
        <f>E26</f>
        <v>Ing. Miloslav v Karviné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108</v>
      </c>
      <c r="D96" s="187"/>
      <c r="E96" s="187"/>
      <c r="F96" s="187"/>
      <c r="G96" s="187"/>
      <c r="H96" s="187"/>
      <c r="I96" s="188"/>
      <c r="J96" s="189" t="s">
        <v>109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110</v>
      </c>
      <c r="D98" s="38"/>
      <c r="E98" s="38"/>
      <c r="F98" s="38"/>
      <c r="G98" s="38"/>
      <c r="H98" s="38"/>
      <c r="I98" s="148"/>
      <c r="J98" s="104">
        <f>J142</f>
        <v>0</v>
      </c>
      <c r="K98" s="38"/>
      <c r="L98" s="42"/>
      <c r="AU98" s="16" t="s">
        <v>111</v>
      </c>
    </row>
    <row r="99" s="8" customFormat="1" ht="24.96" customHeight="1">
      <c r="B99" s="191"/>
      <c r="C99" s="192"/>
      <c r="D99" s="193" t="s">
        <v>112</v>
      </c>
      <c r="E99" s="194"/>
      <c r="F99" s="194"/>
      <c r="G99" s="194"/>
      <c r="H99" s="194"/>
      <c r="I99" s="195"/>
      <c r="J99" s="196">
        <f>J143</f>
        <v>0</v>
      </c>
      <c r="K99" s="192"/>
      <c r="L99" s="197"/>
    </row>
    <row r="100" s="9" customFormat="1" ht="19.92" customHeight="1">
      <c r="B100" s="198"/>
      <c r="C100" s="127"/>
      <c r="D100" s="199" t="s">
        <v>113</v>
      </c>
      <c r="E100" s="200"/>
      <c r="F100" s="200"/>
      <c r="G100" s="200"/>
      <c r="H100" s="200"/>
      <c r="I100" s="201"/>
      <c r="J100" s="202">
        <f>J144</f>
        <v>0</v>
      </c>
      <c r="K100" s="127"/>
      <c r="L100" s="203"/>
    </row>
    <row r="101" s="9" customFormat="1" ht="14.88" customHeight="1">
      <c r="B101" s="198"/>
      <c r="C101" s="127"/>
      <c r="D101" s="199" t="s">
        <v>114</v>
      </c>
      <c r="E101" s="200"/>
      <c r="F101" s="200"/>
      <c r="G101" s="200"/>
      <c r="H101" s="200"/>
      <c r="I101" s="201"/>
      <c r="J101" s="202">
        <f>J145</f>
        <v>0</v>
      </c>
      <c r="K101" s="127"/>
      <c r="L101" s="203"/>
    </row>
    <row r="102" s="9" customFormat="1" ht="14.88" customHeight="1">
      <c r="B102" s="198"/>
      <c r="C102" s="127"/>
      <c r="D102" s="199" t="s">
        <v>115</v>
      </c>
      <c r="E102" s="200"/>
      <c r="F102" s="200"/>
      <c r="G102" s="200"/>
      <c r="H102" s="200"/>
      <c r="I102" s="201"/>
      <c r="J102" s="202">
        <f>J163</f>
        <v>0</v>
      </c>
      <c r="K102" s="127"/>
      <c r="L102" s="203"/>
    </row>
    <row r="103" s="9" customFormat="1" ht="14.88" customHeight="1">
      <c r="B103" s="198"/>
      <c r="C103" s="127"/>
      <c r="D103" s="199" t="s">
        <v>116</v>
      </c>
      <c r="E103" s="200"/>
      <c r="F103" s="200"/>
      <c r="G103" s="200"/>
      <c r="H103" s="200"/>
      <c r="I103" s="201"/>
      <c r="J103" s="202">
        <f>J173</f>
        <v>0</v>
      </c>
      <c r="K103" s="127"/>
      <c r="L103" s="203"/>
    </row>
    <row r="104" s="9" customFormat="1" ht="14.88" customHeight="1">
      <c r="B104" s="198"/>
      <c r="C104" s="127"/>
      <c r="D104" s="199" t="s">
        <v>117</v>
      </c>
      <c r="E104" s="200"/>
      <c r="F104" s="200"/>
      <c r="G104" s="200"/>
      <c r="H104" s="200"/>
      <c r="I104" s="201"/>
      <c r="J104" s="202">
        <f>J186</f>
        <v>0</v>
      </c>
      <c r="K104" s="127"/>
      <c r="L104" s="203"/>
    </row>
    <row r="105" s="9" customFormat="1" ht="14.88" customHeight="1">
      <c r="B105" s="198"/>
      <c r="C105" s="127"/>
      <c r="D105" s="199" t="s">
        <v>118</v>
      </c>
      <c r="E105" s="200"/>
      <c r="F105" s="200"/>
      <c r="G105" s="200"/>
      <c r="H105" s="200"/>
      <c r="I105" s="201"/>
      <c r="J105" s="202">
        <f>J191</f>
        <v>0</v>
      </c>
      <c r="K105" s="127"/>
      <c r="L105" s="203"/>
    </row>
    <row r="106" s="9" customFormat="1" ht="14.88" customHeight="1">
      <c r="B106" s="198"/>
      <c r="C106" s="127"/>
      <c r="D106" s="199" t="s">
        <v>119</v>
      </c>
      <c r="E106" s="200"/>
      <c r="F106" s="200"/>
      <c r="G106" s="200"/>
      <c r="H106" s="200"/>
      <c r="I106" s="201"/>
      <c r="J106" s="202">
        <f>J204</f>
        <v>0</v>
      </c>
      <c r="K106" s="127"/>
      <c r="L106" s="203"/>
    </row>
    <row r="107" s="9" customFormat="1" ht="19.92" customHeight="1">
      <c r="B107" s="198"/>
      <c r="C107" s="127"/>
      <c r="D107" s="199" t="s">
        <v>120</v>
      </c>
      <c r="E107" s="200"/>
      <c r="F107" s="200"/>
      <c r="G107" s="200"/>
      <c r="H107" s="200"/>
      <c r="I107" s="201"/>
      <c r="J107" s="202">
        <f>J221</f>
        <v>0</v>
      </c>
      <c r="K107" s="127"/>
      <c r="L107" s="203"/>
    </row>
    <row r="108" s="9" customFormat="1" ht="19.92" customHeight="1">
      <c r="B108" s="198"/>
      <c r="C108" s="127"/>
      <c r="D108" s="199" t="s">
        <v>121</v>
      </c>
      <c r="E108" s="200"/>
      <c r="F108" s="200"/>
      <c r="G108" s="200"/>
      <c r="H108" s="200"/>
      <c r="I108" s="201"/>
      <c r="J108" s="202">
        <f>J225</f>
        <v>0</v>
      </c>
      <c r="K108" s="127"/>
      <c r="L108" s="203"/>
    </row>
    <row r="109" s="9" customFormat="1" ht="14.88" customHeight="1">
      <c r="B109" s="198"/>
      <c r="C109" s="127"/>
      <c r="D109" s="199" t="s">
        <v>122</v>
      </c>
      <c r="E109" s="200"/>
      <c r="F109" s="200"/>
      <c r="G109" s="200"/>
      <c r="H109" s="200"/>
      <c r="I109" s="201"/>
      <c r="J109" s="202">
        <f>J226</f>
        <v>0</v>
      </c>
      <c r="K109" s="127"/>
      <c r="L109" s="203"/>
    </row>
    <row r="110" s="9" customFormat="1" ht="19.92" customHeight="1">
      <c r="B110" s="198"/>
      <c r="C110" s="127"/>
      <c r="D110" s="199" t="s">
        <v>123</v>
      </c>
      <c r="E110" s="200"/>
      <c r="F110" s="200"/>
      <c r="G110" s="200"/>
      <c r="H110" s="200"/>
      <c r="I110" s="201"/>
      <c r="J110" s="202">
        <f>J229</f>
        <v>0</v>
      </c>
      <c r="K110" s="127"/>
      <c r="L110" s="203"/>
    </row>
    <row r="111" s="9" customFormat="1" ht="14.88" customHeight="1">
      <c r="B111" s="198"/>
      <c r="C111" s="127"/>
      <c r="D111" s="199" t="s">
        <v>124</v>
      </c>
      <c r="E111" s="200"/>
      <c r="F111" s="200"/>
      <c r="G111" s="200"/>
      <c r="H111" s="200"/>
      <c r="I111" s="201"/>
      <c r="J111" s="202">
        <f>J230</f>
        <v>0</v>
      </c>
      <c r="K111" s="127"/>
      <c r="L111" s="203"/>
    </row>
    <row r="112" s="9" customFormat="1" ht="14.88" customHeight="1">
      <c r="B112" s="198"/>
      <c r="C112" s="127"/>
      <c r="D112" s="199" t="s">
        <v>125</v>
      </c>
      <c r="E112" s="200"/>
      <c r="F112" s="200"/>
      <c r="G112" s="200"/>
      <c r="H112" s="200"/>
      <c r="I112" s="201"/>
      <c r="J112" s="202">
        <f>J235</f>
        <v>0</v>
      </c>
      <c r="K112" s="127"/>
      <c r="L112" s="203"/>
    </row>
    <row r="113" s="9" customFormat="1" ht="19.92" customHeight="1">
      <c r="B113" s="198"/>
      <c r="C113" s="127"/>
      <c r="D113" s="199" t="s">
        <v>126</v>
      </c>
      <c r="E113" s="200"/>
      <c r="F113" s="200"/>
      <c r="G113" s="200"/>
      <c r="H113" s="200"/>
      <c r="I113" s="201"/>
      <c r="J113" s="202">
        <f>J240</f>
        <v>0</v>
      </c>
      <c r="K113" s="127"/>
      <c r="L113" s="203"/>
    </row>
    <row r="114" s="9" customFormat="1" ht="19.92" customHeight="1">
      <c r="B114" s="198"/>
      <c r="C114" s="127"/>
      <c r="D114" s="199" t="s">
        <v>127</v>
      </c>
      <c r="E114" s="200"/>
      <c r="F114" s="200"/>
      <c r="G114" s="200"/>
      <c r="H114" s="200"/>
      <c r="I114" s="201"/>
      <c r="J114" s="202">
        <f>J249</f>
        <v>0</v>
      </c>
      <c r="K114" s="127"/>
      <c r="L114" s="203"/>
    </row>
    <row r="115" s="9" customFormat="1" ht="14.88" customHeight="1">
      <c r="B115" s="198"/>
      <c r="C115" s="127"/>
      <c r="D115" s="199" t="s">
        <v>128</v>
      </c>
      <c r="E115" s="200"/>
      <c r="F115" s="200"/>
      <c r="G115" s="200"/>
      <c r="H115" s="200"/>
      <c r="I115" s="201"/>
      <c r="J115" s="202">
        <f>J250</f>
        <v>0</v>
      </c>
      <c r="K115" s="127"/>
      <c r="L115" s="203"/>
    </row>
    <row r="116" s="9" customFormat="1" ht="19.92" customHeight="1">
      <c r="B116" s="198"/>
      <c r="C116" s="127"/>
      <c r="D116" s="199" t="s">
        <v>129</v>
      </c>
      <c r="E116" s="200"/>
      <c r="F116" s="200"/>
      <c r="G116" s="200"/>
      <c r="H116" s="200"/>
      <c r="I116" s="201"/>
      <c r="J116" s="202">
        <f>J263</f>
        <v>0</v>
      </c>
      <c r="K116" s="127"/>
      <c r="L116" s="203"/>
    </row>
    <row r="117" s="9" customFormat="1" ht="19.92" customHeight="1">
      <c r="B117" s="198"/>
      <c r="C117" s="127"/>
      <c r="D117" s="199" t="s">
        <v>130</v>
      </c>
      <c r="E117" s="200"/>
      <c r="F117" s="200"/>
      <c r="G117" s="200"/>
      <c r="H117" s="200"/>
      <c r="I117" s="201"/>
      <c r="J117" s="202">
        <f>J297</f>
        <v>0</v>
      </c>
      <c r="K117" s="127"/>
      <c r="L117" s="203"/>
    </row>
    <row r="118" s="9" customFormat="1" ht="19.92" customHeight="1">
      <c r="B118" s="198"/>
      <c r="C118" s="127"/>
      <c r="D118" s="199" t="s">
        <v>131</v>
      </c>
      <c r="E118" s="200"/>
      <c r="F118" s="200"/>
      <c r="G118" s="200"/>
      <c r="H118" s="200"/>
      <c r="I118" s="201"/>
      <c r="J118" s="202">
        <f>J339</f>
        <v>0</v>
      </c>
      <c r="K118" s="127"/>
      <c r="L118" s="203"/>
    </row>
    <row r="119" s="9" customFormat="1" ht="19.92" customHeight="1">
      <c r="B119" s="198"/>
      <c r="C119" s="127"/>
      <c r="D119" s="199" t="s">
        <v>132</v>
      </c>
      <c r="E119" s="200"/>
      <c r="F119" s="200"/>
      <c r="G119" s="200"/>
      <c r="H119" s="200"/>
      <c r="I119" s="201"/>
      <c r="J119" s="202">
        <f>J342</f>
        <v>0</v>
      </c>
      <c r="K119" s="127"/>
      <c r="L119" s="203"/>
    </row>
    <row r="120" s="9" customFormat="1" ht="19.92" customHeight="1">
      <c r="B120" s="198"/>
      <c r="C120" s="127"/>
      <c r="D120" s="199" t="s">
        <v>133</v>
      </c>
      <c r="E120" s="200"/>
      <c r="F120" s="200"/>
      <c r="G120" s="200"/>
      <c r="H120" s="200"/>
      <c r="I120" s="201"/>
      <c r="J120" s="202">
        <f>J355</f>
        <v>0</v>
      </c>
      <c r="K120" s="127"/>
      <c r="L120" s="203"/>
    </row>
    <row r="121" s="1" customFormat="1" ht="21.84" customHeight="1">
      <c r="B121" s="37"/>
      <c r="C121" s="38"/>
      <c r="D121" s="38"/>
      <c r="E121" s="38"/>
      <c r="F121" s="38"/>
      <c r="G121" s="38"/>
      <c r="H121" s="38"/>
      <c r="I121" s="148"/>
      <c r="J121" s="38"/>
      <c r="K121" s="38"/>
      <c r="L121" s="42"/>
    </row>
    <row r="122" s="1" customFormat="1" ht="6.96" customHeight="1">
      <c r="B122" s="60"/>
      <c r="C122" s="61"/>
      <c r="D122" s="61"/>
      <c r="E122" s="61"/>
      <c r="F122" s="61"/>
      <c r="G122" s="61"/>
      <c r="H122" s="61"/>
      <c r="I122" s="181"/>
      <c r="J122" s="61"/>
      <c r="K122" s="61"/>
      <c r="L122" s="42"/>
    </row>
    <row r="126" s="1" customFormat="1" ht="6.96" customHeight="1">
      <c r="B126" s="62"/>
      <c r="C126" s="63"/>
      <c r="D126" s="63"/>
      <c r="E126" s="63"/>
      <c r="F126" s="63"/>
      <c r="G126" s="63"/>
      <c r="H126" s="63"/>
      <c r="I126" s="184"/>
      <c r="J126" s="63"/>
      <c r="K126" s="63"/>
      <c r="L126" s="42"/>
    </row>
    <row r="127" s="1" customFormat="1" ht="24.96" customHeight="1">
      <c r="B127" s="37"/>
      <c r="C127" s="22" t="s">
        <v>134</v>
      </c>
      <c r="D127" s="38"/>
      <c r="E127" s="38"/>
      <c r="F127" s="38"/>
      <c r="G127" s="38"/>
      <c r="H127" s="38"/>
      <c r="I127" s="148"/>
      <c r="J127" s="38"/>
      <c r="K127" s="38"/>
      <c r="L127" s="42"/>
    </row>
    <row r="128" s="1" customFormat="1" ht="6.96" customHeight="1">
      <c r="B128" s="37"/>
      <c r="C128" s="38"/>
      <c r="D128" s="38"/>
      <c r="E128" s="38"/>
      <c r="F128" s="38"/>
      <c r="G128" s="38"/>
      <c r="H128" s="38"/>
      <c r="I128" s="148"/>
      <c r="J128" s="38"/>
      <c r="K128" s="38"/>
      <c r="L128" s="42"/>
    </row>
    <row r="129" s="1" customFormat="1" ht="12" customHeight="1">
      <c r="B129" s="37"/>
      <c r="C129" s="31" t="s">
        <v>16</v>
      </c>
      <c r="D129" s="38"/>
      <c r="E129" s="38"/>
      <c r="F129" s="38"/>
      <c r="G129" s="38"/>
      <c r="H129" s="38"/>
      <c r="I129" s="148"/>
      <c r="J129" s="38"/>
      <c r="K129" s="38"/>
      <c r="L129" s="42"/>
    </row>
    <row r="130" s="1" customFormat="1" ht="16.5" customHeight="1">
      <c r="B130" s="37"/>
      <c r="C130" s="38"/>
      <c r="D130" s="38"/>
      <c r="E130" s="185" t="str">
        <f>E7</f>
        <v>Úpravy ulice Sv.Čecha v Karviné-Fryštátě, 3.část</v>
      </c>
      <c r="F130" s="31"/>
      <c r="G130" s="31"/>
      <c r="H130" s="31"/>
      <c r="I130" s="148"/>
      <c r="J130" s="38"/>
      <c r="K130" s="38"/>
      <c r="L130" s="42"/>
    </row>
    <row r="131" ht="12" customHeight="1">
      <c r="B131" s="20"/>
      <c r="C131" s="31" t="s">
        <v>102</v>
      </c>
      <c r="D131" s="21"/>
      <c r="E131" s="21"/>
      <c r="F131" s="21"/>
      <c r="G131" s="21"/>
      <c r="H131" s="21"/>
      <c r="I131" s="140"/>
      <c r="J131" s="21"/>
      <c r="K131" s="21"/>
      <c r="L131" s="19"/>
    </row>
    <row r="132" s="1" customFormat="1" ht="16.5" customHeight="1">
      <c r="B132" s="37"/>
      <c r="C132" s="38"/>
      <c r="D132" s="38"/>
      <c r="E132" s="185" t="s">
        <v>103</v>
      </c>
      <c r="F132" s="38"/>
      <c r="G132" s="38"/>
      <c r="H132" s="38"/>
      <c r="I132" s="148"/>
      <c r="J132" s="38"/>
      <c r="K132" s="38"/>
      <c r="L132" s="42"/>
    </row>
    <row r="133" s="1" customFormat="1" ht="12" customHeight="1">
      <c r="B133" s="37"/>
      <c r="C133" s="31" t="s">
        <v>104</v>
      </c>
      <c r="D133" s="38"/>
      <c r="E133" s="38"/>
      <c r="F133" s="38"/>
      <c r="G133" s="38"/>
      <c r="H133" s="38"/>
      <c r="I133" s="148"/>
      <c r="J133" s="38"/>
      <c r="K133" s="38"/>
      <c r="L133" s="42"/>
    </row>
    <row r="134" s="1" customFormat="1" ht="16.5" customHeight="1">
      <c r="B134" s="37"/>
      <c r="C134" s="38"/>
      <c r="D134" s="38"/>
      <c r="E134" s="70" t="str">
        <f>E11</f>
        <v>101 - Soupis prací - Komunikace</v>
      </c>
      <c r="F134" s="38"/>
      <c r="G134" s="38"/>
      <c r="H134" s="38"/>
      <c r="I134" s="148"/>
      <c r="J134" s="38"/>
      <c r="K134" s="38"/>
      <c r="L134" s="42"/>
    </row>
    <row r="135" s="1" customFormat="1" ht="6.96" customHeight="1">
      <c r="B135" s="37"/>
      <c r="C135" s="38"/>
      <c r="D135" s="38"/>
      <c r="E135" s="38"/>
      <c r="F135" s="38"/>
      <c r="G135" s="38"/>
      <c r="H135" s="38"/>
      <c r="I135" s="148"/>
      <c r="J135" s="38"/>
      <c r="K135" s="38"/>
      <c r="L135" s="42"/>
    </row>
    <row r="136" s="1" customFormat="1" ht="12" customHeight="1">
      <c r="B136" s="37"/>
      <c r="C136" s="31" t="s">
        <v>22</v>
      </c>
      <c r="D136" s="38"/>
      <c r="E136" s="38"/>
      <c r="F136" s="26" t="str">
        <f>F14</f>
        <v>Karviná Fryštát</v>
      </c>
      <c r="G136" s="38"/>
      <c r="H136" s="38"/>
      <c r="I136" s="150" t="s">
        <v>24</v>
      </c>
      <c r="J136" s="73" t="str">
        <f>IF(J14="","",J14)</f>
        <v>16. 2. 2019</v>
      </c>
      <c r="K136" s="38"/>
      <c r="L136" s="42"/>
    </row>
    <row r="137" s="1" customFormat="1" ht="6.96" customHeight="1">
      <c r="B137" s="37"/>
      <c r="C137" s="38"/>
      <c r="D137" s="38"/>
      <c r="E137" s="38"/>
      <c r="F137" s="38"/>
      <c r="G137" s="38"/>
      <c r="H137" s="38"/>
      <c r="I137" s="148"/>
      <c r="J137" s="38"/>
      <c r="K137" s="38"/>
      <c r="L137" s="42"/>
    </row>
    <row r="138" s="1" customFormat="1" ht="43.05" customHeight="1">
      <c r="B138" s="37"/>
      <c r="C138" s="31" t="s">
        <v>26</v>
      </c>
      <c r="D138" s="38"/>
      <c r="E138" s="38"/>
      <c r="F138" s="26" t="str">
        <f>E17</f>
        <v>SMK-odbor majetkový</v>
      </c>
      <c r="G138" s="38"/>
      <c r="H138" s="38"/>
      <c r="I138" s="150" t="s">
        <v>34</v>
      </c>
      <c r="J138" s="35" t="str">
        <f>E23</f>
        <v>Ateliér ESO spolsr.o.,K.H.Máchy5203/33</v>
      </c>
      <c r="K138" s="38"/>
      <c r="L138" s="42"/>
    </row>
    <row r="139" s="1" customFormat="1" ht="27.9" customHeight="1">
      <c r="B139" s="37"/>
      <c r="C139" s="31" t="s">
        <v>32</v>
      </c>
      <c r="D139" s="38"/>
      <c r="E139" s="38"/>
      <c r="F139" s="26" t="str">
        <f>IF(E20="","",E20)</f>
        <v>Vyplň údaj</v>
      </c>
      <c r="G139" s="38"/>
      <c r="H139" s="38"/>
      <c r="I139" s="150" t="s">
        <v>39</v>
      </c>
      <c r="J139" s="35" t="str">
        <f>E26</f>
        <v>Ing. Miloslav v Karviné</v>
      </c>
      <c r="K139" s="38"/>
      <c r="L139" s="42"/>
    </row>
    <row r="140" s="1" customFormat="1" ht="10.32" customHeight="1">
      <c r="B140" s="37"/>
      <c r="C140" s="38"/>
      <c r="D140" s="38"/>
      <c r="E140" s="38"/>
      <c r="F140" s="38"/>
      <c r="G140" s="38"/>
      <c r="H140" s="38"/>
      <c r="I140" s="148"/>
      <c r="J140" s="38"/>
      <c r="K140" s="38"/>
      <c r="L140" s="42"/>
    </row>
    <row r="141" s="10" customFormat="1" ht="29.28" customHeight="1">
      <c r="B141" s="204"/>
      <c r="C141" s="205" t="s">
        <v>135</v>
      </c>
      <c r="D141" s="206" t="s">
        <v>67</v>
      </c>
      <c r="E141" s="206" t="s">
        <v>63</v>
      </c>
      <c r="F141" s="206" t="s">
        <v>64</v>
      </c>
      <c r="G141" s="206" t="s">
        <v>136</v>
      </c>
      <c r="H141" s="206" t="s">
        <v>137</v>
      </c>
      <c r="I141" s="207" t="s">
        <v>138</v>
      </c>
      <c r="J141" s="206" t="s">
        <v>109</v>
      </c>
      <c r="K141" s="208" t="s">
        <v>139</v>
      </c>
      <c r="L141" s="209"/>
      <c r="M141" s="94" t="s">
        <v>1</v>
      </c>
      <c r="N141" s="95" t="s">
        <v>46</v>
      </c>
      <c r="O141" s="95" t="s">
        <v>140</v>
      </c>
      <c r="P141" s="95" t="s">
        <v>141</v>
      </c>
      <c r="Q141" s="95" t="s">
        <v>142</v>
      </c>
      <c r="R141" s="95" t="s">
        <v>143</v>
      </c>
      <c r="S141" s="95" t="s">
        <v>144</v>
      </c>
      <c r="T141" s="96" t="s">
        <v>145</v>
      </c>
    </row>
    <row r="142" s="1" customFormat="1" ht="22.8" customHeight="1">
      <c r="B142" s="37"/>
      <c r="C142" s="101" t="s">
        <v>146</v>
      </c>
      <c r="D142" s="38"/>
      <c r="E142" s="38"/>
      <c r="F142" s="38"/>
      <c r="G142" s="38"/>
      <c r="H142" s="38"/>
      <c r="I142" s="148"/>
      <c r="J142" s="210">
        <f>BK142</f>
        <v>0</v>
      </c>
      <c r="K142" s="38"/>
      <c r="L142" s="42"/>
      <c r="M142" s="97"/>
      <c r="N142" s="98"/>
      <c r="O142" s="98"/>
      <c r="P142" s="211">
        <f>P143</f>
        <v>0</v>
      </c>
      <c r="Q142" s="98"/>
      <c r="R142" s="211">
        <f>R143</f>
        <v>816.11072980000006</v>
      </c>
      <c r="S142" s="98"/>
      <c r="T142" s="212">
        <f>T143</f>
        <v>515.19900000000007</v>
      </c>
      <c r="AT142" s="16" t="s">
        <v>81</v>
      </c>
      <c r="AU142" s="16" t="s">
        <v>111</v>
      </c>
      <c r="BK142" s="213">
        <f>BK143</f>
        <v>0</v>
      </c>
    </row>
    <row r="143" s="11" customFormat="1" ht="25.92" customHeight="1">
      <c r="B143" s="214"/>
      <c r="C143" s="215"/>
      <c r="D143" s="216" t="s">
        <v>81</v>
      </c>
      <c r="E143" s="217" t="s">
        <v>147</v>
      </c>
      <c r="F143" s="217" t="s">
        <v>148</v>
      </c>
      <c r="G143" s="215"/>
      <c r="H143" s="215"/>
      <c r="I143" s="218"/>
      <c r="J143" s="219">
        <f>BK143</f>
        <v>0</v>
      </c>
      <c r="K143" s="215"/>
      <c r="L143" s="220"/>
      <c r="M143" s="221"/>
      <c r="N143" s="222"/>
      <c r="O143" s="222"/>
      <c r="P143" s="223">
        <f>P144+P221+P225+P229+P240+P249+P263+P297+P339+P342+P355</f>
        <v>0</v>
      </c>
      <c r="Q143" s="222"/>
      <c r="R143" s="223">
        <f>R144+R221+R225+R229+R240+R249+R263+R297+R339+R342+R355</f>
        <v>816.11072980000006</v>
      </c>
      <c r="S143" s="222"/>
      <c r="T143" s="224">
        <f>T144+T221+T225+T229+T240+T249+T263+T297+T339+T342+T355</f>
        <v>515.19900000000007</v>
      </c>
      <c r="AR143" s="225" t="s">
        <v>89</v>
      </c>
      <c r="AT143" s="226" t="s">
        <v>81</v>
      </c>
      <c r="AU143" s="226" t="s">
        <v>82</v>
      </c>
      <c r="AY143" s="225" t="s">
        <v>149</v>
      </c>
      <c r="BK143" s="227">
        <f>BK144+BK221+BK225+BK229+BK240+BK249+BK263+BK297+BK339+BK342+BK355</f>
        <v>0</v>
      </c>
    </row>
    <row r="144" s="11" customFormat="1" ht="22.8" customHeight="1">
      <c r="B144" s="214"/>
      <c r="C144" s="215"/>
      <c r="D144" s="216" t="s">
        <v>81</v>
      </c>
      <c r="E144" s="228" t="s">
        <v>89</v>
      </c>
      <c r="F144" s="228" t="s">
        <v>150</v>
      </c>
      <c r="G144" s="215"/>
      <c r="H144" s="215"/>
      <c r="I144" s="218"/>
      <c r="J144" s="229">
        <f>BK144</f>
        <v>0</v>
      </c>
      <c r="K144" s="215"/>
      <c r="L144" s="220"/>
      <c r="M144" s="221"/>
      <c r="N144" s="222"/>
      <c r="O144" s="222"/>
      <c r="P144" s="223">
        <f>P145+P163+P173+P186+P191+P204</f>
        <v>0</v>
      </c>
      <c r="Q144" s="222"/>
      <c r="R144" s="223">
        <f>R145+R163+R173+R186+R191+R204</f>
        <v>211.74824999999999</v>
      </c>
      <c r="S144" s="222"/>
      <c r="T144" s="224">
        <f>T145+T163+T173+T186+T191+T204</f>
        <v>515.19900000000007</v>
      </c>
      <c r="AR144" s="225" t="s">
        <v>89</v>
      </c>
      <c r="AT144" s="226" t="s">
        <v>81</v>
      </c>
      <c r="AU144" s="226" t="s">
        <v>89</v>
      </c>
      <c r="AY144" s="225" t="s">
        <v>149</v>
      </c>
      <c r="BK144" s="227">
        <f>BK145+BK163+BK173+BK186+BK191+BK204</f>
        <v>0</v>
      </c>
    </row>
    <row r="145" s="11" customFormat="1" ht="20.88" customHeight="1">
      <c r="B145" s="214"/>
      <c r="C145" s="215"/>
      <c r="D145" s="216" t="s">
        <v>81</v>
      </c>
      <c r="E145" s="228" t="s">
        <v>151</v>
      </c>
      <c r="F145" s="228" t="s">
        <v>152</v>
      </c>
      <c r="G145" s="215"/>
      <c r="H145" s="215"/>
      <c r="I145" s="218"/>
      <c r="J145" s="229">
        <f>BK145</f>
        <v>0</v>
      </c>
      <c r="K145" s="215"/>
      <c r="L145" s="220"/>
      <c r="M145" s="221"/>
      <c r="N145" s="222"/>
      <c r="O145" s="222"/>
      <c r="P145" s="223">
        <f>SUM(P146:P162)</f>
        <v>0</v>
      </c>
      <c r="Q145" s="222"/>
      <c r="R145" s="223">
        <f>SUM(R146:R162)</f>
        <v>0.23920000000000002</v>
      </c>
      <c r="S145" s="222"/>
      <c r="T145" s="224">
        <f>SUM(T146:T162)</f>
        <v>515.19900000000007</v>
      </c>
      <c r="AR145" s="225" t="s">
        <v>89</v>
      </c>
      <c r="AT145" s="226" t="s">
        <v>81</v>
      </c>
      <c r="AU145" s="226" t="s">
        <v>91</v>
      </c>
      <c r="AY145" s="225" t="s">
        <v>149</v>
      </c>
      <c r="BK145" s="227">
        <f>SUM(BK146:BK162)</f>
        <v>0</v>
      </c>
    </row>
    <row r="146" s="1" customFormat="1" ht="16.5" customHeight="1">
      <c r="B146" s="37"/>
      <c r="C146" s="230" t="s">
        <v>89</v>
      </c>
      <c r="D146" s="230" t="s">
        <v>153</v>
      </c>
      <c r="E146" s="231" t="s">
        <v>154</v>
      </c>
      <c r="F146" s="232" t="s">
        <v>155</v>
      </c>
      <c r="G146" s="233" t="s">
        <v>156</v>
      </c>
      <c r="H146" s="234">
        <v>159.59999999999999</v>
      </c>
      <c r="I146" s="235"/>
      <c r="J146" s="236">
        <f>ROUND(I146*H146,2)</f>
        <v>0</v>
      </c>
      <c r="K146" s="232" t="s">
        <v>157</v>
      </c>
      <c r="L146" s="42"/>
      <c r="M146" s="237" t="s">
        <v>1</v>
      </c>
      <c r="N146" s="238" t="s">
        <v>47</v>
      </c>
      <c r="O146" s="85"/>
      <c r="P146" s="239">
        <f>O146*H146</f>
        <v>0</v>
      </c>
      <c r="Q146" s="239">
        <v>0</v>
      </c>
      <c r="R146" s="239">
        <f>Q146*H146</f>
        <v>0</v>
      </c>
      <c r="S146" s="239">
        <v>0.26000000000000001</v>
      </c>
      <c r="T146" s="240">
        <f>S146*H146</f>
        <v>41.496000000000002</v>
      </c>
      <c r="AR146" s="241" t="s">
        <v>158</v>
      </c>
      <c r="AT146" s="241" t="s">
        <v>153</v>
      </c>
      <c r="AU146" s="241" t="s">
        <v>159</v>
      </c>
      <c r="AY146" s="16" t="s">
        <v>149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6" t="s">
        <v>89</v>
      </c>
      <c r="BK146" s="242">
        <f>ROUND(I146*H146,2)</f>
        <v>0</v>
      </c>
      <c r="BL146" s="16" t="s">
        <v>158</v>
      </c>
      <c r="BM146" s="241" t="s">
        <v>160</v>
      </c>
    </row>
    <row r="147" s="12" customFormat="1">
      <c r="B147" s="243"/>
      <c r="C147" s="244"/>
      <c r="D147" s="245" t="s">
        <v>161</v>
      </c>
      <c r="E147" s="246" t="s">
        <v>1</v>
      </c>
      <c r="F147" s="247" t="s">
        <v>162</v>
      </c>
      <c r="G147" s="244"/>
      <c r="H147" s="246" t="s">
        <v>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AT147" s="253" t="s">
        <v>161</v>
      </c>
      <c r="AU147" s="253" t="s">
        <v>159</v>
      </c>
      <c r="AV147" s="12" t="s">
        <v>89</v>
      </c>
      <c r="AW147" s="12" t="s">
        <v>38</v>
      </c>
      <c r="AX147" s="12" t="s">
        <v>82</v>
      </c>
      <c r="AY147" s="253" t="s">
        <v>149</v>
      </c>
    </row>
    <row r="148" s="13" customFormat="1">
      <c r="B148" s="254"/>
      <c r="C148" s="255"/>
      <c r="D148" s="245" t="s">
        <v>161</v>
      </c>
      <c r="E148" s="256" t="s">
        <v>1</v>
      </c>
      <c r="F148" s="257" t="s">
        <v>163</v>
      </c>
      <c r="G148" s="255"/>
      <c r="H148" s="258">
        <v>159.59999999999999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AT148" s="264" t="s">
        <v>161</v>
      </c>
      <c r="AU148" s="264" t="s">
        <v>159</v>
      </c>
      <c r="AV148" s="13" t="s">
        <v>91</v>
      </c>
      <c r="AW148" s="13" t="s">
        <v>38</v>
      </c>
      <c r="AX148" s="13" t="s">
        <v>89</v>
      </c>
      <c r="AY148" s="264" t="s">
        <v>149</v>
      </c>
    </row>
    <row r="149" s="1" customFormat="1" ht="16.5" customHeight="1">
      <c r="B149" s="37"/>
      <c r="C149" s="230" t="s">
        <v>91</v>
      </c>
      <c r="D149" s="230" t="s">
        <v>153</v>
      </c>
      <c r="E149" s="231" t="s">
        <v>164</v>
      </c>
      <c r="F149" s="232" t="s">
        <v>165</v>
      </c>
      <c r="G149" s="233" t="s">
        <v>156</v>
      </c>
      <c r="H149" s="234">
        <v>7.2000000000000002</v>
      </c>
      <c r="I149" s="235"/>
      <c r="J149" s="236">
        <f>ROUND(I149*H149,2)</f>
        <v>0</v>
      </c>
      <c r="K149" s="232" t="s">
        <v>157</v>
      </c>
      <c r="L149" s="42"/>
      <c r="M149" s="237" t="s">
        <v>1</v>
      </c>
      <c r="N149" s="238" t="s">
        <v>47</v>
      </c>
      <c r="O149" s="85"/>
      <c r="P149" s="239">
        <f>O149*H149</f>
        <v>0</v>
      </c>
      <c r="Q149" s="239">
        <v>0</v>
      </c>
      <c r="R149" s="239">
        <f>Q149*H149</f>
        <v>0</v>
      </c>
      <c r="S149" s="239">
        <v>0.505</v>
      </c>
      <c r="T149" s="240">
        <f>S149*H149</f>
        <v>3.6360000000000001</v>
      </c>
      <c r="AR149" s="241" t="s">
        <v>158</v>
      </c>
      <c r="AT149" s="241" t="s">
        <v>153</v>
      </c>
      <c r="AU149" s="241" t="s">
        <v>159</v>
      </c>
      <c r="AY149" s="16" t="s">
        <v>149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6" t="s">
        <v>89</v>
      </c>
      <c r="BK149" s="242">
        <f>ROUND(I149*H149,2)</f>
        <v>0</v>
      </c>
      <c r="BL149" s="16" t="s">
        <v>158</v>
      </c>
      <c r="BM149" s="241" t="s">
        <v>166</v>
      </c>
    </row>
    <row r="150" s="12" customFormat="1">
      <c r="B150" s="243"/>
      <c r="C150" s="244"/>
      <c r="D150" s="245" t="s">
        <v>161</v>
      </c>
      <c r="E150" s="246" t="s">
        <v>1</v>
      </c>
      <c r="F150" s="247" t="s">
        <v>167</v>
      </c>
      <c r="G150" s="244"/>
      <c r="H150" s="246" t="s">
        <v>1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AT150" s="253" t="s">
        <v>161</v>
      </c>
      <c r="AU150" s="253" t="s">
        <v>159</v>
      </c>
      <c r="AV150" s="12" t="s">
        <v>89</v>
      </c>
      <c r="AW150" s="12" t="s">
        <v>38</v>
      </c>
      <c r="AX150" s="12" t="s">
        <v>82</v>
      </c>
      <c r="AY150" s="253" t="s">
        <v>149</v>
      </c>
    </row>
    <row r="151" s="13" customFormat="1">
      <c r="B151" s="254"/>
      <c r="C151" s="255"/>
      <c r="D151" s="245" t="s">
        <v>161</v>
      </c>
      <c r="E151" s="256" t="s">
        <v>1</v>
      </c>
      <c r="F151" s="257" t="s">
        <v>168</v>
      </c>
      <c r="G151" s="255"/>
      <c r="H151" s="258">
        <v>7.2000000000000002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AT151" s="264" t="s">
        <v>161</v>
      </c>
      <c r="AU151" s="264" t="s">
        <v>159</v>
      </c>
      <c r="AV151" s="13" t="s">
        <v>91</v>
      </c>
      <c r="AW151" s="13" t="s">
        <v>38</v>
      </c>
      <c r="AX151" s="13" t="s">
        <v>82</v>
      </c>
      <c r="AY151" s="264" t="s">
        <v>149</v>
      </c>
    </row>
    <row r="152" s="1" customFormat="1" ht="16.5" customHeight="1">
      <c r="B152" s="37"/>
      <c r="C152" s="230" t="s">
        <v>159</v>
      </c>
      <c r="D152" s="230" t="s">
        <v>153</v>
      </c>
      <c r="E152" s="231" t="s">
        <v>169</v>
      </c>
      <c r="F152" s="232" t="s">
        <v>170</v>
      </c>
      <c r="G152" s="233" t="s">
        <v>156</v>
      </c>
      <c r="H152" s="234">
        <v>103</v>
      </c>
      <c r="I152" s="235"/>
      <c r="J152" s="236">
        <f>ROUND(I152*H152,2)</f>
        <v>0</v>
      </c>
      <c r="K152" s="232" t="s">
        <v>157</v>
      </c>
      <c r="L152" s="42"/>
      <c r="M152" s="237" t="s">
        <v>1</v>
      </c>
      <c r="N152" s="238" t="s">
        <v>47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0.42499999999999999</v>
      </c>
      <c r="T152" s="240">
        <f>S152*H152</f>
        <v>43.774999999999999</v>
      </c>
      <c r="AR152" s="241" t="s">
        <v>158</v>
      </c>
      <c r="AT152" s="241" t="s">
        <v>153</v>
      </c>
      <c r="AU152" s="241" t="s">
        <v>159</v>
      </c>
      <c r="AY152" s="16" t="s">
        <v>149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6" t="s">
        <v>89</v>
      </c>
      <c r="BK152" s="242">
        <f>ROUND(I152*H152,2)</f>
        <v>0</v>
      </c>
      <c r="BL152" s="16" t="s">
        <v>158</v>
      </c>
      <c r="BM152" s="241" t="s">
        <v>171</v>
      </c>
    </row>
    <row r="153" s="12" customFormat="1">
      <c r="B153" s="243"/>
      <c r="C153" s="244"/>
      <c r="D153" s="245" t="s">
        <v>161</v>
      </c>
      <c r="E153" s="246" t="s">
        <v>1</v>
      </c>
      <c r="F153" s="247" t="s">
        <v>172</v>
      </c>
      <c r="G153" s="244"/>
      <c r="H153" s="246" t="s">
        <v>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AT153" s="253" t="s">
        <v>161</v>
      </c>
      <c r="AU153" s="253" t="s">
        <v>159</v>
      </c>
      <c r="AV153" s="12" t="s">
        <v>89</v>
      </c>
      <c r="AW153" s="12" t="s">
        <v>38</v>
      </c>
      <c r="AX153" s="12" t="s">
        <v>82</v>
      </c>
      <c r="AY153" s="253" t="s">
        <v>149</v>
      </c>
    </row>
    <row r="154" s="13" customFormat="1">
      <c r="B154" s="254"/>
      <c r="C154" s="255"/>
      <c r="D154" s="245" t="s">
        <v>161</v>
      </c>
      <c r="E154" s="256" t="s">
        <v>1</v>
      </c>
      <c r="F154" s="257" t="s">
        <v>173</v>
      </c>
      <c r="G154" s="255"/>
      <c r="H154" s="258">
        <v>103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AT154" s="264" t="s">
        <v>161</v>
      </c>
      <c r="AU154" s="264" t="s">
        <v>159</v>
      </c>
      <c r="AV154" s="13" t="s">
        <v>91</v>
      </c>
      <c r="AW154" s="13" t="s">
        <v>38</v>
      </c>
      <c r="AX154" s="13" t="s">
        <v>89</v>
      </c>
      <c r="AY154" s="264" t="s">
        <v>149</v>
      </c>
    </row>
    <row r="155" s="1" customFormat="1" ht="16.5" customHeight="1">
      <c r="B155" s="37"/>
      <c r="C155" s="230" t="s">
        <v>158</v>
      </c>
      <c r="D155" s="230" t="s">
        <v>153</v>
      </c>
      <c r="E155" s="231" t="s">
        <v>174</v>
      </c>
      <c r="F155" s="232" t="s">
        <v>175</v>
      </c>
      <c r="G155" s="233" t="s">
        <v>156</v>
      </c>
      <c r="H155" s="234">
        <v>92</v>
      </c>
      <c r="I155" s="235"/>
      <c r="J155" s="236">
        <f>ROUND(I155*H155,2)</f>
        <v>0</v>
      </c>
      <c r="K155" s="232" t="s">
        <v>157</v>
      </c>
      <c r="L155" s="42"/>
      <c r="M155" s="237" t="s">
        <v>1</v>
      </c>
      <c r="N155" s="238" t="s">
        <v>47</v>
      </c>
      <c r="O155" s="85"/>
      <c r="P155" s="239">
        <f>O155*H155</f>
        <v>0</v>
      </c>
      <c r="Q155" s="239">
        <v>0</v>
      </c>
      <c r="R155" s="239">
        <f>Q155*H155</f>
        <v>0</v>
      </c>
      <c r="S155" s="239">
        <v>0.28999999999999998</v>
      </c>
      <c r="T155" s="240">
        <f>S155*H155</f>
        <v>26.68</v>
      </c>
      <c r="AR155" s="241" t="s">
        <v>158</v>
      </c>
      <c r="AT155" s="241" t="s">
        <v>153</v>
      </c>
      <c r="AU155" s="241" t="s">
        <v>159</v>
      </c>
      <c r="AY155" s="16" t="s">
        <v>149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6" t="s">
        <v>89</v>
      </c>
      <c r="BK155" s="242">
        <f>ROUND(I155*H155,2)</f>
        <v>0</v>
      </c>
      <c r="BL155" s="16" t="s">
        <v>158</v>
      </c>
      <c r="BM155" s="241" t="s">
        <v>176</v>
      </c>
    </row>
    <row r="156" s="12" customFormat="1">
      <c r="B156" s="243"/>
      <c r="C156" s="244"/>
      <c r="D156" s="245" t="s">
        <v>161</v>
      </c>
      <c r="E156" s="246" t="s">
        <v>1</v>
      </c>
      <c r="F156" s="247" t="s">
        <v>177</v>
      </c>
      <c r="G156" s="244"/>
      <c r="H156" s="246" t="s">
        <v>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AT156" s="253" t="s">
        <v>161</v>
      </c>
      <c r="AU156" s="253" t="s">
        <v>159</v>
      </c>
      <c r="AV156" s="12" t="s">
        <v>89</v>
      </c>
      <c r="AW156" s="12" t="s">
        <v>38</v>
      </c>
      <c r="AX156" s="12" t="s">
        <v>82</v>
      </c>
      <c r="AY156" s="253" t="s">
        <v>149</v>
      </c>
    </row>
    <row r="157" s="13" customFormat="1">
      <c r="B157" s="254"/>
      <c r="C157" s="255"/>
      <c r="D157" s="245" t="s">
        <v>161</v>
      </c>
      <c r="E157" s="256" t="s">
        <v>1</v>
      </c>
      <c r="F157" s="257" t="s">
        <v>178</v>
      </c>
      <c r="G157" s="255"/>
      <c r="H157" s="258">
        <v>92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AT157" s="264" t="s">
        <v>161</v>
      </c>
      <c r="AU157" s="264" t="s">
        <v>159</v>
      </c>
      <c r="AV157" s="13" t="s">
        <v>91</v>
      </c>
      <c r="AW157" s="13" t="s">
        <v>38</v>
      </c>
      <c r="AX157" s="13" t="s">
        <v>89</v>
      </c>
      <c r="AY157" s="264" t="s">
        <v>149</v>
      </c>
    </row>
    <row r="158" s="1" customFormat="1" ht="16.5" customHeight="1">
      <c r="B158" s="37"/>
      <c r="C158" s="230" t="s">
        <v>179</v>
      </c>
      <c r="D158" s="230" t="s">
        <v>153</v>
      </c>
      <c r="E158" s="231" t="s">
        <v>180</v>
      </c>
      <c r="F158" s="232" t="s">
        <v>181</v>
      </c>
      <c r="G158" s="233" t="s">
        <v>156</v>
      </c>
      <c r="H158" s="234">
        <v>1495</v>
      </c>
      <c r="I158" s="235"/>
      <c r="J158" s="236">
        <f>ROUND(I158*H158,2)</f>
        <v>0</v>
      </c>
      <c r="K158" s="232" t="s">
        <v>157</v>
      </c>
      <c r="L158" s="42"/>
      <c r="M158" s="237" t="s">
        <v>1</v>
      </c>
      <c r="N158" s="238" t="s">
        <v>47</v>
      </c>
      <c r="O158" s="85"/>
      <c r="P158" s="239">
        <f>O158*H158</f>
        <v>0</v>
      </c>
      <c r="Q158" s="239">
        <v>0.00016000000000000001</v>
      </c>
      <c r="R158" s="239">
        <f>Q158*H158</f>
        <v>0.23920000000000002</v>
      </c>
      <c r="S158" s="239">
        <v>0.25600000000000001</v>
      </c>
      <c r="T158" s="240">
        <f>S158*H158</f>
        <v>382.72000000000003</v>
      </c>
      <c r="AR158" s="241" t="s">
        <v>158</v>
      </c>
      <c r="AT158" s="241" t="s">
        <v>153</v>
      </c>
      <c r="AU158" s="241" t="s">
        <v>159</v>
      </c>
      <c r="AY158" s="16" t="s">
        <v>149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6" t="s">
        <v>89</v>
      </c>
      <c r="BK158" s="242">
        <f>ROUND(I158*H158,2)</f>
        <v>0</v>
      </c>
      <c r="BL158" s="16" t="s">
        <v>158</v>
      </c>
      <c r="BM158" s="241" t="s">
        <v>182</v>
      </c>
    </row>
    <row r="159" s="13" customFormat="1">
      <c r="B159" s="254"/>
      <c r="C159" s="255"/>
      <c r="D159" s="245" t="s">
        <v>161</v>
      </c>
      <c r="E159" s="256" t="s">
        <v>1</v>
      </c>
      <c r="F159" s="257" t="s">
        <v>183</v>
      </c>
      <c r="G159" s="255"/>
      <c r="H159" s="258">
        <v>1495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AT159" s="264" t="s">
        <v>161</v>
      </c>
      <c r="AU159" s="264" t="s">
        <v>159</v>
      </c>
      <c r="AV159" s="13" t="s">
        <v>91</v>
      </c>
      <c r="AW159" s="13" t="s">
        <v>38</v>
      </c>
      <c r="AX159" s="13" t="s">
        <v>89</v>
      </c>
      <c r="AY159" s="264" t="s">
        <v>149</v>
      </c>
    </row>
    <row r="160" s="1" customFormat="1" ht="16.5" customHeight="1">
      <c r="B160" s="37"/>
      <c r="C160" s="230" t="s">
        <v>184</v>
      </c>
      <c r="D160" s="230" t="s">
        <v>153</v>
      </c>
      <c r="E160" s="231" t="s">
        <v>185</v>
      </c>
      <c r="F160" s="232" t="s">
        <v>186</v>
      </c>
      <c r="G160" s="233" t="s">
        <v>187</v>
      </c>
      <c r="H160" s="234">
        <v>82.400000000000006</v>
      </c>
      <c r="I160" s="235"/>
      <c r="J160" s="236">
        <f>ROUND(I160*H160,2)</f>
        <v>0</v>
      </c>
      <c r="K160" s="232" t="s">
        <v>157</v>
      </c>
      <c r="L160" s="42"/>
      <c r="M160" s="237" t="s">
        <v>1</v>
      </c>
      <c r="N160" s="238" t="s">
        <v>47</v>
      </c>
      <c r="O160" s="85"/>
      <c r="P160" s="239">
        <f>O160*H160</f>
        <v>0</v>
      </c>
      <c r="Q160" s="239">
        <v>0</v>
      </c>
      <c r="R160" s="239">
        <f>Q160*H160</f>
        <v>0</v>
      </c>
      <c r="S160" s="239">
        <v>0.20499999999999999</v>
      </c>
      <c r="T160" s="240">
        <f>S160*H160</f>
        <v>16.891999999999999</v>
      </c>
      <c r="AR160" s="241" t="s">
        <v>158</v>
      </c>
      <c r="AT160" s="241" t="s">
        <v>153</v>
      </c>
      <c r="AU160" s="241" t="s">
        <v>159</v>
      </c>
      <c r="AY160" s="16" t="s">
        <v>149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6" t="s">
        <v>89</v>
      </c>
      <c r="BK160" s="242">
        <f>ROUND(I160*H160,2)</f>
        <v>0</v>
      </c>
      <c r="BL160" s="16" t="s">
        <v>158</v>
      </c>
      <c r="BM160" s="241" t="s">
        <v>188</v>
      </c>
    </row>
    <row r="161" s="12" customFormat="1">
      <c r="B161" s="243"/>
      <c r="C161" s="244"/>
      <c r="D161" s="245" t="s">
        <v>161</v>
      </c>
      <c r="E161" s="246" t="s">
        <v>1</v>
      </c>
      <c r="F161" s="247" t="s">
        <v>189</v>
      </c>
      <c r="G161" s="244"/>
      <c r="H161" s="246" t="s">
        <v>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AT161" s="253" t="s">
        <v>161</v>
      </c>
      <c r="AU161" s="253" t="s">
        <v>159</v>
      </c>
      <c r="AV161" s="12" t="s">
        <v>89</v>
      </c>
      <c r="AW161" s="12" t="s">
        <v>38</v>
      </c>
      <c r="AX161" s="12" t="s">
        <v>82</v>
      </c>
      <c r="AY161" s="253" t="s">
        <v>149</v>
      </c>
    </row>
    <row r="162" s="13" customFormat="1">
      <c r="B162" s="254"/>
      <c r="C162" s="255"/>
      <c r="D162" s="245" t="s">
        <v>161</v>
      </c>
      <c r="E162" s="256" t="s">
        <v>1</v>
      </c>
      <c r="F162" s="257" t="s">
        <v>190</v>
      </c>
      <c r="G162" s="255"/>
      <c r="H162" s="258">
        <v>82.400000000000006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AT162" s="264" t="s">
        <v>161</v>
      </c>
      <c r="AU162" s="264" t="s">
        <v>159</v>
      </c>
      <c r="AV162" s="13" t="s">
        <v>91</v>
      </c>
      <c r="AW162" s="13" t="s">
        <v>38</v>
      </c>
      <c r="AX162" s="13" t="s">
        <v>89</v>
      </c>
      <c r="AY162" s="264" t="s">
        <v>149</v>
      </c>
    </row>
    <row r="163" s="11" customFormat="1" ht="20.88" customHeight="1">
      <c r="B163" s="214"/>
      <c r="C163" s="215"/>
      <c r="D163" s="216" t="s">
        <v>81</v>
      </c>
      <c r="E163" s="228" t="s">
        <v>191</v>
      </c>
      <c r="F163" s="228" t="s">
        <v>192</v>
      </c>
      <c r="G163" s="215"/>
      <c r="H163" s="215"/>
      <c r="I163" s="218"/>
      <c r="J163" s="229">
        <f>BK163</f>
        <v>0</v>
      </c>
      <c r="K163" s="215"/>
      <c r="L163" s="220"/>
      <c r="M163" s="221"/>
      <c r="N163" s="222"/>
      <c r="O163" s="222"/>
      <c r="P163" s="223">
        <f>SUM(P164:P172)</f>
        <v>0</v>
      </c>
      <c r="Q163" s="222"/>
      <c r="R163" s="223">
        <f>SUM(R164:R172)</f>
        <v>2.835</v>
      </c>
      <c r="S163" s="222"/>
      <c r="T163" s="224">
        <f>SUM(T164:T172)</f>
        <v>0</v>
      </c>
      <c r="AR163" s="225" t="s">
        <v>89</v>
      </c>
      <c r="AT163" s="226" t="s">
        <v>81</v>
      </c>
      <c r="AU163" s="226" t="s">
        <v>91</v>
      </c>
      <c r="AY163" s="225" t="s">
        <v>149</v>
      </c>
      <c r="BK163" s="227">
        <f>SUM(BK164:BK172)</f>
        <v>0</v>
      </c>
    </row>
    <row r="164" s="1" customFormat="1" ht="16.5" customHeight="1">
      <c r="B164" s="37"/>
      <c r="C164" s="230" t="s">
        <v>193</v>
      </c>
      <c r="D164" s="230" t="s">
        <v>153</v>
      </c>
      <c r="E164" s="231" t="s">
        <v>194</v>
      </c>
      <c r="F164" s="232" t="s">
        <v>195</v>
      </c>
      <c r="G164" s="233" t="s">
        <v>196</v>
      </c>
      <c r="H164" s="234">
        <v>13.5</v>
      </c>
      <c r="I164" s="235"/>
      <c r="J164" s="236">
        <f>ROUND(I164*H164,2)</f>
        <v>0</v>
      </c>
      <c r="K164" s="232" t="s">
        <v>157</v>
      </c>
      <c r="L164" s="42"/>
      <c r="M164" s="237" t="s">
        <v>1</v>
      </c>
      <c r="N164" s="238" t="s">
        <v>47</v>
      </c>
      <c r="O164" s="85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AR164" s="241" t="s">
        <v>158</v>
      </c>
      <c r="AT164" s="241" t="s">
        <v>153</v>
      </c>
      <c r="AU164" s="241" t="s">
        <v>159</v>
      </c>
      <c r="AY164" s="16" t="s">
        <v>149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6" t="s">
        <v>89</v>
      </c>
      <c r="BK164" s="242">
        <f>ROUND(I164*H164,2)</f>
        <v>0</v>
      </c>
      <c r="BL164" s="16" t="s">
        <v>158</v>
      </c>
      <c r="BM164" s="241" t="s">
        <v>197</v>
      </c>
    </row>
    <row r="165" s="13" customFormat="1">
      <c r="B165" s="254"/>
      <c r="C165" s="255"/>
      <c r="D165" s="245" t="s">
        <v>161</v>
      </c>
      <c r="E165" s="256" t="s">
        <v>1</v>
      </c>
      <c r="F165" s="257" t="s">
        <v>198</v>
      </c>
      <c r="G165" s="255"/>
      <c r="H165" s="258">
        <v>13.5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AT165" s="264" t="s">
        <v>161</v>
      </c>
      <c r="AU165" s="264" t="s">
        <v>159</v>
      </c>
      <c r="AV165" s="13" t="s">
        <v>91</v>
      </c>
      <c r="AW165" s="13" t="s">
        <v>38</v>
      </c>
      <c r="AX165" s="13" t="s">
        <v>89</v>
      </c>
      <c r="AY165" s="264" t="s">
        <v>149</v>
      </c>
    </row>
    <row r="166" s="1" customFormat="1" ht="16.5" customHeight="1">
      <c r="B166" s="37"/>
      <c r="C166" s="230" t="s">
        <v>199</v>
      </c>
      <c r="D166" s="230" t="s">
        <v>153</v>
      </c>
      <c r="E166" s="231" t="s">
        <v>200</v>
      </c>
      <c r="F166" s="232" t="s">
        <v>201</v>
      </c>
      <c r="G166" s="233" t="s">
        <v>196</v>
      </c>
      <c r="H166" s="234">
        <v>5</v>
      </c>
      <c r="I166" s="235"/>
      <c r="J166" s="236">
        <f>ROUND(I166*H166,2)</f>
        <v>0</v>
      </c>
      <c r="K166" s="232" t="s">
        <v>157</v>
      </c>
      <c r="L166" s="42"/>
      <c r="M166" s="237" t="s">
        <v>1</v>
      </c>
      <c r="N166" s="238" t="s">
        <v>47</v>
      </c>
      <c r="O166" s="85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AR166" s="241" t="s">
        <v>158</v>
      </c>
      <c r="AT166" s="241" t="s">
        <v>153</v>
      </c>
      <c r="AU166" s="241" t="s">
        <v>159</v>
      </c>
      <c r="AY166" s="16" t="s">
        <v>149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6" t="s">
        <v>89</v>
      </c>
      <c r="BK166" s="242">
        <f>ROUND(I166*H166,2)</f>
        <v>0</v>
      </c>
      <c r="BL166" s="16" t="s">
        <v>158</v>
      </c>
      <c r="BM166" s="241" t="s">
        <v>202</v>
      </c>
    </row>
    <row r="167" s="13" customFormat="1">
      <c r="B167" s="254"/>
      <c r="C167" s="255"/>
      <c r="D167" s="245" t="s">
        <v>161</v>
      </c>
      <c r="E167" s="256" t="s">
        <v>1</v>
      </c>
      <c r="F167" s="257" t="s">
        <v>179</v>
      </c>
      <c r="G167" s="255"/>
      <c r="H167" s="258">
        <v>5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AT167" s="264" t="s">
        <v>161</v>
      </c>
      <c r="AU167" s="264" t="s">
        <v>159</v>
      </c>
      <c r="AV167" s="13" t="s">
        <v>91</v>
      </c>
      <c r="AW167" s="13" t="s">
        <v>38</v>
      </c>
      <c r="AX167" s="13" t="s">
        <v>89</v>
      </c>
      <c r="AY167" s="264" t="s">
        <v>149</v>
      </c>
    </row>
    <row r="168" s="1" customFormat="1" ht="16.5" customHeight="1">
      <c r="B168" s="37"/>
      <c r="C168" s="230" t="s">
        <v>203</v>
      </c>
      <c r="D168" s="230" t="s">
        <v>153</v>
      </c>
      <c r="E168" s="231" t="s">
        <v>204</v>
      </c>
      <c r="F168" s="232" t="s">
        <v>205</v>
      </c>
      <c r="G168" s="233" t="s">
        <v>196</v>
      </c>
      <c r="H168" s="234">
        <v>2.5</v>
      </c>
      <c r="I168" s="235"/>
      <c r="J168" s="236">
        <f>ROUND(I168*H168,2)</f>
        <v>0</v>
      </c>
      <c r="K168" s="232" t="s">
        <v>157</v>
      </c>
      <c r="L168" s="42"/>
      <c r="M168" s="237" t="s">
        <v>1</v>
      </c>
      <c r="N168" s="238" t="s">
        <v>47</v>
      </c>
      <c r="O168" s="85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AR168" s="241" t="s">
        <v>158</v>
      </c>
      <c r="AT168" s="241" t="s">
        <v>153</v>
      </c>
      <c r="AU168" s="241" t="s">
        <v>159</v>
      </c>
      <c r="AY168" s="16" t="s">
        <v>149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6" t="s">
        <v>89</v>
      </c>
      <c r="BK168" s="242">
        <f>ROUND(I168*H168,2)</f>
        <v>0</v>
      </c>
      <c r="BL168" s="16" t="s">
        <v>158</v>
      </c>
      <c r="BM168" s="241" t="s">
        <v>206</v>
      </c>
    </row>
    <row r="169" s="13" customFormat="1">
      <c r="B169" s="254"/>
      <c r="C169" s="255"/>
      <c r="D169" s="245" t="s">
        <v>161</v>
      </c>
      <c r="E169" s="256" t="s">
        <v>1</v>
      </c>
      <c r="F169" s="257" t="s">
        <v>207</v>
      </c>
      <c r="G169" s="255"/>
      <c r="H169" s="258">
        <v>2.5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AT169" s="264" t="s">
        <v>161</v>
      </c>
      <c r="AU169" s="264" t="s">
        <v>159</v>
      </c>
      <c r="AV169" s="13" t="s">
        <v>91</v>
      </c>
      <c r="AW169" s="13" t="s">
        <v>38</v>
      </c>
      <c r="AX169" s="13" t="s">
        <v>89</v>
      </c>
      <c r="AY169" s="264" t="s">
        <v>149</v>
      </c>
    </row>
    <row r="170" s="1" customFormat="1" ht="16.5" customHeight="1">
      <c r="B170" s="37"/>
      <c r="C170" s="265" t="s">
        <v>208</v>
      </c>
      <c r="D170" s="265" t="s">
        <v>209</v>
      </c>
      <c r="E170" s="266" t="s">
        <v>210</v>
      </c>
      <c r="F170" s="267" t="s">
        <v>211</v>
      </c>
      <c r="G170" s="268" t="s">
        <v>196</v>
      </c>
      <c r="H170" s="269">
        <v>13.5</v>
      </c>
      <c r="I170" s="270"/>
      <c r="J170" s="271">
        <f>ROUND(I170*H170,2)</f>
        <v>0</v>
      </c>
      <c r="K170" s="267" t="s">
        <v>157</v>
      </c>
      <c r="L170" s="272"/>
      <c r="M170" s="273" t="s">
        <v>1</v>
      </c>
      <c r="N170" s="274" t="s">
        <v>47</v>
      </c>
      <c r="O170" s="85"/>
      <c r="P170" s="239">
        <f>O170*H170</f>
        <v>0</v>
      </c>
      <c r="Q170" s="239">
        <v>0.20999999999999999</v>
      </c>
      <c r="R170" s="239">
        <f>Q170*H170</f>
        <v>2.835</v>
      </c>
      <c r="S170" s="239">
        <v>0</v>
      </c>
      <c r="T170" s="240">
        <f>S170*H170</f>
        <v>0</v>
      </c>
      <c r="AR170" s="241" t="s">
        <v>199</v>
      </c>
      <c r="AT170" s="241" t="s">
        <v>209</v>
      </c>
      <c r="AU170" s="241" t="s">
        <v>159</v>
      </c>
      <c r="AY170" s="16" t="s">
        <v>149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6" t="s">
        <v>89</v>
      </c>
      <c r="BK170" s="242">
        <f>ROUND(I170*H170,2)</f>
        <v>0</v>
      </c>
      <c r="BL170" s="16" t="s">
        <v>158</v>
      </c>
      <c r="BM170" s="241" t="s">
        <v>212</v>
      </c>
    </row>
    <row r="171" s="12" customFormat="1">
      <c r="B171" s="243"/>
      <c r="C171" s="244"/>
      <c r="D171" s="245" t="s">
        <v>161</v>
      </c>
      <c r="E171" s="246" t="s">
        <v>1</v>
      </c>
      <c r="F171" s="247" t="s">
        <v>213</v>
      </c>
      <c r="G171" s="244"/>
      <c r="H171" s="246" t="s">
        <v>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AT171" s="253" t="s">
        <v>161</v>
      </c>
      <c r="AU171" s="253" t="s">
        <v>159</v>
      </c>
      <c r="AV171" s="12" t="s">
        <v>89</v>
      </c>
      <c r="AW171" s="12" t="s">
        <v>38</v>
      </c>
      <c r="AX171" s="12" t="s">
        <v>82</v>
      </c>
      <c r="AY171" s="253" t="s">
        <v>149</v>
      </c>
    </row>
    <row r="172" s="13" customFormat="1">
      <c r="B172" s="254"/>
      <c r="C172" s="255"/>
      <c r="D172" s="245" t="s">
        <v>161</v>
      </c>
      <c r="E172" s="256" t="s">
        <v>1</v>
      </c>
      <c r="F172" s="257" t="s">
        <v>198</v>
      </c>
      <c r="G172" s="255"/>
      <c r="H172" s="258">
        <v>13.5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AT172" s="264" t="s">
        <v>161</v>
      </c>
      <c r="AU172" s="264" t="s">
        <v>159</v>
      </c>
      <c r="AV172" s="13" t="s">
        <v>91</v>
      </c>
      <c r="AW172" s="13" t="s">
        <v>38</v>
      </c>
      <c r="AX172" s="13" t="s">
        <v>89</v>
      </c>
      <c r="AY172" s="264" t="s">
        <v>149</v>
      </c>
    </row>
    <row r="173" s="11" customFormat="1" ht="20.88" customHeight="1">
      <c r="B173" s="214"/>
      <c r="C173" s="215"/>
      <c r="D173" s="216" t="s">
        <v>81</v>
      </c>
      <c r="E173" s="228" t="s">
        <v>214</v>
      </c>
      <c r="F173" s="228" t="s">
        <v>215</v>
      </c>
      <c r="G173" s="215"/>
      <c r="H173" s="215"/>
      <c r="I173" s="218"/>
      <c r="J173" s="229">
        <f>BK173</f>
        <v>0</v>
      </c>
      <c r="K173" s="215"/>
      <c r="L173" s="220"/>
      <c r="M173" s="221"/>
      <c r="N173" s="222"/>
      <c r="O173" s="222"/>
      <c r="P173" s="223">
        <f>SUM(P174:P185)</f>
        <v>0</v>
      </c>
      <c r="Q173" s="222"/>
      <c r="R173" s="223">
        <f>SUM(R174:R185)</f>
        <v>0</v>
      </c>
      <c r="S173" s="222"/>
      <c r="T173" s="224">
        <f>SUM(T174:T185)</f>
        <v>0</v>
      </c>
      <c r="AR173" s="225" t="s">
        <v>89</v>
      </c>
      <c r="AT173" s="226" t="s">
        <v>81</v>
      </c>
      <c r="AU173" s="226" t="s">
        <v>91</v>
      </c>
      <c r="AY173" s="225" t="s">
        <v>149</v>
      </c>
      <c r="BK173" s="227">
        <f>SUM(BK174:BK185)</f>
        <v>0</v>
      </c>
    </row>
    <row r="174" s="1" customFormat="1" ht="16.5" customHeight="1">
      <c r="B174" s="37"/>
      <c r="C174" s="230" t="s">
        <v>151</v>
      </c>
      <c r="D174" s="230" t="s">
        <v>153</v>
      </c>
      <c r="E174" s="231" t="s">
        <v>216</v>
      </c>
      <c r="F174" s="232" t="s">
        <v>217</v>
      </c>
      <c r="G174" s="233" t="s">
        <v>196</v>
      </c>
      <c r="H174" s="234">
        <v>72</v>
      </c>
      <c r="I174" s="235"/>
      <c r="J174" s="236">
        <f>ROUND(I174*H174,2)</f>
        <v>0</v>
      </c>
      <c r="K174" s="232" t="s">
        <v>157</v>
      </c>
      <c r="L174" s="42"/>
      <c r="M174" s="237" t="s">
        <v>1</v>
      </c>
      <c r="N174" s="238" t="s">
        <v>47</v>
      </c>
      <c r="O174" s="85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AR174" s="241" t="s">
        <v>158</v>
      </c>
      <c r="AT174" s="241" t="s">
        <v>153</v>
      </c>
      <c r="AU174" s="241" t="s">
        <v>159</v>
      </c>
      <c r="AY174" s="16" t="s">
        <v>149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6" t="s">
        <v>89</v>
      </c>
      <c r="BK174" s="242">
        <f>ROUND(I174*H174,2)</f>
        <v>0</v>
      </c>
      <c r="BL174" s="16" t="s">
        <v>158</v>
      </c>
      <c r="BM174" s="241" t="s">
        <v>218</v>
      </c>
    </row>
    <row r="175" s="13" customFormat="1">
      <c r="B175" s="254"/>
      <c r="C175" s="255"/>
      <c r="D175" s="245" t="s">
        <v>161</v>
      </c>
      <c r="E175" s="256" t="s">
        <v>1</v>
      </c>
      <c r="F175" s="257" t="s">
        <v>219</v>
      </c>
      <c r="G175" s="255"/>
      <c r="H175" s="258">
        <v>72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AT175" s="264" t="s">
        <v>161</v>
      </c>
      <c r="AU175" s="264" t="s">
        <v>159</v>
      </c>
      <c r="AV175" s="13" t="s">
        <v>91</v>
      </c>
      <c r="AW175" s="13" t="s">
        <v>38</v>
      </c>
      <c r="AX175" s="13" t="s">
        <v>89</v>
      </c>
      <c r="AY175" s="264" t="s">
        <v>149</v>
      </c>
    </row>
    <row r="176" s="1" customFormat="1" ht="16.5" customHeight="1">
      <c r="B176" s="37"/>
      <c r="C176" s="230" t="s">
        <v>191</v>
      </c>
      <c r="D176" s="230" t="s">
        <v>153</v>
      </c>
      <c r="E176" s="231" t="s">
        <v>220</v>
      </c>
      <c r="F176" s="232" t="s">
        <v>221</v>
      </c>
      <c r="G176" s="233" t="s">
        <v>196</v>
      </c>
      <c r="H176" s="234">
        <v>36</v>
      </c>
      <c r="I176" s="235"/>
      <c r="J176" s="236">
        <f>ROUND(I176*H176,2)</f>
        <v>0</v>
      </c>
      <c r="K176" s="232" t="s">
        <v>157</v>
      </c>
      <c r="L176" s="42"/>
      <c r="M176" s="237" t="s">
        <v>1</v>
      </c>
      <c r="N176" s="238" t="s">
        <v>47</v>
      </c>
      <c r="O176" s="85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AR176" s="241" t="s">
        <v>158</v>
      </c>
      <c r="AT176" s="241" t="s">
        <v>153</v>
      </c>
      <c r="AU176" s="241" t="s">
        <v>159</v>
      </c>
      <c r="AY176" s="16" t="s">
        <v>149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6" t="s">
        <v>89</v>
      </c>
      <c r="BK176" s="242">
        <f>ROUND(I176*H176,2)</f>
        <v>0</v>
      </c>
      <c r="BL176" s="16" t="s">
        <v>158</v>
      </c>
      <c r="BM176" s="241" t="s">
        <v>222</v>
      </c>
    </row>
    <row r="177" s="13" customFormat="1">
      <c r="B177" s="254"/>
      <c r="C177" s="255"/>
      <c r="D177" s="245" t="s">
        <v>161</v>
      </c>
      <c r="E177" s="256" t="s">
        <v>1</v>
      </c>
      <c r="F177" s="257" t="s">
        <v>223</v>
      </c>
      <c r="G177" s="255"/>
      <c r="H177" s="258">
        <v>36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AT177" s="264" t="s">
        <v>161</v>
      </c>
      <c r="AU177" s="264" t="s">
        <v>159</v>
      </c>
      <c r="AV177" s="13" t="s">
        <v>91</v>
      </c>
      <c r="AW177" s="13" t="s">
        <v>38</v>
      </c>
      <c r="AX177" s="13" t="s">
        <v>89</v>
      </c>
      <c r="AY177" s="264" t="s">
        <v>149</v>
      </c>
    </row>
    <row r="178" s="1" customFormat="1" ht="16.5" customHeight="1">
      <c r="B178" s="37"/>
      <c r="C178" s="230" t="s">
        <v>214</v>
      </c>
      <c r="D178" s="230" t="s">
        <v>153</v>
      </c>
      <c r="E178" s="231" t="s">
        <v>224</v>
      </c>
      <c r="F178" s="232" t="s">
        <v>225</v>
      </c>
      <c r="G178" s="233" t="s">
        <v>196</v>
      </c>
      <c r="H178" s="234">
        <v>75.808000000000007</v>
      </c>
      <c r="I178" s="235"/>
      <c r="J178" s="236">
        <f>ROUND(I178*H178,2)</f>
        <v>0</v>
      </c>
      <c r="K178" s="232" t="s">
        <v>157</v>
      </c>
      <c r="L178" s="42"/>
      <c r="M178" s="237" t="s">
        <v>1</v>
      </c>
      <c r="N178" s="238" t="s">
        <v>47</v>
      </c>
      <c r="O178" s="85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AR178" s="241" t="s">
        <v>158</v>
      </c>
      <c r="AT178" s="241" t="s">
        <v>153</v>
      </c>
      <c r="AU178" s="241" t="s">
        <v>159</v>
      </c>
      <c r="AY178" s="16" t="s">
        <v>149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6" t="s">
        <v>89</v>
      </c>
      <c r="BK178" s="242">
        <f>ROUND(I178*H178,2)</f>
        <v>0</v>
      </c>
      <c r="BL178" s="16" t="s">
        <v>158</v>
      </c>
      <c r="BM178" s="241" t="s">
        <v>226</v>
      </c>
    </row>
    <row r="179" s="13" customFormat="1">
      <c r="B179" s="254"/>
      <c r="C179" s="255"/>
      <c r="D179" s="245" t="s">
        <v>161</v>
      </c>
      <c r="E179" s="256" t="s">
        <v>1</v>
      </c>
      <c r="F179" s="257" t="s">
        <v>227</v>
      </c>
      <c r="G179" s="255"/>
      <c r="H179" s="258">
        <v>75.808000000000007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AT179" s="264" t="s">
        <v>161</v>
      </c>
      <c r="AU179" s="264" t="s">
        <v>159</v>
      </c>
      <c r="AV179" s="13" t="s">
        <v>91</v>
      </c>
      <c r="AW179" s="13" t="s">
        <v>38</v>
      </c>
      <c r="AX179" s="13" t="s">
        <v>89</v>
      </c>
      <c r="AY179" s="264" t="s">
        <v>149</v>
      </c>
    </row>
    <row r="180" s="1" customFormat="1" ht="16.5" customHeight="1">
      <c r="B180" s="37"/>
      <c r="C180" s="230" t="s">
        <v>228</v>
      </c>
      <c r="D180" s="230" t="s">
        <v>153</v>
      </c>
      <c r="E180" s="231" t="s">
        <v>229</v>
      </c>
      <c r="F180" s="232" t="s">
        <v>230</v>
      </c>
      <c r="G180" s="233" t="s">
        <v>196</v>
      </c>
      <c r="H180" s="234">
        <v>37.904000000000003</v>
      </c>
      <c r="I180" s="235"/>
      <c r="J180" s="236">
        <f>ROUND(I180*H180,2)</f>
        <v>0</v>
      </c>
      <c r="K180" s="232" t="s">
        <v>157</v>
      </c>
      <c r="L180" s="42"/>
      <c r="M180" s="237" t="s">
        <v>1</v>
      </c>
      <c r="N180" s="238" t="s">
        <v>47</v>
      </c>
      <c r="O180" s="85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AR180" s="241" t="s">
        <v>158</v>
      </c>
      <c r="AT180" s="241" t="s">
        <v>153</v>
      </c>
      <c r="AU180" s="241" t="s">
        <v>159</v>
      </c>
      <c r="AY180" s="16" t="s">
        <v>149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6" t="s">
        <v>89</v>
      </c>
      <c r="BK180" s="242">
        <f>ROUND(I180*H180,2)</f>
        <v>0</v>
      </c>
      <c r="BL180" s="16" t="s">
        <v>158</v>
      </c>
      <c r="BM180" s="241" t="s">
        <v>231</v>
      </c>
    </row>
    <row r="181" s="13" customFormat="1">
      <c r="B181" s="254"/>
      <c r="C181" s="255"/>
      <c r="D181" s="245" t="s">
        <v>161</v>
      </c>
      <c r="E181" s="256" t="s">
        <v>1</v>
      </c>
      <c r="F181" s="257" t="s">
        <v>232</v>
      </c>
      <c r="G181" s="255"/>
      <c r="H181" s="258">
        <v>37.904000000000003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AT181" s="264" t="s">
        <v>161</v>
      </c>
      <c r="AU181" s="264" t="s">
        <v>159</v>
      </c>
      <c r="AV181" s="13" t="s">
        <v>91</v>
      </c>
      <c r="AW181" s="13" t="s">
        <v>38</v>
      </c>
      <c r="AX181" s="13" t="s">
        <v>89</v>
      </c>
      <c r="AY181" s="264" t="s">
        <v>149</v>
      </c>
    </row>
    <row r="182" s="1" customFormat="1" ht="16.5" customHeight="1">
      <c r="B182" s="37"/>
      <c r="C182" s="230" t="s">
        <v>8</v>
      </c>
      <c r="D182" s="230" t="s">
        <v>153</v>
      </c>
      <c r="E182" s="231" t="s">
        <v>233</v>
      </c>
      <c r="F182" s="232" t="s">
        <v>234</v>
      </c>
      <c r="G182" s="233" t="s">
        <v>196</v>
      </c>
      <c r="H182" s="234">
        <v>75.900000000000006</v>
      </c>
      <c r="I182" s="235"/>
      <c r="J182" s="236">
        <f>ROUND(I182*H182,2)</f>
        <v>0</v>
      </c>
      <c r="K182" s="232" t="s">
        <v>157</v>
      </c>
      <c r="L182" s="42"/>
      <c r="M182" s="237" t="s">
        <v>1</v>
      </c>
      <c r="N182" s="238" t="s">
        <v>47</v>
      </c>
      <c r="O182" s="85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AR182" s="241" t="s">
        <v>158</v>
      </c>
      <c r="AT182" s="241" t="s">
        <v>153</v>
      </c>
      <c r="AU182" s="241" t="s">
        <v>159</v>
      </c>
      <c r="AY182" s="16" t="s">
        <v>149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6" t="s">
        <v>89</v>
      </c>
      <c r="BK182" s="242">
        <f>ROUND(I182*H182,2)</f>
        <v>0</v>
      </c>
      <c r="BL182" s="16" t="s">
        <v>158</v>
      </c>
      <c r="BM182" s="241" t="s">
        <v>235</v>
      </c>
    </row>
    <row r="183" s="13" customFormat="1">
      <c r="B183" s="254"/>
      <c r="C183" s="255"/>
      <c r="D183" s="245" t="s">
        <v>161</v>
      </c>
      <c r="E183" s="256" t="s">
        <v>1</v>
      </c>
      <c r="F183" s="257" t="s">
        <v>236</v>
      </c>
      <c r="G183" s="255"/>
      <c r="H183" s="258">
        <v>75.900000000000006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AT183" s="264" t="s">
        <v>161</v>
      </c>
      <c r="AU183" s="264" t="s">
        <v>159</v>
      </c>
      <c r="AV183" s="13" t="s">
        <v>91</v>
      </c>
      <c r="AW183" s="13" t="s">
        <v>38</v>
      </c>
      <c r="AX183" s="13" t="s">
        <v>89</v>
      </c>
      <c r="AY183" s="264" t="s">
        <v>149</v>
      </c>
    </row>
    <row r="184" s="1" customFormat="1" ht="16.5" customHeight="1">
      <c r="B184" s="37"/>
      <c r="C184" s="230" t="s">
        <v>237</v>
      </c>
      <c r="D184" s="230" t="s">
        <v>153</v>
      </c>
      <c r="E184" s="231" t="s">
        <v>238</v>
      </c>
      <c r="F184" s="232" t="s">
        <v>239</v>
      </c>
      <c r="G184" s="233" t="s">
        <v>196</v>
      </c>
      <c r="H184" s="234">
        <v>37.950000000000003</v>
      </c>
      <c r="I184" s="235"/>
      <c r="J184" s="236">
        <f>ROUND(I184*H184,2)</f>
        <v>0</v>
      </c>
      <c r="K184" s="232" t="s">
        <v>157</v>
      </c>
      <c r="L184" s="42"/>
      <c r="M184" s="237" t="s">
        <v>1</v>
      </c>
      <c r="N184" s="238" t="s">
        <v>47</v>
      </c>
      <c r="O184" s="85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AR184" s="241" t="s">
        <v>158</v>
      </c>
      <c r="AT184" s="241" t="s">
        <v>153</v>
      </c>
      <c r="AU184" s="241" t="s">
        <v>159</v>
      </c>
      <c r="AY184" s="16" t="s">
        <v>149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6" t="s">
        <v>89</v>
      </c>
      <c r="BK184" s="242">
        <f>ROUND(I184*H184,2)</f>
        <v>0</v>
      </c>
      <c r="BL184" s="16" t="s">
        <v>158</v>
      </c>
      <c r="BM184" s="241" t="s">
        <v>240</v>
      </c>
    </row>
    <row r="185" s="13" customFormat="1">
      <c r="B185" s="254"/>
      <c r="C185" s="255"/>
      <c r="D185" s="245" t="s">
        <v>161</v>
      </c>
      <c r="E185" s="256" t="s">
        <v>1</v>
      </c>
      <c r="F185" s="257" t="s">
        <v>241</v>
      </c>
      <c r="G185" s="255"/>
      <c r="H185" s="258">
        <v>37.950000000000003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AT185" s="264" t="s">
        <v>161</v>
      </c>
      <c r="AU185" s="264" t="s">
        <v>159</v>
      </c>
      <c r="AV185" s="13" t="s">
        <v>91</v>
      </c>
      <c r="AW185" s="13" t="s">
        <v>38</v>
      </c>
      <c r="AX185" s="13" t="s">
        <v>89</v>
      </c>
      <c r="AY185" s="264" t="s">
        <v>149</v>
      </c>
    </row>
    <row r="186" s="11" customFormat="1" ht="20.88" customHeight="1">
      <c r="B186" s="214"/>
      <c r="C186" s="215"/>
      <c r="D186" s="216" t="s">
        <v>81</v>
      </c>
      <c r="E186" s="228" t="s">
        <v>237</v>
      </c>
      <c r="F186" s="228" t="s">
        <v>242</v>
      </c>
      <c r="G186" s="215"/>
      <c r="H186" s="215"/>
      <c r="I186" s="218"/>
      <c r="J186" s="229">
        <f>BK186</f>
        <v>0</v>
      </c>
      <c r="K186" s="215"/>
      <c r="L186" s="220"/>
      <c r="M186" s="221"/>
      <c r="N186" s="222"/>
      <c r="O186" s="222"/>
      <c r="P186" s="223">
        <f>SUM(P187:P190)</f>
        <v>0</v>
      </c>
      <c r="Q186" s="222"/>
      <c r="R186" s="223">
        <f>SUM(R187:R190)</f>
        <v>0</v>
      </c>
      <c r="S186" s="222"/>
      <c r="T186" s="224">
        <f>SUM(T187:T190)</f>
        <v>0</v>
      </c>
      <c r="AR186" s="225" t="s">
        <v>89</v>
      </c>
      <c r="AT186" s="226" t="s">
        <v>81</v>
      </c>
      <c r="AU186" s="226" t="s">
        <v>91</v>
      </c>
      <c r="AY186" s="225" t="s">
        <v>149</v>
      </c>
      <c r="BK186" s="227">
        <f>SUM(BK187:BK190)</f>
        <v>0</v>
      </c>
    </row>
    <row r="187" s="1" customFormat="1" ht="16.5" customHeight="1">
      <c r="B187" s="37"/>
      <c r="C187" s="230" t="s">
        <v>243</v>
      </c>
      <c r="D187" s="230" t="s">
        <v>153</v>
      </c>
      <c r="E187" s="231" t="s">
        <v>244</v>
      </c>
      <c r="F187" s="232" t="s">
        <v>245</v>
      </c>
      <c r="G187" s="233" t="s">
        <v>196</v>
      </c>
      <c r="H187" s="234">
        <v>242.208</v>
      </c>
      <c r="I187" s="235"/>
      <c r="J187" s="236">
        <f>ROUND(I187*H187,2)</f>
        <v>0</v>
      </c>
      <c r="K187" s="232" t="s">
        <v>157</v>
      </c>
      <c r="L187" s="42"/>
      <c r="M187" s="237" t="s">
        <v>1</v>
      </c>
      <c r="N187" s="238" t="s">
        <v>47</v>
      </c>
      <c r="O187" s="85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AR187" s="241" t="s">
        <v>158</v>
      </c>
      <c r="AT187" s="241" t="s">
        <v>153</v>
      </c>
      <c r="AU187" s="241" t="s">
        <v>159</v>
      </c>
      <c r="AY187" s="16" t="s">
        <v>149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6" t="s">
        <v>89</v>
      </c>
      <c r="BK187" s="242">
        <f>ROUND(I187*H187,2)</f>
        <v>0</v>
      </c>
      <c r="BL187" s="16" t="s">
        <v>158</v>
      </c>
      <c r="BM187" s="241" t="s">
        <v>246</v>
      </c>
    </row>
    <row r="188" s="13" customFormat="1">
      <c r="B188" s="254"/>
      <c r="C188" s="255"/>
      <c r="D188" s="245" t="s">
        <v>161</v>
      </c>
      <c r="E188" s="256" t="s">
        <v>1</v>
      </c>
      <c r="F188" s="257" t="s">
        <v>247</v>
      </c>
      <c r="G188" s="255"/>
      <c r="H188" s="258">
        <v>13.5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AT188" s="264" t="s">
        <v>161</v>
      </c>
      <c r="AU188" s="264" t="s">
        <v>159</v>
      </c>
      <c r="AV188" s="13" t="s">
        <v>91</v>
      </c>
      <c r="AW188" s="13" t="s">
        <v>38</v>
      </c>
      <c r="AX188" s="13" t="s">
        <v>82</v>
      </c>
      <c r="AY188" s="264" t="s">
        <v>149</v>
      </c>
    </row>
    <row r="189" s="13" customFormat="1">
      <c r="B189" s="254"/>
      <c r="C189" s="255"/>
      <c r="D189" s="245" t="s">
        <v>161</v>
      </c>
      <c r="E189" s="256" t="s">
        <v>1</v>
      </c>
      <c r="F189" s="257" t="s">
        <v>248</v>
      </c>
      <c r="G189" s="255"/>
      <c r="H189" s="258">
        <v>228.708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AT189" s="264" t="s">
        <v>161</v>
      </c>
      <c r="AU189" s="264" t="s">
        <v>159</v>
      </c>
      <c r="AV189" s="13" t="s">
        <v>91</v>
      </c>
      <c r="AW189" s="13" t="s">
        <v>38</v>
      </c>
      <c r="AX189" s="13" t="s">
        <v>82</v>
      </c>
      <c r="AY189" s="264" t="s">
        <v>149</v>
      </c>
    </row>
    <row r="190" s="14" customFormat="1">
      <c r="B190" s="275"/>
      <c r="C190" s="276"/>
      <c r="D190" s="245" t="s">
        <v>161</v>
      </c>
      <c r="E190" s="277" t="s">
        <v>1</v>
      </c>
      <c r="F190" s="278" t="s">
        <v>249</v>
      </c>
      <c r="G190" s="276"/>
      <c r="H190" s="279">
        <v>242.208</v>
      </c>
      <c r="I190" s="280"/>
      <c r="J190" s="276"/>
      <c r="K190" s="276"/>
      <c r="L190" s="281"/>
      <c r="M190" s="282"/>
      <c r="N190" s="283"/>
      <c r="O190" s="283"/>
      <c r="P190" s="283"/>
      <c r="Q190" s="283"/>
      <c r="R190" s="283"/>
      <c r="S190" s="283"/>
      <c r="T190" s="284"/>
      <c r="AT190" s="285" t="s">
        <v>161</v>
      </c>
      <c r="AU190" s="285" t="s">
        <v>159</v>
      </c>
      <c r="AV190" s="14" t="s">
        <v>158</v>
      </c>
      <c r="AW190" s="14" t="s">
        <v>38</v>
      </c>
      <c r="AX190" s="14" t="s">
        <v>89</v>
      </c>
      <c r="AY190" s="285" t="s">
        <v>149</v>
      </c>
    </row>
    <row r="191" s="11" customFormat="1" ht="20.88" customHeight="1">
      <c r="B191" s="214"/>
      <c r="C191" s="215"/>
      <c r="D191" s="216" t="s">
        <v>81</v>
      </c>
      <c r="E191" s="228" t="s">
        <v>243</v>
      </c>
      <c r="F191" s="228" t="s">
        <v>250</v>
      </c>
      <c r="G191" s="215"/>
      <c r="H191" s="215"/>
      <c r="I191" s="218"/>
      <c r="J191" s="229">
        <f>BK191</f>
        <v>0</v>
      </c>
      <c r="K191" s="215"/>
      <c r="L191" s="220"/>
      <c r="M191" s="221"/>
      <c r="N191" s="222"/>
      <c r="O191" s="222"/>
      <c r="P191" s="223">
        <f>SUM(P192:P203)</f>
        <v>0</v>
      </c>
      <c r="Q191" s="222"/>
      <c r="R191" s="223">
        <f>SUM(R192:R203)</f>
        <v>208.66999999999999</v>
      </c>
      <c r="S191" s="222"/>
      <c r="T191" s="224">
        <f>SUM(T192:T203)</f>
        <v>0</v>
      </c>
      <c r="AR191" s="225" t="s">
        <v>89</v>
      </c>
      <c r="AT191" s="226" t="s">
        <v>81</v>
      </c>
      <c r="AU191" s="226" t="s">
        <v>91</v>
      </c>
      <c r="AY191" s="225" t="s">
        <v>149</v>
      </c>
      <c r="BK191" s="227">
        <f>SUM(BK192:BK203)</f>
        <v>0</v>
      </c>
    </row>
    <row r="192" s="1" customFormat="1" ht="16.5" customHeight="1">
      <c r="B192" s="37"/>
      <c r="C192" s="230" t="s">
        <v>251</v>
      </c>
      <c r="D192" s="230" t="s">
        <v>153</v>
      </c>
      <c r="E192" s="231" t="s">
        <v>252</v>
      </c>
      <c r="F192" s="232" t="s">
        <v>253</v>
      </c>
      <c r="G192" s="233" t="s">
        <v>196</v>
      </c>
      <c r="H192" s="234">
        <v>242.208</v>
      </c>
      <c r="I192" s="235"/>
      <c r="J192" s="236">
        <f>ROUND(I192*H192,2)</f>
        <v>0</v>
      </c>
      <c r="K192" s="232" t="s">
        <v>157</v>
      </c>
      <c r="L192" s="42"/>
      <c r="M192" s="237" t="s">
        <v>1</v>
      </c>
      <c r="N192" s="238" t="s">
        <v>47</v>
      </c>
      <c r="O192" s="85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AR192" s="241" t="s">
        <v>158</v>
      </c>
      <c r="AT192" s="241" t="s">
        <v>153</v>
      </c>
      <c r="AU192" s="241" t="s">
        <v>159</v>
      </c>
      <c r="AY192" s="16" t="s">
        <v>149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6" t="s">
        <v>89</v>
      </c>
      <c r="BK192" s="242">
        <f>ROUND(I192*H192,2)</f>
        <v>0</v>
      </c>
      <c r="BL192" s="16" t="s">
        <v>158</v>
      </c>
      <c r="BM192" s="241" t="s">
        <v>254</v>
      </c>
    </row>
    <row r="193" s="13" customFormat="1">
      <c r="B193" s="254"/>
      <c r="C193" s="255"/>
      <c r="D193" s="245" t="s">
        <v>161</v>
      </c>
      <c r="E193" s="256" t="s">
        <v>1</v>
      </c>
      <c r="F193" s="257" t="s">
        <v>255</v>
      </c>
      <c r="G193" s="255"/>
      <c r="H193" s="258">
        <v>242.208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AT193" s="264" t="s">
        <v>161</v>
      </c>
      <c r="AU193" s="264" t="s">
        <v>159</v>
      </c>
      <c r="AV193" s="13" t="s">
        <v>91</v>
      </c>
      <c r="AW193" s="13" t="s">
        <v>38</v>
      </c>
      <c r="AX193" s="13" t="s">
        <v>89</v>
      </c>
      <c r="AY193" s="264" t="s">
        <v>149</v>
      </c>
    </row>
    <row r="194" s="1" customFormat="1" ht="16.5" customHeight="1">
      <c r="B194" s="37"/>
      <c r="C194" s="230" t="s">
        <v>256</v>
      </c>
      <c r="D194" s="230" t="s">
        <v>153</v>
      </c>
      <c r="E194" s="231" t="s">
        <v>257</v>
      </c>
      <c r="F194" s="232" t="s">
        <v>258</v>
      </c>
      <c r="G194" s="233" t="s">
        <v>259</v>
      </c>
      <c r="H194" s="234">
        <v>411.67399999999998</v>
      </c>
      <c r="I194" s="235"/>
      <c r="J194" s="236">
        <f>ROUND(I194*H194,2)</f>
        <v>0</v>
      </c>
      <c r="K194" s="232" t="s">
        <v>157</v>
      </c>
      <c r="L194" s="42"/>
      <c r="M194" s="237" t="s">
        <v>1</v>
      </c>
      <c r="N194" s="238" t="s">
        <v>47</v>
      </c>
      <c r="O194" s="85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AR194" s="241" t="s">
        <v>158</v>
      </c>
      <c r="AT194" s="241" t="s">
        <v>153</v>
      </c>
      <c r="AU194" s="241" t="s">
        <v>159</v>
      </c>
      <c r="AY194" s="16" t="s">
        <v>149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6" t="s">
        <v>89</v>
      </c>
      <c r="BK194" s="242">
        <f>ROUND(I194*H194,2)</f>
        <v>0</v>
      </c>
      <c r="BL194" s="16" t="s">
        <v>158</v>
      </c>
      <c r="BM194" s="241" t="s">
        <v>260</v>
      </c>
    </row>
    <row r="195" s="13" customFormat="1">
      <c r="B195" s="254"/>
      <c r="C195" s="255"/>
      <c r="D195" s="245" t="s">
        <v>161</v>
      </c>
      <c r="E195" s="256" t="s">
        <v>1</v>
      </c>
      <c r="F195" s="257" t="s">
        <v>261</v>
      </c>
      <c r="G195" s="255"/>
      <c r="H195" s="258">
        <v>411.67399999999998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AT195" s="264" t="s">
        <v>161</v>
      </c>
      <c r="AU195" s="264" t="s">
        <v>159</v>
      </c>
      <c r="AV195" s="13" t="s">
        <v>91</v>
      </c>
      <c r="AW195" s="13" t="s">
        <v>38</v>
      </c>
      <c r="AX195" s="13" t="s">
        <v>89</v>
      </c>
      <c r="AY195" s="264" t="s">
        <v>149</v>
      </c>
    </row>
    <row r="196" s="1" customFormat="1" ht="16.5" customHeight="1">
      <c r="B196" s="37"/>
      <c r="C196" s="230" t="s">
        <v>262</v>
      </c>
      <c r="D196" s="230" t="s">
        <v>153</v>
      </c>
      <c r="E196" s="231" t="s">
        <v>263</v>
      </c>
      <c r="F196" s="232" t="s">
        <v>264</v>
      </c>
      <c r="G196" s="233" t="s">
        <v>196</v>
      </c>
      <c r="H196" s="234">
        <v>115.928</v>
      </c>
      <c r="I196" s="235"/>
      <c r="J196" s="236">
        <f>ROUND(I196*H196,2)</f>
        <v>0</v>
      </c>
      <c r="K196" s="232" t="s">
        <v>157</v>
      </c>
      <c r="L196" s="42"/>
      <c r="M196" s="237" t="s">
        <v>1</v>
      </c>
      <c r="N196" s="238" t="s">
        <v>47</v>
      </c>
      <c r="O196" s="85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AR196" s="241" t="s">
        <v>158</v>
      </c>
      <c r="AT196" s="241" t="s">
        <v>153</v>
      </c>
      <c r="AU196" s="241" t="s">
        <v>159</v>
      </c>
      <c r="AY196" s="16" t="s">
        <v>149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6" t="s">
        <v>89</v>
      </c>
      <c r="BK196" s="242">
        <f>ROUND(I196*H196,2)</f>
        <v>0</v>
      </c>
      <c r="BL196" s="16" t="s">
        <v>158</v>
      </c>
      <c r="BM196" s="241" t="s">
        <v>265</v>
      </c>
    </row>
    <row r="197" s="13" customFormat="1">
      <c r="B197" s="254"/>
      <c r="C197" s="255"/>
      <c r="D197" s="245" t="s">
        <v>161</v>
      </c>
      <c r="E197" s="256" t="s">
        <v>1</v>
      </c>
      <c r="F197" s="257" t="s">
        <v>266</v>
      </c>
      <c r="G197" s="255"/>
      <c r="H197" s="258">
        <v>72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AT197" s="264" t="s">
        <v>161</v>
      </c>
      <c r="AU197" s="264" t="s">
        <v>159</v>
      </c>
      <c r="AV197" s="13" t="s">
        <v>91</v>
      </c>
      <c r="AW197" s="13" t="s">
        <v>38</v>
      </c>
      <c r="AX197" s="13" t="s">
        <v>82</v>
      </c>
      <c r="AY197" s="264" t="s">
        <v>149</v>
      </c>
    </row>
    <row r="198" s="13" customFormat="1">
      <c r="B198" s="254"/>
      <c r="C198" s="255"/>
      <c r="D198" s="245" t="s">
        <v>161</v>
      </c>
      <c r="E198" s="256" t="s">
        <v>1</v>
      </c>
      <c r="F198" s="257" t="s">
        <v>267</v>
      </c>
      <c r="G198" s="255"/>
      <c r="H198" s="258">
        <v>-4.8319999999999999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AT198" s="264" t="s">
        <v>161</v>
      </c>
      <c r="AU198" s="264" t="s">
        <v>159</v>
      </c>
      <c r="AV198" s="13" t="s">
        <v>91</v>
      </c>
      <c r="AW198" s="13" t="s">
        <v>38</v>
      </c>
      <c r="AX198" s="13" t="s">
        <v>82</v>
      </c>
      <c r="AY198" s="264" t="s">
        <v>149</v>
      </c>
    </row>
    <row r="199" s="13" customFormat="1">
      <c r="B199" s="254"/>
      <c r="C199" s="255"/>
      <c r="D199" s="245" t="s">
        <v>161</v>
      </c>
      <c r="E199" s="256" t="s">
        <v>1</v>
      </c>
      <c r="F199" s="257" t="s">
        <v>268</v>
      </c>
      <c r="G199" s="255"/>
      <c r="H199" s="258">
        <v>75.900000000000006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AT199" s="264" t="s">
        <v>161</v>
      </c>
      <c r="AU199" s="264" t="s">
        <v>159</v>
      </c>
      <c r="AV199" s="13" t="s">
        <v>91</v>
      </c>
      <c r="AW199" s="13" t="s">
        <v>38</v>
      </c>
      <c r="AX199" s="13" t="s">
        <v>82</v>
      </c>
      <c r="AY199" s="264" t="s">
        <v>149</v>
      </c>
    </row>
    <row r="200" s="13" customFormat="1">
      <c r="B200" s="254"/>
      <c r="C200" s="255"/>
      <c r="D200" s="245" t="s">
        <v>161</v>
      </c>
      <c r="E200" s="256" t="s">
        <v>1</v>
      </c>
      <c r="F200" s="257" t="s">
        <v>269</v>
      </c>
      <c r="G200" s="255"/>
      <c r="H200" s="258">
        <v>-27.140000000000001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AT200" s="264" t="s">
        <v>161</v>
      </c>
      <c r="AU200" s="264" t="s">
        <v>159</v>
      </c>
      <c r="AV200" s="13" t="s">
        <v>91</v>
      </c>
      <c r="AW200" s="13" t="s">
        <v>38</v>
      </c>
      <c r="AX200" s="13" t="s">
        <v>82</v>
      </c>
      <c r="AY200" s="264" t="s">
        <v>149</v>
      </c>
    </row>
    <row r="201" s="14" customFormat="1">
      <c r="B201" s="275"/>
      <c r="C201" s="276"/>
      <c r="D201" s="245" t="s">
        <v>161</v>
      </c>
      <c r="E201" s="277" t="s">
        <v>1</v>
      </c>
      <c r="F201" s="278" t="s">
        <v>249</v>
      </c>
      <c r="G201" s="276"/>
      <c r="H201" s="279">
        <v>115.928</v>
      </c>
      <c r="I201" s="280"/>
      <c r="J201" s="276"/>
      <c r="K201" s="276"/>
      <c r="L201" s="281"/>
      <c r="M201" s="282"/>
      <c r="N201" s="283"/>
      <c r="O201" s="283"/>
      <c r="P201" s="283"/>
      <c r="Q201" s="283"/>
      <c r="R201" s="283"/>
      <c r="S201" s="283"/>
      <c r="T201" s="284"/>
      <c r="AT201" s="285" t="s">
        <v>161</v>
      </c>
      <c r="AU201" s="285" t="s">
        <v>159</v>
      </c>
      <c r="AV201" s="14" t="s">
        <v>158</v>
      </c>
      <c r="AW201" s="14" t="s">
        <v>38</v>
      </c>
      <c r="AX201" s="14" t="s">
        <v>89</v>
      </c>
      <c r="AY201" s="285" t="s">
        <v>149</v>
      </c>
    </row>
    <row r="202" s="1" customFormat="1" ht="16.5" customHeight="1">
      <c r="B202" s="37"/>
      <c r="C202" s="265" t="s">
        <v>7</v>
      </c>
      <c r="D202" s="265" t="s">
        <v>209</v>
      </c>
      <c r="E202" s="266" t="s">
        <v>270</v>
      </c>
      <c r="F202" s="267" t="s">
        <v>271</v>
      </c>
      <c r="G202" s="268" t="s">
        <v>259</v>
      </c>
      <c r="H202" s="269">
        <v>208.66999999999999</v>
      </c>
      <c r="I202" s="270"/>
      <c r="J202" s="271">
        <f>ROUND(I202*H202,2)</f>
        <v>0</v>
      </c>
      <c r="K202" s="267" t="s">
        <v>157</v>
      </c>
      <c r="L202" s="272"/>
      <c r="M202" s="273" t="s">
        <v>1</v>
      </c>
      <c r="N202" s="274" t="s">
        <v>47</v>
      </c>
      <c r="O202" s="85"/>
      <c r="P202" s="239">
        <f>O202*H202</f>
        <v>0</v>
      </c>
      <c r="Q202" s="239">
        <v>1</v>
      </c>
      <c r="R202" s="239">
        <f>Q202*H202</f>
        <v>208.66999999999999</v>
      </c>
      <c r="S202" s="239">
        <v>0</v>
      </c>
      <c r="T202" s="240">
        <f>S202*H202</f>
        <v>0</v>
      </c>
      <c r="AR202" s="241" t="s">
        <v>199</v>
      </c>
      <c r="AT202" s="241" t="s">
        <v>209</v>
      </c>
      <c r="AU202" s="241" t="s">
        <v>159</v>
      </c>
      <c r="AY202" s="16" t="s">
        <v>149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6" t="s">
        <v>89</v>
      </c>
      <c r="BK202" s="242">
        <f>ROUND(I202*H202,2)</f>
        <v>0</v>
      </c>
      <c r="BL202" s="16" t="s">
        <v>158</v>
      </c>
      <c r="BM202" s="241" t="s">
        <v>272</v>
      </c>
    </row>
    <row r="203" s="13" customFormat="1">
      <c r="B203" s="254"/>
      <c r="C203" s="255"/>
      <c r="D203" s="245" t="s">
        <v>161</v>
      </c>
      <c r="E203" s="256" t="s">
        <v>1</v>
      </c>
      <c r="F203" s="257" t="s">
        <v>273</v>
      </c>
      <c r="G203" s="255"/>
      <c r="H203" s="258">
        <v>208.66999999999999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AT203" s="264" t="s">
        <v>161</v>
      </c>
      <c r="AU203" s="264" t="s">
        <v>159</v>
      </c>
      <c r="AV203" s="13" t="s">
        <v>91</v>
      </c>
      <c r="AW203" s="13" t="s">
        <v>38</v>
      </c>
      <c r="AX203" s="13" t="s">
        <v>89</v>
      </c>
      <c r="AY203" s="264" t="s">
        <v>149</v>
      </c>
    </row>
    <row r="204" s="11" customFormat="1" ht="20.88" customHeight="1">
      <c r="B204" s="214"/>
      <c r="C204" s="215"/>
      <c r="D204" s="216" t="s">
        <v>81</v>
      </c>
      <c r="E204" s="228" t="s">
        <v>251</v>
      </c>
      <c r="F204" s="228" t="s">
        <v>274</v>
      </c>
      <c r="G204" s="215"/>
      <c r="H204" s="215"/>
      <c r="I204" s="218"/>
      <c r="J204" s="229">
        <f>BK204</f>
        <v>0</v>
      </c>
      <c r="K204" s="215"/>
      <c r="L204" s="220"/>
      <c r="M204" s="221"/>
      <c r="N204" s="222"/>
      <c r="O204" s="222"/>
      <c r="P204" s="223">
        <f>SUM(P205:P220)</f>
        <v>0</v>
      </c>
      <c r="Q204" s="222"/>
      <c r="R204" s="223">
        <f>SUM(R205:R220)</f>
        <v>0.0040499999999999998</v>
      </c>
      <c r="S204" s="222"/>
      <c r="T204" s="224">
        <f>SUM(T205:T220)</f>
        <v>0</v>
      </c>
      <c r="AR204" s="225" t="s">
        <v>89</v>
      </c>
      <c r="AT204" s="226" t="s">
        <v>81</v>
      </c>
      <c r="AU204" s="226" t="s">
        <v>91</v>
      </c>
      <c r="AY204" s="225" t="s">
        <v>149</v>
      </c>
      <c r="BK204" s="227">
        <f>SUM(BK205:BK220)</f>
        <v>0</v>
      </c>
    </row>
    <row r="205" s="1" customFormat="1" ht="16.5" customHeight="1">
      <c r="B205" s="37"/>
      <c r="C205" s="230" t="s">
        <v>275</v>
      </c>
      <c r="D205" s="230" t="s">
        <v>153</v>
      </c>
      <c r="E205" s="231" t="s">
        <v>276</v>
      </c>
      <c r="F205" s="232" t="s">
        <v>277</v>
      </c>
      <c r="G205" s="233" t="s">
        <v>156</v>
      </c>
      <c r="H205" s="234">
        <v>135</v>
      </c>
      <c r="I205" s="235"/>
      <c r="J205" s="236">
        <f>ROUND(I205*H205,2)</f>
        <v>0</v>
      </c>
      <c r="K205" s="232" t="s">
        <v>157</v>
      </c>
      <c r="L205" s="42"/>
      <c r="M205" s="237" t="s">
        <v>1</v>
      </c>
      <c r="N205" s="238" t="s">
        <v>47</v>
      </c>
      <c r="O205" s="85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AR205" s="241" t="s">
        <v>158</v>
      </c>
      <c r="AT205" s="241" t="s">
        <v>153</v>
      </c>
      <c r="AU205" s="241" t="s">
        <v>159</v>
      </c>
      <c r="AY205" s="16" t="s">
        <v>149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6" t="s">
        <v>89</v>
      </c>
      <c r="BK205" s="242">
        <f>ROUND(I205*H205,2)</f>
        <v>0</v>
      </c>
      <c r="BL205" s="16" t="s">
        <v>158</v>
      </c>
      <c r="BM205" s="241" t="s">
        <v>278</v>
      </c>
    </row>
    <row r="206" s="13" customFormat="1">
      <c r="B206" s="254"/>
      <c r="C206" s="255"/>
      <c r="D206" s="245" t="s">
        <v>161</v>
      </c>
      <c r="E206" s="256" t="s">
        <v>1</v>
      </c>
      <c r="F206" s="257" t="s">
        <v>279</v>
      </c>
      <c r="G206" s="255"/>
      <c r="H206" s="258">
        <v>135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AT206" s="264" t="s">
        <v>161</v>
      </c>
      <c r="AU206" s="264" t="s">
        <v>159</v>
      </c>
      <c r="AV206" s="13" t="s">
        <v>91</v>
      </c>
      <c r="AW206" s="13" t="s">
        <v>38</v>
      </c>
      <c r="AX206" s="13" t="s">
        <v>89</v>
      </c>
      <c r="AY206" s="264" t="s">
        <v>149</v>
      </c>
    </row>
    <row r="207" s="1" customFormat="1" ht="16.5" customHeight="1">
      <c r="B207" s="37"/>
      <c r="C207" s="230" t="s">
        <v>280</v>
      </c>
      <c r="D207" s="230" t="s">
        <v>153</v>
      </c>
      <c r="E207" s="231" t="s">
        <v>281</v>
      </c>
      <c r="F207" s="232" t="s">
        <v>282</v>
      </c>
      <c r="G207" s="233" t="s">
        <v>156</v>
      </c>
      <c r="H207" s="234">
        <v>135</v>
      </c>
      <c r="I207" s="235"/>
      <c r="J207" s="236">
        <f>ROUND(I207*H207,2)</f>
        <v>0</v>
      </c>
      <c r="K207" s="232" t="s">
        <v>157</v>
      </c>
      <c r="L207" s="42"/>
      <c r="M207" s="237" t="s">
        <v>1</v>
      </c>
      <c r="N207" s="238" t="s">
        <v>47</v>
      </c>
      <c r="O207" s="85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AR207" s="241" t="s">
        <v>158</v>
      </c>
      <c r="AT207" s="241" t="s">
        <v>153</v>
      </c>
      <c r="AU207" s="241" t="s">
        <v>159</v>
      </c>
      <c r="AY207" s="16" t="s">
        <v>149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6" t="s">
        <v>89</v>
      </c>
      <c r="BK207" s="242">
        <f>ROUND(I207*H207,2)</f>
        <v>0</v>
      </c>
      <c r="BL207" s="16" t="s">
        <v>158</v>
      </c>
      <c r="BM207" s="241" t="s">
        <v>283</v>
      </c>
    </row>
    <row r="208" s="13" customFormat="1">
      <c r="B208" s="254"/>
      <c r="C208" s="255"/>
      <c r="D208" s="245" t="s">
        <v>161</v>
      </c>
      <c r="E208" s="256" t="s">
        <v>1</v>
      </c>
      <c r="F208" s="257" t="s">
        <v>279</v>
      </c>
      <c r="G208" s="255"/>
      <c r="H208" s="258">
        <v>135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AT208" s="264" t="s">
        <v>161</v>
      </c>
      <c r="AU208" s="264" t="s">
        <v>159</v>
      </c>
      <c r="AV208" s="13" t="s">
        <v>91</v>
      </c>
      <c r="AW208" s="13" t="s">
        <v>38</v>
      </c>
      <c r="AX208" s="13" t="s">
        <v>89</v>
      </c>
      <c r="AY208" s="264" t="s">
        <v>149</v>
      </c>
    </row>
    <row r="209" s="1" customFormat="1" ht="16.5" customHeight="1">
      <c r="B209" s="37"/>
      <c r="C209" s="265" t="s">
        <v>284</v>
      </c>
      <c r="D209" s="265" t="s">
        <v>209</v>
      </c>
      <c r="E209" s="266" t="s">
        <v>285</v>
      </c>
      <c r="F209" s="267" t="s">
        <v>286</v>
      </c>
      <c r="G209" s="268" t="s">
        <v>287</v>
      </c>
      <c r="H209" s="269">
        <v>4.0499999999999998</v>
      </c>
      <c r="I209" s="270"/>
      <c r="J209" s="271">
        <f>ROUND(I209*H209,2)</f>
        <v>0</v>
      </c>
      <c r="K209" s="267" t="s">
        <v>157</v>
      </c>
      <c r="L209" s="272"/>
      <c r="M209" s="273" t="s">
        <v>1</v>
      </c>
      <c r="N209" s="274" t="s">
        <v>47</v>
      </c>
      <c r="O209" s="85"/>
      <c r="P209" s="239">
        <f>O209*H209</f>
        <v>0</v>
      </c>
      <c r="Q209" s="239">
        <v>0.001</v>
      </c>
      <c r="R209" s="239">
        <f>Q209*H209</f>
        <v>0.0040499999999999998</v>
      </c>
      <c r="S209" s="239">
        <v>0</v>
      </c>
      <c r="T209" s="240">
        <f>S209*H209</f>
        <v>0</v>
      </c>
      <c r="AR209" s="241" t="s">
        <v>199</v>
      </c>
      <c r="AT209" s="241" t="s">
        <v>209</v>
      </c>
      <c r="AU209" s="241" t="s">
        <v>159</v>
      </c>
      <c r="AY209" s="16" t="s">
        <v>149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6" t="s">
        <v>89</v>
      </c>
      <c r="BK209" s="242">
        <f>ROUND(I209*H209,2)</f>
        <v>0</v>
      </c>
      <c r="BL209" s="16" t="s">
        <v>158</v>
      </c>
      <c r="BM209" s="241" t="s">
        <v>288</v>
      </c>
    </row>
    <row r="210" s="13" customFormat="1">
      <c r="B210" s="254"/>
      <c r="C210" s="255"/>
      <c r="D210" s="245" t="s">
        <v>161</v>
      </c>
      <c r="E210" s="256" t="s">
        <v>1</v>
      </c>
      <c r="F210" s="257" t="s">
        <v>289</v>
      </c>
      <c r="G210" s="255"/>
      <c r="H210" s="258">
        <v>4.0499999999999998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AT210" s="264" t="s">
        <v>161</v>
      </c>
      <c r="AU210" s="264" t="s">
        <v>159</v>
      </c>
      <c r="AV210" s="13" t="s">
        <v>91</v>
      </c>
      <c r="AW210" s="13" t="s">
        <v>38</v>
      </c>
      <c r="AX210" s="13" t="s">
        <v>89</v>
      </c>
      <c r="AY210" s="264" t="s">
        <v>149</v>
      </c>
    </row>
    <row r="211" s="1" customFormat="1" ht="16.5" customHeight="1">
      <c r="B211" s="37"/>
      <c r="C211" s="230" t="s">
        <v>290</v>
      </c>
      <c r="D211" s="230" t="s">
        <v>153</v>
      </c>
      <c r="E211" s="231" t="s">
        <v>291</v>
      </c>
      <c r="F211" s="232" t="s">
        <v>292</v>
      </c>
      <c r="G211" s="233" t="s">
        <v>156</v>
      </c>
      <c r="H211" s="234">
        <v>135</v>
      </c>
      <c r="I211" s="235"/>
      <c r="J211" s="236">
        <f>ROUND(I211*H211,2)</f>
        <v>0</v>
      </c>
      <c r="K211" s="232" t="s">
        <v>157</v>
      </c>
      <c r="L211" s="42"/>
      <c r="M211" s="237" t="s">
        <v>1</v>
      </c>
      <c r="N211" s="238" t="s">
        <v>47</v>
      </c>
      <c r="O211" s="85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AR211" s="241" t="s">
        <v>158</v>
      </c>
      <c r="AT211" s="241" t="s">
        <v>153</v>
      </c>
      <c r="AU211" s="241" t="s">
        <v>159</v>
      </c>
      <c r="AY211" s="16" t="s">
        <v>149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6" t="s">
        <v>89</v>
      </c>
      <c r="BK211" s="242">
        <f>ROUND(I211*H211,2)</f>
        <v>0</v>
      </c>
      <c r="BL211" s="16" t="s">
        <v>158</v>
      </c>
      <c r="BM211" s="241" t="s">
        <v>293</v>
      </c>
    </row>
    <row r="212" s="13" customFormat="1">
      <c r="B212" s="254"/>
      <c r="C212" s="255"/>
      <c r="D212" s="245" t="s">
        <v>161</v>
      </c>
      <c r="E212" s="256" t="s">
        <v>1</v>
      </c>
      <c r="F212" s="257" t="s">
        <v>279</v>
      </c>
      <c r="G212" s="255"/>
      <c r="H212" s="258">
        <v>135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AT212" s="264" t="s">
        <v>161</v>
      </c>
      <c r="AU212" s="264" t="s">
        <v>159</v>
      </c>
      <c r="AV212" s="13" t="s">
        <v>91</v>
      </c>
      <c r="AW212" s="13" t="s">
        <v>38</v>
      </c>
      <c r="AX212" s="13" t="s">
        <v>89</v>
      </c>
      <c r="AY212" s="264" t="s">
        <v>149</v>
      </c>
    </row>
    <row r="213" s="1" customFormat="1" ht="16.5" customHeight="1">
      <c r="B213" s="37"/>
      <c r="C213" s="230" t="s">
        <v>294</v>
      </c>
      <c r="D213" s="230" t="s">
        <v>153</v>
      </c>
      <c r="E213" s="231" t="s">
        <v>295</v>
      </c>
      <c r="F213" s="232" t="s">
        <v>296</v>
      </c>
      <c r="G213" s="233" t="s">
        <v>156</v>
      </c>
      <c r="H213" s="234">
        <v>49</v>
      </c>
      <c r="I213" s="235"/>
      <c r="J213" s="236">
        <f>ROUND(I213*H213,2)</f>
        <v>0</v>
      </c>
      <c r="K213" s="232" t="s">
        <v>157</v>
      </c>
      <c r="L213" s="42"/>
      <c r="M213" s="237" t="s">
        <v>1</v>
      </c>
      <c r="N213" s="238" t="s">
        <v>47</v>
      </c>
      <c r="O213" s="85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AR213" s="241" t="s">
        <v>158</v>
      </c>
      <c r="AT213" s="241" t="s">
        <v>153</v>
      </c>
      <c r="AU213" s="241" t="s">
        <v>159</v>
      </c>
      <c r="AY213" s="16" t="s">
        <v>149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6" t="s">
        <v>89</v>
      </c>
      <c r="BK213" s="242">
        <f>ROUND(I213*H213,2)</f>
        <v>0</v>
      </c>
      <c r="BL213" s="16" t="s">
        <v>158</v>
      </c>
      <c r="BM213" s="241" t="s">
        <v>297</v>
      </c>
    </row>
    <row r="214" s="13" customFormat="1">
      <c r="B214" s="254"/>
      <c r="C214" s="255"/>
      <c r="D214" s="245" t="s">
        <v>161</v>
      </c>
      <c r="E214" s="256" t="s">
        <v>1</v>
      </c>
      <c r="F214" s="257" t="s">
        <v>298</v>
      </c>
      <c r="G214" s="255"/>
      <c r="H214" s="258">
        <v>49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AT214" s="264" t="s">
        <v>161</v>
      </c>
      <c r="AU214" s="264" t="s">
        <v>159</v>
      </c>
      <c r="AV214" s="13" t="s">
        <v>91</v>
      </c>
      <c r="AW214" s="13" t="s">
        <v>38</v>
      </c>
      <c r="AX214" s="13" t="s">
        <v>89</v>
      </c>
      <c r="AY214" s="264" t="s">
        <v>149</v>
      </c>
    </row>
    <row r="215" s="1" customFormat="1" ht="16.5" customHeight="1">
      <c r="B215" s="37"/>
      <c r="C215" s="230" t="s">
        <v>299</v>
      </c>
      <c r="D215" s="230" t="s">
        <v>153</v>
      </c>
      <c r="E215" s="231" t="s">
        <v>300</v>
      </c>
      <c r="F215" s="232" t="s">
        <v>301</v>
      </c>
      <c r="G215" s="233" t="s">
        <v>156</v>
      </c>
      <c r="H215" s="234">
        <v>135</v>
      </c>
      <c r="I215" s="235"/>
      <c r="J215" s="236">
        <f>ROUND(I215*H215,2)</f>
        <v>0</v>
      </c>
      <c r="K215" s="232" t="s">
        <v>157</v>
      </c>
      <c r="L215" s="42"/>
      <c r="M215" s="237" t="s">
        <v>1</v>
      </c>
      <c r="N215" s="238" t="s">
        <v>47</v>
      </c>
      <c r="O215" s="85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AR215" s="241" t="s">
        <v>158</v>
      </c>
      <c r="AT215" s="241" t="s">
        <v>153</v>
      </c>
      <c r="AU215" s="241" t="s">
        <v>159</v>
      </c>
      <c r="AY215" s="16" t="s">
        <v>149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6" t="s">
        <v>89</v>
      </c>
      <c r="BK215" s="242">
        <f>ROUND(I215*H215,2)</f>
        <v>0</v>
      </c>
      <c r="BL215" s="16" t="s">
        <v>158</v>
      </c>
      <c r="BM215" s="241" t="s">
        <v>302</v>
      </c>
    </row>
    <row r="216" s="13" customFormat="1">
      <c r="B216" s="254"/>
      <c r="C216" s="255"/>
      <c r="D216" s="245" t="s">
        <v>161</v>
      </c>
      <c r="E216" s="256" t="s">
        <v>1</v>
      </c>
      <c r="F216" s="257" t="s">
        <v>279</v>
      </c>
      <c r="G216" s="255"/>
      <c r="H216" s="258">
        <v>135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AT216" s="264" t="s">
        <v>161</v>
      </c>
      <c r="AU216" s="264" t="s">
        <v>159</v>
      </c>
      <c r="AV216" s="13" t="s">
        <v>91</v>
      </c>
      <c r="AW216" s="13" t="s">
        <v>38</v>
      </c>
      <c r="AX216" s="13" t="s">
        <v>89</v>
      </c>
      <c r="AY216" s="264" t="s">
        <v>149</v>
      </c>
    </row>
    <row r="217" s="1" customFormat="1" ht="16.5" customHeight="1">
      <c r="B217" s="37"/>
      <c r="C217" s="230" t="s">
        <v>303</v>
      </c>
      <c r="D217" s="230" t="s">
        <v>153</v>
      </c>
      <c r="E217" s="231" t="s">
        <v>304</v>
      </c>
      <c r="F217" s="232" t="s">
        <v>305</v>
      </c>
      <c r="G217" s="233" t="s">
        <v>156</v>
      </c>
      <c r="H217" s="234">
        <v>135</v>
      </c>
      <c r="I217" s="235"/>
      <c r="J217" s="236">
        <f>ROUND(I217*H217,2)</f>
        <v>0</v>
      </c>
      <c r="K217" s="232" t="s">
        <v>157</v>
      </c>
      <c r="L217" s="42"/>
      <c r="M217" s="237" t="s">
        <v>1</v>
      </c>
      <c r="N217" s="238" t="s">
        <v>47</v>
      </c>
      <c r="O217" s="85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AR217" s="241" t="s">
        <v>158</v>
      </c>
      <c r="AT217" s="241" t="s">
        <v>153</v>
      </c>
      <c r="AU217" s="241" t="s">
        <v>159</v>
      </c>
      <c r="AY217" s="16" t="s">
        <v>149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6" t="s">
        <v>89</v>
      </c>
      <c r="BK217" s="242">
        <f>ROUND(I217*H217,2)</f>
        <v>0</v>
      </c>
      <c r="BL217" s="16" t="s">
        <v>158</v>
      </c>
      <c r="BM217" s="241" t="s">
        <v>306</v>
      </c>
    </row>
    <row r="218" s="13" customFormat="1">
      <c r="B218" s="254"/>
      <c r="C218" s="255"/>
      <c r="D218" s="245" t="s">
        <v>161</v>
      </c>
      <c r="E218" s="256" t="s">
        <v>1</v>
      </c>
      <c r="F218" s="257" t="s">
        <v>279</v>
      </c>
      <c r="G218" s="255"/>
      <c r="H218" s="258">
        <v>135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AT218" s="264" t="s">
        <v>161</v>
      </c>
      <c r="AU218" s="264" t="s">
        <v>159</v>
      </c>
      <c r="AV218" s="13" t="s">
        <v>91</v>
      </c>
      <c r="AW218" s="13" t="s">
        <v>38</v>
      </c>
      <c r="AX218" s="13" t="s">
        <v>89</v>
      </c>
      <c r="AY218" s="264" t="s">
        <v>149</v>
      </c>
    </row>
    <row r="219" s="1" customFormat="1" ht="16.5" customHeight="1">
      <c r="B219" s="37"/>
      <c r="C219" s="230" t="s">
        <v>307</v>
      </c>
      <c r="D219" s="230" t="s">
        <v>153</v>
      </c>
      <c r="E219" s="231" t="s">
        <v>308</v>
      </c>
      <c r="F219" s="232" t="s">
        <v>309</v>
      </c>
      <c r="G219" s="233" t="s">
        <v>156</v>
      </c>
      <c r="H219" s="234">
        <v>135</v>
      </c>
      <c r="I219" s="235"/>
      <c r="J219" s="236">
        <f>ROUND(I219*H219,2)</f>
        <v>0</v>
      </c>
      <c r="K219" s="232" t="s">
        <v>157</v>
      </c>
      <c r="L219" s="42"/>
      <c r="M219" s="237" t="s">
        <v>1</v>
      </c>
      <c r="N219" s="238" t="s">
        <v>47</v>
      </c>
      <c r="O219" s="85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AR219" s="241" t="s">
        <v>158</v>
      </c>
      <c r="AT219" s="241" t="s">
        <v>153</v>
      </c>
      <c r="AU219" s="241" t="s">
        <v>159</v>
      </c>
      <c r="AY219" s="16" t="s">
        <v>149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6" t="s">
        <v>89</v>
      </c>
      <c r="BK219" s="242">
        <f>ROUND(I219*H219,2)</f>
        <v>0</v>
      </c>
      <c r="BL219" s="16" t="s">
        <v>158</v>
      </c>
      <c r="BM219" s="241" t="s">
        <v>310</v>
      </c>
    </row>
    <row r="220" s="13" customFormat="1">
      <c r="B220" s="254"/>
      <c r="C220" s="255"/>
      <c r="D220" s="245" t="s">
        <v>161</v>
      </c>
      <c r="E220" s="256" t="s">
        <v>1</v>
      </c>
      <c r="F220" s="257" t="s">
        <v>279</v>
      </c>
      <c r="G220" s="255"/>
      <c r="H220" s="258">
        <v>135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AT220" s="264" t="s">
        <v>161</v>
      </c>
      <c r="AU220" s="264" t="s">
        <v>159</v>
      </c>
      <c r="AV220" s="13" t="s">
        <v>91</v>
      </c>
      <c r="AW220" s="13" t="s">
        <v>38</v>
      </c>
      <c r="AX220" s="13" t="s">
        <v>89</v>
      </c>
      <c r="AY220" s="264" t="s">
        <v>149</v>
      </c>
    </row>
    <row r="221" s="11" customFormat="1" ht="22.8" customHeight="1">
      <c r="B221" s="214"/>
      <c r="C221" s="215"/>
      <c r="D221" s="216" t="s">
        <v>81</v>
      </c>
      <c r="E221" s="228" t="s">
        <v>299</v>
      </c>
      <c r="F221" s="228" t="s">
        <v>311</v>
      </c>
      <c r="G221" s="215"/>
      <c r="H221" s="215"/>
      <c r="I221" s="218"/>
      <c r="J221" s="229">
        <f>BK221</f>
        <v>0</v>
      </c>
      <c r="K221" s="215"/>
      <c r="L221" s="220"/>
      <c r="M221" s="221"/>
      <c r="N221" s="222"/>
      <c r="O221" s="222"/>
      <c r="P221" s="223">
        <f>SUM(P222:P224)</f>
        <v>0</v>
      </c>
      <c r="Q221" s="222"/>
      <c r="R221" s="223">
        <f>SUM(R222:R224)</f>
        <v>0</v>
      </c>
      <c r="S221" s="222"/>
      <c r="T221" s="224">
        <f>SUM(T222:T224)</f>
        <v>0</v>
      </c>
      <c r="AR221" s="225" t="s">
        <v>89</v>
      </c>
      <c r="AT221" s="226" t="s">
        <v>81</v>
      </c>
      <c r="AU221" s="226" t="s">
        <v>89</v>
      </c>
      <c r="AY221" s="225" t="s">
        <v>149</v>
      </c>
      <c r="BK221" s="227">
        <f>SUM(BK222:BK224)</f>
        <v>0</v>
      </c>
    </row>
    <row r="222" s="1" customFormat="1" ht="16.5" customHeight="1">
      <c r="B222" s="37"/>
      <c r="C222" s="230" t="s">
        <v>312</v>
      </c>
      <c r="D222" s="230" t="s">
        <v>153</v>
      </c>
      <c r="E222" s="231" t="s">
        <v>313</v>
      </c>
      <c r="F222" s="232" t="s">
        <v>314</v>
      </c>
      <c r="G222" s="233" t="s">
        <v>209</v>
      </c>
      <c r="H222" s="234">
        <v>52</v>
      </c>
      <c r="I222" s="235"/>
      <c r="J222" s="236">
        <f>ROUND(I222*H222,2)</f>
        <v>0</v>
      </c>
      <c r="K222" s="232" t="s">
        <v>1</v>
      </c>
      <c r="L222" s="42"/>
      <c r="M222" s="237" t="s">
        <v>1</v>
      </c>
      <c r="N222" s="238" t="s">
        <v>47</v>
      </c>
      <c r="O222" s="85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AR222" s="241" t="s">
        <v>158</v>
      </c>
      <c r="AT222" s="241" t="s">
        <v>153</v>
      </c>
      <c r="AU222" s="241" t="s">
        <v>91</v>
      </c>
      <c r="AY222" s="16" t="s">
        <v>149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6" t="s">
        <v>89</v>
      </c>
      <c r="BK222" s="242">
        <f>ROUND(I222*H222,2)</f>
        <v>0</v>
      </c>
      <c r="BL222" s="16" t="s">
        <v>158</v>
      </c>
      <c r="BM222" s="241" t="s">
        <v>315</v>
      </c>
    </row>
    <row r="223" s="12" customFormat="1">
      <c r="B223" s="243"/>
      <c r="C223" s="244"/>
      <c r="D223" s="245" t="s">
        <v>161</v>
      </c>
      <c r="E223" s="246" t="s">
        <v>1</v>
      </c>
      <c r="F223" s="247" t="s">
        <v>316</v>
      </c>
      <c r="G223" s="244"/>
      <c r="H223" s="246" t="s">
        <v>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AT223" s="253" t="s">
        <v>161</v>
      </c>
      <c r="AU223" s="253" t="s">
        <v>91</v>
      </c>
      <c r="AV223" s="12" t="s">
        <v>89</v>
      </c>
      <c r="AW223" s="12" t="s">
        <v>38</v>
      </c>
      <c r="AX223" s="12" t="s">
        <v>82</v>
      </c>
      <c r="AY223" s="253" t="s">
        <v>149</v>
      </c>
    </row>
    <row r="224" s="13" customFormat="1">
      <c r="B224" s="254"/>
      <c r="C224" s="255"/>
      <c r="D224" s="245" t="s">
        <v>161</v>
      </c>
      <c r="E224" s="256" t="s">
        <v>1</v>
      </c>
      <c r="F224" s="257" t="s">
        <v>317</v>
      </c>
      <c r="G224" s="255"/>
      <c r="H224" s="258">
        <v>52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AT224" s="264" t="s">
        <v>161</v>
      </c>
      <c r="AU224" s="264" t="s">
        <v>91</v>
      </c>
      <c r="AV224" s="13" t="s">
        <v>91</v>
      </c>
      <c r="AW224" s="13" t="s">
        <v>38</v>
      </c>
      <c r="AX224" s="13" t="s">
        <v>89</v>
      </c>
      <c r="AY224" s="264" t="s">
        <v>149</v>
      </c>
    </row>
    <row r="225" s="11" customFormat="1" ht="22.8" customHeight="1">
      <c r="B225" s="214"/>
      <c r="C225" s="215"/>
      <c r="D225" s="216" t="s">
        <v>81</v>
      </c>
      <c r="E225" s="228" t="s">
        <v>158</v>
      </c>
      <c r="F225" s="228" t="s">
        <v>318</v>
      </c>
      <c r="G225" s="215"/>
      <c r="H225" s="215"/>
      <c r="I225" s="218"/>
      <c r="J225" s="229">
        <f>BK225</f>
        <v>0</v>
      </c>
      <c r="K225" s="215"/>
      <c r="L225" s="220"/>
      <c r="M225" s="221"/>
      <c r="N225" s="222"/>
      <c r="O225" s="222"/>
      <c r="P225" s="223">
        <f>P226</f>
        <v>0</v>
      </c>
      <c r="Q225" s="222"/>
      <c r="R225" s="223">
        <f>R226</f>
        <v>51.315497800000003</v>
      </c>
      <c r="S225" s="222"/>
      <c r="T225" s="224">
        <f>T226</f>
        <v>0</v>
      </c>
      <c r="AR225" s="225" t="s">
        <v>89</v>
      </c>
      <c r="AT225" s="226" t="s">
        <v>81</v>
      </c>
      <c r="AU225" s="226" t="s">
        <v>89</v>
      </c>
      <c r="AY225" s="225" t="s">
        <v>149</v>
      </c>
      <c r="BK225" s="227">
        <f>BK226</f>
        <v>0</v>
      </c>
    </row>
    <row r="226" s="11" customFormat="1" ht="20.88" customHeight="1">
      <c r="B226" s="214"/>
      <c r="C226" s="215"/>
      <c r="D226" s="216" t="s">
        <v>81</v>
      </c>
      <c r="E226" s="228" t="s">
        <v>319</v>
      </c>
      <c r="F226" s="228" t="s">
        <v>320</v>
      </c>
      <c r="G226" s="215"/>
      <c r="H226" s="215"/>
      <c r="I226" s="218"/>
      <c r="J226" s="229">
        <f>BK226</f>
        <v>0</v>
      </c>
      <c r="K226" s="215"/>
      <c r="L226" s="220"/>
      <c r="M226" s="221"/>
      <c r="N226" s="222"/>
      <c r="O226" s="222"/>
      <c r="P226" s="223">
        <f>SUM(P227:P228)</f>
        <v>0</v>
      </c>
      <c r="Q226" s="222"/>
      <c r="R226" s="223">
        <f>SUM(R227:R228)</f>
        <v>51.315497800000003</v>
      </c>
      <c r="S226" s="222"/>
      <c r="T226" s="224">
        <f>SUM(T227:T228)</f>
        <v>0</v>
      </c>
      <c r="AR226" s="225" t="s">
        <v>89</v>
      </c>
      <c r="AT226" s="226" t="s">
        <v>81</v>
      </c>
      <c r="AU226" s="226" t="s">
        <v>91</v>
      </c>
      <c r="AY226" s="225" t="s">
        <v>149</v>
      </c>
      <c r="BK226" s="227">
        <f>SUM(BK227:BK228)</f>
        <v>0</v>
      </c>
    </row>
    <row r="227" s="1" customFormat="1" ht="16.5" customHeight="1">
      <c r="B227" s="37"/>
      <c r="C227" s="230" t="s">
        <v>321</v>
      </c>
      <c r="D227" s="230" t="s">
        <v>153</v>
      </c>
      <c r="E227" s="231" t="s">
        <v>322</v>
      </c>
      <c r="F227" s="232" t="s">
        <v>323</v>
      </c>
      <c r="G227" s="233" t="s">
        <v>196</v>
      </c>
      <c r="H227" s="234">
        <v>27.140000000000001</v>
      </c>
      <c r="I227" s="235"/>
      <c r="J227" s="236">
        <f>ROUND(I227*H227,2)</f>
        <v>0</v>
      </c>
      <c r="K227" s="232" t="s">
        <v>157</v>
      </c>
      <c r="L227" s="42"/>
      <c r="M227" s="237" t="s">
        <v>1</v>
      </c>
      <c r="N227" s="238" t="s">
        <v>47</v>
      </c>
      <c r="O227" s="85"/>
      <c r="P227" s="239">
        <f>O227*H227</f>
        <v>0</v>
      </c>
      <c r="Q227" s="239">
        <v>1.8907700000000001</v>
      </c>
      <c r="R227" s="239">
        <f>Q227*H227</f>
        <v>51.315497800000003</v>
      </c>
      <c r="S227" s="239">
        <v>0</v>
      </c>
      <c r="T227" s="240">
        <f>S227*H227</f>
        <v>0</v>
      </c>
      <c r="AR227" s="241" t="s">
        <v>158</v>
      </c>
      <c r="AT227" s="241" t="s">
        <v>153</v>
      </c>
      <c r="AU227" s="241" t="s">
        <v>159</v>
      </c>
      <c r="AY227" s="16" t="s">
        <v>149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6" t="s">
        <v>89</v>
      </c>
      <c r="BK227" s="242">
        <f>ROUND(I227*H227,2)</f>
        <v>0</v>
      </c>
      <c r="BL227" s="16" t="s">
        <v>158</v>
      </c>
      <c r="BM227" s="241" t="s">
        <v>324</v>
      </c>
    </row>
    <row r="228" s="13" customFormat="1">
      <c r="B228" s="254"/>
      <c r="C228" s="255"/>
      <c r="D228" s="245" t="s">
        <v>161</v>
      </c>
      <c r="E228" s="256" t="s">
        <v>1</v>
      </c>
      <c r="F228" s="257" t="s">
        <v>325</v>
      </c>
      <c r="G228" s="255"/>
      <c r="H228" s="258">
        <v>27.140000000000001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AT228" s="264" t="s">
        <v>161</v>
      </c>
      <c r="AU228" s="264" t="s">
        <v>159</v>
      </c>
      <c r="AV228" s="13" t="s">
        <v>91</v>
      </c>
      <c r="AW228" s="13" t="s">
        <v>38</v>
      </c>
      <c r="AX228" s="13" t="s">
        <v>89</v>
      </c>
      <c r="AY228" s="264" t="s">
        <v>149</v>
      </c>
    </row>
    <row r="229" s="11" customFormat="1" ht="22.8" customHeight="1">
      <c r="B229" s="214"/>
      <c r="C229" s="215"/>
      <c r="D229" s="216" t="s">
        <v>81</v>
      </c>
      <c r="E229" s="228" t="s">
        <v>179</v>
      </c>
      <c r="F229" s="228" t="s">
        <v>87</v>
      </c>
      <c r="G229" s="215"/>
      <c r="H229" s="215"/>
      <c r="I229" s="218"/>
      <c r="J229" s="229">
        <f>BK229</f>
        <v>0</v>
      </c>
      <c r="K229" s="215"/>
      <c r="L229" s="220"/>
      <c r="M229" s="221"/>
      <c r="N229" s="222"/>
      <c r="O229" s="222"/>
      <c r="P229" s="223">
        <f>P230+P235</f>
        <v>0</v>
      </c>
      <c r="Q229" s="222"/>
      <c r="R229" s="223">
        <f>R230+R235</f>
        <v>262.67931499999997</v>
      </c>
      <c r="S229" s="222"/>
      <c r="T229" s="224">
        <f>T230+T235</f>
        <v>0</v>
      </c>
      <c r="AR229" s="225" t="s">
        <v>89</v>
      </c>
      <c r="AT229" s="226" t="s">
        <v>81</v>
      </c>
      <c r="AU229" s="226" t="s">
        <v>89</v>
      </c>
      <c r="AY229" s="225" t="s">
        <v>149</v>
      </c>
      <c r="BK229" s="227">
        <f>BK230+BK235</f>
        <v>0</v>
      </c>
    </row>
    <row r="230" s="11" customFormat="1" ht="20.88" customHeight="1">
      <c r="B230" s="214"/>
      <c r="C230" s="215"/>
      <c r="D230" s="216" t="s">
        <v>81</v>
      </c>
      <c r="E230" s="228" t="s">
        <v>326</v>
      </c>
      <c r="F230" s="228" t="s">
        <v>327</v>
      </c>
      <c r="G230" s="215"/>
      <c r="H230" s="215"/>
      <c r="I230" s="218"/>
      <c r="J230" s="229">
        <f>BK230</f>
        <v>0</v>
      </c>
      <c r="K230" s="215"/>
      <c r="L230" s="220"/>
      <c r="M230" s="221"/>
      <c r="N230" s="222"/>
      <c r="O230" s="222"/>
      <c r="P230" s="223">
        <f>SUM(P231:P234)</f>
        <v>0</v>
      </c>
      <c r="Q230" s="222"/>
      <c r="R230" s="223">
        <f>SUM(R231:R234)</f>
        <v>241.03034</v>
      </c>
      <c r="S230" s="222"/>
      <c r="T230" s="224">
        <f>SUM(T231:T234)</f>
        <v>0</v>
      </c>
      <c r="AR230" s="225" t="s">
        <v>89</v>
      </c>
      <c r="AT230" s="226" t="s">
        <v>81</v>
      </c>
      <c r="AU230" s="226" t="s">
        <v>91</v>
      </c>
      <c r="AY230" s="225" t="s">
        <v>149</v>
      </c>
      <c r="BK230" s="227">
        <f>SUM(BK231:BK234)</f>
        <v>0</v>
      </c>
    </row>
    <row r="231" s="1" customFormat="1" ht="16.5" customHeight="1">
      <c r="B231" s="37"/>
      <c r="C231" s="230" t="s">
        <v>328</v>
      </c>
      <c r="D231" s="230" t="s">
        <v>153</v>
      </c>
      <c r="E231" s="231" t="s">
        <v>329</v>
      </c>
      <c r="F231" s="232" t="s">
        <v>330</v>
      </c>
      <c r="G231" s="233" t="s">
        <v>156</v>
      </c>
      <c r="H231" s="234">
        <v>368</v>
      </c>
      <c r="I231" s="235"/>
      <c r="J231" s="236">
        <f>ROUND(I231*H231,2)</f>
        <v>0</v>
      </c>
      <c r="K231" s="232" t="s">
        <v>157</v>
      </c>
      <c r="L231" s="42"/>
      <c r="M231" s="237" t="s">
        <v>1</v>
      </c>
      <c r="N231" s="238" t="s">
        <v>47</v>
      </c>
      <c r="O231" s="85"/>
      <c r="P231" s="239">
        <f>O231*H231</f>
        <v>0</v>
      </c>
      <c r="Q231" s="239">
        <v>0.27994000000000002</v>
      </c>
      <c r="R231" s="239">
        <f>Q231*H231</f>
        <v>103.01792</v>
      </c>
      <c r="S231" s="239">
        <v>0</v>
      </c>
      <c r="T231" s="240">
        <f>S231*H231</f>
        <v>0</v>
      </c>
      <c r="AR231" s="241" t="s">
        <v>158</v>
      </c>
      <c r="AT231" s="241" t="s">
        <v>153</v>
      </c>
      <c r="AU231" s="241" t="s">
        <v>159</v>
      </c>
      <c r="AY231" s="16" t="s">
        <v>149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6" t="s">
        <v>89</v>
      </c>
      <c r="BK231" s="242">
        <f>ROUND(I231*H231,2)</f>
        <v>0</v>
      </c>
      <c r="BL231" s="16" t="s">
        <v>158</v>
      </c>
      <c r="BM231" s="241" t="s">
        <v>331</v>
      </c>
    </row>
    <row r="232" s="13" customFormat="1">
      <c r="B232" s="254"/>
      <c r="C232" s="255"/>
      <c r="D232" s="245" t="s">
        <v>161</v>
      </c>
      <c r="E232" s="256" t="s">
        <v>1</v>
      </c>
      <c r="F232" s="257" t="s">
        <v>332</v>
      </c>
      <c r="G232" s="255"/>
      <c r="H232" s="258">
        <v>368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AT232" s="264" t="s">
        <v>161</v>
      </c>
      <c r="AU232" s="264" t="s">
        <v>159</v>
      </c>
      <c r="AV232" s="13" t="s">
        <v>91</v>
      </c>
      <c r="AW232" s="13" t="s">
        <v>38</v>
      </c>
      <c r="AX232" s="13" t="s">
        <v>89</v>
      </c>
      <c r="AY232" s="264" t="s">
        <v>149</v>
      </c>
    </row>
    <row r="233" s="1" customFormat="1" ht="16.5" customHeight="1">
      <c r="B233" s="37"/>
      <c r="C233" s="230" t="s">
        <v>333</v>
      </c>
      <c r="D233" s="230" t="s">
        <v>153</v>
      </c>
      <c r="E233" s="231" t="s">
        <v>334</v>
      </c>
      <c r="F233" s="232" t="s">
        <v>335</v>
      </c>
      <c r="G233" s="233" t="s">
        <v>156</v>
      </c>
      <c r="H233" s="234">
        <v>1046.5</v>
      </c>
      <c r="I233" s="235"/>
      <c r="J233" s="236">
        <f>ROUND(I233*H233,2)</f>
        <v>0</v>
      </c>
      <c r="K233" s="232" t="s">
        <v>157</v>
      </c>
      <c r="L233" s="42"/>
      <c r="M233" s="237" t="s">
        <v>1</v>
      </c>
      <c r="N233" s="238" t="s">
        <v>47</v>
      </c>
      <c r="O233" s="85"/>
      <c r="P233" s="239">
        <f>O233*H233</f>
        <v>0</v>
      </c>
      <c r="Q233" s="239">
        <v>0.13188</v>
      </c>
      <c r="R233" s="239">
        <f>Q233*H233</f>
        <v>138.01241999999999</v>
      </c>
      <c r="S233" s="239">
        <v>0</v>
      </c>
      <c r="T233" s="240">
        <f>S233*H233</f>
        <v>0</v>
      </c>
      <c r="AR233" s="241" t="s">
        <v>158</v>
      </c>
      <c r="AT233" s="241" t="s">
        <v>153</v>
      </c>
      <c r="AU233" s="241" t="s">
        <v>159</v>
      </c>
      <c r="AY233" s="16" t="s">
        <v>149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6" t="s">
        <v>89</v>
      </c>
      <c r="BK233" s="242">
        <f>ROUND(I233*H233,2)</f>
        <v>0</v>
      </c>
      <c r="BL233" s="16" t="s">
        <v>158</v>
      </c>
      <c r="BM233" s="241" t="s">
        <v>336</v>
      </c>
    </row>
    <row r="234" s="13" customFormat="1">
      <c r="B234" s="254"/>
      <c r="C234" s="255"/>
      <c r="D234" s="245" t="s">
        <v>161</v>
      </c>
      <c r="E234" s="256" t="s">
        <v>1</v>
      </c>
      <c r="F234" s="257" t="s">
        <v>337</v>
      </c>
      <c r="G234" s="255"/>
      <c r="H234" s="258">
        <v>1046.5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AT234" s="264" t="s">
        <v>161</v>
      </c>
      <c r="AU234" s="264" t="s">
        <v>159</v>
      </c>
      <c r="AV234" s="13" t="s">
        <v>91</v>
      </c>
      <c r="AW234" s="13" t="s">
        <v>38</v>
      </c>
      <c r="AX234" s="13" t="s">
        <v>89</v>
      </c>
      <c r="AY234" s="264" t="s">
        <v>149</v>
      </c>
    </row>
    <row r="235" s="11" customFormat="1" ht="20.88" customHeight="1">
      <c r="B235" s="214"/>
      <c r="C235" s="215"/>
      <c r="D235" s="216" t="s">
        <v>81</v>
      </c>
      <c r="E235" s="228" t="s">
        <v>338</v>
      </c>
      <c r="F235" s="228" t="s">
        <v>339</v>
      </c>
      <c r="G235" s="215"/>
      <c r="H235" s="215"/>
      <c r="I235" s="218"/>
      <c r="J235" s="229">
        <f>BK235</f>
        <v>0</v>
      </c>
      <c r="K235" s="215"/>
      <c r="L235" s="220"/>
      <c r="M235" s="221"/>
      <c r="N235" s="222"/>
      <c r="O235" s="222"/>
      <c r="P235" s="223">
        <f>SUM(P236:P239)</f>
        <v>0</v>
      </c>
      <c r="Q235" s="222"/>
      <c r="R235" s="223">
        <f>SUM(R236:R239)</f>
        <v>21.648975</v>
      </c>
      <c r="S235" s="222"/>
      <c r="T235" s="224">
        <f>SUM(T236:T239)</f>
        <v>0</v>
      </c>
      <c r="AR235" s="225" t="s">
        <v>89</v>
      </c>
      <c r="AT235" s="226" t="s">
        <v>81</v>
      </c>
      <c r="AU235" s="226" t="s">
        <v>91</v>
      </c>
      <c r="AY235" s="225" t="s">
        <v>149</v>
      </c>
      <c r="BK235" s="227">
        <f>SUM(BK236:BK239)</f>
        <v>0</v>
      </c>
    </row>
    <row r="236" s="1" customFormat="1" ht="16.5" customHeight="1">
      <c r="B236" s="37"/>
      <c r="C236" s="230" t="s">
        <v>340</v>
      </c>
      <c r="D236" s="230" t="s">
        <v>153</v>
      </c>
      <c r="E236" s="231" t="s">
        <v>341</v>
      </c>
      <c r="F236" s="232" t="s">
        <v>342</v>
      </c>
      <c r="G236" s="233" t="s">
        <v>156</v>
      </c>
      <c r="H236" s="234">
        <v>159.59999999999999</v>
      </c>
      <c r="I236" s="235"/>
      <c r="J236" s="236">
        <f>ROUND(I236*H236,2)</f>
        <v>0</v>
      </c>
      <c r="K236" s="232" t="s">
        <v>157</v>
      </c>
      <c r="L236" s="42"/>
      <c r="M236" s="237" t="s">
        <v>1</v>
      </c>
      <c r="N236" s="238" t="s">
        <v>47</v>
      </c>
      <c r="O236" s="85"/>
      <c r="P236" s="239">
        <f>O236*H236</f>
        <v>0</v>
      </c>
      <c r="Q236" s="239">
        <v>0.085650000000000004</v>
      </c>
      <c r="R236" s="239">
        <f>Q236*H236</f>
        <v>13.669740000000001</v>
      </c>
      <c r="S236" s="239">
        <v>0</v>
      </c>
      <c r="T236" s="240">
        <f>S236*H236</f>
        <v>0</v>
      </c>
      <c r="AR236" s="241" t="s">
        <v>158</v>
      </c>
      <c r="AT236" s="241" t="s">
        <v>153</v>
      </c>
      <c r="AU236" s="241" t="s">
        <v>159</v>
      </c>
      <c r="AY236" s="16" t="s">
        <v>149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6" t="s">
        <v>89</v>
      </c>
      <c r="BK236" s="242">
        <f>ROUND(I236*H236,2)</f>
        <v>0</v>
      </c>
      <c r="BL236" s="16" t="s">
        <v>158</v>
      </c>
      <c r="BM236" s="241" t="s">
        <v>343</v>
      </c>
    </row>
    <row r="237" s="13" customFormat="1">
      <c r="B237" s="254"/>
      <c r="C237" s="255"/>
      <c r="D237" s="245" t="s">
        <v>161</v>
      </c>
      <c r="E237" s="256" t="s">
        <v>1</v>
      </c>
      <c r="F237" s="257" t="s">
        <v>344</v>
      </c>
      <c r="G237" s="255"/>
      <c r="H237" s="258">
        <v>159.59999999999999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AT237" s="264" t="s">
        <v>161</v>
      </c>
      <c r="AU237" s="264" t="s">
        <v>159</v>
      </c>
      <c r="AV237" s="13" t="s">
        <v>91</v>
      </c>
      <c r="AW237" s="13" t="s">
        <v>38</v>
      </c>
      <c r="AX237" s="13" t="s">
        <v>89</v>
      </c>
      <c r="AY237" s="264" t="s">
        <v>149</v>
      </c>
    </row>
    <row r="238" s="1" customFormat="1" ht="16.5" customHeight="1">
      <c r="B238" s="37"/>
      <c r="C238" s="265" t="s">
        <v>345</v>
      </c>
      <c r="D238" s="265" t="s">
        <v>209</v>
      </c>
      <c r="E238" s="266" t="s">
        <v>346</v>
      </c>
      <c r="F238" s="267" t="s">
        <v>347</v>
      </c>
      <c r="G238" s="268" t="s">
        <v>156</v>
      </c>
      <c r="H238" s="269">
        <v>48.359000000000002</v>
      </c>
      <c r="I238" s="270"/>
      <c r="J238" s="271">
        <f>ROUND(I238*H238,2)</f>
        <v>0</v>
      </c>
      <c r="K238" s="267" t="s">
        <v>157</v>
      </c>
      <c r="L238" s="272"/>
      <c r="M238" s="273" t="s">
        <v>1</v>
      </c>
      <c r="N238" s="274" t="s">
        <v>47</v>
      </c>
      <c r="O238" s="85"/>
      <c r="P238" s="239">
        <f>O238*H238</f>
        <v>0</v>
      </c>
      <c r="Q238" s="239">
        <v>0.16500000000000001</v>
      </c>
      <c r="R238" s="239">
        <f>Q238*H238</f>
        <v>7.979235000000001</v>
      </c>
      <c r="S238" s="239">
        <v>0</v>
      </c>
      <c r="T238" s="240">
        <f>S238*H238</f>
        <v>0</v>
      </c>
      <c r="AR238" s="241" t="s">
        <v>199</v>
      </c>
      <c r="AT238" s="241" t="s">
        <v>209</v>
      </c>
      <c r="AU238" s="241" t="s">
        <v>159</v>
      </c>
      <c r="AY238" s="16" t="s">
        <v>149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6" t="s">
        <v>89</v>
      </c>
      <c r="BK238" s="242">
        <f>ROUND(I238*H238,2)</f>
        <v>0</v>
      </c>
      <c r="BL238" s="16" t="s">
        <v>158</v>
      </c>
      <c r="BM238" s="241" t="s">
        <v>348</v>
      </c>
    </row>
    <row r="239" s="13" customFormat="1">
      <c r="B239" s="254"/>
      <c r="C239" s="255"/>
      <c r="D239" s="245" t="s">
        <v>161</v>
      </c>
      <c r="E239" s="256" t="s">
        <v>1</v>
      </c>
      <c r="F239" s="257" t="s">
        <v>349</v>
      </c>
      <c r="G239" s="255"/>
      <c r="H239" s="258">
        <v>48.359000000000002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AT239" s="264" t="s">
        <v>161</v>
      </c>
      <c r="AU239" s="264" t="s">
        <v>159</v>
      </c>
      <c r="AV239" s="13" t="s">
        <v>91</v>
      </c>
      <c r="AW239" s="13" t="s">
        <v>38</v>
      </c>
      <c r="AX239" s="13" t="s">
        <v>89</v>
      </c>
      <c r="AY239" s="264" t="s">
        <v>149</v>
      </c>
    </row>
    <row r="240" s="11" customFormat="1" ht="22.8" customHeight="1">
      <c r="B240" s="214"/>
      <c r="C240" s="215"/>
      <c r="D240" s="216" t="s">
        <v>81</v>
      </c>
      <c r="E240" s="228" t="s">
        <v>350</v>
      </c>
      <c r="F240" s="228" t="s">
        <v>351</v>
      </c>
      <c r="G240" s="215"/>
      <c r="H240" s="215"/>
      <c r="I240" s="218"/>
      <c r="J240" s="229">
        <f>BK240</f>
        <v>0</v>
      </c>
      <c r="K240" s="215"/>
      <c r="L240" s="220"/>
      <c r="M240" s="221"/>
      <c r="N240" s="222"/>
      <c r="O240" s="222"/>
      <c r="P240" s="223">
        <f>SUM(P241:P248)</f>
        <v>0</v>
      </c>
      <c r="Q240" s="222"/>
      <c r="R240" s="223">
        <f>SUM(R241:R248)</f>
        <v>195.36660000000001</v>
      </c>
      <c r="S240" s="222"/>
      <c r="T240" s="224">
        <f>SUM(T241:T248)</f>
        <v>0</v>
      </c>
      <c r="AR240" s="225" t="s">
        <v>89</v>
      </c>
      <c r="AT240" s="226" t="s">
        <v>81</v>
      </c>
      <c r="AU240" s="226" t="s">
        <v>89</v>
      </c>
      <c r="AY240" s="225" t="s">
        <v>149</v>
      </c>
      <c r="BK240" s="227">
        <f>SUM(BK241:BK248)</f>
        <v>0</v>
      </c>
    </row>
    <row r="241" s="1" customFormat="1" ht="16.5" customHeight="1">
      <c r="B241" s="37"/>
      <c r="C241" s="230" t="s">
        <v>352</v>
      </c>
      <c r="D241" s="230" t="s">
        <v>153</v>
      </c>
      <c r="E241" s="231" t="s">
        <v>353</v>
      </c>
      <c r="F241" s="232" t="s">
        <v>354</v>
      </c>
      <c r="G241" s="233" t="s">
        <v>156</v>
      </c>
      <c r="H241" s="234">
        <v>1495</v>
      </c>
      <c r="I241" s="235"/>
      <c r="J241" s="236">
        <f>ROUND(I241*H241,2)</f>
        <v>0</v>
      </c>
      <c r="K241" s="232" t="s">
        <v>157</v>
      </c>
      <c r="L241" s="42"/>
      <c r="M241" s="237" t="s">
        <v>1</v>
      </c>
      <c r="N241" s="238" t="s">
        <v>47</v>
      </c>
      <c r="O241" s="85"/>
      <c r="P241" s="239">
        <f>O241*H241</f>
        <v>0</v>
      </c>
      <c r="Q241" s="239">
        <v>0.00040999999999999999</v>
      </c>
      <c r="R241" s="239">
        <f>Q241*H241</f>
        <v>0.61294999999999999</v>
      </c>
      <c r="S241" s="239">
        <v>0</v>
      </c>
      <c r="T241" s="240">
        <f>S241*H241</f>
        <v>0</v>
      </c>
      <c r="AR241" s="241" t="s">
        <v>158</v>
      </c>
      <c r="AT241" s="241" t="s">
        <v>153</v>
      </c>
      <c r="AU241" s="241" t="s">
        <v>91</v>
      </c>
      <c r="AY241" s="16" t="s">
        <v>149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6" t="s">
        <v>89</v>
      </c>
      <c r="BK241" s="242">
        <f>ROUND(I241*H241,2)</f>
        <v>0</v>
      </c>
      <c r="BL241" s="16" t="s">
        <v>158</v>
      </c>
      <c r="BM241" s="241" t="s">
        <v>355</v>
      </c>
    </row>
    <row r="242" s="13" customFormat="1">
      <c r="B242" s="254"/>
      <c r="C242" s="255"/>
      <c r="D242" s="245" t="s">
        <v>161</v>
      </c>
      <c r="E242" s="256" t="s">
        <v>1</v>
      </c>
      <c r="F242" s="257" t="s">
        <v>183</v>
      </c>
      <c r="G242" s="255"/>
      <c r="H242" s="258">
        <v>1495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AT242" s="264" t="s">
        <v>161</v>
      </c>
      <c r="AU242" s="264" t="s">
        <v>91</v>
      </c>
      <c r="AV242" s="13" t="s">
        <v>91</v>
      </c>
      <c r="AW242" s="13" t="s">
        <v>38</v>
      </c>
      <c r="AX242" s="13" t="s">
        <v>89</v>
      </c>
      <c r="AY242" s="264" t="s">
        <v>149</v>
      </c>
    </row>
    <row r="243" s="1" customFormat="1" ht="16.5" customHeight="1">
      <c r="B243" s="37"/>
      <c r="C243" s="230" t="s">
        <v>356</v>
      </c>
      <c r="D243" s="230" t="s">
        <v>153</v>
      </c>
      <c r="E243" s="231" t="s">
        <v>357</v>
      </c>
      <c r="F243" s="232" t="s">
        <v>358</v>
      </c>
      <c r="G243" s="233" t="s">
        <v>156</v>
      </c>
      <c r="H243" s="234">
        <v>1495</v>
      </c>
      <c r="I243" s="235"/>
      <c r="J243" s="236">
        <f>ROUND(I243*H243,2)</f>
        <v>0</v>
      </c>
      <c r="K243" s="232" t="s">
        <v>157</v>
      </c>
      <c r="L243" s="42"/>
      <c r="M243" s="237" t="s">
        <v>1</v>
      </c>
      <c r="N243" s="238" t="s">
        <v>47</v>
      </c>
      <c r="O243" s="85"/>
      <c r="P243" s="239">
        <f>O243*H243</f>
        <v>0</v>
      </c>
      <c r="Q243" s="239">
        <v>0.00060999999999999997</v>
      </c>
      <c r="R243" s="239">
        <f>Q243*H243</f>
        <v>0.91194999999999993</v>
      </c>
      <c r="S243" s="239">
        <v>0</v>
      </c>
      <c r="T243" s="240">
        <f>S243*H243</f>
        <v>0</v>
      </c>
      <c r="AR243" s="241" t="s">
        <v>158</v>
      </c>
      <c r="AT243" s="241" t="s">
        <v>153</v>
      </c>
      <c r="AU243" s="241" t="s">
        <v>91</v>
      </c>
      <c r="AY243" s="16" t="s">
        <v>149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6" t="s">
        <v>89</v>
      </c>
      <c r="BK243" s="242">
        <f>ROUND(I243*H243,2)</f>
        <v>0</v>
      </c>
      <c r="BL243" s="16" t="s">
        <v>158</v>
      </c>
      <c r="BM243" s="241" t="s">
        <v>359</v>
      </c>
    </row>
    <row r="244" s="13" customFormat="1">
      <c r="B244" s="254"/>
      <c r="C244" s="255"/>
      <c r="D244" s="245" t="s">
        <v>161</v>
      </c>
      <c r="E244" s="256" t="s">
        <v>1</v>
      </c>
      <c r="F244" s="257" t="s">
        <v>183</v>
      </c>
      <c r="G244" s="255"/>
      <c r="H244" s="258">
        <v>1495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AT244" s="264" t="s">
        <v>161</v>
      </c>
      <c r="AU244" s="264" t="s">
        <v>91</v>
      </c>
      <c r="AV244" s="13" t="s">
        <v>91</v>
      </c>
      <c r="AW244" s="13" t="s">
        <v>38</v>
      </c>
      <c r="AX244" s="13" t="s">
        <v>89</v>
      </c>
      <c r="AY244" s="264" t="s">
        <v>149</v>
      </c>
    </row>
    <row r="245" s="1" customFormat="1" ht="16.5" customHeight="1">
      <c r="B245" s="37"/>
      <c r="C245" s="230" t="s">
        <v>360</v>
      </c>
      <c r="D245" s="230" t="s">
        <v>153</v>
      </c>
      <c r="E245" s="231" t="s">
        <v>361</v>
      </c>
      <c r="F245" s="232" t="s">
        <v>362</v>
      </c>
      <c r="G245" s="233" t="s">
        <v>156</v>
      </c>
      <c r="H245" s="234">
        <v>1495</v>
      </c>
      <c r="I245" s="235"/>
      <c r="J245" s="236">
        <f>ROUND(I245*H245,2)</f>
        <v>0</v>
      </c>
      <c r="K245" s="232" t="s">
        <v>157</v>
      </c>
      <c r="L245" s="42"/>
      <c r="M245" s="237" t="s">
        <v>1</v>
      </c>
      <c r="N245" s="238" t="s">
        <v>47</v>
      </c>
      <c r="O245" s="85"/>
      <c r="P245" s="239">
        <f>O245*H245</f>
        <v>0</v>
      </c>
      <c r="Q245" s="239">
        <v>0.12966</v>
      </c>
      <c r="R245" s="239">
        <f>Q245*H245</f>
        <v>193.8417</v>
      </c>
      <c r="S245" s="239">
        <v>0</v>
      </c>
      <c r="T245" s="240">
        <f>S245*H245</f>
        <v>0</v>
      </c>
      <c r="AR245" s="241" t="s">
        <v>158</v>
      </c>
      <c r="AT245" s="241" t="s">
        <v>153</v>
      </c>
      <c r="AU245" s="241" t="s">
        <v>91</v>
      </c>
      <c r="AY245" s="16" t="s">
        <v>149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6" t="s">
        <v>89</v>
      </c>
      <c r="BK245" s="242">
        <f>ROUND(I245*H245,2)</f>
        <v>0</v>
      </c>
      <c r="BL245" s="16" t="s">
        <v>158</v>
      </c>
      <c r="BM245" s="241" t="s">
        <v>363</v>
      </c>
    </row>
    <row r="246" s="13" customFormat="1">
      <c r="B246" s="254"/>
      <c r="C246" s="255"/>
      <c r="D246" s="245" t="s">
        <v>161</v>
      </c>
      <c r="E246" s="256" t="s">
        <v>1</v>
      </c>
      <c r="F246" s="257" t="s">
        <v>183</v>
      </c>
      <c r="G246" s="255"/>
      <c r="H246" s="258">
        <v>1495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AT246" s="264" t="s">
        <v>161</v>
      </c>
      <c r="AU246" s="264" t="s">
        <v>91</v>
      </c>
      <c r="AV246" s="13" t="s">
        <v>91</v>
      </c>
      <c r="AW246" s="13" t="s">
        <v>38</v>
      </c>
      <c r="AX246" s="13" t="s">
        <v>89</v>
      </c>
      <c r="AY246" s="264" t="s">
        <v>149</v>
      </c>
    </row>
    <row r="247" s="1" customFormat="1" ht="16.5" customHeight="1">
      <c r="B247" s="37"/>
      <c r="C247" s="230" t="s">
        <v>364</v>
      </c>
      <c r="D247" s="230" t="s">
        <v>153</v>
      </c>
      <c r="E247" s="231" t="s">
        <v>365</v>
      </c>
      <c r="F247" s="232" t="s">
        <v>366</v>
      </c>
      <c r="G247" s="233" t="s">
        <v>156</v>
      </c>
      <c r="H247" s="234">
        <v>1495</v>
      </c>
      <c r="I247" s="235"/>
      <c r="J247" s="236">
        <f>ROUND(I247*H247,2)</f>
        <v>0</v>
      </c>
      <c r="K247" s="232" t="s">
        <v>367</v>
      </c>
      <c r="L247" s="42"/>
      <c r="M247" s="237" t="s">
        <v>1</v>
      </c>
      <c r="N247" s="238" t="s">
        <v>47</v>
      </c>
      <c r="O247" s="85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AR247" s="241" t="s">
        <v>158</v>
      </c>
      <c r="AT247" s="241" t="s">
        <v>153</v>
      </c>
      <c r="AU247" s="241" t="s">
        <v>91</v>
      </c>
      <c r="AY247" s="16" t="s">
        <v>149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6" t="s">
        <v>89</v>
      </c>
      <c r="BK247" s="242">
        <f>ROUND(I247*H247,2)</f>
        <v>0</v>
      </c>
      <c r="BL247" s="16" t="s">
        <v>158</v>
      </c>
      <c r="BM247" s="241" t="s">
        <v>368</v>
      </c>
    </row>
    <row r="248" s="13" customFormat="1">
      <c r="B248" s="254"/>
      <c r="C248" s="255"/>
      <c r="D248" s="245" t="s">
        <v>161</v>
      </c>
      <c r="E248" s="256" t="s">
        <v>1</v>
      </c>
      <c r="F248" s="257" t="s">
        <v>183</v>
      </c>
      <c r="G248" s="255"/>
      <c r="H248" s="258">
        <v>1495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AT248" s="264" t="s">
        <v>161</v>
      </c>
      <c r="AU248" s="264" t="s">
        <v>91</v>
      </c>
      <c r="AV248" s="13" t="s">
        <v>91</v>
      </c>
      <c r="AW248" s="13" t="s">
        <v>38</v>
      </c>
      <c r="AX248" s="13" t="s">
        <v>82</v>
      </c>
      <c r="AY248" s="264" t="s">
        <v>149</v>
      </c>
    </row>
    <row r="249" s="11" customFormat="1" ht="22.8" customHeight="1">
      <c r="B249" s="214"/>
      <c r="C249" s="215"/>
      <c r="D249" s="216" t="s">
        <v>81</v>
      </c>
      <c r="E249" s="228" t="s">
        <v>199</v>
      </c>
      <c r="F249" s="228" t="s">
        <v>369</v>
      </c>
      <c r="G249" s="215"/>
      <c r="H249" s="215"/>
      <c r="I249" s="218"/>
      <c r="J249" s="229">
        <f>BK249</f>
        <v>0</v>
      </c>
      <c r="K249" s="215"/>
      <c r="L249" s="220"/>
      <c r="M249" s="221"/>
      <c r="N249" s="222"/>
      <c r="O249" s="222"/>
      <c r="P249" s="223">
        <f>P250</f>
        <v>0</v>
      </c>
      <c r="Q249" s="222"/>
      <c r="R249" s="223">
        <f>R250</f>
        <v>0.10698000000000001</v>
      </c>
      <c r="S249" s="222"/>
      <c r="T249" s="224">
        <f>T250</f>
        <v>0</v>
      </c>
      <c r="AR249" s="225" t="s">
        <v>89</v>
      </c>
      <c r="AT249" s="226" t="s">
        <v>81</v>
      </c>
      <c r="AU249" s="226" t="s">
        <v>89</v>
      </c>
      <c r="AY249" s="225" t="s">
        <v>149</v>
      </c>
      <c r="BK249" s="227">
        <f>BK250</f>
        <v>0</v>
      </c>
    </row>
    <row r="250" s="11" customFormat="1" ht="20.88" customHeight="1">
      <c r="B250" s="214"/>
      <c r="C250" s="215"/>
      <c r="D250" s="216" t="s">
        <v>81</v>
      </c>
      <c r="E250" s="228" t="s">
        <v>370</v>
      </c>
      <c r="F250" s="228" t="s">
        <v>371</v>
      </c>
      <c r="G250" s="215"/>
      <c r="H250" s="215"/>
      <c r="I250" s="218"/>
      <c r="J250" s="229">
        <f>BK250</f>
        <v>0</v>
      </c>
      <c r="K250" s="215"/>
      <c r="L250" s="220"/>
      <c r="M250" s="221"/>
      <c r="N250" s="222"/>
      <c r="O250" s="222"/>
      <c r="P250" s="223">
        <f>SUM(P251:P262)</f>
        <v>0</v>
      </c>
      <c r="Q250" s="222"/>
      <c r="R250" s="223">
        <f>SUM(R251:R262)</f>
        <v>0.10698000000000001</v>
      </c>
      <c r="S250" s="222"/>
      <c r="T250" s="224">
        <f>SUM(T251:T262)</f>
        <v>0</v>
      </c>
      <c r="AR250" s="225" t="s">
        <v>89</v>
      </c>
      <c r="AT250" s="226" t="s">
        <v>81</v>
      </c>
      <c r="AU250" s="226" t="s">
        <v>91</v>
      </c>
      <c r="AY250" s="225" t="s">
        <v>149</v>
      </c>
      <c r="BK250" s="227">
        <f>SUM(BK251:BK262)</f>
        <v>0</v>
      </c>
    </row>
    <row r="251" s="1" customFormat="1" ht="16.5" customHeight="1">
      <c r="B251" s="37"/>
      <c r="C251" s="230" t="s">
        <v>372</v>
      </c>
      <c r="D251" s="230" t="s">
        <v>153</v>
      </c>
      <c r="E251" s="231" t="s">
        <v>373</v>
      </c>
      <c r="F251" s="232" t="s">
        <v>374</v>
      </c>
      <c r="G251" s="233" t="s">
        <v>187</v>
      </c>
      <c r="H251" s="234">
        <v>46</v>
      </c>
      <c r="I251" s="235"/>
      <c r="J251" s="236">
        <f>ROUND(I251*H251,2)</f>
        <v>0</v>
      </c>
      <c r="K251" s="232" t="s">
        <v>157</v>
      </c>
      <c r="L251" s="42"/>
      <c r="M251" s="237" t="s">
        <v>1</v>
      </c>
      <c r="N251" s="238" t="s">
        <v>47</v>
      </c>
      <c r="O251" s="85"/>
      <c r="P251" s="239">
        <f>O251*H251</f>
        <v>0</v>
      </c>
      <c r="Q251" s="239">
        <v>1.0000000000000001E-05</v>
      </c>
      <c r="R251" s="239">
        <f>Q251*H251</f>
        <v>0.00046000000000000001</v>
      </c>
      <c r="S251" s="239">
        <v>0</v>
      </c>
      <c r="T251" s="240">
        <f>S251*H251</f>
        <v>0</v>
      </c>
      <c r="AR251" s="241" t="s">
        <v>158</v>
      </c>
      <c r="AT251" s="241" t="s">
        <v>153</v>
      </c>
      <c r="AU251" s="241" t="s">
        <v>159</v>
      </c>
      <c r="AY251" s="16" t="s">
        <v>149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6" t="s">
        <v>89</v>
      </c>
      <c r="BK251" s="242">
        <f>ROUND(I251*H251,2)</f>
        <v>0</v>
      </c>
      <c r="BL251" s="16" t="s">
        <v>158</v>
      </c>
      <c r="BM251" s="241" t="s">
        <v>375</v>
      </c>
    </row>
    <row r="252" s="13" customFormat="1">
      <c r="B252" s="254"/>
      <c r="C252" s="255"/>
      <c r="D252" s="245" t="s">
        <v>161</v>
      </c>
      <c r="E252" s="256" t="s">
        <v>1</v>
      </c>
      <c r="F252" s="257" t="s">
        <v>376</v>
      </c>
      <c r="G252" s="255"/>
      <c r="H252" s="258">
        <v>46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AT252" s="264" t="s">
        <v>161</v>
      </c>
      <c r="AU252" s="264" t="s">
        <v>159</v>
      </c>
      <c r="AV252" s="13" t="s">
        <v>91</v>
      </c>
      <c r="AW252" s="13" t="s">
        <v>38</v>
      </c>
      <c r="AX252" s="13" t="s">
        <v>82</v>
      </c>
      <c r="AY252" s="264" t="s">
        <v>149</v>
      </c>
    </row>
    <row r="253" s="1" customFormat="1" ht="16.5" customHeight="1">
      <c r="B253" s="37"/>
      <c r="C253" s="265" t="s">
        <v>377</v>
      </c>
      <c r="D253" s="265" t="s">
        <v>209</v>
      </c>
      <c r="E253" s="266" t="s">
        <v>378</v>
      </c>
      <c r="F253" s="267" t="s">
        <v>379</v>
      </c>
      <c r="G253" s="268" t="s">
        <v>187</v>
      </c>
      <c r="H253" s="269">
        <v>24</v>
      </c>
      <c r="I253" s="270"/>
      <c r="J253" s="271">
        <f>ROUND(I253*H253,2)</f>
        <v>0</v>
      </c>
      <c r="K253" s="267" t="s">
        <v>157</v>
      </c>
      <c r="L253" s="272"/>
      <c r="M253" s="273" t="s">
        <v>1</v>
      </c>
      <c r="N253" s="274" t="s">
        <v>47</v>
      </c>
      <c r="O253" s="85"/>
      <c r="P253" s="239">
        <f>O253*H253</f>
        <v>0</v>
      </c>
      <c r="Q253" s="239">
        <v>0.0022000000000000001</v>
      </c>
      <c r="R253" s="239">
        <f>Q253*H253</f>
        <v>0.0528</v>
      </c>
      <c r="S253" s="239">
        <v>0</v>
      </c>
      <c r="T253" s="240">
        <f>S253*H253</f>
        <v>0</v>
      </c>
      <c r="AR253" s="241" t="s">
        <v>199</v>
      </c>
      <c r="AT253" s="241" t="s">
        <v>209</v>
      </c>
      <c r="AU253" s="241" t="s">
        <v>159</v>
      </c>
      <c r="AY253" s="16" t="s">
        <v>149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6" t="s">
        <v>89</v>
      </c>
      <c r="BK253" s="242">
        <f>ROUND(I253*H253,2)</f>
        <v>0</v>
      </c>
      <c r="BL253" s="16" t="s">
        <v>158</v>
      </c>
      <c r="BM253" s="241" t="s">
        <v>380</v>
      </c>
    </row>
    <row r="254" s="13" customFormat="1">
      <c r="B254" s="254"/>
      <c r="C254" s="255"/>
      <c r="D254" s="245" t="s">
        <v>161</v>
      </c>
      <c r="E254" s="256" t="s">
        <v>1</v>
      </c>
      <c r="F254" s="257" t="s">
        <v>381</v>
      </c>
      <c r="G254" s="255"/>
      <c r="H254" s="258">
        <v>24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AT254" s="264" t="s">
        <v>161</v>
      </c>
      <c r="AU254" s="264" t="s">
        <v>159</v>
      </c>
      <c r="AV254" s="13" t="s">
        <v>91</v>
      </c>
      <c r="AW254" s="13" t="s">
        <v>38</v>
      </c>
      <c r="AX254" s="13" t="s">
        <v>82</v>
      </c>
      <c r="AY254" s="264" t="s">
        <v>149</v>
      </c>
    </row>
    <row r="255" s="1" customFormat="1" ht="16.5" customHeight="1">
      <c r="B255" s="37"/>
      <c r="C255" s="230" t="s">
        <v>382</v>
      </c>
      <c r="D255" s="230" t="s">
        <v>153</v>
      </c>
      <c r="E255" s="231" t="s">
        <v>383</v>
      </c>
      <c r="F255" s="232" t="s">
        <v>384</v>
      </c>
      <c r="G255" s="233" t="s">
        <v>385</v>
      </c>
      <c r="H255" s="234">
        <v>27</v>
      </c>
      <c r="I255" s="235"/>
      <c r="J255" s="236">
        <f>ROUND(I255*H255,2)</f>
        <v>0</v>
      </c>
      <c r="K255" s="232" t="s">
        <v>157</v>
      </c>
      <c r="L255" s="42"/>
      <c r="M255" s="237" t="s">
        <v>1</v>
      </c>
      <c r="N255" s="238" t="s">
        <v>47</v>
      </c>
      <c r="O255" s="85"/>
      <c r="P255" s="239">
        <f>O255*H255</f>
        <v>0</v>
      </c>
      <c r="Q255" s="239">
        <v>8.0000000000000007E-05</v>
      </c>
      <c r="R255" s="239">
        <f>Q255*H255</f>
        <v>0.00216</v>
      </c>
      <c r="S255" s="239">
        <v>0</v>
      </c>
      <c r="T255" s="240">
        <f>S255*H255</f>
        <v>0</v>
      </c>
      <c r="AR255" s="241" t="s">
        <v>158</v>
      </c>
      <c r="AT255" s="241" t="s">
        <v>153</v>
      </c>
      <c r="AU255" s="241" t="s">
        <v>159</v>
      </c>
      <c r="AY255" s="16" t="s">
        <v>149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6" t="s">
        <v>89</v>
      </c>
      <c r="BK255" s="242">
        <f>ROUND(I255*H255,2)</f>
        <v>0</v>
      </c>
      <c r="BL255" s="16" t="s">
        <v>158</v>
      </c>
      <c r="BM255" s="241" t="s">
        <v>386</v>
      </c>
    </row>
    <row r="256" s="13" customFormat="1">
      <c r="B256" s="254"/>
      <c r="C256" s="255"/>
      <c r="D256" s="245" t="s">
        <v>161</v>
      </c>
      <c r="E256" s="256" t="s">
        <v>1</v>
      </c>
      <c r="F256" s="257" t="s">
        <v>387</v>
      </c>
      <c r="G256" s="255"/>
      <c r="H256" s="258">
        <v>27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AT256" s="264" t="s">
        <v>161</v>
      </c>
      <c r="AU256" s="264" t="s">
        <v>159</v>
      </c>
      <c r="AV256" s="13" t="s">
        <v>91</v>
      </c>
      <c r="AW256" s="13" t="s">
        <v>38</v>
      </c>
      <c r="AX256" s="13" t="s">
        <v>82</v>
      </c>
      <c r="AY256" s="264" t="s">
        <v>149</v>
      </c>
    </row>
    <row r="257" s="1" customFormat="1" ht="16.5" customHeight="1">
      <c r="B257" s="37"/>
      <c r="C257" s="265" t="s">
        <v>388</v>
      </c>
      <c r="D257" s="265" t="s">
        <v>209</v>
      </c>
      <c r="E257" s="266" t="s">
        <v>389</v>
      </c>
      <c r="F257" s="267" t="s">
        <v>390</v>
      </c>
      <c r="G257" s="268" t="s">
        <v>385</v>
      </c>
      <c r="H257" s="269">
        <v>27</v>
      </c>
      <c r="I257" s="270"/>
      <c r="J257" s="271">
        <f>ROUND(I257*H257,2)</f>
        <v>0</v>
      </c>
      <c r="K257" s="267" t="s">
        <v>157</v>
      </c>
      <c r="L257" s="272"/>
      <c r="M257" s="273" t="s">
        <v>1</v>
      </c>
      <c r="N257" s="274" t="s">
        <v>47</v>
      </c>
      <c r="O257" s="85"/>
      <c r="P257" s="239">
        <f>O257*H257</f>
        <v>0</v>
      </c>
      <c r="Q257" s="239">
        <v>0.00148</v>
      </c>
      <c r="R257" s="239">
        <f>Q257*H257</f>
        <v>0.039960000000000002</v>
      </c>
      <c r="S257" s="239">
        <v>0</v>
      </c>
      <c r="T257" s="240">
        <f>S257*H257</f>
        <v>0</v>
      </c>
      <c r="AR257" s="241" t="s">
        <v>199</v>
      </c>
      <c r="AT257" s="241" t="s">
        <v>209</v>
      </c>
      <c r="AU257" s="241" t="s">
        <v>159</v>
      </c>
      <c r="AY257" s="16" t="s">
        <v>149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6" t="s">
        <v>89</v>
      </c>
      <c r="BK257" s="242">
        <f>ROUND(I257*H257,2)</f>
        <v>0</v>
      </c>
      <c r="BL257" s="16" t="s">
        <v>158</v>
      </c>
      <c r="BM257" s="241" t="s">
        <v>391</v>
      </c>
    </row>
    <row r="258" s="13" customFormat="1">
      <c r="B258" s="254"/>
      <c r="C258" s="255"/>
      <c r="D258" s="245" t="s">
        <v>161</v>
      </c>
      <c r="E258" s="256" t="s">
        <v>1</v>
      </c>
      <c r="F258" s="257" t="s">
        <v>299</v>
      </c>
      <c r="G258" s="255"/>
      <c r="H258" s="258">
        <v>27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AT258" s="264" t="s">
        <v>161</v>
      </c>
      <c r="AU258" s="264" t="s">
        <v>159</v>
      </c>
      <c r="AV258" s="13" t="s">
        <v>91</v>
      </c>
      <c r="AW258" s="13" t="s">
        <v>38</v>
      </c>
      <c r="AX258" s="13" t="s">
        <v>82</v>
      </c>
      <c r="AY258" s="264" t="s">
        <v>149</v>
      </c>
    </row>
    <row r="259" s="1" customFormat="1" ht="16.5" customHeight="1">
      <c r="B259" s="37"/>
      <c r="C259" s="230" t="s">
        <v>392</v>
      </c>
      <c r="D259" s="230" t="s">
        <v>153</v>
      </c>
      <c r="E259" s="231" t="s">
        <v>393</v>
      </c>
      <c r="F259" s="232" t="s">
        <v>394</v>
      </c>
      <c r="G259" s="233" t="s">
        <v>385</v>
      </c>
      <c r="H259" s="234">
        <v>4</v>
      </c>
      <c r="I259" s="235"/>
      <c r="J259" s="236">
        <f>ROUND(I259*H259,2)</f>
        <v>0</v>
      </c>
      <c r="K259" s="232" t="s">
        <v>157</v>
      </c>
      <c r="L259" s="42"/>
      <c r="M259" s="237" t="s">
        <v>1</v>
      </c>
      <c r="N259" s="238" t="s">
        <v>47</v>
      </c>
      <c r="O259" s="85"/>
      <c r="P259" s="239">
        <f>O259*H259</f>
        <v>0</v>
      </c>
      <c r="Q259" s="239">
        <v>0.00010000000000000001</v>
      </c>
      <c r="R259" s="239">
        <f>Q259*H259</f>
        <v>0.00040000000000000002</v>
      </c>
      <c r="S259" s="239">
        <v>0</v>
      </c>
      <c r="T259" s="240">
        <f>S259*H259</f>
        <v>0</v>
      </c>
      <c r="AR259" s="241" t="s">
        <v>158</v>
      </c>
      <c r="AT259" s="241" t="s">
        <v>153</v>
      </c>
      <c r="AU259" s="241" t="s">
        <v>159</v>
      </c>
      <c r="AY259" s="16" t="s">
        <v>149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6" t="s">
        <v>89</v>
      </c>
      <c r="BK259" s="242">
        <f>ROUND(I259*H259,2)</f>
        <v>0</v>
      </c>
      <c r="BL259" s="16" t="s">
        <v>158</v>
      </c>
      <c r="BM259" s="241" t="s">
        <v>395</v>
      </c>
    </row>
    <row r="260" s="13" customFormat="1">
      <c r="B260" s="254"/>
      <c r="C260" s="255"/>
      <c r="D260" s="245" t="s">
        <v>161</v>
      </c>
      <c r="E260" s="256" t="s">
        <v>1</v>
      </c>
      <c r="F260" s="257" t="s">
        <v>158</v>
      </c>
      <c r="G260" s="255"/>
      <c r="H260" s="258">
        <v>4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AT260" s="264" t="s">
        <v>161</v>
      </c>
      <c r="AU260" s="264" t="s">
        <v>159</v>
      </c>
      <c r="AV260" s="13" t="s">
        <v>91</v>
      </c>
      <c r="AW260" s="13" t="s">
        <v>38</v>
      </c>
      <c r="AX260" s="13" t="s">
        <v>82</v>
      </c>
      <c r="AY260" s="264" t="s">
        <v>149</v>
      </c>
    </row>
    <row r="261" s="1" customFormat="1" ht="16.5" customHeight="1">
      <c r="B261" s="37"/>
      <c r="C261" s="265" t="s">
        <v>319</v>
      </c>
      <c r="D261" s="265" t="s">
        <v>209</v>
      </c>
      <c r="E261" s="266" t="s">
        <v>396</v>
      </c>
      <c r="F261" s="267" t="s">
        <v>397</v>
      </c>
      <c r="G261" s="268" t="s">
        <v>385</v>
      </c>
      <c r="H261" s="269">
        <v>4</v>
      </c>
      <c r="I261" s="270"/>
      <c r="J261" s="271">
        <f>ROUND(I261*H261,2)</f>
        <v>0</v>
      </c>
      <c r="K261" s="267" t="s">
        <v>157</v>
      </c>
      <c r="L261" s="272"/>
      <c r="M261" s="273" t="s">
        <v>1</v>
      </c>
      <c r="N261" s="274" t="s">
        <v>47</v>
      </c>
      <c r="O261" s="85"/>
      <c r="P261" s="239">
        <f>O261*H261</f>
        <v>0</v>
      </c>
      <c r="Q261" s="239">
        <v>0.0028</v>
      </c>
      <c r="R261" s="239">
        <f>Q261*H261</f>
        <v>0.0112</v>
      </c>
      <c r="S261" s="239">
        <v>0</v>
      </c>
      <c r="T261" s="240">
        <f>S261*H261</f>
        <v>0</v>
      </c>
      <c r="AR261" s="241" t="s">
        <v>199</v>
      </c>
      <c r="AT261" s="241" t="s">
        <v>209</v>
      </c>
      <c r="AU261" s="241" t="s">
        <v>159</v>
      </c>
      <c r="AY261" s="16" t="s">
        <v>149</v>
      </c>
      <c r="BE261" s="242">
        <f>IF(N261="základní",J261,0)</f>
        <v>0</v>
      </c>
      <c r="BF261" s="242">
        <f>IF(N261="snížená",J261,0)</f>
        <v>0</v>
      </c>
      <c r="BG261" s="242">
        <f>IF(N261="zákl. přenesená",J261,0)</f>
        <v>0</v>
      </c>
      <c r="BH261" s="242">
        <f>IF(N261="sníž. přenesená",J261,0)</f>
        <v>0</v>
      </c>
      <c r="BI261" s="242">
        <f>IF(N261="nulová",J261,0)</f>
        <v>0</v>
      </c>
      <c r="BJ261" s="16" t="s">
        <v>89</v>
      </c>
      <c r="BK261" s="242">
        <f>ROUND(I261*H261,2)</f>
        <v>0</v>
      </c>
      <c r="BL261" s="16" t="s">
        <v>158</v>
      </c>
      <c r="BM261" s="241" t="s">
        <v>398</v>
      </c>
    </row>
    <row r="262" s="13" customFormat="1">
      <c r="B262" s="254"/>
      <c r="C262" s="255"/>
      <c r="D262" s="245" t="s">
        <v>161</v>
      </c>
      <c r="E262" s="256" t="s">
        <v>1</v>
      </c>
      <c r="F262" s="257" t="s">
        <v>158</v>
      </c>
      <c r="G262" s="255"/>
      <c r="H262" s="258">
        <v>4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AT262" s="264" t="s">
        <v>161</v>
      </c>
      <c r="AU262" s="264" t="s">
        <v>159</v>
      </c>
      <c r="AV262" s="13" t="s">
        <v>91</v>
      </c>
      <c r="AW262" s="13" t="s">
        <v>38</v>
      </c>
      <c r="AX262" s="13" t="s">
        <v>82</v>
      </c>
      <c r="AY262" s="264" t="s">
        <v>149</v>
      </c>
    </row>
    <row r="263" s="11" customFormat="1" ht="22.8" customHeight="1">
      <c r="B263" s="214"/>
      <c r="C263" s="215"/>
      <c r="D263" s="216" t="s">
        <v>81</v>
      </c>
      <c r="E263" s="228" t="s">
        <v>399</v>
      </c>
      <c r="F263" s="228" t="s">
        <v>400</v>
      </c>
      <c r="G263" s="215"/>
      <c r="H263" s="215"/>
      <c r="I263" s="218"/>
      <c r="J263" s="229">
        <f>BK263</f>
        <v>0</v>
      </c>
      <c r="K263" s="215"/>
      <c r="L263" s="220"/>
      <c r="M263" s="221"/>
      <c r="N263" s="222"/>
      <c r="O263" s="222"/>
      <c r="P263" s="223">
        <f>SUM(P264:P296)</f>
        <v>0</v>
      </c>
      <c r="Q263" s="222"/>
      <c r="R263" s="223">
        <f>SUM(R264:R296)</f>
        <v>23.026440000000001</v>
      </c>
      <c r="S263" s="222"/>
      <c r="T263" s="224">
        <f>SUM(T264:T296)</f>
        <v>0</v>
      </c>
      <c r="AR263" s="225" t="s">
        <v>89</v>
      </c>
      <c r="AT263" s="226" t="s">
        <v>81</v>
      </c>
      <c r="AU263" s="226" t="s">
        <v>89</v>
      </c>
      <c r="AY263" s="225" t="s">
        <v>149</v>
      </c>
      <c r="BK263" s="227">
        <f>SUM(BK264:BK296)</f>
        <v>0</v>
      </c>
    </row>
    <row r="264" s="1" customFormat="1" ht="16.5" customHeight="1">
      <c r="B264" s="37"/>
      <c r="C264" s="230" t="s">
        <v>401</v>
      </c>
      <c r="D264" s="230" t="s">
        <v>153</v>
      </c>
      <c r="E264" s="231" t="s">
        <v>402</v>
      </c>
      <c r="F264" s="232" t="s">
        <v>403</v>
      </c>
      <c r="G264" s="233" t="s">
        <v>404</v>
      </c>
      <c r="H264" s="234">
        <v>1</v>
      </c>
      <c r="I264" s="235"/>
      <c r="J264" s="236">
        <f>ROUND(I264*H264,2)</f>
        <v>0</v>
      </c>
      <c r="K264" s="232" t="s">
        <v>1</v>
      </c>
      <c r="L264" s="42"/>
      <c r="M264" s="237" t="s">
        <v>1</v>
      </c>
      <c r="N264" s="238" t="s">
        <v>47</v>
      </c>
      <c r="O264" s="85"/>
      <c r="P264" s="239">
        <f>O264*H264</f>
        <v>0</v>
      </c>
      <c r="Q264" s="239">
        <v>0</v>
      </c>
      <c r="R264" s="239">
        <f>Q264*H264</f>
        <v>0</v>
      </c>
      <c r="S264" s="239">
        <v>0</v>
      </c>
      <c r="T264" s="240">
        <f>S264*H264</f>
        <v>0</v>
      </c>
      <c r="AR264" s="241" t="s">
        <v>158</v>
      </c>
      <c r="AT264" s="241" t="s">
        <v>153</v>
      </c>
      <c r="AU264" s="241" t="s">
        <v>91</v>
      </c>
      <c r="AY264" s="16" t="s">
        <v>149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6" t="s">
        <v>89</v>
      </c>
      <c r="BK264" s="242">
        <f>ROUND(I264*H264,2)</f>
        <v>0</v>
      </c>
      <c r="BL264" s="16" t="s">
        <v>158</v>
      </c>
      <c r="BM264" s="241" t="s">
        <v>405</v>
      </c>
    </row>
    <row r="265" s="13" customFormat="1">
      <c r="B265" s="254"/>
      <c r="C265" s="255"/>
      <c r="D265" s="245" t="s">
        <v>161</v>
      </c>
      <c r="E265" s="256" t="s">
        <v>1</v>
      </c>
      <c r="F265" s="257" t="s">
        <v>89</v>
      </c>
      <c r="G265" s="255"/>
      <c r="H265" s="258">
        <v>1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AT265" s="264" t="s">
        <v>161</v>
      </c>
      <c r="AU265" s="264" t="s">
        <v>91</v>
      </c>
      <c r="AV265" s="13" t="s">
        <v>91</v>
      </c>
      <c r="AW265" s="13" t="s">
        <v>38</v>
      </c>
      <c r="AX265" s="13" t="s">
        <v>82</v>
      </c>
      <c r="AY265" s="264" t="s">
        <v>149</v>
      </c>
    </row>
    <row r="266" s="1" customFormat="1" ht="16.5" customHeight="1">
      <c r="B266" s="37"/>
      <c r="C266" s="230" t="s">
        <v>406</v>
      </c>
      <c r="D266" s="230" t="s">
        <v>153</v>
      </c>
      <c r="E266" s="231" t="s">
        <v>407</v>
      </c>
      <c r="F266" s="232" t="s">
        <v>408</v>
      </c>
      <c r="G266" s="233" t="s">
        <v>385</v>
      </c>
      <c r="H266" s="234">
        <v>9</v>
      </c>
      <c r="I266" s="235"/>
      <c r="J266" s="236">
        <f>ROUND(I266*H266,2)</f>
        <v>0</v>
      </c>
      <c r="K266" s="232" t="s">
        <v>157</v>
      </c>
      <c r="L266" s="42"/>
      <c r="M266" s="237" t="s">
        <v>1</v>
      </c>
      <c r="N266" s="238" t="s">
        <v>47</v>
      </c>
      <c r="O266" s="85"/>
      <c r="P266" s="239">
        <f>O266*H266</f>
        <v>0</v>
      </c>
      <c r="Q266" s="239">
        <v>0.14494000000000001</v>
      </c>
      <c r="R266" s="239">
        <f>Q266*H266</f>
        <v>1.3044600000000002</v>
      </c>
      <c r="S266" s="239">
        <v>0</v>
      </c>
      <c r="T266" s="240">
        <f>S266*H266</f>
        <v>0</v>
      </c>
      <c r="AR266" s="241" t="s">
        <v>158</v>
      </c>
      <c r="AT266" s="241" t="s">
        <v>153</v>
      </c>
      <c r="AU266" s="241" t="s">
        <v>91</v>
      </c>
      <c r="AY266" s="16" t="s">
        <v>149</v>
      </c>
      <c r="BE266" s="242">
        <f>IF(N266="základní",J266,0)</f>
        <v>0</v>
      </c>
      <c r="BF266" s="242">
        <f>IF(N266="snížená",J266,0)</f>
        <v>0</v>
      </c>
      <c r="BG266" s="242">
        <f>IF(N266="zákl. přenesená",J266,0)</f>
        <v>0</v>
      </c>
      <c r="BH266" s="242">
        <f>IF(N266="sníž. přenesená",J266,0)</f>
        <v>0</v>
      </c>
      <c r="BI266" s="242">
        <f>IF(N266="nulová",J266,0)</f>
        <v>0</v>
      </c>
      <c r="BJ266" s="16" t="s">
        <v>89</v>
      </c>
      <c r="BK266" s="242">
        <f>ROUND(I266*H266,2)</f>
        <v>0</v>
      </c>
      <c r="BL266" s="16" t="s">
        <v>158</v>
      </c>
      <c r="BM266" s="241" t="s">
        <v>409</v>
      </c>
    </row>
    <row r="267" s="13" customFormat="1">
      <c r="B267" s="254"/>
      <c r="C267" s="255"/>
      <c r="D267" s="245" t="s">
        <v>161</v>
      </c>
      <c r="E267" s="256" t="s">
        <v>1</v>
      </c>
      <c r="F267" s="257" t="s">
        <v>203</v>
      </c>
      <c r="G267" s="255"/>
      <c r="H267" s="258">
        <v>9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AT267" s="264" t="s">
        <v>161</v>
      </c>
      <c r="AU267" s="264" t="s">
        <v>91</v>
      </c>
      <c r="AV267" s="13" t="s">
        <v>91</v>
      </c>
      <c r="AW267" s="13" t="s">
        <v>38</v>
      </c>
      <c r="AX267" s="13" t="s">
        <v>89</v>
      </c>
      <c r="AY267" s="264" t="s">
        <v>149</v>
      </c>
    </row>
    <row r="268" s="1" customFormat="1" ht="16.5" customHeight="1">
      <c r="B268" s="37"/>
      <c r="C268" s="265" t="s">
        <v>410</v>
      </c>
      <c r="D268" s="265" t="s">
        <v>209</v>
      </c>
      <c r="E268" s="266" t="s">
        <v>411</v>
      </c>
      <c r="F268" s="267" t="s">
        <v>412</v>
      </c>
      <c r="G268" s="268" t="s">
        <v>385</v>
      </c>
      <c r="H268" s="269">
        <v>9</v>
      </c>
      <c r="I268" s="270"/>
      <c r="J268" s="271">
        <f>ROUND(I268*H268,2)</f>
        <v>0</v>
      </c>
      <c r="K268" s="267" t="s">
        <v>157</v>
      </c>
      <c r="L268" s="272"/>
      <c r="M268" s="273" t="s">
        <v>1</v>
      </c>
      <c r="N268" s="274" t="s">
        <v>47</v>
      </c>
      <c r="O268" s="85"/>
      <c r="P268" s="239">
        <f>O268*H268</f>
        <v>0</v>
      </c>
      <c r="Q268" s="239">
        <v>0.086999999999999994</v>
      </c>
      <c r="R268" s="239">
        <f>Q268*H268</f>
        <v>0.78299999999999992</v>
      </c>
      <c r="S268" s="239">
        <v>0</v>
      </c>
      <c r="T268" s="240">
        <f>S268*H268</f>
        <v>0</v>
      </c>
      <c r="AR268" s="241" t="s">
        <v>199</v>
      </c>
      <c r="AT268" s="241" t="s">
        <v>209</v>
      </c>
      <c r="AU268" s="241" t="s">
        <v>91</v>
      </c>
      <c r="AY268" s="16" t="s">
        <v>149</v>
      </c>
      <c r="BE268" s="242">
        <f>IF(N268="základní",J268,0)</f>
        <v>0</v>
      </c>
      <c r="BF268" s="242">
        <f>IF(N268="snížená",J268,0)</f>
        <v>0</v>
      </c>
      <c r="BG268" s="242">
        <f>IF(N268="zákl. přenesená",J268,0)</f>
        <v>0</v>
      </c>
      <c r="BH268" s="242">
        <f>IF(N268="sníž. přenesená",J268,0)</f>
        <v>0</v>
      </c>
      <c r="BI268" s="242">
        <f>IF(N268="nulová",J268,0)</f>
        <v>0</v>
      </c>
      <c r="BJ268" s="16" t="s">
        <v>89</v>
      </c>
      <c r="BK268" s="242">
        <f>ROUND(I268*H268,2)</f>
        <v>0</v>
      </c>
      <c r="BL268" s="16" t="s">
        <v>158</v>
      </c>
      <c r="BM268" s="241" t="s">
        <v>413</v>
      </c>
    </row>
    <row r="269" s="13" customFormat="1">
      <c r="B269" s="254"/>
      <c r="C269" s="255"/>
      <c r="D269" s="245" t="s">
        <v>161</v>
      </c>
      <c r="E269" s="256" t="s">
        <v>1</v>
      </c>
      <c r="F269" s="257" t="s">
        <v>203</v>
      </c>
      <c r="G269" s="255"/>
      <c r="H269" s="258">
        <v>9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AT269" s="264" t="s">
        <v>161</v>
      </c>
      <c r="AU269" s="264" t="s">
        <v>91</v>
      </c>
      <c r="AV269" s="13" t="s">
        <v>91</v>
      </c>
      <c r="AW269" s="13" t="s">
        <v>38</v>
      </c>
      <c r="AX269" s="13" t="s">
        <v>89</v>
      </c>
      <c r="AY269" s="264" t="s">
        <v>149</v>
      </c>
    </row>
    <row r="270" s="1" customFormat="1" ht="16.5" customHeight="1">
      <c r="B270" s="37"/>
      <c r="C270" s="265" t="s">
        <v>414</v>
      </c>
      <c r="D270" s="265" t="s">
        <v>209</v>
      </c>
      <c r="E270" s="266" t="s">
        <v>415</v>
      </c>
      <c r="F270" s="267" t="s">
        <v>416</v>
      </c>
      <c r="G270" s="268" t="s">
        <v>385</v>
      </c>
      <c r="H270" s="269">
        <v>9</v>
      </c>
      <c r="I270" s="270"/>
      <c r="J270" s="271">
        <f>ROUND(I270*H270,2)</f>
        <v>0</v>
      </c>
      <c r="K270" s="267" t="s">
        <v>157</v>
      </c>
      <c r="L270" s="272"/>
      <c r="M270" s="273" t="s">
        <v>1</v>
      </c>
      <c r="N270" s="274" t="s">
        <v>47</v>
      </c>
      <c r="O270" s="85"/>
      <c r="P270" s="239">
        <f>O270*H270</f>
        <v>0</v>
      </c>
      <c r="Q270" s="239">
        <v>0.10299999999999999</v>
      </c>
      <c r="R270" s="239">
        <f>Q270*H270</f>
        <v>0.92699999999999994</v>
      </c>
      <c r="S270" s="239">
        <v>0</v>
      </c>
      <c r="T270" s="240">
        <f>S270*H270</f>
        <v>0</v>
      </c>
      <c r="AR270" s="241" t="s">
        <v>199</v>
      </c>
      <c r="AT270" s="241" t="s">
        <v>209</v>
      </c>
      <c r="AU270" s="241" t="s">
        <v>91</v>
      </c>
      <c r="AY270" s="16" t="s">
        <v>149</v>
      </c>
      <c r="BE270" s="242">
        <f>IF(N270="základní",J270,0)</f>
        <v>0</v>
      </c>
      <c r="BF270" s="242">
        <f>IF(N270="snížená",J270,0)</f>
        <v>0</v>
      </c>
      <c r="BG270" s="242">
        <f>IF(N270="zákl. přenesená",J270,0)</f>
        <v>0</v>
      </c>
      <c r="BH270" s="242">
        <f>IF(N270="sníž. přenesená",J270,0)</f>
        <v>0</v>
      </c>
      <c r="BI270" s="242">
        <f>IF(N270="nulová",J270,0)</f>
        <v>0</v>
      </c>
      <c r="BJ270" s="16" t="s">
        <v>89</v>
      </c>
      <c r="BK270" s="242">
        <f>ROUND(I270*H270,2)</f>
        <v>0</v>
      </c>
      <c r="BL270" s="16" t="s">
        <v>158</v>
      </c>
      <c r="BM270" s="241" t="s">
        <v>417</v>
      </c>
    </row>
    <row r="271" s="13" customFormat="1">
      <c r="B271" s="254"/>
      <c r="C271" s="255"/>
      <c r="D271" s="245" t="s">
        <v>161</v>
      </c>
      <c r="E271" s="256" t="s">
        <v>1</v>
      </c>
      <c r="F271" s="257" t="s">
        <v>203</v>
      </c>
      <c r="G271" s="255"/>
      <c r="H271" s="258">
        <v>9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AT271" s="264" t="s">
        <v>161</v>
      </c>
      <c r="AU271" s="264" t="s">
        <v>91</v>
      </c>
      <c r="AV271" s="13" t="s">
        <v>91</v>
      </c>
      <c r="AW271" s="13" t="s">
        <v>38</v>
      </c>
      <c r="AX271" s="13" t="s">
        <v>89</v>
      </c>
      <c r="AY271" s="264" t="s">
        <v>149</v>
      </c>
    </row>
    <row r="272" s="1" customFormat="1" ht="16.5" customHeight="1">
      <c r="B272" s="37"/>
      <c r="C272" s="265" t="s">
        <v>418</v>
      </c>
      <c r="D272" s="265" t="s">
        <v>209</v>
      </c>
      <c r="E272" s="266" t="s">
        <v>419</v>
      </c>
      <c r="F272" s="267" t="s">
        <v>420</v>
      </c>
      <c r="G272" s="268" t="s">
        <v>385</v>
      </c>
      <c r="H272" s="269">
        <v>9</v>
      </c>
      <c r="I272" s="270"/>
      <c r="J272" s="271">
        <f>ROUND(I272*H272,2)</f>
        <v>0</v>
      </c>
      <c r="K272" s="267" t="s">
        <v>157</v>
      </c>
      <c r="L272" s="272"/>
      <c r="M272" s="273" t="s">
        <v>1</v>
      </c>
      <c r="N272" s="274" t="s">
        <v>47</v>
      </c>
      <c r="O272" s="85"/>
      <c r="P272" s="239">
        <f>O272*H272</f>
        <v>0</v>
      </c>
      <c r="Q272" s="239">
        <v>0.17499999999999999</v>
      </c>
      <c r="R272" s="239">
        <f>Q272*H272</f>
        <v>1.575</v>
      </c>
      <c r="S272" s="239">
        <v>0</v>
      </c>
      <c r="T272" s="240">
        <f>S272*H272</f>
        <v>0</v>
      </c>
      <c r="AR272" s="241" t="s">
        <v>199</v>
      </c>
      <c r="AT272" s="241" t="s">
        <v>209</v>
      </c>
      <c r="AU272" s="241" t="s">
        <v>91</v>
      </c>
      <c r="AY272" s="16" t="s">
        <v>149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6" t="s">
        <v>89</v>
      </c>
      <c r="BK272" s="242">
        <f>ROUND(I272*H272,2)</f>
        <v>0</v>
      </c>
      <c r="BL272" s="16" t="s">
        <v>158</v>
      </c>
      <c r="BM272" s="241" t="s">
        <v>421</v>
      </c>
    </row>
    <row r="273" s="13" customFormat="1">
      <c r="B273" s="254"/>
      <c r="C273" s="255"/>
      <c r="D273" s="245" t="s">
        <v>161</v>
      </c>
      <c r="E273" s="256" t="s">
        <v>1</v>
      </c>
      <c r="F273" s="257" t="s">
        <v>203</v>
      </c>
      <c r="G273" s="255"/>
      <c r="H273" s="258">
        <v>9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AT273" s="264" t="s">
        <v>161</v>
      </c>
      <c r="AU273" s="264" t="s">
        <v>91</v>
      </c>
      <c r="AV273" s="13" t="s">
        <v>91</v>
      </c>
      <c r="AW273" s="13" t="s">
        <v>38</v>
      </c>
      <c r="AX273" s="13" t="s">
        <v>89</v>
      </c>
      <c r="AY273" s="264" t="s">
        <v>149</v>
      </c>
    </row>
    <row r="274" s="1" customFormat="1" ht="16.5" customHeight="1">
      <c r="B274" s="37"/>
      <c r="C274" s="265" t="s">
        <v>422</v>
      </c>
      <c r="D274" s="265" t="s">
        <v>209</v>
      </c>
      <c r="E274" s="266" t="s">
        <v>423</v>
      </c>
      <c r="F274" s="267" t="s">
        <v>424</v>
      </c>
      <c r="G274" s="268" t="s">
        <v>385</v>
      </c>
      <c r="H274" s="269">
        <v>9</v>
      </c>
      <c r="I274" s="270"/>
      <c r="J274" s="271">
        <f>ROUND(I274*H274,2)</f>
        <v>0</v>
      </c>
      <c r="K274" s="267" t="s">
        <v>157</v>
      </c>
      <c r="L274" s="272"/>
      <c r="M274" s="273" t="s">
        <v>1</v>
      </c>
      <c r="N274" s="274" t="s">
        <v>47</v>
      </c>
      <c r="O274" s="85"/>
      <c r="P274" s="239">
        <f>O274*H274</f>
        <v>0</v>
      </c>
      <c r="Q274" s="239">
        <v>0.17000000000000001</v>
      </c>
      <c r="R274" s="239">
        <f>Q274*H274</f>
        <v>1.53</v>
      </c>
      <c r="S274" s="239">
        <v>0</v>
      </c>
      <c r="T274" s="240">
        <f>S274*H274</f>
        <v>0</v>
      </c>
      <c r="AR274" s="241" t="s">
        <v>199</v>
      </c>
      <c r="AT274" s="241" t="s">
        <v>209</v>
      </c>
      <c r="AU274" s="241" t="s">
        <v>91</v>
      </c>
      <c r="AY274" s="16" t="s">
        <v>149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6" t="s">
        <v>89</v>
      </c>
      <c r="BK274" s="242">
        <f>ROUND(I274*H274,2)</f>
        <v>0</v>
      </c>
      <c r="BL274" s="16" t="s">
        <v>158</v>
      </c>
      <c r="BM274" s="241" t="s">
        <v>425</v>
      </c>
    </row>
    <row r="275" s="13" customFormat="1">
      <c r="B275" s="254"/>
      <c r="C275" s="255"/>
      <c r="D275" s="245" t="s">
        <v>161</v>
      </c>
      <c r="E275" s="256" t="s">
        <v>1</v>
      </c>
      <c r="F275" s="257" t="s">
        <v>203</v>
      </c>
      <c r="G275" s="255"/>
      <c r="H275" s="258">
        <v>9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AT275" s="264" t="s">
        <v>161</v>
      </c>
      <c r="AU275" s="264" t="s">
        <v>91</v>
      </c>
      <c r="AV275" s="13" t="s">
        <v>91</v>
      </c>
      <c r="AW275" s="13" t="s">
        <v>38</v>
      </c>
      <c r="AX275" s="13" t="s">
        <v>89</v>
      </c>
      <c r="AY275" s="264" t="s">
        <v>149</v>
      </c>
    </row>
    <row r="276" s="1" customFormat="1" ht="16.5" customHeight="1">
      <c r="B276" s="37"/>
      <c r="C276" s="230" t="s">
        <v>317</v>
      </c>
      <c r="D276" s="230" t="s">
        <v>153</v>
      </c>
      <c r="E276" s="231" t="s">
        <v>426</v>
      </c>
      <c r="F276" s="232" t="s">
        <v>427</v>
      </c>
      <c r="G276" s="233" t="s">
        <v>385</v>
      </c>
      <c r="H276" s="234">
        <v>9</v>
      </c>
      <c r="I276" s="235"/>
      <c r="J276" s="236">
        <f>ROUND(I276*H276,2)</f>
        <v>0</v>
      </c>
      <c r="K276" s="232" t="s">
        <v>157</v>
      </c>
      <c r="L276" s="42"/>
      <c r="M276" s="237" t="s">
        <v>1</v>
      </c>
      <c r="N276" s="238" t="s">
        <v>47</v>
      </c>
      <c r="O276" s="85"/>
      <c r="P276" s="239">
        <f>O276*H276</f>
        <v>0</v>
      </c>
      <c r="Q276" s="239">
        <v>0.21734000000000001</v>
      </c>
      <c r="R276" s="239">
        <f>Q276*H276</f>
        <v>1.9560600000000001</v>
      </c>
      <c r="S276" s="239">
        <v>0</v>
      </c>
      <c r="T276" s="240">
        <f>S276*H276</f>
        <v>0</v>
      </c>
      <c r="AR276" s="241" t="s">
        <v>158</v>
      </c>
      <c r="AT276" s="241" t="s">
        <v>153</v>
      </c>
      <c r="AU276" s="241" t="s">
        <v>91</v>
      </c>
      <c r="AY276" s="16" t="s">
        <v>149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6" t="s">
        <v>89</v>
      </c>
      <c r="BK276" s="242">
        <f>ROUND(I276*H276,2)</f>
        <v>0</v>
      </c>
      <c r="BL276" s="16" t="s">
        <v>158</v>
      </c>
      <c r="BM276" s="241" t="s">
        <v>428</v>
      </c>
    </row>
    <row r="277" s="13" customFormat="1">
      <c r="B277" s="254"/>
      <c r="C277" s="255"/>
      <c r="D277" s="245" t="s">
        <v>161</v>
      </c>
      <c r="E277" s="256" t="s">
        <v>1</v>
      </c>
      <c r="F277" s="257" t="s">
        <v>203</v>
      </c>
      <c r="G277" s="255"/>
      <c r="H277" s="258">
        <v>9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AT277" s="264" t="s">
        <v>161</v>
      </c>
      <c r="AU277" s="264" t="s">
        <v>91</v>
      </c>
      <c r="AV277" s="13" t="s">
        <v>91</v>
      </c>
      <c r="AW277" s="13" t="s">
        <v>38</v>
      </c>
      <c r="AX277" s="13" t="s">
        <v>89</v>
      </c>
      <c r="AY277" s="264" t="s">
        <v>149</v>
      </c>
    </row>
    <row r="278" s="1" customFormat="1" ht="16.5" customHeight="1">
      <c r="B278" s="37"/>
      <c r="C278" s="265" t="s">
        <v>429</v>
      </c>
      <c r="D278" s="265" t="s">
        <v>209</v>
      </c>
      <c r="E278" s="266" t="s">
        <v>430</v>
      </c>
      <c r="F278" s="267" t="s">
        <v>431</v>
      </c>
      <c r="G278" s="268" t="s">
        <v>432</v>
      </c>
      <c r="H278" s="269">
        <v>9</v>
      </c>
      <c r="I278" s="270"/>
      <c r="J278" s="271">
        <f>ROUND(I278*H278,2)</f>
        <v>0</v>
      </c>
      <c r="K278" s="267" t="s">
        <v>1</v>
      </c>
      <c r="L278" s="272"/>
      <c r="M278" s="273" t="s">
        <v>1</v>
      </c>
      <c r="N278" s="274" t="s">
        <v>47</v>
      </c>
      <c r="O278" s="85"/>
      <c r="P278" s="239">
        <f>O278*H278</f>
        <v>0</v>
      </c>
      <c r="Q278" s="239">
        <v>0.037999999999999999</v>
      </c>
      <c r="R278" s="239">
        <f>Q278*H278</f>
        <v>0.34199999999999997</v>
      </c>
      <c r="S278" s="239">
        <v>0</v>
      </c>
      <c r="T278" s="240">
        <f>S278*H278</f>
        <v>0</v>
      </c>
      <c r="AR278" s="241" t="s">
        <v>199</v>
      </c>
      <c r="AT278" s="241" t="s">
        <v>209</v>
      </c>
      <c r="AU278" s="241" t="s">
        <v>91</v>
      </c>
      <c r="AY278" s="16" t="s">
        <v>149</v>
      </c>
      <c r="BE278" s="242">
        <f>IF(N278="základní",J278,0)</f>
        <v>0</v>
      </c>
      <c r="BF278" s="242">
        <f>IF(N278="snížená",J278,0)</f>
        <v>0</v>
      </c>
      <c r="BG278" s="242">
        <f>IF(N278="zákl. přenesená",J278,0)</f>
        <v>0</v>
      </c>
      <c r="BH278" s="242">
        <f>IF(N278="sníž. přenesená",J278,0)</f>
        <v>0</v>
      </c>
      <c r="BI278" s="242">
        <f>IF(N278="nulová",J278,0)</f>
        <v>0</v>
      </c>
      <c r="BJ278" s="16" t="s">
        <v>89</v>
      </c>
      <c r="BK278" s="242">
        <f>ROUND(I278*H278,2)</f>
        <v>0</v>
      </c>
      <c r="BL278" s="16" t="s">
        <v>158</v>
      </c>
      <c r="BM278" s="241" t="s">
        <v>433</v>
      </c>
    </row>
    <row r="279" s="13" customFormat="1">
      <c r="B279" s="254"/>
      <c r="C279" s="255"/>
      <c r="D279" s="245" t="s">
        <v>161</v>
      </c>
      <c r="E279" s="256" t="s">
        <v>1</v>
      </c>
      <c r="F279" s="257" t="s">
        <v>203</v>
      </c>
      <c r="G279" s="255"/>
      <c r="H279" s="258">
        <v>9</v>
      </c>
      <c r="I279" s="259"/>
      <c r="J279" s="255"/>
      <c r="K279" s="255"/>
      <c r="L279" s="260"/>
      <c r="M279" s="261"/>
      <c r="N279" s="262"/>
      <c r="O279" s="262"/>
      <c r="P279" s="262"/>
      <c r="Q279" s="262"/>
      <c r="R279" s="262"/>
      <c r="S279" s="262"/>
      <c r="T279" s="263"/>
      <c r="AT279" s="264" t="s">
        <v>161</v>
      </c>
      <c r="AU279" s="264" t="s">
        <v>91</v>
      </c>
      <c r="AV279" s="13" t="s">
        <v>91</v>
      </c>
      <c r="AW279" s="13" t="s">
        <v>38</v>
      </c>
      <c r="AX279" s="13" t="s">
        <v>89</v>
      </c>
      <c r="AY279" s="264" t="s">
        <v>149</v>
      </c>
    </row>
    <row r="280" s="1" customFormat="1" ht="16.5" customHeight="1">
      <c r="B280" s="37"/>
      <c r="C280" s="265" t="s">
        <v>434</v>
      </c>
      <c r="D280" s="265" t="s">
        <v>209</v>
      </c>
      <c r="E280" s="266" t="s">
        <v>435</v>
      </c>
      <c r="F280" s="267" t="s">
        <v>436</v>
      </c>
      <c r="G280" s="268" t="s">
        <v>432</v>
      </c>
      <c r="H280" s="269">
        <v>5</v>
      </c>
      <c r="I280" s="270"/>
      <c r="J280" s="271">
        <f>ROUND(I280*H280,2)</f>
        <v>0</v>
      </c>
      <c r="K280" s="267" t="s">
        <v>1</v>
      </c>
      <c r="L280" s="272"/>
      <c r="M280" s="273" t="s">
        <v>1</v>
      </c>
      <c r="N280" s="274" t="s">
        <v>47</v>
      </c>
      <c r="O280" s="85"/>
      <c r="P280" s="239">
        <f>O280*H280</f>
        <v>0</v>
      </c>
      <c r="Q280" s="239">
        <v>0.10100000000000001</v>
      </c>
      <c r="R280" s="239">
        <f>Q280*H280</f>
        <v>0.505</v>
      </c>
      <c r="S280" s="239">
        <v>0</v>
      </c>
      <c r="T280" s="240">
        <f>S280*H280</f>
        <v>0</v>
      </c>
      <c r="AR280" s="241" t="s">
        <v>199</v>
      </c>
      <c r="AT280" s="241" t="s">
        <v>209</v>
      </c>
      <c r="AU280" s="241" t="s">
        <v>91</v>
      </c>
      <c r="AY280" s="16" t="s">
        <v>149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6" t="s">
        <v>89</v>
      </c>
      <c r="BK280" s="242">
        <f>ROUND(I280*H280,2)</f>
        <v>0</v>
      </c>
      <c r="BL280" s="16" t="s">
        <v>158</v>
      </c>
      <c r="BM280" s="241" t="s">
        <v>437</v>
      </c>
    </row>
    <row r="281" s="13" customFormat="1">
      <c r="B281" s="254"/>
      <c r="C281" s="255"/>
      <c r="D281" s="245" t="s">
        <v>161</v>
      </c>
      <c r="E281" s="256" t="s">
        <v>1</v>
      </c>
      <c r="F281" s="257" t="s">
        <v>179</v>
      </c>
      <c r="G281" s="255"/>
      <c r="H281" s="258">
        <v>5</v>
      </c>
      <c r="I281" s="259"/>
      <c r="J281" s="255"/>
      <c r="K281" s="255"/>
      <c r="L281" s="260"/>
      <c r="M281" s="261"/>
      <c r="N281" s="262"/>
      <c r="O281" s="262"/>
      <c r="P281" s="262"/>
      <c r="Q281" s="262"/>
      <c r="R281" s="262"/>
      <c r="S281" s="262"/>
      <c r="T281" s="263"/>
      <c r="AT281" s="264" t="s">
        <v>161</v>
      </c>
      <c r="AU281" s="264" t="s">
        <v>91</v>
      </c>
      <c r="AV281" s="13" t="s">
        <v>91</v>
      </c>
      <c r="AW281" s="13" t="s">
        <v>38</v>
      </c>
      <c r="AX281" s="13" t="s">
        <v>89</v>
      </c>
      <c r="AY281" s="264" t="s">
        <v>149</v>
      </c>
    </row>
    <row r="282" s="1" customFormat="1" ht="16.5" customHeight="1">
      <c r="B282" s="37"/>
      <c r="C282" s="265" t="s">
        <v>438</v>
      </c>
      <c r="D282" s="265" t="s">
        <v>209</v>
      </c>
      <c r="E282" s="266" t="s">
        <v>439</v>
      </c>
      <c r="F282" s="267" t="s">
        <v>440</v>
      </c>
      <c r="G282" s="268" t="s">
        <v>385</v>
      </c>
      <c r="H282" s="269">
        <v>4</v>
      </c>
      <c r="I282" s="270"/>
      <c r="J282" s="271">
        <f>ROUND(I282*H282,2)</f>
        <v>0</v>
      </c>
      <c r="K282" s="267" t="s">
        <v>1</v>
      </c>
      <c r="L282" s="272"/>
      <c r="M282" s="273" t="s">
        <v>1</v>
      </c>
      <c r="N282" s="274" t="s">
        <v>47</v>
      </c>
      <c r="O282" s="85"/>
      <c r="P282" s="239">
        <f>O282*H282</f>
        <v>0</v>
      </c>
      <c r="Q282" s="239">
        <v>0.10199999999999999</v>
      </c>
      <c r="R282" s="239">
        <f>Q282*H282</f>
        <v>0.40799999999999997</v>
      </c>
      <c r="S282" s="239">
        <v>0</v>
      </c>
      <c r="T282" s="240">
        <f>S282*H282</f>
        <v>0</v>
      </c>
      <c r="AR282" s="241" t="s">
        <v>199</v>
      </c>
      <c r="AT282" s="241" t="s">
        <v>209</v>
      </c>
      <c r="AU282" s="241" t="s">
        <v>91</v>
      </c>
      <c r="AY282" s="16" t="s">
        <v>149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6" t="s">
        <v>89</v>
      </c>
      <c r="BK282" s="242">
        <f>ROUND(I282*H282,2)</f>
        <v>0</v>
      </c>
      <c r="BL282" s="16" t="s">
        <v>158</v>
      </c>
      <c r="BM282" s="241" t="s">
        <v>441</v>
      </c>
    </row>
    <row r="283" s="13" customFormat="1">
      <c r="B283" s="254"/>
      <c r="C283" s="255"/>
      <c r="D283" s="245" t="s">
        <v>161</v>
      </c>
      <c r="E283" s="256" t="s">
        <v>1</v>
      </c>
      <c r="F283" s="257" t="s">
        <v>158</v>
      </c>
      <c r="G283" s="255"/>
      <c r="H283" s="258">
        <v>4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AT283" s="264" t="s">
        <v>161</v>
      </c>
      <c r="AU283" s="264" t="s">
        <v>91</v>
      </c>
      <c r="AV283" s="13" t="s">
        <v>91</v>
      </c>
      <c r="AW283" s="13" t="s">
        <v>38</v>
      </c>
      <c r="AX283" s="13" t="s">
        <v>89</v>
      </c>
      <c r="AY283" s="264" t="s">
        <v>149</v>
      </c>
    </row>
    <row r="284" s="1" customFormat="1" ht="16.5" customHeight="1">
      <c r="B284" s="37"/>
      <c r="C284" s="230" t="s">
        <v>326</v>
      </c>
      <c r="D284" s="230" t="s">
        <v>153</v>
      </c>
      <c r="E284" s="231" t="s">
        <v>442</v>
      </c>
      <c r="F284" s="232" t="s">
        <v>443</v>
      </c>
      <c r="G284" s="233" t="s">
        <v>385</v>
      </c>
      <c r="H284" s="234">
        <v>9</v>
      </c>
      <c r="I284" s="235"/>
      <c r="J284" s="236">
        <f>ROUND(I284*H284,2)</f>
        <v>0</v>
      </c>
      <c r="K284" s="232" t="s">
        <v>157</v>
      </c>
      <c r="L284" s="42"/>
      <c r="M284" s="237" t="s">
        <v>1</v>
      </c>
      <c r="N284" s="238" t="s">
        <v>47</v>
      </c>
      <c r="O284" s="85"/>
      <c r="P284" s="239">
        <f>O284*H284</f>
        <v>0</v>
      </c>
      <c r="Q284" s="239">
        <v>0.42368</v>
      </c>
      <c r="R284" s="239">
        <f>Q284*H284</f>
        <v>3.8131200000000001</v>
      </c>
      <c r="S284" s="239">
        <v>0</v>
      </c>
      <c r="T284" s="240">
        <f>S284*H284</f>
        <v>0</v>
      </c>
      <c r="AR284" s="241" t="s">
        <v>158</v>
      </c>
      <c r="AT284" s="241" t="s">
        <v>153</v>
      </c>
      <c r="AU284" s="241" t="s">
        <v>91</v>
      </c>
      <c r="AY284" s="16" t="s">
        <v>149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6" t="s">
        <v>89</v>
      </c>
      <c r="BK284" s="242">
        <f>ROUND(I284*H284,2)</f>
        <v>0</v>
      </c>
      <c r="BL284" s="16" t="s">
        <v>158</v>
      </c>
      <c r="BM284" s="241" t="s">
        <v>444</v>
      </c>
    </row>
    <row r="285" s="13" customFormat="1">
      <c r="B285" s="254"/>
      <c r="C285" s="255"/>
      <c r="D285" s="245" t="s">
        <v>161</v>
      </c>
      <c r="E285" s="256" t="s">
        <v>1</v>
      </c>
      <c r="F285" s="257" t="s">
        <v>203</v>
      </c>
      <c r="G285" s="255"/>
      <c r="H285" s="258">
        <v>9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AT285" s="264" t="s">
        <v>161</v>
      </c>
      <c r="AU285" s="264" t="s">
        <v>91</v>
      </c>
      <c r="AV285" s="13" t="s">
        <v>91</v>
      </c>
      <c r="AW285" s="13" t="s">
        <v>38</v>
      </c>
      <c r="AX285" s="13" t="s">
        <v>89</v>
      </c>
      <c r="AY285" s="264" t="s">
        <v>149</v>
      </c>
    </row>
    <row r="286" s="1" customFormat="1" ht="16.5" customHeight="1">
      <c r="B286" s="37"/>
      <c r="C286" s="230" t="s">
        <v>350</v>
      </c>
      <c r="D286" s="230" t="s">
        <v>153</v>
      </c>
      <c r="E286" s="231" t="s">
        <v>445</v>
      </c>
      <c r="F286" s="232" t="s">
        <v>446</v>
      </c>
      <c r="G286" s="233" t="s">
        <v>385</v>
      </c>
      <c r="H286" s="234">
        <v>11</v>
      </c>
      <c r="I286" s="235"/>
      <c r="J286" s="236">
        <f>ROUND(I286*H286,2)</f>
        <v>0</v>
      </c>
      <c r="K286" s="232" t="s">
        <v>157</v>
      </c>
      <c r="L286" s="42"/>
      <c r="M286" s="237" t="s">
        <v>1</v>
      </c>
      <c r="N286" s="238" t="s">
        <v>47</v>
      </c>
      <c r="O286" s="85"/>
      <c r="P286" s="239">
        <f>O286*H286</f>
        <v>0</v>
      </c>
      <c r="Q286" s="239">
        <v>0.32272000000000001</v>
      </c>
      <c r="R286" s="239">
        <f>Q286*H286</f>
        <v>3.5499200000000002</v>
      </c>
      <c r="S286" s="239">
        <v>0</v>
      </c>
      <c r="T286" s="240">
        <f>S286*H286</f>
        <v>0</v>
      </c>
      <c r="AR286" s="241" t="s">
        <v>158</v>
      </c>
      <c r="AT286" s="241" t="s">
        <v>153</v>
      </c>
      <c r="AU286" s="241" t="s">
        <v>91</v>
      </c>
      <c r="AY286" s="16" t="s">
        <v>149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6" t="s">
        <v>89</v>
      </c>
      <c r="BK286" s="242">
        <f>ROUND(I286*H286,2)</f>
        <v>0</v>
      </c>
      <c r="BL286" s="16" t="s">
        <v>158</v>
      </c>
      <c r="BM286" s="241" t="s">
        <v>447</v>
      </c>
    </row>
    <row r="287" s="13" customFormat="1">
      <c r="B287" s="254"/>
      <c r="C287" s="255"/>
      <c r="D287" s="245" t="s">
        <v>161</v>
      </c>
      <c r="E287" s="256" t="s">
        <v>1</v>
      </c>
      <c r="F287" s="257" t="s">
        <v>151</v>
      </c>
      <c r="G287" s="255"/>
      <c r="H287" s="258">
        <v>11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AT287" s="264" t="s">
        <v>161</v>
      </c>
      <c r="AU287" s="264" t="s">
        <v>91</v>
      </c>
      <c r="AV287" s="13" t="s">
        <v>91</v>
      </c>
      <c r="AW287" s="13" t="s">
        <v>38</v>
      </c>
      <c r="AX287" s="13" t="s">
        <v>89</v>
      </c>
      <c r="AY287" s="264" t="s">
        <v>149</v>
      </c>
    </row>
    <row r="288" s="1" customFormat="1" ht="16.5" customHeight="1">
      <c r="B288" s="37"/>
      <c r="C288" s="230" t="s">
        <v>448</v>
      </c>
      <c r="D288" s="230" t="s">
        <v>153</v>
      </c>
      <c r="E288" s="231" t="s">
        <v>449</v>
      </c>
      <c r="F288" s="232" t="s">
        <v>450</v>
      </c>
      <c r="G288" s="233" t="s">
        <v>385</v>
      </c>
      <c r="H288" s="234">
        <v>2</v>
      </c>
      <c r="I288" s="235"/>
      <c r="J288" s="236">
        <f>ROUND(I288*H288,2)</f>
        <v>0</v>
      </c>
      <c r="K288" s="232" t="s">
        <v>157</v>
      </c>
      <c r="L288" s="42"/>
      <c r="M288" s="237" t="s">
        <v>1</v>
      </c>
      <c r="N288" s="238" t="s">
        <v>47</v>
      </c>
      <c r="O288" s="85"/>
      <c r="P288" s="239">
        <f>O288*H288</f>
        <v>0</v>
      </c>
      <c r="Q288" s="239">
        <v>0.42080000000000001</v>
      </c>
      <c r="R288" s="239">
        <f>Q288*H288</f>
        <v>0.84160000000000001</v>
      </c>
      <c r="S288" s="239">
        <v>0</v>
      </c>
      <c r="T288" s="240">
        <f>S288*H288</f>
        <v>0</v>
      </c>
      <c r="AR288" s="241" t="s">
        <v>158</v>
      </c>
      <c r="AT288" s="241" t="s">
        <v>153</v>
      </c>
      <c r="AU288" s="241" t="s">
        <v>91</v>
      </c>
      <c r="AY288" s="16" t="s">
        <v>149</v>
      </c>
      <c r="BE288" s="242">
        <f>IF(N288="základní",J288,0)</f>
        <v>0</v>
      </c>
      <c r="BF288" s="242">
        <f>IF(N288="snížená",J288,0)</f>
        <v>0</v>
      </c>
      <c r="BG288" s="242">
        <f>IF(N288="zákl. přenesená",J288,0)</f>
        <v>0</v>
      </c>
      <c r="BH288" s="242">
        <f>IF(N288="sníž. přenesená",J288,0)</f>
        <v>0</v>
      </c>
      <c r="BI288" s="242">
        <f>IF(N288="nulová",J288,0)</f>
        <v>0</v>
      </c>
      <c r="BJ288" s="16" t="s">
        <v>89</v>
      </c>
      <c r="BK288" s="242">
        <f>ROUND(I288*H288,2)</f>
        <v>0</v>
      </c>
      <c r="BL288" s="16" t="s">
        <v>158</v>
      </c>
      <c r="BM288" s="241" t="s">
        <v>451</v>
      </c>
    </row>
    <row r="289" s="13" customFormat="1">
      <c r="B289" s="254"/>
      <c r="C289" s="255"/>
      <c r="D289" s="245" t="s">
        <v>161</v>
      </c>
      <c r="E289" s="256" t="s">
        <v>1</v>
      </c>
      <c r="F289" s="257" t="s">
        <v>91</v>
      </c>
      <c r="G289" s="255"/>
      <c r="H289" s="258">
        <v>2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AT289" s="264" t="s">
        <v>161</v>
      </c>
      <c r="AU289" s="264" t="s">
        <v>91</v>
      </c>
      <c r="AV289" s="13" t="s">
        <v>91</v>
      </c>
      <c r="AW289" s="13" t="s">
        <v>38</v>
      </c>
      <c r="AX289" s="13" t="s">
        <v>89</v>
      </c>
      <c r="AY289" s="264" t="s">
        <v>149</v>
      </c>
    </row>
    <row r="290" s="1" customFormat="1" ht="16.5" customHeight="1">
      <c r="B290" s="37"/>
      <c r="C290" s="230" t="s">
        <v>338</v>
      </c>
      <c r="D290" s="230" t="s">
        <v>153</v>
      </c>
      <c r="E290" s="231" t="s">
        <v>452</v>
      </c>
      <c r="F290" s="232" t="s">
        <v>453</v>
      </c>
      <c r="G290" s="233" t="s">
        <v>385</v>
      </c>
      <c r="H290" s="234">
        <v>2</v>
      </c>
      <c r="I290" s="235"/>
      <c r="J290" s="236">
        <f>ROUND(I290*H290,2)</f>
        <v>0</v>
      </c>
      <c r="K290" s="232" t="s">
        <v>157</v>
      </c>
      <c r="L290" s="42"/>
      <c r="M290" s="237" t="s">
        <v>1</v>
      </c>
      <c r="N290" s="238" t="s">
        <v>47</v>
      </c>
      <c r="O290" s="85"/>
      <c r="P290" s="239">
        <f>O290*H290</f>
        <v>0</v>
      </c>
      <c r="Q290" s="239">
        <v>0.32973999999999998</v>
      </c>
      <c r="R290" s="239">
        <f>Q290*H290</f>
        <v>0.65947999999999996</v>
      </c>
      <c r="S290" s="239">
        <v>0</v>
      </c>
      <c r="T290" s="240">
        <f>S290*H290</f>
        <v>0</v>
      </c>
      <c r="AR290" s="241" t="s">
        <v>158</v>
      </c>
      <c r="AT290" s="241" t="s">
        <v>153</v>
      </c>
      <c r="AU290" s="241" t="s">
        <v>91</v>
      </c>
      <c r="AY290" s="16" t="s">
        <v>149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6" t="s">
        <v>89</v>
      </c>
      <c r="BK290" s="242">
        <f>ROUND(I290*H290,2)</f>
        <v>0</v>
      </c>
      <c r="BL290" s="16" t="s">
        <v>158</v>
      </c>
      <c r="BM290" s="241" t="s">
        <v>454</v>
      </c>
    </row>
    <row r="291" s="13" customFormat="1">
      <c r="B291" s="254"/>
      <c r="C291" s="255"/>
      <c r="D291" s="245" t="s">
        <v>161</v>
      </c>
      <c r="E291" s="256" t="s">
        <v>1</v>
      </c>
      <c r="F291" s="257" t="s">
        <v>91</v>
      </c>
      <c r="G291" s="255"/>
      <c r="H291" s="258">
        <v>2</v>
      </c>
      <c r="I291" s="259"/>
      <c r="J291" s="255"/>
      <c r="K291" s="255"/>
      <c r="L291" s="260"/>
      <c r="M291" s="261"/>
      <c r="N291" s="262"/>
      <c r="O291" s="262"/>
      <c r="P291" s="262"/>
      <c r="Q291" s="262"/>
      <c r="R291" s="262"/>
      <c r="S291" s="262"/>
      <c r="T291" s="263"/>
      <c r="AT291" s="264" t="s">
        <v>161</v>
      </c>
      <c r="AU291" s="264" t="s">
        <v>91</v>
      </c>
      <c r="AV291" s="13" t="s">
        <v>91</v>
      </c>
      <c r="AW291" s="13" t="s">
        <v>38</v>
      </c>
      <c r="AX291" s="13" t="s">
        <v>89</v>
      </c>
      <c r="AY291" s="264" t="s">
        <v>149</v>
      </c>
    </row>
    <row r="292" s="1" customFormat="1" ht="16.5" customHeight="1">
      <c r="B292" s="37"/>
      <c r="C292" s="230" t="s">
        <v>455</v>
      </c>
      <c r="D292" s="230" t="s">
        <v>153</v>
      </c>
      <c r="E292" s="231" t="s">
        <v>456</v>
      </c>
      <c r="F292" s="232" t="s">
        <v>457</v>
      </c>
      <c r="G292" s="233" t="s">
        <v>385</v>
      </c>
      <c r="H292" s="234">
        <v>5</v>
      </c>
      <c r="I292" s="235"/>
      <c r="J292" s="236">
        <f>ROUND(I292*H292,2)</f>
        <v>0</v>
      </c>
      <c r="K292" s="232" t="s">
        <v>157</v>
      </c>
      <c r="L292" s="42"/>
      <c r="M292" s="237" t="s">
        <v>1</v>
      </c>
      <c r="N292" s="238" t="s">
        <v>47</v>
      </c>
      <c r="O292" s="85"/>
      <c r="P292" s="239">
        <f>O292*H292</f>
        <v>0</v>
      </c>
      <c r="Q292" s="239">
        <v>0.31108000000000002</v>
      </c>
      <c r="R292" s="239">
        <f>Q292*H292</f>
        <v>1.5554000000000001</v>
      </c>
      <c r="S292" s="239">
        <v>0</v>
      </c>
      <c r="T292" s="240">
        <f>S292*H292</f>
        <v>0</v>
      </c>
      <c r="AR292" s="241" t="s">
        <v>158</v>
      </c>
      <c r="AT292" s="241" t="s">
        <v>153</v>
      </c>
      <c r="AU292" s="241" t="s">
        <v>91</v>
      </c>
      <c r="AY292" s="16" t="s">
        <v>149</v>
      </c>
      <c r="BE292" s="242">
        <f>IF(N292="základní",J292,0)</f>
        <v>0</v>
      </c>
      <c r="BF292" s="242">
        <f>IF(N292="snížená",J292,0)</f>
        <v>0</v>
      </c>
      <c r="BG292" s="242">
        <f>IF(N292="zákl. přenesená",J292,0)</f>
        <v>0</v>
      </c>
      <c r="BH292" s="242">
        <f>IF(N292="sníž. přenesená",J292,0)</f>
        <v>0</v>
      </c>
      <c r="BI292" s="242">
        <f>IF(N292="nulová",J292,0)</f>
        <v>0</v>
      </c>
      <c r="BJ292" s="16" t="s">
        <v>89</v>
      </c>
      <c r="BK292" s="242">
        <f>ROUND(I292*H292,2)</f>
        <v>0</v>
      </c>
      <c r="BL292" s="16" t="s">
        <v>158</v>
      </c>
      <c r="BM292" s="241" t="s">
        <v>458</v>
      </c>
    </row>
    <row r="293" s="13" customFormat="1">
      <c r="B293" s="254"/>
      <c r="C293" s="255"/>
      <c r="D293" s="245" t="s">
        <v>161</v>
      </c>
      <c r="E293" s="256" t="s">
        <v>1</v>
      </c>
      <c r="F293" s="257" t="s">
        <v>179</v>
      </c>
      <c r="G293" s="255"/>
      <c r="H293" s="258">
        <v>5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AT293" s="264" t="s">
        <v>161</v>
      </c>
      <c r="AU293" s="264" t="s">
        <v>91</v>
      </c>
      <c r="AV293" s="13" t="s">
        <v>91</v>
      </c>
      <c r="AW293" s="13" t="s">
        <v>38</v>
      </c>
      <c r="AX293" s="13" t="s">
        <v>89</v>
      </c>
      <c r="AY293" s="264" t="s">
        <v>149</v>
      </c>
    </row>
    <row r="294" s="1" customFormat="1" ht="16.5" customHeight="1">
      <c r="B294" s="37"/>
      <c r="C294" s="230" t="s">
        <v>459</v>
      </c>
      <c r="D294" s="230" t="s">
        <v>153</v>
      </c>
      <c r="E294" s="231" t="s">
        <v>460</v>
      </c>
      <c r="F294" s="232" t="s">
        <v>461</v>
      </c>
      <c r="G294" s="233" t="s">
        <v>385</v>
      </c>
      <c r="H294" s="234">
        <v>12</v>
      </c>
      <c r="I294" s="235"/>
      <c r="J294" s="236">
        <f>ROUND(I294*H294,2)</f>
        <v>0</v>
      </c>
      <c r="K294" s="232" t="s">
        <v>157</v>
      </c>
      <c r="L294" s="42"/>
      <c r="M294" s="237" t="s">
        <v>1</v>
      </c>
      <c r="N294" s="238" t="s">
        <v>47</v>
      </c>
      <c r="O294" s="85"/>
      <c r="P294" s="239">
        <f>O294*H294</f>
        <v>0</v>
      </c>
      <c r="Q294" s="239">
        <v>0.26469999999999999</v>
      </c>
      <c r="R294" s="239">
        <f>Q294*H294</f>
        <v>3.1764000000000001</v>
      </c>
      <c r="S294" s="239">
        <v>0</v>
      </c>
      <c r="T294" s="240">
        <f>S294*H294</f>
        <v>0</v>
      </c>
      <c r="AR294" s="241" t="s">
        <v>158</v>
      </c>
      <c r="AT294" s="241" t="s">
        <v>153</v>
      </c>
      <c r="AU294" s="241" t="s">
        <v>91</v>
      </c>
      <c r="AY294" s="16" t="s">
        <v>149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6" t="s">
        <v>89</v>
      </c>
      <c r="BK294" s="242">
        <f>ROUND(I294*H294,2)</f>
        <v>0</v>
      </c>
      <c r="BL294" s="16" t="s">
        <v>158</v>
      </c>
      <c r="BM294" s="241" t="s">
        <v>462</v>
      </c>
    </row>
    <row r="295" s="13" customFormat="1">
      <c r="B295" s="254"/>
      <c r="C295" s="255"/>
      <c r="D295" s="245" t="s">
        <v>161</v>
      </c>
      <c r="E295" s="256" t="s">
        <v>1</v>
      </c>
      <c r="F295" s="257" t="s">
        <v>191</v>
      </c>
      <c r="G295" s="255"/>
      <c r="H295" s="258">
        <v>12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AT295" s="264" t="s">
        <v>161</v>
      </c>
      <c r="AU295" s="264" t="s">
        <v>91</v>
      </c>
      <c r="AV295" s="13" t="s">
        <v>91</v>
      </c>
      <c r="AW295" s="13" t="s">
        <v>38</v>
      </c>
      <c r="AX295" s="13" t="s">
        <v>89</v>
      </c>
      <c r="AY295" s="264" t="s">
        <v>149</v>
      </c>
    </row>
    <row r="296" s="1" customFormat="1" ht="16.5" customHeight="1">
      <c r="B296" s="37"/>
      <c r="C296" s="230" t="s">
        <v>463</v>
      </c>
      <c r="D296" s="230" t="s">
        <v>153</v>
      </c>
      <c r="E296" s="231" t="s">
        <v>464</v>
      </c>
      <c r="F296" s="232" t="s">
        <v>465</v>
      </c>
      <c r="G296" s="233" t="s">
        <v>385</v>
      </c>
      <c r="H296" s="234">
        <v>10</v>
      </c>
      <c r="I296" s="235"/>
      <c r="J296" s="236">
        <f>ROUND(I296*H296,2)</f>
        <v>0</v>
      </c>
      <c r="K296" s="232" t="s">
        <v>1</v>
      </c>
      <c r="L296" s="42"/>
      <c r="M296" s="237" t="s">
        <v>1</v>
      </c>
      <c r="N296" s="238" t="s">
        <v>47</v>
      </c>
      <c r="O296" s="85"/>
      <c r="P296" s="239">
        <f>O296*H296</f>
        <v>0</v>
      </c>
      <c r="Q296" s="239">
        <v>0.01</v>
      </c>
      <c r="R296" s="239">
        <f>Q296*H296</f>
        <v>0.10000000000000001</v>
      </c>
      <c r="S296" s="239">
        <v>0</v>
      </c>
      <c r="T296" s="240">
        <f>S296*H296</f>
        <v>0</v>
      </c>
      <c r="AR296" s="241" t="s">
        <v>158</v>
      </c>
      <c r="AT296" s="241" t="s">
        <v>153</v>
      </c>
      <c r="AU296" s="241" t="s">
        <v>91</v>
      </c>
      <c r="AY296" s="16" t="s">
        <v>149</v>
      </c>
      <c r="BE296" s="242">
        <f>IF(N296="základní",J296,0)</f>
        <v>0</v>
      </c>
      <c r="BF296" s="242">
        <f>IF(N296="snížená",J296,0)</f>
        <v>0</v>
      </c>
      <c r="BG296" s="242">
        <f>IF(N296="zákl. přenesená",J296,0)</f>
        <v>0</v>
      </c>
      <c r="BH296" s="242">
        <f>IF(N296="sníž. přenesená",J296,0)</f>
        <v>0</v>
      </c>
      <c r="BI296" s="242">
        <f>IF(N296="nulová",J296,0)</f>
        <v>0</v>
      </c>
      <c r="BJ296" s="16" t="s">
        <v>89</v>
      </c>
      <c r="BK296" s="242">
        <f>ROUND(I296*H296,2)</f>
        <v>0</v>
      </c>
      <c r="BL296" s="16" t="s">
        <v>158</v>
      </c>
      <c r="BM296" s="241" t="s">
        <v>466</v>
      </c>
    </row>
    <row r="297" s="11" customFormat="1" ht="22.8" customHeight="1">
      <c r="B297" s="214"/>
      <c r="C297" s="215"/>
      <c r="D297" s="216" t="s">
        <v>81</v>
      </c>
      <c r="E297" s="228" t="s">
        <v>467</v>
      </c>
      <c r="F297" s="228" t="s">
        <v>468</v>
      </c>
      <c r="G297" s="215"/>
      <c r="H297" s="215"/>
      <c r="I297" s="218"/>
      <c r="J297" s="229">
        <f>BK297</f>
        <v>0</v>
      </c>
      <c r="K297" s="215"/>
      <c r="L297" s="220"/>
      <c r="M297" s="221"/>
      <c r="N297" s="222"/>
      <c r="O297" s="222"/>
      <c r="P297" s="223">
        <f>SUM(P298:P338)</f>
        <v>0</v>
      </c>
      <c r="Q297" s="222"/>
      <c r="R297" s="223">
        <f>SUM(R298:R338)</f>
        <v>70.427647000000007</v>
      </c>
      <c r="S297" s="222"/>
      <c r="T297" s="224">
        <f>SUM(T298:T338)</f>
        <v>0</v>
      </c>
      <c r="AR297" s="225" t="s">
        <v>89</v>
      </c>
      <c r="AT297" s="226" t="s">
        <v>81</v>
      </c>
      <c r="AU297" s="226" t="s">
        <v>89</v>
      </c>
      <c r="AY297" s="225" t="s">
        <v>149</v>
      </c>
      <c r="BK297" s="227">
        <f>SUM(BK298:BK338)</f>
        <v>0</v>
      </c>
    </row>
    <row r="298" s="1" customFormat="1" ht="16.5" customHeight="1">
      <c r="B298" s="37"/>
      <c r="C298" s="230" t="s">
        <v>469</v>
      </c>
      <c r="D298" s="230" t="s">
        <v>153</v>
      </c>
      <c r="E298" s="231" t="s">
        <v>470</v>
      </c>
      <c r="F298" s="232" t="s">
        <v>471</v>
      </c>
      <c r="G298" s="233" t="s">
        <v>187</v>
      </c>
      <c r="H298" s="234">
        <v>141.5</v>
      </c>
      <c r="I298" s="235"/>
      <c r="J298" s="236">
        <f>ROUND(I298*H298,2)</f>
        <v>0</v>
      </c>
      <c r="K298" s="232" t="s">
        <v>157</v>
      </c>
      <c r="L298" s="42"/>
      <c r="M298" s="237" t="s">
        <v>1</v>
      </c>
      <c r="N298" s="238" t="s">
        <v>47</v>
      </c>
      <c r="O298" s="85"/>
      <c r="P298" s="239">
        <f>O298*H298</f>
        <v>0</v>
      </c>
      <c r="Q298" s="239">
        <v>0.00011</v>
      </c>
      <c r="R298" s="239">
        <f>Q298*H298</f>
        <v>0.015565000000000001</v>
      </c>
      <c r="S298" s="239">
        <v>0</v>
      </c>
      <c r="T298" s="240">
        <f>S298*H298</f>
        <v>0</v>
      </c>
      <c r="AR298" s="241" t="s">
        <v>158</v>
      </c>
      <c r="AT298" s="241" t="s">
        <v>153</v>
      </c>
      <c r="AU298" s="241" t="s">
        <v>91</v>
      </c>
      <c r="AY298" s="16" t="s">
        <v>149</v>
      </c>
      <c r="BE298" s="242">
        <f>IF(N298="základní",J298,0)</f>
        <v>0</v>
      </c>
      <c r="BF298" s="242">
        <f>IF(N298="snížená",J298,0)</f>
        <v>0</v>
      </c>
      <c r="BG298" s="242">
        <f>IF(N298="zákl. přenesená",J298,0)</f>
        <v>0</v>
      </c>
      <c r="BH298" s="242">
        <f>IF(N298="sníž. přenesená",J298,0)</f>
        <v>0</v>
      </c>
      <c r="BI298" s="242">
        <f>IF(N298="nulová",J298,0)</f>
        <v>0</v>
      </c>
      <c r="BJ298" s="16" t="s">
        <v>89</v>
      </c>
      <c r="BK298" s="242">
        <f>ROUND(I298*H298,2)</f>
        <v>0</v>
      </c>
      <c r="BL298" s="16" t="s">
        <v>158</v>
      </c>
      <c r="BM298" s="241" t="s">
        <v>472</v>
      </c>
    </row>
    <row r="299" s="12" customFormat="1">
      <c r="B299" s="243"/>
      <c r="C299" s="244"/>
      <c r="D299" s="245" t="s">
        <v>161</v>
      </c>
      <c r="E299" s="246" t="s">
        <v>1</v>
      </c>
      <c r="F299" s="247" t="s">
        <v>473</v>
      </c>
      <c r="G299" s="244"/>
      <c r="H299" s="246" t="s">
        <v>1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AT299" s="253" t="s">
        <v>161</v>
      </c>
      <c r="AU299" s="253" t="s">
        <v>91</v>
      </c>
      <c r="AV299" s="12" t="s">
        <v>89</v>
      </c>
      <c r="AW299" s="12" t="s">
        <v>38</v>
      </c>
      <c r="AX299" s="12" t="s">
        <v>82</v>
      </c>
      <c r="AY299" s="253" t="s">
        <v>149</v>
      </c>
    </row>
    <row r="300" s="13" customFormat="1">
      <c r="B300" s="254"/>
      <c r="C300" s="255"/>
      <c r="D300" s="245" t="s">
        <v>161</v>
      </c>
      <c r="E300" s="256" t="s">
        <v>1</v>
      </c>
      <c r="F300" s="257" t="s">
        <v>474</v>
      </c>
      <c r="G300" s="255"/>
      <c r="H300" s="258">
        <v>141.5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AT300" s="264" t="s">
        <v>161</v>
      </c>
      <c r="AU300" s="264" t="s">
        <v>91</v>
      </c>
      <c r="AV300" s="13" t="s">
        <v>91</v>
      </c>
      <c r="AW300" s="13" t="s">
        <v>38</v>
      </c>
      <c r="AX300" s="13" t="s">
        <v>89</v>
      </c>
      <c r="AY300" s="264" t="s">
        <v>149</v>
      </c>
    </row>
    <row r="301" s="1" customFormat="1" ht="16.5" customHeight="1">
      <c r="B301" s="37"/>
      <c r="C301" s="265" t="s">
        <v>475</v>
      </c>
      <c r="D301" s="265" t="s">
        <v>209</v>
      </c>
      <c r="E301" s="266" t="s">
        <v>476</v>
      </c>
      <c r="F301" s="267" t="s">
        <v>477</v>
      </c>
      <c r="G301" s="268" t="s">
        <v>287</v>
      </c>
      <c r="H301" s="269">
        <v>83.688000000000002</v>
      </c>
      <c r="I301" s="270"/>
      <c r="J301" s="271">
        <f>ROUND(I301*H301,2)</f>
        <v>0</v>
      </c>
      <c r="K301" s="267" t="s">
        <v>157</v>
      </c>
      <c r="L301" s="272"/>
      <c r="M301" s="273" t="s">
        <v>1</v>
      </c>
      <c r="N301" s="274" t="s">
        <v>47</v>
      </c>
      <c r="O301" s="85"/>
      <c r="P301" s="239">
        <f>O301*H301</f>
        <v>0</v>
      </c>
      <c r="Q301" s="239">
        <v>0.001</v>
      </c>
      <c r="R301" s="239">
        <f>Q301*H301</f>
        <v>0.083687999999999998</v>
      </c>
      <c r="S301" s="239">
        <v>0</v>
      </c>
      <c r="T301" s="240">
        <f>S301*H301</f>
        <v>0</v>
      </c>
      <c r="AR301" s="241" t="s">
        <v>199</v>
      </c>
      <c r="AT301" s="241" t="s">
        <v>209</v>
      </c>
      <c r="AU301" s="241" t="s">
        <v>91</v>
      </c>
      <c r="AY301" s="16" t="s">
        <v>149</v>
      </c>
      <c r="BE301" s="242">
        <f>IF(N301="základní",J301,0)</f>
        <v>0</v>
      </c>
      <c r="BF301" s="242">
        <f>IF(N301="snížená",J301,0)</f>
        <v>0</v>
      </c>
      <c r="BG301" s="242">
        <f>IF(N301="zákl. přenesená",J301,0)</f>
        <v>0</v>
      </c>
      <c r="BH301" s="242">
        <f>IF(N301="sníž. přenesená",J301,0)</f>
        <v>0</v>
      </c>
      <c r="BI301" s="242">
        <f>IF(N301="nulová",J301,0)</f>
        <v>0</v>
      </c>
      <c r="BJ301" s="16" t="s">
        <v>89</v>
      </c>
      <c r="BK301" s="242">
        <f>ROUND(I301*H301,2)</f>
        <v>0</v>
      </c>
      <c r="BL301" s="16" t="s">
        <v>158</v>
      </c>
      <c r="BM301" s="241" t="s">
        <v>478</v>
      </c>
    </row>
    <row r="302" s="13" customFormat="1">
      <c r="B302" s="254"/>
      <c r="C302" s="255"/>
      <c r="D302" s="245" t="s">
        <v>161</v>
      </c>
      <c r="E302" s="256" t="s">
        <v>1</v>
      </c>
      <c r="F302" s="257" t="s">
        <v>479</v>
      </c>
      <c r="G302" s="255"/>
      <c r="H302" s="258">
        <v>83.688000000000002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AT302" s="264" t="s">
        <v>161</v>
      </c>
      <c r="AU302" s="264" t="s">
        <v>91</v>
      </c>
      <c r="AV302" s="13" t="s">
        <v>91</v>
      </c>
      <c r="AW302" s="13" t="s">
        <v>38</v>
      </c>
      <c r="AX302" s="13" t="s">
        <v>89</v>
      </c>
      <c r="AY302" s="264" t="s">
        <v>149</v>
      </c>
    </row>
    <row r="303" s="1" customFormat="1" ht="16.5" customHeight="1">
      <c r="B303" s="37"/>
      <c r="C303" s="230" t="s">
        <v>480</v>
      </c>
      <c r="D303" s="230" t="s">
        <v>153</v>
      </c>
      <c r="E303" s="231" t="s">
        <v>481</v>
      </c>
      <c r="F303" s="232" t="s">
        <v>482</v>
      </c>
      <c r="G303" s="233" t="s">
        <v>156</v>
      </c>
      <c r="H303" s="234">
        <v>66</v>
      </c>
      <c r="I303" s="235"/>
      <c r="J303" s="236">
        <f>ROUND(I303*H303,2)</f>
        <v>0</v>
      </c>
      <c r="K303" s="232" t="s">
        <v>157</v>
      </c>
      <c r="L303" s="42"/>
      <c r="M303" s="237" t="s">
        <v>1</v>
      </c>
      <c r="N303" s="238" t="s">
        <v>47</v>
      </c>
      <c r="O303" s="85"/>
      <c r="P303" s="239">
        <f>O303*H303</f>
        <v>0</v>
      </c>
      <c r="Q303" s="239">
        <v>0.00084999999999999995</v>
      </c>
      <c r="R303" s="239">
        <f>Q303*H303</f>
        <v>0.056099999999999997</v>
      </c>
      <c r="S303" s="239">
        <v>0</v>
      </c>
      <c r="T303" s="240">
        <f>S303*H303</f>
        <v>0</v>
      </c>
      <c r="AR303" s="241" t="s">
        <v>158</v>
      </c>
      <c r="AT303" s="241" t="s">
        <v>153</v>
      </c>
      <c r="AU303" s="241" t="s">
        <v>91</v>
      </c>
      <c r="AY303" s="16" t="s">
        <v>149</v>
      </c>
      <c r="BE303" s="242">
        <f>IF(N303="základní",J303,0)</f>
        <v>0</v>
      </c>
      <c r="BF303" s="242">
        <f>IF(N303="snížená",J303,0)</f>
        <v>0</v>
      </c>
      <c r="BG303" s="242">
        <f>IF(N303="zákl. přenesená",J303,0)</f>
        <v>0</v>
      </c>
      <c r="BH303" s="242">
        <f>IF(N303="sníž. přenesená",J303,0)</f>
        <v>0</v>
      </c>
      <c r="BI303" s="242">
        <f>IF(N303="nulová",J303,0)</f>
        <v>0</v>
      </c>
      <c r="BJ303" s="16" t="s">
        <v>89</v>
      </c>
      <c r="BK303" s="242">
        <f>ROUND(I303*H303,2)</f>
        <v>0</v>
      </c>
      <c r="BL303" s="16" t="s">
        <v>158</v>
      </c>
      <c r="BM303" s="241" t="s">
        <v>483</v>
      </c>
    </row>
    <row r="304" s="12" customFormat="1">
      <c r="B304" s="243"/>
      <c r="C304" s="244"/>
      <c r="D304" s="245" t="s">
        <v>161</v>
      </c>
      <c r="E304" s="246" t="s">
        <v>1</v>
      </c>
      <c r="F304" s="247" t="s">
        <v>484</v>
      </c>
      <c r="G304" s="244"/>
      <c r="H304" s="246" t="s">
        <v>1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AT304" s="253" t="s">
        <v>161</v>
      </c>
      <c r="AU304" s="253" t="s">
        <v>91</v>
      </c>
      <c r="AV304" s="12" t="s">
        <v>89</v>
      </c>
      <c r="AW304" s="12" t="s">
        <v>38</v>
      </c>
      <c r="AX304" s="12" t="s">
        <v>82</v>
      </c>
      <c r="AY304" s="253" t="s">
        <v>149</v>
      </c>
    </row>
    <row r="305" s="13" customFormat="1">
      <c r="B305" s="254"/>
      <c r="C305" s="255"/>
      <c r="D305" s="245" t="s">
        <v>161</v>
      </c>
      <c r="E305" s="256" t="s">
        <v>1</v>
      </c>
      <c r="F305" s="257" t="s">
        <v>485</v>
      </c>
      <c r="G305" s="255"/>
      <c r="H305" s="258">
        <v>2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AT305" s="264" t="s">
        <v>161</v>
      </c>
      <c r="AU305" s="264" t="s">
        <v>91</v>
      </c>
      <c r="AV305" s="13" t="s">
        <v>91</v>
      </c>
      <c r="AW305" s="13" t="s">
        <v>38</v>
      </c>
      <c r="AX305" s="13" t="s">
        <v>82</v>
      </c>
      <c r="AY305" s="264" t="s">
        <v>149</v>
      </c>
    </row>
    <row r="306" s="12" customFormat="1">
      <c r="B306" s="243"/>
      <c r="C306" s="244"/>
      <c r="D306" s="245" t="s">
        <v>161</v>
      </c>
      <c r="E306" s="246" t="s">
        <v>1</v>
      </c>
      <c r="F306" s="247" t="s">
        <v>486</v>
      </c>
      <c r="G306" s="244"/>
      <c r="H306" s="246" t="s">
        <v>1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AT306" s="253" t="s">
        <v>161</v>
      </c>
      <c r="AU306" s="253" t="s">
        <v>91</v>
      </c>
      <c r="AV306" s="12" t="s">
        <v>89</v>
      </c>
      <c r="AW306" s="12" t="s">
        <v>38</v>
      </c>
      <c r="AX306" s="12" t="s">
        <v>82</v>
      </c>
      <c r="AY306" s="253" t="s">
        <v>149</v>
      </c>
    </row>
    <row r="307" s="13" customFormat="1">
      <c r="B307" s="254"/>
      <c r="C307" s="255"/>
      <c r="D307" s="245" t="s">
        <v>161</v>
      </c>
      <c r="E307" s="256" t="s">
        <v>1</v>
      </c>
      <c r="F307" s="257" t="s">
        <v>487</v>
      </c>
      <c r="G307" s="255"/>
      <c r="H307" s="258">
        <v>40</v>
      </c>
      <c r="I307" s="259"/>
      <c r="J307" s="255"/>
      <c r="K307" s="255"/>
      <c r="L307" s="260"/>
      <c r="M307" s="261"/>
      <c r="N307" s="262"/>
      <c r="O307" s="262"/>
      <c r="P307" s="262"/>
      <c r="Q307" s="262"/>
      <c r="R307" s="262"/>
      <c r="S307" s="262"/>
      <c r="T307" s="263"/>
      <c r="AT307" s="264" t="s">
        <v>161</v>
      </c>
      <c r="AU307" s="264" t="s">
        <v>91</v>
      </c>
      <c r="AV307" s="13" t="s">
        <v>91</v>
      </c>
      <c r="AW307" s="13" t="s">
        <v>38</v>
      </c>
      <c r="AX307" s="13" t="s">
        <v>82</v>
      </c>
      <c r="AY307" s="264" t="s">
        <v>149</v>
      </c>
    </row>
    <row r="308" s="12" customFormat="1">
      <c r="B308" s="243"/>
      <c r="C308" s="244"/>
      <c r="D308" s="245" t="s">
        <v>161</v>
      </c>
      <c r="E308" s="246" t="s">
        <v>1</v>
      </c>
      <c r="F308" s="247" t="s">
        <v>488</v>
      </c>
      <c r="G308" s="244"/>
      <c r="H308" s="246" t="s">
        <v>1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AT308" s="253" t="s">
        <v>161</v>
      </c>
      <c r="AU308" s="253" t="s">
        <v>91</v>
      </c>
      <c r="AV308" s="12" t="s">
        <v>89</v>
      </c>
      <c r="AW308" s="12" t="s">
        <v>38</v>
      </c>
      <c r="AX308" s="12" t="s">
        <v>82</v>
      </c>
      <c r="AY308" s="253" t="s">
        <v>149</v>
      </c>
    </row>
    <row r="309" s="13" customFormat="1">
      <c r="B309" s="254"/>
      <c r="C309" s="255"/>
      <c r="D309" s="245" t="s">
        <v>161</v>
      </c>
      <c r="E309" s="256" t="s">
        <v>1</v>
      </c>
      <c r="F309" s="257" t="s">
        <v>489</v>
      </c>
      <c r="G309" s="255"/>
      <c r="H309" s="258">
        <v>16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AT309" s="264" t="s">
        <v>161</v>
      </c>
      <c r="AU309" s="264" t="s">
        <v>91</v>
      </c>
      <c r="AV309" s="13" t="s">
        <v>91</v>
      </c>
      <c r="AW309" s="13" t="s">
        <v>38</v>
      </c>
      <c r="AX309" s="13" t="s">
        <v>82</v>
      </c>
      <c r="AY309" s="264" t="s">
        <v>149</v>
      </c>
    </row>
    <row r="310" s="12" customFormat="1">
      <c r="B310" s="243"/>
      <c r="C310" s="244"/>
      <c r="D310" s="245" t="s">
        <v>161</v>
      </c>
      <c r="E310" s="246" t="s">
        <v>1</v>
      </c>
      <c r="F310" s="247" t="s">
        <v>490</v>
      </c>
      <c r="G310" s="244"/>
      <c r="H310" s="246" t="s">
        <v>1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AT310" s="253" t="s">
        <v>161</v>
      </c>
      <c r="AU310" s="253" t="s">
        <v>91</v>
      </c>
      <c r="AV310" s="12" t="s">
        <v>89</v>
      </c>
      <c r="AW310" s="12" t="s">
        <v>38</v>
      </c>
      <c r="AX310" s="12" t="s">
        <v>82</v>
      </c>
      <c r="AY310" s="253" t="s">
        <v>149</v>
      </c>
    </row>
    <row r="311" s="13" customFormat="1">
      <c r="B311" s="254"/>
      <c r="C311" s="255"/>
      <c r="D311" s="245" t="s">
        <v>161</v>
      </c>
      <c r="E311" s="256" t="s">
        <v>1</v>
      </c>
      <c r="F311" s="257" t="s">
        <v>91</v>
      </c>
      <c r="G311" s="255"/>
      <c r="H311" s="258">
        <v>2</v>
      </c>
      <c r="I311" s="259"/>
      <c r="J311" s="255"/>
      <c r="K311" s="255"/>
      <c r="L311" s="260"/>
      <c r="M311" s="261"/>
      <c r="N311" s="262"/>
      <c r="O311" s="262"/>
      <c r="P311" s="262"/>
      <c r="Q311" s="262"/>
      <c r="R311" s="262"/>
      <c r="S311" s="262"/>
      <c r="T311" s="263"/>
      <c r="AT311" s="264" t="s">
        <v>161</v>
      </c>
      <c r="AU311" s="264" t="s">
        <v>91</v>
      </c>
      <c r="AV311" s="13" t="s">
        <v>91</v>
      </c>
      <c r="AW311" s="13" t="s">
        <v>38</v>
      </c>
      <c r="AX311" s="13" t="s">
        <v>82</v>
      </c>
      <c r="AY311" s="264" t="s">
        <v>149</v>
      </c>
    </row>
    <row r="312" s="12" customFormat="1">
      <c r="B312" s="243"/>
      <c r="C312" s="244"/>
      <c r="D312" s="245" t="s">
        <v>161</v>
      </c>
      <c r="E312" s="246" t="s">
        <v>1</v>
      </c>
      <c r="F312" s="247" t="s">
        <v>491</v>
      </c>
      <c r="G312" s="244"/>
      <c r="H312" s="246" t="s">
        <v>1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AT312" s="253" t="s">
        <v>161</v>
      </c>
      <c r="AU312" s="253" t="s">
        <v>91</v>
      </c>
      <c r="AV312" s="12" t="s">
        <v>89</v>
      </c>
      <c r="AW312" s="12" t="s">
        <v>38</v>
      </c>
      <c r="AX312" s="12" t="s">
        <v>82</v>
      </c>
      <c r="AY312" s="253" t="s">
        <v>149</v>
      </c>
    </row>
    <row r="313" s="13" customFormat="1">
      <c r="B313" s="254"/>
      <c r="C313" s="255"/>
      <c r="D313" s="245" t="s">
        <v>161</v>
      </c>
      <c r="E313" s="256" t="s">
        <v>1</v>
      </c>
      <c r="F313" s="257" t="s">
        <v>492</v>
      </c>
      <c r="G313" s="255"/>
      <c r="H313" s="258">
        <v>6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AT313" s="264" t="s">
        <v>161</v>
      </c>
      <c r="AU313" s="264" t="s">
        <v>91</v>
      </c>
      <c r="AV313" s="13" t="s">
        <v>91</v>
      </c>
      <c r="AW313" s="13" t="s">
        <v>38</v>
      </c>
      <c r="AX313" s="13" t="s">
        <v>82</v>
      </c>
      <c r="AY313" s="264" t="s">
        <v>149</v>
      </c>
    </row>
    <row r="314" s="1" customFormat="1" ht="16.5" customHeight="1">
      <c r="B314" s="37"/>
      <c r="C314" s="230" t="s">
        <v>493</v>
      </c>
      <c r="D314" s="230" t="s">
        <v>153</v>
      </c>
      <c r="E314" s="231" t="s">
        <v>494</v>
      </c>
      <c r="F314" s="232" t="s">
        <v>495</v>
      </c>
      <c r="G314" s="233" t="s">
        <v>187</v>
      </c>
      <c r="H314" s="234">
        <v>412</v>
      </c>
      <c r="I314" s="235"/>
      <c r="J314" s="236">
        <f>ROUND(I314*H314,2)</f>
        <v>0</v>
      </c>
      <c r="K314" s="232" t="s">
        <v>157</v>
      </c>
      <c r="L314" s="42"/>
      <c r="M314" s="237" t="s">
        <v>1</v>
      </c>
      <c r="N314" s="238" t="s">
        <v>47</v>
      </c>
      <c r="O314" s="85"/>
      <c r="P314" s="239">
        <f>O314*H314</f>
        <v>0</v>
      </c>
      <c r="Q314" s="239">
        <v>0.080879999999999994</v>
      </c>
      <c r="R314" s="239">
        <f>Q314*H314</f>
        <v>33.322559999999996</v>
      </c>
      <c r="S314" s="239">
        <v>0</v>
      </c>
      <c r="T314" s="240">
        <f>S314*H314</f>
        <v>0</v>
      </c>
      <c r="AR314" s="241" t="s">
        <v>158</v>
      </c>
      <c r="AT314" s="241" t="s">
        <v>153</v>
      </c>
      <c r="AU314" s="241" t="s">
        <v>91</v>
      </c>
      <c r="AY314" s="16" t="s">
        <v>149</v>
      </c>
      <c r="BE314" s="242">
        <f>IF(N314="základní",J314,0)</f>
        <v>0</v>
      </c>
      <c r="BF314" s="242">
        <f>IF(N314="snížená",J314,0)</f>
        <v>0</v>
      </c>
      <c r="BG314" s="242">
        <f>IF(N314="zákl. přenesená",J314,0)</f>
        <v>0</v>
      </c>
      <c r="BH314" s="242">
        <f>IF(N314="sníž. přenesená",J314,0)</f>
        <v>0</v>
      </c>
      <c r="BI314" s="242">
        <f>IF(N314="nulová",J314,0)</f>
        <v>0</v>
      </c>
      <c r="BJ314" s="16" t="s">
        <v>89</v>
      </c>
      <c r="BK314" s="242">
        <f>ROUND(I314*H314,2)</f>
        <v>0</v>
      </c>
      <c r="BL314" s="16" t="s">
        <v>158</v>
      </c>
      <c r="BM314" s="241" t="s">
        <v>496</v>
      </c>
    </row>
    <row r="315" s="13" customFormat="1">
      <c r="B315" s="254"/>
      <c r="C315" s="255"/>
      <c r="D315" s="245" t="s">
        <v>161</v>
      </c>
      <c r="E315" s="256" t="s">
        <v>1</v>
      </c>
      <c r="F315" s="257" t="s">
        <v>497</v>
      </c>
      <c r="G315" s="255"/>
      <c r="H315" s="258">
        <v>139.69999999999999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AT315" s="264" t="s">
        <v>161</v>
      </c>
      <c r="AU315" s="264" t="s">
        <v>91</v>
      </c>
      <c r="AV315" s="13" t="s">
        <v>91</v>
      </c>
      <c r="AW315" s="13" t="s">
        <v>38</v>
      </c>
      <c r="AX315" s="13" t="s">
        <v>82</v>
      </c>
      <c r="AY315" s="264" t="s">
        <v>149</v>
      </c>
    </row>
    <row r="316" s="13" customFormat="1">
      <c r="B316" s="254"/>
      <c r="C316" s="255"/>
      <c r="D316" s="245" t="s">
        <v>161</v>
      </c>
      <c r="E316" s="256" t="s">
        <v>1</v>
      </c>
      <c r="F316" s="257" t="s">
        <v>498</v>
      </c>
      <c r="G316" s="255"/>
      <c r="H316" s="258">
        <v>57.799999999999997</v>
      </c>
      <c r="I316" s="259"/>
      <c r="J316" s="255"/>
      <c r="K316" s="255"/>
      <c r="L316" s="260"/>
      <c r="M316" s="261"/>
      <c r="N316" s="262"/>
      <c r="O316" s="262"/>
      <c r="P316" s="262"/>
      <c r="Q316" s="262"/>
      <c r="R316" s="262"/>
      <c r="S316" s="262"/>
      <c r="T316" s="263"/>
      <c r="AT316" s="264" t="s">
        <v>161</v>
      </c>
      <c r="AU316" s="264" t="s">
        <v>91</v>
      </c>
      <c r="AV316" s="13" t="s">
        <v>91</v>
      </c>
      <c r="AW316" s="13" t="s">
        <v>38</v>
      </c>
      <c r="AX316" s="13" t="s">
        <v>82</v>
      </c>
      <c r="AY316" s="264" t="s">
        <v>149</v>
      </c>
    </row>
    <row r="317" s="13" customFormat="1">
      <c r="B317" s="254"/>
      <c r="C317" s="255"/>
      <c r="D317" s="245" t="s">
        <v>161</v>
      </c>
      <c r="E317" s="256" t="s">
        <v>1</v>
      </c>
      <c r="F317" s="257" t="s">
        <v>499</v>
      </c>
      <c r="G317" s="255"/>
      <c r="H317" s="258">
        <v>127.8</v>
      </c>
      <c r="I317" s="259"/>
      <c r="J317" s="255"/>
      <c r="K317" s="255"/>
      <c r="L317" s="260"/>
      <c r="M317" s="261"/>
      <c r="N317" s="262"/>
      <c r="O317" s="262"/>
      <c r="P317" s="262"/>
      <c r="Q317" s="262"/>
      <c r="R317" s="262"/>
      <c r="S317" s="262"/>
      <c r="T317" s="263"/>
      <c r="AT317" s="264" t="s">
        <v>161</v>
      </c>
      <c r="AU317" s="264" t="s">
        <v>91</v>
      </c>
      <c r="AV317" s="13" t="s">
        <v>91</v>
      </c>
      <c r="AW317" s="13" t="s">
        <v>38</v>
      </c>
      <c r="AX317" s="13" t="s">
        <v>82</v>
      </c>
      <c r="AY317" s="264" t="s">
        <v>149</v>
      </c>
    </row>
    <row r="318" s="13" customFormat="1">
      <c r="B318" s="254"/>
      <c r="C318" s="255"/>
      <c r="D318" s="245" t="s">
        <v>161</v>
      </c>
      <c r="E318" s="256" t="s">
        <v>1</v>
      </c>
      <c r="F318" s="257" t="s">
        <v>500</v>
      </c>
      <c r="G318" s="255"/>
      <c r="H318" s="258">
        <v>54.299999999999997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AT318" s="264" t="s">
        <v>161</v>
      </c>
      <c r="AU318" s="264" t="s">
        <v>91</v>
      </c>
      <c r="AV318" s="13" t="s">
        <v>91</v>
      </c>
      <c r="AW318" s="13" t="s">
        <v>38</v>
      </c>
      <c r="AX318" s="13" t="s">
        <v>82</v>
      </c>
      <c r="AY318" s="264" t="s">
        <v>149</v>
      </c>
    </row>
    <row r="319" s="13" customFormat="1">
      <c r="B319" s="254"/>
      <c r="C319" s="255"/>
      <c r="D319" s="245" t="s">
        <v>161</v>
      </c>
      <c r="E319" s="256" t="s">
        <v>1</v>
      </c>
      <c r="F319" s="257" t="s">
        <v>501</v>
      </c>
      <c r="G319" s="255"/>
      <c r="H319" s="258">
        <v>32.399999999999999</v>
      </c>
      <c r="I319" s="259"/>
      <c r="J319" s="255"/>
      <c r="K319" s="255"/>
      <c r="L319" s="260"/>
      <c r="M319" s="261"/>
      <c r="N319" s="262"/>
      <c r="O319" s="262"/>
      <c r="P319" s="262"/>
      <c r="Q319" s="262"/>
      <c r="R319" s="262"/>
      <c r="S319" s="262"/>
      <c r="T319" s="263"/>
      <c r="AT319" s="264" t="s">
        <v>161</v>
      </c>
      <c r="AU319" s="264" t="s">
        <v>91</v>
      </c>
      <c r="AV319" s="13" t="s">
        <v>91</v>
      </c>
      <c r="AW319" s="13" t="s">
        <v>38</v>
      </c>
      <c r="AX319" s="13" t="s">
        <v>82</v>
      </c>
      <c r="AY319" s="264" t="s">
        <v>149</v>
      </c>
    </row>
    <row r="320" s="14" customFormat="1">
      <c r="B320" s="275"/>
      <c r="C320" s="276"/>
      <c r="D320" s="245" t="s">
        <v>161</v>
      </c>
      <c r="E320" s="277" t="s">
        <v>1</v>
      </c>
      <c r="F320" s="278" t="s">
        <v>249</v>
      </c>
      <c r="G320" s="276"/>
      <c r="H320" s="279">
        <v>412</v>
      </c>
      <c r="I320" s="280"/>
      <c r="J320" s="276"/>
      <c r="K320" s="276"/>
      <c r="L320" s="281"/>
      <c r="M320" s="282"/>
      <c r="N320" s="283"/>
      <c r="O320" s="283"/>
      <c r="P320" s="283"/>
      <c r="Q320" s="283"/>
      <c r="R320" s="283"/>
      <c r="S320" s="283"/>
      <c r="T320" s="284"/>
      <c r="AT320" s="285" t="s">
        <v>161</v>
      </c>
      <c r="AU320" s="285" t="s">
        <v>91</v>
      </c>
      <c r="AV320" s="14" t="s">
        <v>158</v>
      </c>
      <c r="AW320" s="14" t="s">
        <v>38</v>
      </c>
      <c r="AX320" s="14" t="s">
        <v>89</v>
      </c>
      <c r="AY320" s="285" t="s">
        <v>149</v>
      </c>
    </row>
    <row r="321" s="1" customFormat="1" ht="16.5" customHeight="1">
      <c r="B321" s="37"/>
      <c r="C321" s="265" t="s">
        <v>502</v>
      </c>
      <c r="D321" s="265" t="s">
        <v>209</v>
      </c>
      <c r="E321" s="266" t="s">
        <v>503</v>
      </c>
      <c r="F321" s="267" t="s">
        <v>504</v>
      </c>
      <c r="G321" s="268" t="s">
        <v>385</v>
      </c>
      <c r="H321" s="269">
        <v>832.24000000000001</v>
      </c>
      <c r="I321" s="270"/>
      <c r="J321" s="271">
        <f>ROUND(I321*H321,2)</f>
        <v>0</v>
      </c>
      <c r="K321" s="267" t="s">
        <v>157</v>
      </c>
      <c r="L321" s="272"/>
      <c r="M321" s="273" t="s">
        <v>1</v>
      </c>
      <c r="N321" s="274" t="s">
        <v>47</v>
      </c>
      <c r="O321" s="85"/>
      <c r="P321" s="239">
        <f>O321*H321</f>
        <v>0</v>
      </c>
      <c r="Q321" s="239">
        <v>0.023</v>
      </c>
      <c r="R321" s="239">
        <f>Q321*H321</f>
        <v>19.14152</v>
      </c>
      <c r="S321" s="239">
        <v>0</v>
      </c>
      <c r="T321" s="240">
        <f>S321*H321</f>
        <v>0</v>
      </c>
      <c r="AR321" s="241" t="s">
        <v>199</v>
      </c>
      <c r="AT321" s="241" t="s">
        <v>209</v>
      </c>
      <c r="AU321" s="241" t="s">
        <v>91</v>
      </c>
      <c r="AY321" s="16" t="s">
        <v>149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16" t="s">
        <v>89</v>
      </c>
      <c r="BK321" s="242">
        <f>ROUND(I321*H321,2)</f>
        <v>0</v>
      </c>
      <c r="BL321" s="16" t="s">
        <v>158</v>
      </c>
      <c r="BM321" s="241" t="s">
        <v>505</v>
      </c>
    </row>
    <row r="322" s="13" customFormat="1">
      <c r="B322" s="254"/>
      <c r="C322" s="255"/>
      <c r="D322" s="245" t="s">
        <v>161</v>
      </c>
      <c r="E322" s="256" t="s">
        <v>1</v>
      </c>
      <c r="F322" s="257" t="s">
        <v>506</v>
      </c>
      <c r="G322" s="255"/>
      <c r="H322" s="258">
        <v>832.24000000000001</v>
      </c>
      <c r="I322" s="259"/>
      <c r="J322" s="255"/>
      <c r="K322" s="255"/>
      <c r="L322" s="260"/>
      <c r="M322" s="261"/>
      <c r="N322" s="262"/>
      <c r="O322" s="262"/>
      <c r="P322" s="262"/>
      <c r="Q322" s="262"/>
      <c r="R322" s="262"/>
      <c r="S322" s="262"/>
      <c r="T322" s="263"/>
      <c r="AT322" s="264" t="s">
        <v>161</v>
      </c>
      <c r="AU322" s="264" t="s">
        <v>91</v>
      </c>
      <c r="AV322" s="13" t="s">
        <v>91</v>
      </c>
      <c r="AW322" s="13" t="s">
        <v>38</v>
      </c>
      <c r="AX322" s="13" t="s">
        <v>89</v>
      </c>
      <c r="AY322" s="264" t="s">
        <v>149</v>
      </c>
    </row>
    <row r="323" s="1" customFormat="1" ht="16.5" customHeight="1">
      <c r="B323" s="37"/>
      <c r="C323" s="230" t="s">
        <v>507</v>
      </c>
      <c r="D323" s="230" t="s">
        <v>153</v>
      </c>
      <c r="E323" s="231" t="s">
        <v>508</v>
      </c>
      <c r="F323" s="232" t="s">
        <v>509</v>
      </c>
      <c r="G323" s="233" t="s">
        <v>187</v>
      </c>
      <c r="H323" s="234">
        <v>141.5</v>
      </c>
      <c r="I323" s="235"/>
      <c r="J323" s="236">
        <f>ROUND(I323*H323,2)</f>
        <v>0</v>
      </c>
      <c r="K323" s="232" t="s">
        <v>157</v>
      </c>
      <c r="L323" s="42"/>
      <c r="M323" s="237" t="s">
        <v>1</v>
      </c>
      <c r="N323" s="238" t="s">
        <v>47</v>
      </c>
      <c r="O323" s="85"/>
      <c r="P323" s="239">
        <f>O323*H323</f>
        <v>0</v>
      </c>
      <c r="Q323" s="239">
        <v>0</v>
      </c>
      <c r="R323" s="239">
        <f>Q323*H323</f>
        <v>0</v>
      </c>
      <c r="S323" s="239">
        <v>0</v>
      </c>
      <c r="T323" s="240">
        <f>S323*H323</f>
        <v>0</v>
      </c>
      <c r="AR323" s="241" t="s">
        <v>158</v>
      </c>
      <c r="AT323" s="241" t="s">
        <v>153</v>
      </c>
      <c r="AU323" s="241" t="s">
        <v>91</v>
      </c>
      <c r="AY323" s="16" t="s">
        <v>149</v>
      </c>
      <c r="BE323" s="242">
        <f>IF(N323="základní",J323,0)</f>
        <v>0</v>
      </c>
      <c r="BF323" s="242">
        <f>IF(N323="snížená",J323,0)</f>
        <v>0</v>
      </c>
      <c r="BG323" s="242">
        <f>IF(N323="zákl. přenesená",J323,0)</f>
        <v>0</v>
      </c>
      <c r="BH323" s="242">
        <f>IF(N323="sníž. přenesená",J323,0)</f>
        <v>0</v>
      </c>
      <c r="BI323" s="242">
        <f>IF(N323="nulová",J323,0)</f>
        <v>0</v>
      </c>
      <c r="BJ323" s="16" t="s">
        <v>89</v>
      </c>
      <c r="BK323" s="242">
        <f>ROUND(I323*H323,2)</f>
        <v>0</v>
      </c>
      <c r="BL323" s="16" t="s">
        <v>158</v>
      </c>
      <c r="BM323" s="241" t="s">
        <v>510</v>
      </c>
    </row>
    <row r="324" s="13" customFormat="1">
      <c r="B324" s="254"/>
      <c r="C324" s="255"/>
      <c r="D324" s="245" t="s">
        <v>161</v>
      </c>
      <c r="E324" s="256" t="s">
        <v>1</v>
      </c>
      <c r="F324" s="257" t="s">
        <v>511</v>
      </c>
      <c r="G324" s="255"/>
      <c r="H324" s="258">
        <v>141.5</v>
      </c>
      <c r="I324" s="259"/>
      <c r="J324" s="255"/>
      <c r="K324" s="255"/>
      <c r="L324" s="260"/>
      <c r="M324" s="261"/>
      <c r="N324" s="262"/>
      <c r="O324" s="262"/>
      <c r="P324" s="262"/>
      <c r="Q324" s="262"/>
      <c r="R324" s="262"/>
      <c r="S324" s="262"/>
      <c r="T324" s="263"/>
      <c r="AT324" s="264" t="s">
        <v>161</v>
      </c>
      <c r="AU324" s="264" t="s">
        <v>91</v>
      </c>
      <c r="AV324" s="13" t="s">
        <v>91</v>
      </c>
      <c r="AW324" s="13" t="s">
        <v>38</v>
      </c>
      <c r="AX324" s="13" t="s">
        <v>89</v>
      </c>
      <c r="AY324" s="264" t="s">
        <v>149</v>
      </c>
    </row>
    <row r="325" s="1" customFormat="1" ht="16.5" customHeight="1">
      <c r="B325" s="37"/>
      <c r="C325" s="230" t="s">
        <v>512</v>
      </c>
      <c r="D325" s="230" t="s">
        <v>153</v>
      </c>
      <c r="E325" s="231" t="s">
        <v>513</v>
      </c>
      <c r="F325" s="232" t="s">
        <v>514</v>
      </c>
      <c r="G325" s="233" t="s">
        <v>156</v>
      </c>
      <c r="H325" s="234">
        <v>66</v>
      </c>
      <c r="I325" s="235"/>
      <c r="J325" s="236">
        <f>ROUND(I325*H325,2)</f>
        <v>0</v>
      </c>
      <c r="K325" s="232" t="s">
        <v>157</v>
      </c>
      <c r="L325" s="42"/>
      <c r="M325" s="237" t="s">
        <v>1</v>
      </c>
      <c r="N325" s="238" t="s">
        <v>47</v>
      </c>
      <c r="O325" s="85"/>
      <c r="P325" s="239">
        <f>O325*H325</f>
        <v>0</v>
      </c>
      <c r="Q325" s="239">
        <v>1.0000000000000001E-05</v>
      </c>
      <c r="R325" s="239">
        <f>Q325*H325</f>
        <v>0.0006600000000000001</v>
      </c>
      <c r="S325" s="239">
        <v>0</v>
      </c>
      <c r="T325" s="240">
        <f>S325*H325</f>
        <v>0</v>
      </c>
      <c r="AR325" s="241" t="s">
        <v>158</v>
      </c>
      <c r="AT325" s="241" t="s">
        <v>153</v>
      </c>
      <c r="AU325" s="241" t="s">
        <v>91</v>
      </c>
      <c r="AY325" s="16" t="s">
        <v>149</v>
      </c>
      <c r="BE325" s="242">
        <f>IF(N325="základní",J325,0)</f>
        <v>0</v>
      </c>
      <c r="BF325" s="242">
        <f>IF(N325="snížená",J325,0)</f>
        <v>0</v>
      </c>
      <c r="BG325" s="242">
        <f>IF(N325="zákl. přenesená",J325,0)</f>
        <v>0</v>
      </c>
      <c r="BH325" s="242">
        <f>IF(N325="sníž. přenesená",J325,0)</f>
        <v>0</v>
      </c>
      <c r="BI325" s="242">
        <f>IF(N325="nulová",J325,0)</f>
        <v>0</v>
      </c>
      <c r="BJ325" s="16" t="s">
        <v>89</v>
      </c>
      <c r="BK325" s="242">
        <f>ROUND(I325*H325,2)</f>
        <v>0</v>
      </c>
      <c r="BL325" s="16" t="s">
        <v>158</v>
      </c>
      <c r="BM325" s="241" t="s">
        <v>515</v>
      </c>
    </row>
    <row r="326" s="13" customFormat="1">
      <c r="B326" s="254"/>
      <c r="C326" s="255"/>
      <c r="D326" s="245" t="s">
        <v>161</v>
      </c>
      <c r="E326" s="256" t="s">
        <v>1</v>
      </c>
      <c r="F326" s="257" t="s">
        <v>493</v>
      </c>
      <c r="G326" s="255"/>
      <c r="H326" s="258">
        <v>66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AT326" s="264" t="s">
        <v>161</v>
      </c>
      <c r="AU326" s="264" t="s">
        <v>91</v>
      </c>
      <c r="AV326" s="13" t="s">
        <v>91</v>
      </c>
      <c r="AW326" s="13" t="s">
        <v>38</v>
      </c>
      <c r="AX326" s="13" t="s">
        <v>82</v>
      </c>
      <c r="AY326" s="264" t="s">
        <v>149</v>
      </c>
    </row>
    <row r="327" s="1" customFormat="1" ht="16.5" customHeight="1">
      <c r="B327" s="37"/>
      <c r="C327" s="230" t="s">
        <v>516</v>
      </c>
      <c r="D327" s="230" t="s">
        <v>153</v>
      </c>
      <c r="E327" s="231" t="s">
        <v>517</v>
      </c>
      <c r="F327" s="232" t="s">
        <v>518</v>
      </c>
      <c r="G327" s="233" t="s">
        <v>187</v>
      </c>
      <c r="H327" s="234">
        <v>82.400000000000006</v>
      </c>
      <c r="I327" s="235"/>
      <c r="J327" s="236">
        <f>ROUND(I327*H327,2)</f>
        <v>0</v>
      </c>
      <c r="K327" s="232" t="s">
        <v>157</v>
      </c>
      <c r="L327" s="42"/>
      <c r="M327" s="237" t="s">
        <v>1</v>
      </c>
      <c r="N327" s="238" t="s">
        <v>47</v>
      </c>
      <c r="O327" s="85"/>
      <c r="P327" s="239">
        <f>O327*H327</f>
        <v>0</v>
      </c>
      <c r="Q327" s="239">
        <v>0.15540000000000001</v>
      </c>
      <c r="R327" s="239">
        <f>Q327*H327</f>
        <v>12.804960000000001</v>
      </c>
      <c r="S327" s="239">
        <v>0</v>
      </c>
      <c r="T327" s="240">
        <f>S327*H327</f>
        <v>0</v>
      </c>
      <c r="AR327" s="241" t="s">
        <v>158</v>
      </c>
      <c r="AT327" s="241" t="s">
        <v>153</v>
      </c>
      <c r="AU327" s="241" t="s">
        <v>91</v>
      </c>
      <c r="AY327" s="16" t="s">
        <v>149</v>
      </c>
      <c r="BE327" s="242">
        <f>IF(N327="základní",J327,0)</f>
        <v>0</v>
      </c>
      <c r="BF327" s="242">
        <f>IF(N327="snížená",J327,0)</f>
        <v>0</v>
      </c>
      <c r="BG327" s="242">
        <f>IF(N327="zákl. přenesená",J327,0)</f>
        <v>0</v>
      </c>
      <c r="BH327" s="242">
        <f>IF(N327="sníž. přenesená",J327,0)</f>
        <v>0</v>
      </c>
      <c r="BI327" s="242">
        <f>IF(N327="nulová",J327,0)</f>
        <v>0</v>
      </c>
      <c r="BJ327" s="16" t="s">
        <v>89</v>
      </c>
      <c r="BK327" s="242">
        <f>ROUND(I327*H327,2)</f>
        <v>0</v>
      </c>
      <c r="BL327" s="16" t="s">
        <v>158</v>
      </c>
      <c r="BM327" s="241" t="s">
        <v>519</v>
      </c>
    </row>
    <row r="328" s="12" customFormat="1">
      <c r="B328" s="243"/>
      <c r="C328" s="244"/>
      <c r="D328" s="245" t="s">
        <v>161</v>
      </c>
      <c r="E328" s="246" t="s">
        <v>1</v>
      </c>
      <c r="F328" s="247" t="s">
        <v>520</v>
      </c>
      <c r="G328" s="244"/>
      <c r="H328" s="246" t="s">
        <v>1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AT328" s="253" t="s">
        <v>161</v>
      </c>
      <c r="AU328" s="253" t="s">
        <v>91</v>
      </c>
      <c r="AV328" s="12" t="s">
        <v>89</v>
      </c>
      <c r="AW328" s="12" t="s">
        <v>38</v>
      </c>
      <c r="AX328" s="12" t="s">
        <v>82</v>
      </c>
      <c r="AY328" s="253" t="s">
        <v>149</v>
      </c>
    </row>
    <row r="329" s="13" customFormat="1">
      <c r="B329" s="254"/>
      <c r="C329" s="255"/>
      <c r="D329" s="245" t="s">
        <v>161</v>
      </c>
      <c r="E329" s="256" t="s">
        <v>1</v>
      </c>
      <c r="F329" s="257" t="s">
        <v>521</v>
      </c>
      <c r="G329" s="255"/>
      <c r="H329" s="258">
        <v>82.400000000000006</v>
      </c>
      <c r="I329" s="259"/>
      <c r="J329" s="255"/>
      <c r="K329" s="255"/>
      <c r="L329" s="260"/>
      <c r="M329" s="261"/>
      <c r="N329" s="262"/>
      <c r="O329" s="262"/>
      <c r="P329" s="262"/>
      <c r="Q329" s="262"/>
      <c r="R329" s="262"/>
      <c r="S329" s="262"/>
      <c r="T329" s="263"/>
      <c r="AT329" s="264" t="s">
        <v>161</v>
      </c>
      <c r="AU329" s="264" t="s">
        <v>91</v>
      </c>
      <c r="AV329" s="13" t="s">
        <v>91</v>
      </c>
      <c r="AW329" s="13" t="s">
        <v>38</v>
      </c>
      <c r="AX329" s="13" t="s">
        <v>89</v>
      </c>
      <c r="AY329" s="264" t="s">
        <v>149</v>
      </c>
    </row>
    <row r="330" s="1" customFormat="1" ht="16.5" customHeight="1">
      <c r="B330" s="37"/>
      <c r="C330" s="265" t="s">
        <v>522</v>
      </c>
      <c r="D330" s="265" t="s">
        <v>209</v>
      </c>
      <c r="E330" s="266" t="s">
        <v>523</v>
      </c>
      <c r="F330" s="267" t="s">
        <v>524</v>
      </c>
      <c r="G330" s="268" t="s">
        <v>187</v>
      </c>
      <c r="H330" s="269">
        <v>83.224000000000004</v>
      </c>
      <c r="I330" s="270"/>
      <c r="J330" s="271">
        <f>ROUND(I330*H330,2)</f>
        <v>0</v>
      </c>
      <c r="K330" s="267" t="s">
        <v>157</v>
      </c>
      <c r="L330" s="272"/>
      <c r="M330" s="273" t="s">
        <v>1</v>
      </c>
      <c r="N330" s="274" t="s">
        <v>47</v>
      </c>
      <c r="O330" s="85"/>
      <c r="P330" s="239">
        <f>O330*H330</f>
        <v>0</v>
      </c>
      <c r="Q330" s="239">
        <v>0.058000000000000003</v>
      </c>
      <c r="R330" s="239">
        <f>Q330*H330</f>
        <v>4.8269920000000006</v>
      </c>
      <c r="S330" s="239">
        <v>0</v>
      </c>
      <c r="T330" s="240">
        <f>S330*H330</f>
        <v>0</v>
      </c>
      <c r="AR330" s="241" t="s">
        <v>199</v>
      </c>
      <c r="AT330" s="241" t="s">
        <v>209</v>
      </c>
      <c r="AU330" s="241" t="s">
        <v>91</v>
      </c>
      <c r="AY330" s="16" t="s">
        <v>149</v>
      </c>
      <c r="BE330" s="242">
        <f>IF(N330="základní",J330,0)</f>
        <v>0</v>
      </c>
      <c r="BF330" s="242">
        <f>IF(N330="snížená",J330,0)</f>
        <v>0</v>
      </c>
      <c r="BG330" s="242">
        <f>IF(N330="zákl. přenesená",J330,0)</f>
        <v>0</v>
      </c>
      <c r="BH330" s="242">
        <f>IF(N330="sníž. přenesená",J330,0)</f>
        <v>0</v>
      </c>
      <c r="BI330" s="242">
        <f>IF(N330="nulová",J330,0)</f>
        <v>0</v>
      </c>
      <c r="BJ330" s="16" t="s">
        <v>89</v>
      </c>
      <c r="BK330" s="242">
        <f>ROUND(I330*H330,2)</f>
        <v>0</v>
      </c>
      <c r="BL330" s="16" t="s">
        <v>158</v>
      </c>
      <c r="BM330" s="241" t="s">
        <v>525</v>
      </c>
    </row>
    <row r="331" s="13" customFormat="1">
      <c r="B331" s="254"/>
      <c r="C331" s="255"/>
      <c r="D331" s="245" t="s">
        <v>161</v>
      </c>
      <c r="E331" s="256" t="s">
        <v>1</v>
      </c>
      <c r="F331" s="257" t="s">
        <v>526</v>
      </c>
      <c r="G331" s="255"/>
      <c r="H331" s="258">
        <v>83.224000000000004</v>
      </c>
      <c r="I331" s="259"/>
      <c r="J331" s="255"/>
      <c r="K331" s="255"/>
      <c r="L331" s="260"/>
      <c r="M331" s="261"/>
      <c r="N331" s="262"/>
      <c r="O331" s="262"/>
      <c r="P331" s="262"/>
      <c r="Q331" s="262"/>
      <c r="R331" s="262"/>
      <c r="S331" s="262"/>
      <c r="T331" s="263"/>
      <c r="AT331" s="264" t="s">
        <v>161</v>
      </c>
      <c r="AU331" s="264" t="s">
        <v>91</v>
      </c>
      <c r="AV331" s="13" t="s">
        <v>91</v>
      </c>
      <c r="AW331" s="13" t="s">
        <v>38</v>
      </c>
      <c r="AX331" s="13" t="s">
        <v>89</v>
      </c>
      <c r="AY331" s="264" t="s">
        <v>149</v>
      </c>
    </row>
    <row r="332" s="1" customFormat="1" ht="16.5" customHeight="1">
      <c r="B332" s="37"/>
      <c r="C332" s="230" t="s">
        <v>266</v>
      </c>
      <c r="D332" s="230" t="s">
        <v>153</v>
      </c>
      <c r="E332" s="231" t="s">
        <v>527</v>
      </c>
      <c r="F332" s="232" t="s">
        <v>528</v>
      </c>
      <c r="G332" s="233" t="s">
        <v>187</v>
      </c>
      <c r="H332" s="234">
        <v>6</v>
      </c>
      <c r="I332" s="235"/>
      <c r="J332" s="236">
        <f>ROUND(I332*H332,2)</f>
        <v>0</v>
      </c>
      <c r="K332" s="232" t="s">
        <v>157</v>
      </c>
      <c r="L332" s="42"/>
      <c r="M332" s="237" t="s">
        <v>1</v>
      </c>
      <c r="N332" s="238" t="s">
        <v>47</v>
      </c>
      <c r="O332" s="85"/>
      <c r="P332" s="239">
        <f>O332*H332</f>
        <v>0</v>
      </c>
      <c r="Q332" s="239">
        <v>0.02741</v>
      </c>
      <c r="R332" s="239">
        <f>Q332*H332</f>
        <v>0.16446</v>
      </c>
      <c r="S332" s="239">
        <v>0</v>
      </c>
      <c r="T332" s="240">
        <f>S332*H332</f>
        <v>0</v>
      </c>
      <c r="AR332" s="241" t="s">
        <v>158</v>
      </c>
      <c r="AT332" s="241" t="s">
        <v>153</v>
      </c>
      <c r="AU332" s="241" t="s">
        <v>91</v>
      </c>
      <c r="AY332" s="16" t="s">
        <v>149</v>
      </c>
      <c r="BE332" s="242">
        <f>IF(N332="základní",J332,0)</f>
        <v>0</v>
      </c>
      <c r="BF332" s="242">
        <f>IF(N332="snížená",J332,0)</f>
        <v>0</v>
      </c>
      <c r="BG332" s="242">
        <f>IF(N332="zákl. přenesená",J332,0)</f>
        <v>0</v>
      </c>
      <c r="BH332" s="242">
        <f>IF(N332="sníž. přenesená",J332,0)</f>
        <v>0</v>
      </c>
      <c r="BI332" s="242">
        <f>IF(N332="nulová",J332,0)</f>
        <v>0</v>
      </c>
      <c r="BJ332" s="16" t="s">
        <v>89</v>
      </c>
      <c r="BK332" s="242">
        <f>ROUND(I332*H332,2)</f>
        <v>0</v>
      </c>
      <c r="BL332" s="16" t="s">
        <v>158</v>
      </c>
      <c r="BM332" s="241" t="s">
        <v>529</v>
      </c>
    </row>
    <row r="333" s="12" customFormat="1">
      <c r="B333" s="243"/>
      <c r="C333" s="244"/>
      <c r="D333" s="245" t="s">
        <v>161</v>
      </c>
      <c r="E333" s="246" t="s">
        <v>1</v>
      </c>
      <c r="F333" s="247" t="s">
        <v>530</v>
      </c>
      <c r="G333" s="244"/>
      <c r="H333" s="246" t="s">
        <v>1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AT333" s="253" t="s">
        <v>161</v>
      </c>
      <c r="AU333" s="253" t="s">
        <v>91</v>
      </c>
      <c r="AV333" s="12" t="s">
        <v>89</v>
      </c>
      <c r="AW333" s="12" t="s">
        <v>38</v>
      </c>
      <c r="AX333" s="12" t="s">
        <v>82</v>
      </c>
      <c r="AY333" s="253" t="s">
        <v>149</v>
      </c>
    </row>
    <row r="334" s="13" customFormat="1">
      <c r="B334" s="254"/>
      <c r="C334" s="255"/>
      <c r="D334" s="245" t="s">
        <v>161</v>
      </c>
      <c r="E334" s="256" t="s">
        <v>1</v>
      </c>
      <c r="F334" s="257" t="s">
        <v>184</v>
      </c>
      <c r="G334" s="255"/>
      <c r="H334" s="258">
        <v>6</v>
      </c>
      <c r="I334" s="259"/>
      <c r="J334" s="255"/>
      <c r="K334" s="255"/>
      <c r="L334" s="260"/>
      <c r="M334" s="261"/>
      <c r="N334" s="262"/>
      <c r="O334" s="262"/>
      <c r="P334" s="262"/>
      <c r="Q334" s="262"/>
      <c r="R334" s="262"/>
      <c r="S334" s="262"/>
      <c r="T334" s="263"/>
      <c r="AT334" s="264" t="s">
        <v>161</v>
      </c>
      <c r="AU334" s="264" t="s">
        <v>91</v>
      </c>
      <c r="AV334" s="13" t="s">
        <v>91</v>
      </c>
      <c r="AW334" s="13" t="s">
        <v>38</v>
      </c>
      <c r="AX334" s="13" t="s">
        <v>89</v>
      </c>
      <c r="AY334" s="264" t="s">
        <v>149</v>
      </c>
    </row>
    <row r="335" s="1" customFormat="1" ht="16.5" customHeight="1">
      <c r="B335" s="37"/>
      <c r="C335" s="230" t="s">
        <v>531</v>
      </c>
      <c r="D335" s="230" t="s">
        <v>153</v>
      </c>
      <c r="E335" s="231" t="s">
        <v>532</v>
      </c>
      <c r="F335" s="232" t="s">
        <v>533</v>
      </c>
      <c r="G335" s="233" t="s">
        <v>187</v>
      </c>
      <c r="H335" s="234">
        <v>61.899999999999999</v>
      </c>
      <c r="I335" s="235"/>
      <c r="J335" s="236">
        <f>ROUND(I335*H335,2)</f>
        <v>0</v>
      </c>
      <c r="K335" s="232" t="s">
        <v>157</v>
      </c>
      <c r="L335" s="42"/>
      <c r="M335" s="237" t="s">
        <v>1</v>
      </c>
      <c r="N335" s="238" t="s">
        <v>47</v>
      </c>
      <c r="O335" s="85"/>
      <c r="P335" s="239">
        <f>O335*H335</f>
        <v>0</v>
      </c>
      <c r="Q335" s="239">
        <v>0.00018000000000000001</v>
      </c>
      <c r="R335" s="239">
        <f>Q335*H335</f>
        <v>0.011142000000000001</v>
      </c>
      <c r="S335" s="239">
        <v>0</v>
      </c>
      <c r="T335" s="240">
        <f>S335*H335</f>
        <v>0</v>
      </c>
      <c r="AR335" s="241" t="s">
        <v>158</v>
      </c>
      <c r="AT335" s="241" t="s">
        <v>153</v>
      </c>
      <c r="AU335" s="241" t="s">
        <v>91</v>
      </c>
      <c r="AY335" s="16" t="s">
        <v>149</v>
      </c>
      <c r="BE335" s="242">
        <f>IF(N335="základní",J335,0)</f>
        <v>0</v>
      </c>
      <c r="BF335" s="242">
        <f>IF(N335="snížená",J335,0)</f>
        <v>0</v>
      </c>
      <c r="BG335" s="242">
        <f>IF(N335="zákl. přenesená",J335,0)</f>
        <v>0</v>
      </c>
      <c r="BH335" s="242">
        <f>IF(N335="sníž. přenesená",J335,0)</f>
        <v>0</v>
      </c>
      <c r="BI335" s="242">
        <f>IF(N335="nulová",J335,0)</f>
        <v>0</v>
      </c>
      <c r="BJ335" s="16" t="s">
        <v>89</v>
      </c>
      <c r="BK335" s="242">
        <f>ROUND(I335*H335,2)</f>
        <v>0</v>
      </c>
      <c r="BL335" s="16" t="s">
        <v>158</v>
      </c>
      <c r="BM335" s="241" t="s">
        <v>534</v>
      </c>
    </row>
    <row r="336" s="13" customFormat="1">
      <c r="B336" s="254"/>
      <c r="C336" s="255"/>
      <c r="D336" s="245" t="s">
        <v>161</v>
      </c>
      <c r="E336" s="256" t="s">
        <v>1</v>
      </c>
      <c r="F336" s="257" t="s">
        <v>535</v>
      </c>
      <c r="G336" s="255"/>
      <c r="H336" s="258">
        <v>61.899999999999999</v>
      </c>
      <c r="I336" s="259"/>
      <c r="J336" s="255"/>
      <c r="K336" s="255"/>
      <c r="L336" s="260"/>
      <c r="M336" s="261"/>
      <c r="N336" s="262"/>
      <c r="O336" s="262"/>
      <c r="P336" s="262"/>
      <c r="Q336" s="262"/>
      <c r="R336" s="262"/>
      <c r="S336" s="262"/>
      <c r="T336" s="263"/>
      <c r="AT336" s="264" t="s">
        <v>161</v>
      </c>
      <c r="AU336" s="264" t="s">
        <v>91</v>
      </c>
      <c r="AV336" s="13" t="s">
        <v>91</v>
      </c>
      <c r="AW336" s="13" t="s">
        <v>38</v>
      </c>
      <c r="AX336" s="13" t="s">
        <v>89</v>
      </c>
      <c r="AY336" s="264" t="s">
        <v>149</v>
      </c>
    </row>
    <row r="337" s="1" customFormat="1" ht="16.5" customHeight="1">
      <c r="B337" s="37"/>
      <c r="C337" s="230" t="s">
        <v>536</v>
      </c>
      <c r="D337" s="230" t="s">
        <v>153</v>
      </c>
      <c r="E337" s="231" t="s">
        <v>537</v>
      </c>
      <c r="F337" s="232" t="s">
        <v>538</v>
      </c>
      <c r="G337" s="233" t="s">
        <v>187</v>
      </c>
      <c r="H337" s="234">
        <v>153.90000000000001</v>
      </c>
      <c r="I337" s="235"/>
      <c r="J337" s="236">
        <f>ROUND(I337*H337,2)</f>
        <v>0</v>
      </c>
      <c r="K337" s="232" t="s">
        <v>157</v>
      </c>
      <c r="L337" s="42"/>
      <c r="M337" s="237" t="s">
        <v>1</v>
      </c>
      <c r="N337" s="238" t="s">
        <v>47</v>
      </c>
      <c r="O337" s="85"/>
      <c r="P337" s="239">
        <f>O337*H337</f>
        <v>0</v>
      </c>
      <c r="Q337" s="239">
        <v>0</v>
      </c>
      <c r="R337" s="239">
        <f>Q337*H337</f>
        <v>0</v>
      </c>
      <c r="S337" s="239">
        <v>0</v>
      </c>
      <c r="T337" s="240">
        <f>S337*H337</f>
        <v>0</v>
      </c>
      <c r="AR337" s="241" t="s">
        <v>158</v>
      </c>
      <c r="AT337" s="241" t="s">
        <v>153</v>
      </c>
      <c r="AU337" s="241" t="s">
        <v>91</v>
      </c>
      <c r="AY337" s="16" t="s">
        <v>149</v>
      </c>
      <c r="BE337" s="242">
        <f>IF(N337="základní",J337,0)</f>
        <v>0</v>
      </c>
      <c r="BF337" s="242">
        <f>IF(N337="snížená",J337,0)</f>
        <v>0</v>
      </c>
      <c r="BG337" s="242">
        <f>IF(N337="zákl. přenesená",J337,0)</f>
        <v>0</v>
      </c>
      <c r="BH337" s="242">
        <f>IF(N337="sníž. přenesená",J337,0)</f>
        <v>0</v>
      </c>
      <c r="BI337" s="242">
        <f>IF(N337="nulová",J337,0)</f>
        <v>0</v>
      </c>
      <c r="BJ337" s="16" t="s">
        <v>89</v>
      </c>
      <c r="BK337" s="242">
        <f>ROUND(I337*H337,2)</f>
        <v>0</v>
      </c>
      <c r="BL337" s="16" t="s">
        <v>158</v>
      </c>
      <c r="BM337" s="241" t="s">
        <v>539</v>
      </c>
    </row>
    <row r="338" s="13" customFormat="1">
      <c r="B338" s="254"/>
      <c r="C338" s="255"/>
      <c r="D338" s="245" t="s">
        <v>161</v>
      </c>
      <c r="E338" s="256" t="s">
        <v>1</v>
      </c>
      <c r="F338" s="257" t="s">
        <v>540</v>
      </c>
      <c r="G338" s="255"/>
      <c r="H338" s="258">
        <v>153.90000000000001</v>
      </c>
      <c r="I338" s="259"/>
      <c r="J338" s="255"/>
      <c r="K338" s="255"/>
      <c r="L338" s="260"/>
      <c r="M338" s="261"/>
      <c r="N338" s="262"/>
      <c r="O338" s="262"/>
      <c r="P338" s="262"/>
      <c r="Q338" s="262"/>
      <c r="R338" s="262"/>
      <c r="S338" s="262"/>
      <c r="T338" s="263"/>
      <c r="AT338" s="264" t="s">
        <v>161</v>
      </c>
      <c r="AU338" s="264" t="s">
        <v>91</v>
      </c>
      <c r="AV338" s="13" t="s">
        <v>91</v>
      </c>
      <c r="AW338" s="13" t="s">
        <v>38</v>
      </c>
      <c r="AX338" s="13" t="s">
        <v>89</v>
      </c>
      <c r="AY338" s="264" t="s">
        <v>149</v>
      </c>
    </row>
    <row r="339" s="11" customFormat="1" ht="22.8" customHeight="1">
      <c r="B339" s="214"/>
      <c r="C339" s="215"/>
      <c r="D339" s="216" t="s">
        <v>81</v>
      </c>
      <c r="E339" s="228" t="s">
        <v>541</v>
      </c>
      <c r="F339" s="228" t="s">
        <v>542</v>
      </c>
      <c r="G339" s="215"/>
      <c r="H339" s="215"/>
      <c r="I339" s="218"/>
      <c r="J339" s="229">
        <f>BK339</f>
        <v>0</v>
      </c>
      <c r="K339" s="215"/>
      <c r="L339" s="220"/>
      <c r="M339" s="221"/>
      <c r="N339" s="222"/>
      <c r="O339" s="222"/>
      <c r="P339" s="223">
        <f>SUM(P340:P341)</f>
        <v>0</v>
      </c>
      <c r="Q339" s="222"/>
      <c r="R339" s="223">
        <f>SUM(R340:R341)</f>
        <v>1.44</v>
      </c>
      <c r="S339" s="222"/>
      <c r="T339" s="224">
        <f>SUM(T340:T341)</f>
        <v>0</v>
      </c>
      <c r="AR339" s="225" t="s">
        <v>89</v>
      </c>
      <c r="AT339" s="226" t="s">
        <v>81</v>
      </c>
      <c r="AU339" s="226" t="s">
        <v>89</v>
      </c>
      <c r="AY339" s="225" t="s">
        <v>149</v>
      </c>
      <c r="BK339" s="227">
        <f>SUM(BK340:BK341)</f>
        <v>0</v>
      </c>
    </row>
    <row r="340" s="1" customFormat="1" ht="16.5" customHeight="1">
      <c r="B340" s="37"/>
      <c r="C340" s="230" t="s">
        <v>543</v>
      </c>
      <c r="D340" s="230" t="s">
        <v>153</v>
      </c>
      <c r="E340" s="231" t="s">
        <v>544</v>
      </c>
      <c r="F340" s="232" t="s">
        <v>545</v>
      </c>
      <c r="G340" s="233" t="s">
        <v>385</v>
      </c>
      <c r="H340" s="234">
        <v>8</v>
      </c>
      <c r="I340" s="235"/>
      <c r="J340" s="236">
        <f>ROUND(I340*H340,2)</f>
        <v>0</v>
      </c>
      <c r="K340" s="232" t="s">
        <v>1</v>
      </c>
      <c r="L340" s="42"/>
      <c r="M340" s="237" t="s">
        <v>1</v>
      </c>
      <c r="N340" s="238" t="s">
        <v>47</v>
      </c>
      <c r="O340" s="85"/>
      <c r="P340" s="239">
        <f>O340*H340</f>
        <v>0</v>
      </c>
      <c r="Q340" s="239">
        <v>0.17999999999999999</v>
      </c>
      <c r="R340" s="239">
        <f>Q340*H340</f>
        <v>1.44</v>
      </c>
      <c r="S340" s="239">
        <v>0</v>
      </c>
      <c r="T340" s="240">
        <f>S340*H340</f>
        <v>0</v>
      </c>
      <c r="AR340" s="241" t="s">
        <v>158</v>
      </c>
      <c r="AT340" s="241" t="s">
        <v>153</v>
      </c>
      <c r="AU340" s="241" t="s">
        <v>91</v>
      </c>
      <c r="AY340" s="16" t="s">
        <v>149</v>
      </c>
      <c r="BE340" s="242">
        <f>IF(N340="základní",J340,0)</f>
        <v>0</v>
      </c>
      <c r="BF340" s="242">
        <f>IF(N340="snížená",J340,0)</f>
        <v>0</v>
      </c>
      <c r="BG340" s="242">
        <f>IF(N340="zákl. přenesená",J340,0)</f>
        <v>0</v>
      </c>
      <c r="BH340" s="242">
        <f>IF(N340="sníž. přenesená",J340,0)</f>
        <v>0</v>
      </c>
      <c r="BI340" s="242">
        <f>IF(N340="nulová",J340,0)</f>
        <v>0</v>
      </c>
      <c r="BJ340" s="16" t="s">
        <v>89</v>
      </c>
      <c r="BK340" s="242">
        <f>ROUND(I340*H340,2)</f>
        <v>0</v>
      </c>
      <c r="BL340" s="16" t="s">
        <v>158</v>
      </c>
      <c r="BM340" s="241" t="s">
        <v>546</v>
      </c>
    </row>
    <row r="341" s="13" customFormat="1">
      <c r="B341" s="254"/>
      <c r="C341" s="255"/>
      <c r="D341" s="245" t="s">
        <v>161</v>
      </c>
      <c r="E341" s="256" t="s">
        <v>1</v>
      </c>
      <c r="F341" s="257" t="s">
        <v>199</v>
      </c>
      <c r="G341" s="255"/>
      <c r="H341" s="258">
        <v>8</v>
      </c>
      <c r="I341" s="259"/>
      <c r="J341" s="255"/>
      <c r="K341" s="255"/>
      <c r="L341" s="260"/>
      <c r="M341" s="261"/>
      <c r="N341" s="262"/>
      <c r="O341" s="262"/>
      <c r="P341" s="262"/>
      <c r="Q341" s="262"/>
      <c r="R341" s="262"/>
      <c r="S341" s="262"/>
      <c r="T341" s="263"/>
      <c r="AT341" s="264" t="s">
        <v>161</v>
      </c>
      <c r="AU341" s="264" t="s">
        <v>91</v>
      </c>
      <c r="AV341" s="13" t="s">
        <v>91</v>
      </c>
      <c r="AW341" s="13" t="s">
        <v>38</v>
      </c>
      <c r="AX341" s="13" t="s">
        <v>89</v>
      </c>
      <c r="AY341" s="264" t="s">
        <v>149</v>
      </c>
    </row>
    <row r="342" s="11" customFormat="1" ht="22.8" customHeight="1">
      <c r="B342" s="214"/>
      <c r="C342" s="215"/>
      <c r="D342" s="216" t="s">
        <v>81</v>
      </c>
      <c r="E342" s="228" t="s">
        <v>547</v>
      </c>
      <c r="F342" s="228" t="s">
        <v>548</v>
      </c>
      <c r="G342" s="215"/>
      <c r="H342" s="215"/>
      <c r="I342" s="218"/>
      <c r="J342" s="229">
        <f>BK342</f>
        <v>0</v>
      </c>
      <c r="K342" s="215"/>
      <c r="L342" s="220"/>
      <c r="M342" s="221"/>
      <c r="N342" s="222"/>
      <c r="O342" s="222"/>
      <c r="P342" s="223">
        <f>SUM(P343:P354)</f>
        <v>0</v>
      </c>
      <c r="Q342" s="222"/>
      <c r="R342" s="223">
        <f>SUM(R343:R354)</f>
        <v>0</v>
      </c>
      <c r="S342" s="222"/>
      <c r="T342" s="224">
        <f>SUM(T343:T354)</f>
        <v>0</v>
      </c>
      <c r="AR342" s="225" t="s">
        <v>89</v>
      </c>
      <c r="AT342" s="226" t="s">
        <v>81</v>
      </c>
      <c r="AU342" s="226" t="s">
        <v>89</v>
      </c>
      <c r="AY342" s="225" t="s">
        <v>149</v>
      </c>
      <c r="BK342" s="227">
        <f>SUM(BK343:BK354)</f>
        <v>0</v>
      </c>
    </row>
    <row r="343" s="1" customFormat="1" ht="16.5" customHeight="1">
      <c r="B343" s="37"/>
      <c r="C343" s="230" t="s">
        <v>549</v>
      </c>
      <c r="D343" s="230" t="s">
        <v>153</v>
      </c>
      <c r="E343" s="231" t="s">
        <v>550</v>
      </c>
      <c r="F343" s="232" t="s">
        <v>551</v>
      </c>
      <c r="G343" s="233" t="s">
        <v>259</v>
      </c>
      <c r="H343" s="234">
        <v>1306.835</v>
      </c>
      <c r="I343" s="235"/>
      <c r="J343" s="236">
        <f>ROUND(I343*H343,2)</f>
        <v>0</v>
      </c>
      <c r="K343" s="232" t="s">
        <v>157</v>
      </c>
      <c r="L343" s="42"/>
      <c r="M343" s="237" t="s">
        <v>1</v>
      </c>
      <c r="N343" s="238" t="s">
        <v>47</v>
      </c>
      <c r="O343" s="85"/>
      <c r="P343" s="239">
        <f>O343*H343</f>
        <v>0</v>
      </c>
      <c r="Q343" s="239">
        <v>0</v>
      </c>
      <c r="R343" s="239">
        <f>Q343*H343</f>
        <v>0</v>
      </c>
      <c r="S343" s="239">
        <v>0</v>
      </c>
      <c r="T343" s="240">
        <f>S343*H343</f>
        <v>0</v>
      </c>
      <c r="AR343" s="241" t="s">
        <v>158</v>
      </c>
      <c r="AT343" s="241" t="s">
        <v>153</v>
      </c>
      <c r="AU343" s="241" t="s">
        <v>91</v>
      </c>
      <c r="AY343" s="16" t="s">
        <v>149</v>
      </c>
      <c r="BE343" s="242">
        <f>IF(N343="základní",J343,0)</f>
        <v>0</v>
      </c>
      <c r="BF343" s="242">
        <f>IF(N343="snížená",J343,0)</f>
        <v>0</v>
      </c>
      <c r="BG343" s="242">
        <f>IF(N343="zákl. přenesená",J343,0)</f>
        <v>0</v>
      </c>
      <c r="BH343" s="242">
        <f>IF(N343="sníž. přenesená",J343,0)</f>
        <v>0</v>
      </c>
      <c r="BI343" s="242">
        <f>IF(N343="nulová",J343,0)</f>
        <v>0</v>
      </c>
      <c r="BJ343" s="16" t="s">
        <v>89</v>
      </c>
      <c r="BK343" s="242">
        <f>ROUND(I343*H343,2)</f>
        <v>0</v>
      </c>
      <c r="BL343" s="16" t="s">
        <v>158</v>
      </c>
      <c r="BM343" s="241" t="s">
        <v>552</v>
      </c>
    </row>
    <row r="344" s="13" customFormat="1">
      <c r="B344" s="254"/>
      <c r="C344" s="255"/>
      <c r="D344" s="245" t="s">
        <v>161</v>
      </c>
      <c r="E344" s="256" t="s">
        <v>1</v>
      </c>
      <c r="F344" s="257" t="s">
        <v>553</v>
      </c>
      <c r="G344" s="255"/>
      <c r="H344" s="258">
        <v>1306.835</v>
      </c>
      <c r="I344" s="259"/>
      <c r="J344" s="255"/>
      <c r="K344" s="255"/>
      <c r="L344" s="260"/>
      <c r="M344" s="261"/>
      <c r="N344" s="262"/>
      <c r="O344" s="262"/>
      <c r="P344" s="262"/>
      <c r="Q344" s="262"/>
      <c r="R344" s="262"/>
      <c r="S344" s="262"/>
      <c r="T344" s="263"/>
      <c r="AT344" s="264" t="s">
        <v>161</v>
      </c>
      <c r="AU344" s="264" t="s">
        <v>91</v>
      </c>
      <c r="AV344" s="13" t="s">
        <v>91</v>
      </c>
      <c r="AW344" s="13" t="s">
        <v>38</v>
      </c>
      <c r="AX344" s="13" t="s">
        <v>89</v>
      </c>
      <c r="AY344" s="264" t="s">
        <v>149</v>
      </c>
    </row>
    <row r="345" s="1" customFormat="1" ht="16.5" customHeight="1">
      <c r="B345" s="37"/>
      <c r="C345" s="230" t="s">
        <v>554</v>
      </c>
      <c r="D345" s="230" t="s">
        <v>153</v>
      </c>
      <c r="E345" s="231" t="s">
        <v>555</v>
      </c>
      <c r="F345" s="232" t="s">
        <v>556</v>
      </c>
      <c r="G345" s="233" t="s">
        <v>259</v>
      </c>
      <c r="H345" s="234">
        <v>11761.514999999999</v>
      </c>
      <c r="I345" s="235"/>
      <c r="J345" s="236">
        <f>ROUND(I345*H345,2)</f>
        <v>0</v>
      </c>
      <c r="K345" s="232" t="s">
        <v>157</v>
      </c>
      <c r="L345" s="42"/>
      <c r="M345" s="237" t="s">
        <v>1</v>
      </c>
      <c r="N345" s="238" t="s">
        <v>47</v>
      </c>
      <c r="O345" s="85"/>
      <c r="P345" s="239">
        <f>O345*H345</f>
        <v>0</v>
      </c>
      <c r="Q345" s="239">
        <v>0</v>
      </c>
      <c r="R345" s="239">
        <f>Q345*H345</f>
        <v>0</v>
      </c>
      <c r="S345" s="239">
        <v>0</v>
      </c>
      <c r="T345" s="240">
        <f>S345*H345</f>
        <v>0</v>
      </c>
      <c r="AR345" s="241" t="s">
        <v>158</v>
      </c>
      <c r="AT345" s="241" t="s">
        <v>153</v>
      </c>
      <c r="AU345" s="241" t="s">
        <v>91</v>
      </c>
      <c r="AY345" s="16" t="s">
        <v>149</v>
      </c>
      <c r="BE345" s="242">
        <f>IF(N345="základní",J345,0)</f>
        <v>0</v>
      </c>
      <c r="BF345" s="242">
        <f>IF(N345="snížená",J345,0)</f>
        <v>0</v>
      </c>
      <c r="BG345" s="242">
        <f>IF(N345="zákl. přenesená",J345,0)</f>
        <v>0</v>
      </c>
      <c r="BH345" s="242">
        <f>IF(N345="sníž. přenesená",J345,0)</f>
        <v>0</v>
      </c>
      <c r="BI345" s="242">
        <f>IF(N345="nulová",J345,0)</f>
        <v>0</v>
      </c>
      <c r="BJ345" s="16" t="s">
        <v>89</v>
      </c>
      <c r="BK345" s="242">
        <f>ROUND(I345*H345,2)</f>
        <v>0</v>
      </c>
      <c r="BL345" s="16" t="s">
        <v>158</v>
      </c>
      <c r="BM345" s="241" t="s">
        <v>557</v>
      </c>
    </row>
    <row r="346" s="13" customFormat="1">
      <c r="B346" s="254"/>
      <c r="C346" s="255"/>
      <c r="D346" s="245" t="s">
        <v>161</v>
      </c>
      <c r="E346" s="256" t="s">
        <v>1</v>
      </c>
      <c r="F346" s="257" t="s">
        <v>558</v>
      </c>
      <c r="G346" s="255"/>
      <c r="H346" s="258">
        <v>11761.514999999999</v>
      </c>
      <c r="I346" s="259"/>
      <c r="J346" s="255"/>
      <c r="K346" s="255"/>
      <c r="L346" s="260"/>
      <c r="M346" s="261"/>
      <c r="N346" s="262"/>
      <c r="O346" s="262"/>
      <c r="P346" s="262"/>
      <c r="Q346" s="262"/>
      <c r="R346" s="262"/>
      <c r="S346" s="262"/>
      <c r="T346" s="263"/>
      <c r="AT346" s="264" t="s">
        <v>161</v>
      </c>
      <c r="AU346" s="264" t="s">
        <v>91</v>
      </c>
      <c r="AV346" s="13" t="s">
        <v>91</v>
      </c>
      <c r="AW346" s="13" t="s">
        <v>38</v>
      </c>
      <c r="AX346" s="13" t="s">
        <v>89</v>
      </c>
      <c r="AY346" s="264" t="s">
        <v>149</v>
      </c>
    </row>
    <row r="347" s="1" customFormat="1" ht="16.5" customHeight="1">
      <c r="B347" s="37"/>
      <c r="C347" s="230" t="s">
        <v>559</v>
      </c>
      <c r="D347" s="230" t="s">
        <v>153</v>
      </c>
      <c r="E347" s="231" t="s">
        <v>560</v>
      </c>
      <c r="F347" s="232" t="s">
        <v>561</v>
      </c>
      <c r="G347" s="233" t="s">
        <v>259</v>
      </c>
      <c r="H347" s="234">
        <v>1306.835</v>
      </c>
      <c r="I347" s="235"/>
      <c r="J347" s="236">
        <f>ROUND(I347*H347,2)</f>
        <v>0</v>
      </c>
      <c r="K347" s="232" t="s">
        <v>157</v>
      </c>
      <c r="L347" s="42"/>
      <c r="M347" s="237" t="s">
        <v>1</v>
      </c>
      <c r="N347" s="238" t="s">
        <v>47</v>
      </c>
      <c r="O347" s="85"/>
      <c r="P347" s="239">
        <f>O347*H347</f>
        <v>0</v>
      </c>
      <c r="Q347" s="239">
        <v>0</v>
      </c>
      <c r="R347" s="239">
        <f>Q347*H347</f>
        <v>0</v>
      </c>
      <c r="S347" s="239">
        <v>0</v>
      </c>
      <c r="T347" s="240">
        <f>S347*H347</f>
        <v>0</v>
      </c>
      <c r="AR347" s="241" t="s">
        <v>158</v>
      </c>
      <c r="AT347" s="241" t="s">
        <v>153</v>
      </c>
      <c r="AU347" s="241" t="s">
        <v>91</v>
      </c>
      <c r="AY347" s="16" t="s">
        <v>149</v>
      </c>
      <c r="BE347" s="242">
        <f>IF(N347="základní",J347,0)</f>
        <v>0</v>
      </c>
      <c r="BF347" s="242">
        <f>IF(N347="snížená",J347,0)</f>
        <v>0</v>
      </c>
      <c r="BG347" s="242">
        <f>IF(N347="zákl. přenesená",J347,0)</f>
        <v>0</v>
      </c>
      <c r="BH347" s="242">
        <f>IF(N347="sníž. přenesená",J347,0)</f>
        <v>0</v>
      </c>
      <c r="BI347" s="242">
        <f>IF(N347="nulová",J347,0)</f>
        <v>0</v>
      </c>
      <c r="BJ347" s="16" t="s">
        <v>89</v>
      </c>
      <c r="BK347" s="242">
        <f>ROUND(I347*H347,2)</f>
        <v>0</v>
      </c>
      <c r="BL347" s="16" t="s">
        <v>158</v>
      </c>
      <c r="BM347" s="241" t="s">
        <v>562</v>
      </c>
    </row>
    <row r="348" s="13" customFormat="1">
      <c r="B348" s="254"/>
      <c r="C348" s="255"/>
      <c r="D348" s="245" t="s">
        <v>161</v>
      </c>
      <c r="E348" s="256" t="s">
        <v>1</v>
      </c>
      <c r="F348" s="257" t="s">
        <v>553</v>
      </c>
      <c r="G348" s="255"/>
      <c r="H348" s="258">
        <v>1306.835</v>
      </c>
      <c r="I348" s="259"/>
      <c r="J348" s="255"/>
      <c r="K348" s="255"/>
      <c r="L348" s="260"/>
      <c r="M348" s="261"/>
      <c r="N348" s="262"/>
      <c r="O348" s="262"/>
      <c r="P348" s="262"/>
      <c r="Q348" s="262"/>
      <c r="R348" s="262"/>
      <c r="S348" s="262"/>
      <c r="T348" s="263"/>
      <c r="AT348" s="264" t="s">
        <v>161</v>
      </c>
      <c r="AU348" s="264" t="s">
        <v>91</v>
      </c>
      <c r="AV348" s="13" t="s">
        <v>91</v>
      </c>
      <c r="AW348" s="13" t="s">
        <v>38</v>
      </c>
      <c r="AX348" s="13" t="s">
        <v>89</v>
      </c>
      <c r="AY348" s="264" t="s">
        <v>149</v>
      </c>
    </row>
    <row r="349" s="1" customFormat="1" ht="16.5" customHeight="1">
      <c r="B349" s="37"/>
      <c r="C349" s="230" t="s">
        <v>563</v>
      </c>
      <c r="D349" s="230" t="s">
        <v>153</v>
      </c>
      <c r="E349" s="231" t="s">
        <v>564</v>
      </c>
      <c r="F349" s="232" t="s">
        <v>565</v>
      </c>
      <c r="G349" s="233" t="s">
        <v>259</v>
      </c>
      <c r="H349" s="234">
        <v>105.79900000000001</v>
      </c>
      <c r="I349" s="235"/>
      <c r="J349" s="236">
        <f>ROUND(I349*H349,2)</f>
        <v>0</v>
      </c>
      <c r="K349" s="232" t="s">
        <v>157</v>
      </c>
      <c r="L349" s="42"/>
      <c r="M349" s="237" t="s">
        <v>1</v>
      </c>
      <c r="N349" s="238" t="s">
        <v>47</v>
      </c>
      <c r="O349" s="85"/>
      <c r="P349" s="239">
        <f>O349*H349</f>
        <v>0</v>
      </c>
      <c r="Q349" s="239">
        <v>0</v>
      </c>
      <c r="R349" s="239">
        <f>Q349*H349</f>
        <v>0</v>
      </c>
      <c r="S349" s="239">
        <v>0</v>
      </c>
      <c r="T349" s="240">
        <f>S349*H349</f>
        <v>0</v>
      </c>
      <c r="AR349" s="241" t="s">
        <v>158</v>
      </c>
      <c r="AT349" s="241" t="s">
        <v>153</v>
      </c>
      <c r="AU349" s="241" t="s">
        <v>91</v>
      </c>
      <c r="AY349" s="16" t="s">
        <v>149</v>
      </c>
      <c r="BE349" s="242">
        <f>IF(N349="základní",J349,0)</f>
        <v>0</v>
      </c>
      <c r="BF349" s="242">
        <f>IF(N349="snížená",J349,0)</f>
        <v>0</v>
      </c>
      <c r="BG349" s="242">
        <f>IF(N349="zákl. přenesená",J349,0)</f>
        <v>0</v>
      </c>
      <c r="BH349" s="242">
        <f>IF(N349="sníž. přenesená",J349,0)</f>
        <v>0</v>
      </c>
      <c r="BI349" s="242">
        <f>IF(N349="nulová",J349,0)</f>
        <v>0</v>
      </c>
      <c r="BJ349" s="16" t="s">
        <v>89</v>
      </c>
      <c r="BK349" s="242">
        <f>ROUND(I349*H349,2)</f>
        <v>0</v>
      </c>
      <c r="BL349" s="16" t="s">
        <v>158</v>
      </c>
      <c r="BM349" s="241" t="s">
        <v>566</v>
      </c>
    </row>
    <row r="350" s="13" customFormat="1">
      <c r="B350" s="254"/>
      <c r="C350" s="255"/>
      <c r="D350" s="245" t="s">
        <v>161</v>
      </c>
      <c r="E350" s="256" t="s">
        <v>1</v>
      </c>
      <c r="F350" s="257" t="s">
        <v>567</v>
      </c>
      <c r="G350" s="255"/>
      <c r="H350" s="258">
        <v>105.79900000000001</v>
      </c>
      <c r="I350" s="259"/>
      <c r="J350" s="255"/>
      <c r="K350" s="255"/>
      <c r="L350" s="260"/>
      <c r="M350" s="261"/>
      <c r="N350" s="262"/>
      <c r="O350" s="262"/>
      <c r="P350" s="262"/>
      <c r="Q350" s="262"/>
      <c r="R350" s="262"/>
      <c r="S350" s="262"/>
      <c r="T350" s="263"/>
      <c r="AT350" s="264" t="s">
        <v>161</v>
      </c>
      <c r="AU350" s="264" t="s">
        <v>91</v>
      </c>
      <c r="AV350" s="13" t="s">
        <v>91</v>
      </c>
      <c r="AW350" s="13" t="s">
        <v>38</v>
      </c>
      <c r="AX350" s="13" t="s">
        <v>89</v>
      </c>
      <c r="AY350" s="264" t="s">
        <v>149</v>
      </c>
    </row>
    <row r="351" s="1" customFormat="1" ht="16.5" customHeight="1">
      <c r="B351" s="37"/>
      <c r="C351" s="230" t="s">
        <v>568</v>
      </c>
      <c r="D351" s="230" t="s">
        <v>153</v>
      </c>
      <c r="E351" s="231" t="s">
        <v>569</v>
      </c>
      <c r="F351" s="232" t="s">
        <v>570</v>
      </c>
      <c r="G351" s="233" t="s">
        <v>259</v>
      </c>
      <c r="H351" s="234">
        <v>382.72000000000003</v>
      </c>
      <c r="I351" s="235"/>
      <c r="J351" s="236">
        <f>ROUND(I351*H351,2)</f>
        <v>0</v>
      </c>
      <c r="K351" s="232" t="s">
        <v>157</v>
      </c>
      <c r="L351" s="42"/>
      <c r="M351" s="237" t="s">
        <v>1</v>
      </c>
      <c r="N351" s="238" t="s">
        <v>47</v>
      </c>
      <c r="O351" s="85"/>
      <c r="P351" s="239">
        <f>O351*H351</f>
        <v>0</v>
      </c>
      <c r="Q351" s="239">
        <v>0</v>
      </c>
      <c r="R351" s="239">
        <f>Q351*H351</f>
        <v>0</v>
      </c>
      <c r="S351" s="239">
        <v>0</v>
      </c>
      <c r="T351" s="240">
        <f>S351*H351</f>
        <v>0</v>
      </c>
      <c r="AR351" s="241" t="s">
        <v>158</v>
      </c>
      <c r="AT351" s="241" t="s">
        <v>153</v>
      </c>
      <c r="AU351" s="241" t="s">
        <v>91</v>
      </c>
      <c r="AY351" s="16" t="s">
        <v>149</v>
      </c>
      <c r="BE351" s="242">
        <f>IF(N351="základní",J351,0)</f>
        <v>0</v>
      </c>
      <c r="BF351" s="242">
        <f>IF(N351="snížená",J351,0)</f>
        <v>0</v>
      </c>
      <c r="BG351" s="242">
        <f>IF(N351="zákl. přenesená",J351,0)</f>
        <v>0</v>
      </c>
      <c r="BH351" s="242">
        <f>IF(N351="sníž. přenesená",J351,0)</f>
        <v>0</v>
      </c>
      <c r="BI351" s="242">
        <f>IF(N351="nulová",J351,0)</f>
        <v>0</v>
      </c>
      <c r="BJ351" s="16" t="s">
        <v>89</v>
      </c>
      <c r="BK351" s="242">
        <f>ROUND(I351*H351,2)</f>
        <v>0</v>
      </c>
      <c r="BL351" s="16" t="s">
        <v>158</v>
      </c>
      <c r="BM351" s="241" t="s">
        <v>571</v>
      </c>
    </row>
    <row r="352" s="13" customFormat="1">
      <c r="B352" s="254"/>
      <c r="C352" s="255"/>
      <c r="D352" s="245" t="s">
        <v>161</v>
      </c>
      <c r="E352" s="256" t="s">
        <v>1</v>
      </c>
      <c r="F352" s="257" t="s">
        <v>572</v>
      </c>
      <c r="G352" s="255"/>
      <c r="H352" s="258">
        <v>382.72000000000003</v>
      </c>
      <c r="I352" s="259"/>
      <c r="J352" s="255"/>
      <c r="K352" s="255"/>
      <c r="L352" s="260"/>
      <c r="M352" s="261"/>
      <c r="N352" s="262"/>
      <c r="O352" s="262"/>
      <c r="P352" s="262"/>
      <c r="Q352" s="262"/>
      <c r="R352" s="262"/>
      <c r="S352" s="262"/>
      <c r="T352" s="263"/>
      <c r="AT352" s="264" t="s">
        <v>161</v>
      </c>
      <c r="AU352" s="264" t="s">
        <v>91</v>
      </c>
      <c r="AV352" s="13" t="s">
        <v>91</v>
      </c>
      <c r="AW352" s="13" t="s">
        <v>38</v>
      </c>
      <c r="AX352" s="13" t="s">
        <v>89</v>
      </c>
      <c r="AY352" s="264" t="s">
        <v>149</v>
      </c>
    </row>
    <row r="353" s="1" customFormat="1" ht="16.5" customHeight="1">
      <c r="B353" s="37"/>
      <c r="C353" s="230" t="s">
        <v>573</v>
      </c>
      <c r="D353" s="230" t="s">
        <v>153</v>
      </c>
      <c r="E353" s="231" t="s">
        <v>574</v>
      </c>
      <c r="F353" s="232" t="s">
        <v>575</v>
      </c>
      <c r="G353" s="233" t="s">
        <v>259</v>
      </c>
      <c r="H353" s="234">
        <v>26.68</v>
      </c>
      <c r="I353" s="235"/>
      <c r="J353" s="236">
        <f>ROUND(I353*H353,2)</f>
        <v>0</v>
      </c>
      <c r="K353" s="232" t="s">
        <v>157</v>
      </c>
      <c r="L353" s="42"/>
      <c r="M353" s="237" t="s">
        <v>1</v>
      </c>
      <c r="N353" s="238" t="s">
        <v>47</v>
      </c>
      <c r="O353" s="85"/>
      <c r="P353" s="239">
        <f>O353*H353</f>
        <v>0</v>
      </c>
      <c r="Q353" s="239">
        <v>0</v>
      </c>
      <c r="R353" s="239">
        <f>Q353*H353</f>
        <v>0</v>
      </c>
      <c r="S353" s="239">
        <v>0</v>
      </c>
      <c r="T353" s="240">
        <f>S353*H353</f>
        <v>0</v>
      </c>
      <c r="AR353" s="241" t="s">
        <v>158</v>
      </c>
      <c r="AT353" s="241" t="s">
        <v>153</v>
      </c>
      <c r="AU353" s="241" t="s">
        <v>91</v>
      </c>
      <c r="AY353" s="16" t="s">
        <v>149</v>
      </c>
      <c r="BE353" s="242">
        <f>IF(N353="základní",J353,0)</f>
        <v>0</v>
      </c>
      <c r="BF353" s="242">
        <f>IF(N353="snížená",J353,0)</f>
        <v>0</v>
      </c>
      <c r="BG353" s="242">
        <f>IF(N353="zákl. přenesená",J353,0)</f>
        <v>0</v>
      </c>
      <c r="BH353" s="242">
        <f>IF(N353="sníž. přenesená",J353,0)</f>
        <v>0</v>
      </c>
      <c r="BI353" s="242">
        <f>IF(N353="nulová",J353,0)</f>
        <v>0</v>
      </c>
      <c r="BJ353" s="16" t="s">
        <v>89</v>
      </c>
      <c r="BK353" s="242">
        <f>ROUND(I353*H353,2)</f>
        <v>0</v>
      </c>
      <c r="BL353" s="16" t="s">
        <v>158</v>
      </c>
      <c r="BM353" s="241" t="s">
        <v>576</v>
      </c>
    </row>
    <row r="354" s="13" customFormat="1">
      <c r="B354" s="254"/>
      <c r="C354" s="255"/>
      <c r="D354" s="245" t="s">
        <v>161</v>
      </c>
      <c r="E354" s="256" t="s">
        <v>1</v>
      </c>
      <c r="F354" s="257" t="s">
        <v>577</v>
      </c>
      <c r="G354" s="255"/>
      <c r="H354" s="258">
        <v>26.68</v>
      </c>
      <c r="I354" s="259"/>
      <c r="J354" s="255"/>
      <c r="K354" s="255"/>
      <c r="L354" s="260"/>
      <c r="M354" s="261"/>
      <c r="N354" s="262"/>
      <c r="O354" s="262"/>
      <c r="P354" s="262"/>
      <c r="Q354" s="262"/>
      <c r="R354" s="262"/>
      <c r="S354" s="262"/>
      <c r="T354" s="263"/>
      <c r="AT354" s="264" t="s">
        <v>161</v>
      </c>
      <c r="AU354" s="264" t="s">
        <v>91</v>
      </c>
      <c r="AV354" s="13" t="s">
        <v>91</v>
      </c>
      <c r="AW354" s="13" t="s">
        <v>38</v>
      </c>
      <c r="AX354" s="13" t="s">
        <v>89</v>
      </c>
      <c r="AY354" s="264" t="s">
        <v>149</v>
      </c>
    </row>
    <row r="355" s="11" customFormat="1" ht="22.8" customHeight="1">
      <c r="B355" s="214"/>
      <c r="C355" s="215"/>
      <c r="D355" s="216" t="s">
        <v>81</v>
      </c>
      <c r="E355" s="228" t="s">
        <v>578</v>
      </c>
      <c r="F355" s="228" t="s">
        <v>579</v>
      </c>
      <c r="G355" s="215"/>
      <c r="H355" s="215"/>
      <c r="I355" s="218"/>
      <c r="J355" s="229">
        <f>BK355</f>
        <v>0</v>
      </c>
      <c r="K355" s="215"/>
      <c r="L355" s="220"/>
      <c r="M355" s="221"/>
      <c r="N355" s="222"/>
      <c r="O355" s="222"/>
      <c r="P355" s="223">
        <f>P356</f>
        <v>0</v>
      </c>
      <c r="Q355" s="222"/>
      <c r="R355" s="223">
        <f>R356</f>
        <v>0</v>
      </c>
      <c r="S355" s="222"/>
      <c r="T355" s="224">
        <f>T356</f>
        <v>0</v>
      </c>
      <c r="AR355" s="225" t="s">
        <v>89</v>
      </c>
      <c r="AT355" s="226" t="s">
        <v>81</v>
      </c>
      <c r="AU355" s="226" t="s">
        <v>89</v>
      </c>
      <c r="AY355" s="225" t="s">
        <v>149</v>
      </c>
      <c r="BK355" s="227">
        <f>BK356</f>
        <v>0</v>
      </c>
    </row>
    <row r="356" s="1" customFormat="1" ht="16.5" customHeight="1">
      <c r="B356" s="37"/>
      <c r="C356" s="230" t="s">
        <v>580</v>
      </c>
      <c r="D356" s="230" t="s">
        <v>153</v>
      </c>
      <c r="E356" s="231" t="s">
        <v>581</v>
      </c>
      <c r="F356" s="232" t="s">
        <v>582</v>
      </c>
      <c r="G356" s="233" t="s">
        <v>259</v>
      </c>
      <c r="H356" s="234">
        <v>816.11099999999999</v>
      </c>
      <c r="I356" s="235"/>
      <c r="J356" s="236">
        <f>ROUND(I356*H356,2)</f>
        <v>0</v>
      </c>
      <c r="K356" s="232" t="s">
        <v>157</v>
      </c>
      <c r="L356" s="42"/>
      <c r="M356" s="286" t="s">
        <v>1</v>
      </c>
      <c r="N356" s="287" t="s">
        <v>47</v>
      </c>
      <c r="O356" s="288"/>
      <c r="P356" s="289">
        <f>O356*H356</f>
        <v>0</v>
      </c>
      <c r="Q356" s="289">
        <v>0</v>
      </c>
      <c r="R356" s="289">
        <f>Q356*H356</f>
        <v>0</v>
      </c>
      <c r="S356" s="289">
        <v>0</v>
      </c>
      <c r="T356" s="290">
        <f>S356*H356</f>
        <v>0</v>
      </c>
      <c r="AR356" s="241" t="s">
        <v>158</v>
      </c>
      <c r="AT356" s="241" t="s">
        <v>153</v>
      </c>
      <c r="AU356" s="241" t="s">
        <v>91</v>
      </c>
      <c r="AY356" s="16" t="s">
        <v>149</v>
      </c>
      <c r="BE356" s="242">
        <f>IF(N356="základní",J356,0)</f>
        <v>0</v>
      </c>
      <c r="BF356" s="242">
        <f>IF(N356="snížená",J356,0)</f>
        <v>0</v>
      </c>
      <c r="BG356" s="242">
        <f>IF(N356="zákl. přenesená",J356,0)</f>
        <v>0</v>
      </c>
      <c r="BH356" s="242">
        <f>IF(N356="sníž. přenesená",J356,0)</f>
        <v>0</v>
      </c>
      <c r="BI356" s="242">
        <f>IF(N356="nulová",J356,0)</f>
        <v>0</v>
      </c>
      <c r="BJ356" s="16" t="s">
        <v>89</v>
      </c>
      <c r="BK356" s="242">
        <f>ROUND(I356*H356,2)</f>
        <v>0</v>
      </c>
      <c r="BL356" s="16" t="s">
        <v>158</v>
      </c>
      <c r="BM356" s="241" t="s">
        <v>583</v>
      </c>
    </row>
    <row r="357" s="1" customFormat="1" ht="6.96" customHeight="1">
      <c r="B357" s="60"/>
      <c r="C357" s="61"/>
      <c r="D357" s="61"/>
      <c r="E357" s="61"/>
      <c r="F357" s="61"/>
      <c r="G357" s="61"/>
      <c r="H357" s="61"/>
      <c r="I357" s="181"/>
      <c r="J357" s="61"/>
      <c r="K357" s="61"/>
      <c r="L357" s="42"/>
    </row>
  </sheetData>
  <sheetProtection sheet="1" autoFilter="0" formatColumns="0" formatRows="0" objects="1" scenarios="1" spinCount="100000" saltValue="SOu1pnv5I+/K9jH0VtQL0QbCRkhllRh0tRSByFfGnLeupJEgvTnS0oFjITGTjUjutWGdfPzo/60n5SmBRWpOrg==" hashValue="JlCvlZjXQkT4Fk7a3hE1kDDCNP5bbthJkTO1LYMqaVAg0fBnwRrbDjUhHrVDE465XXMrPefrH8V+iVc2ouNxHw==" algorithmName="SHA-512" password="CC35"/>
  <autoFilter ref="C141:K3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0:H130"/>
    <mergeCell ref="E132:H132"/>
    <mergeCell ref="E134:H13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100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91</v>
      </c>
    </row>
    <row r="4" ht="24.96" customHeight="1">
      <c r="B4" s="19"/>
      <c r="D4" s="144" t="s">
        <v>101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Úpravy ulice Sv.Čecha v Karviné-Fryštátě, 3.část</v>
      </c>
      <c r="F7" s="146"/>
      <c r="G7" s="146"/>
      <c r="H7" s="146"/>
      <c r="L7" s="19"/>
    </row>
    <row r="8" ht="12" customHeight="1">
      <c r="B8" s="19"/>
      <c r="D8" s="146" t="s">
        <v>102</v>
      </c>
      <c r="L8" s="19"/>
    </row>
    <row r="9" s="1" customFormat="1" ht="16.5" customHeight="1">
      <c r="B9" s="42"/>
      <c r="E9" s="147" t="s">
        <v>584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104</v>
      </c>
      <c r="I10" s="148"/>
      <c r="L10" s="42"/>
    </row>
    <row r="11" s="1" customFormat="1" ht="36.96" customHeight="1">
      <c r="B11" s="42"/>
      <c r="E11" s="149" t="s">
        <v>585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stavby'!AN8</f>
        <v>16. 2. 2019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26</v>
      </c>
      <c r="I16" s="150" t="s">
        <v>27</v>
      </c>
      <c r="J16" s="135" t="s">
        <v>28</v>
      </c>
      <c r="L16" s="42"/>
    </row>
    <row r="17" s="1" customFormat="1" ht="18" customHeight="1">
      <c r="B17" s="42"/>
      <c r="E17" s="135" t="s">
        <v>29</v>
      </c>
      <c r="I17" s="150" t="s">
        <v>30</v>
      </c>
      <c r="J17" s="135" t="s">
        <v>31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32</v>
      </c>
      <c r="I19" s="150" t="s">
        <v>27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30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34</v>
      </c>
      <c r="I22" s="150" t="s">
        <v>27</v>
      </c>
      <c r="J22" s="135" t="s">
        <v>35</v>
      </c>
      <c r="L22" s="42"/>
    </row>
    <row r="23" s="1" customFormat="1" ht="18" customHeight="1">
      <c r="B23" s="42"/>
      <c r="E23" s="135" t="s">
        <v>36</v>
      </c>
      <c r="I23" s="150" t="s">
        <v>30</v>
      </c>
      <c r="J23" s="135" t="s">
        <v>37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39</v>
      </c>
      <c r="I25" s="150" t="s">
        <v>27</v>
      </c>
      <c r="J25" s="135" t="s">
        <v>1</v>
      </c>
      <c r="L25" s="42"/>
    </row>
    <row r="26" s="1" customFormat="1" ht="18" customHeight="1">
      <c r="B26" s="42"/>
      <c r="E26" s="135" t="s">
        <v>106</v>
      </c>
      <c r="I26" s="150" t="s">
        <v>30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41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42</v>
      </c>
      <c r="I32" s="148"/>
      <c r="J32" s="157">
        <f>ROUND(J124,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44</v>
      </c>
      <c r="I34" s="159" t="s">
        <v>43</v>
      </c>
      <c r="J34" s="158" t="s">
        <v>45</v>
      </c>
      <c r="L34" s="42"/>
    </row>
    <row r="35" s="1" customFormat="1" ht="14.4" customHeight="1">
      <c r="B35" s="42"/>
      <c r="D35" s="160" t="s">
        <v>46</v>
      </c>
      <c r="E35" s="146" t="s">
        <v>47</v>
      </c>
      <c r="F35" s="161">
        <f>ROUND((SUM(BE124:BE151)),  2)</f>
        <v>0</v>
      </c>
      <c r="I35" s="162">
        <v>0.20999999999999999</v>
      </c>
      <c r="J35" s="161">
        <f>ROUND(((SUM(BE124:BE151))*I35),  2)</f>
        <v>0</v>
      </c>
      <c r="L35" s="42"/>
    </row>
    <row r="36" s="1" customFormat="1" ht="14.4" customHeight="1">
      <c r="B36" s="42"/>
      <c r="E36" s="146" t="s">
        <v>48</v>
      </c>
      <c r="F36" s="161">
        <f>ROUND((SUM(BF124:BF151)),  2)</f>
        <v>0</v>
      </c>
      <c r="I36" s="162">
        <v>0.14999999999999999</v>
      </c>
      <c r="J36" s="161">
        <f>ROUND(((SUM(BF124:BF151))*I36),  2)</f>
        <v>0</v>
      </c>
      <c r="L36" s="42"/>
    </row>
    <row r="37" hidden="1" s="1" customFormat="1" ht="14.4" customHeight="1">
      <c r="B37" s="42"/>
      <c r="E37" s="146" t="s">
        <v>49</v>
      </c>
      <c r="F37" s="161">
        <f>ROUND((SUM(BG124:BG151)),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50</v>
      </c>
      <c r="F38" s="161">
        <f>ROUND((SUM(BH124:BH151)),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51</v>
      </c>
      <c r="F39" s="161">
        <f>ROUND((SUM(BI124:BI151)),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52</v>
      </c>
      <c r="E41" s="165"/>
      <c r="F41" s="165"/>
      <c r="G41" s="166" t="s">
        <v>53</v>
      </c>
      <c r="H41" s="167" t="s">
        <v>54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55</v>
      </c>
      <c r="E50" s="172"/>
      <c r="F50" s="172"/>
      <c r="G50" s="171" t="s">
        <v>56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57</v>
      </c>
      <c r="E61" s="175"/>
      <c r="F61" s="176" t="s">
        <v>58</v>
      </c>
      <c r="G61" s="174" t="s">
        <v>57</v>
      </c>
      <c r="H61" s="175"/>
      <c r="I61" s="177"/>
      <c r="J61" s="178" t="s">
        <v>58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59</v>
      </c>
      <c r="E65" s="172"/>
      <c r="F65" s="172"/>
      <c r="G65" s="171" t="s">
        <v>60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57</v>
      </c>
      <c r="E76" s="175"/>
      <c r="F76" s="176" t="s">
        <v>58</v>
      </c>
      <c r="G76" s="174" t="s">
        <v>57</v>
      </c>
      <c r="H76" s="175"/>
      <c r="I76" s="177"/>
      <c r="J76" s="178" t="s">
        <v>58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107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Úpravy ulice Sv.Čecha v Karviné-Fryštátě, 3.část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102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584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104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VON - Soupis prací - Vedlejší a ostatní náklady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22</v>
      </c>
      <c r="D91" s="38"/>
      <c r="E91" s="38"/>
      <c r="F91" s="26" t="str">
        <f>F14</f>
        <v>Karviná Fryštát</v>
      </c>
      <c r="G91" s="38"/>
      <c r="H91" s="38"/>
      <c r="I91" s="150" t="s">
        <v>24</v>
      </c>
      <c r="J91" s="73" t="str">
        <f>IF(J14="","",J14)</f>
        <v>16. 2. 2019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26</v>
      </c>
      <c r="D93" s="38"/>
      <c r="E93" s="38"/>
      <c r="F93" s="26" t="str">
        <f>E17</f>
        <v>SMK-odbor majetkový</v>
      </c>
      <c r="G93" s="38"/>
      <c r="H93" s="38"/>
      <c r="I93" s="150" t="s">
        <v>34</v>
      </c>
      <c r="J93" s="35" t="str">
        <f>E23</f>
        <v>Ateliér ESO spolsr.o.,K.H.Máchy5203/33</v>
      </c>
      <c r="K93" s="38"/>
      <c r="L93" s="42"/>
    </row>
    <row r="94" s="1" customFormat="1" ht="27.9" customHeight="1">
      <c r="B94" s="37"/>
      <c r="C94" s="31" t="s">
        <v>32</v>
      </c>
      <c r="D94" s="38"/>
      <c r="E94" s="38"/>
      <c r="F94" s="26" t="str">
        <f>IF(E20="","",E20)</f>
        <v>Vyplň údaj</v>
      </c>
      <c r="G94" s="38"/>
      <c r="H94" s="38"/>
      <c r="I94" s="150" t="s">
        <v>39</v>
      </c>
      <c r="J94" s="35" t="str">
        <f>E26</f>
        <v>Ing. Miloslav v Karviné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108</v>
      </c>
      <c r="D96" s="187"/>
      <c r="E96" s="187"/>
      <c r="F96" s="187"/>
      <c r="G96" s="187"/>
      <c r="H96" s="187"/>
      <c r="I96" s="188"/>
      <c r="J96" s="189" t="s">
        <v>109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110</v>
      </c>
      <c r="D98" s="38"/>
      <c r="E98" s="38"/>
      <c r="F98" s="38"/>
      <c r="G98" s="38"/>
      <c r="H98" s="38"/>
      <c r="I98" s="148"/>
      <c r="J98" s="104">
        <f>J124</f>
        <v>0</v>
      </c>
      <c r="K98" s="38"/>
      <c r="L98" s="42"/>
      <c r="AU98" s="16" t="s">
        <v>111</v>
      </c>
    </row>
    <row r="99" s="8" customFormat="1" ht="24.96" customHeight="1">
      <c r="B99" s="191"/>
      <c r="C99" s="192"/>
      <c r="D99" s="193" t="s">
        <v>586</v>
      </c>
      <c r="E99" s="194"/>
      <c r="F99" s="194"/>
      <c r="G99" s="194"/>
      <c r="H99" s="194"/>
      <c r="I99" s="195"/>
      <c r="J99" s="196">
        <f>J125</f>
        <v>0</v>
      </c>
      <c r="K99" s="192"/>
      <c r="L99" s="197"/>
    </row>
    <row r="100" s="9" customFormat="1" ht="19.92" customHeight="1">
      <c r="B100" s="198"/>
      <c r="C100" s="127"/>
      <c r="D100" s="199" t="s">
        <v>587</v>
      </c>
      <c r="E100" s="200"/>
      <c r="F100" s="200"/>
      <c r="G100" s="200"/>
      <c r="H100" s="200"/>
      <c r="I100" s="201"/>
      <c r="J100" s="202">
        <f>J126</f>
        <v>0</v>
      </c>
      <c r="K100" s="127"/>
      <c r="L100" s="203"/>
    </row>
    <row r="101" s="8" customFormat="1" ht="24.96" customHeight="1">
      <c r="B101" s="191"/>
      <c r="C101" s="192"/>
      <c r="D101" s="193" t="s">
        <v>588</v>
      </c>
      <c r="E101" s="194"/>
      <c r="F101" s="194"/>
      <c r="G101" s="194"/>
      <c r="H101" s="194"/>
      <c r="I101" s="195"/>
      <c r="J101" s="196">
        <f>J134</f>
        <v>0</v>
      </c>
      <c r="K101" s="192"/>
      <c r="L101" s="197"/>
    </row>
    <row r="102" s="9" customFormat="1" ht="19.92" customHeight="1">
      <c r="B102" s="198"/>
      <c r="C102" s="127"/>
      <c r="D102" s="199" t="s">
        <v>589</v>
      </c>
      <c r="E102" s="200"/>
      <c r="F102" s="200"/>
      <c r="G102" s="200"/>
      <c r="H102" s="200"/>
      <c r="I102" s="201"/>
      <c r="J102" s="202">
        <f>J135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2" t="s">
        <v>134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Úpravy ulice Sv.Čecha v Karviné-Fryštátě, 3.část</v>
      </c>
      <c r="F112" s="31"/>
      <c r="G112" s="31"/>
      <c r="H112" s="31"/>
      <c r="I112" s="148"/>
      <c r="J112" s="38"/>
      <c r="K112" s="38"/>
      <c r="L112" s="42"/>
    </row>
    <row r="113" ht="12" customHeight="1">
      <c r="B113" s="20"/>
      <c r="C113" s="31" t="s">
        <v>102</v>
      </c>
      <c r="D113" s="21"/>
      <c r="E113" s="21"/>
      <c r="F113" s="21"/>
      <c r="G113" s="21"/>
      <c r="H113" s="21"/>
      <c r="I113" s="140"/>
      <c r="J113" s="21"/>
      <c r="K113" s="21"/>
      <c r="L113" s="19"/>
    </row>
    <row r="114" s="1" customFormat="1" ht="16.5" customHeight="1">
      <c r="B114" s="37"/>
      <c r="C114" s="38"/>
      <c r="D114" s="38"/>
      <c r="E114" s="185" t="s">
        <v>584</v>
      </c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1" t="s">
        <v>104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E11</f>
        <v>VON - Soupis prací - Vedlejší a ostatní náklady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1" t="s">
        <v>22</v>
      </c>
      <c r="D118" s="38"/>
      <c r="E118" s="38"/>
      <c r="F118" s="26" t="str">
        <f>F14</f>
        <v>Karviná Fryštát</v>
      </c>
      <c r="G118" s="38"/>
      <c r="H118" s="38"/>
      <c r="I118" s="150" t="s">
        <v>24</v>
      </c>
      <c r="J118" s="73" t="str">
        <f>IF(J14="","",J14)</f>
        <v>16. 2. 2019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43.05" customHeight="1">
      <c r="B120" s="37"/>
      <c r="C120" s="31" t="s">
        <v>26</v>
      </c>
      <c r="D120" s="38"/>
      <c r="E120" s="38"/>
      <c r="F120" s="26" t="str">
        <f>E17</f>
        <v>SMK-odbor majetkový</v>
      </c>
      <c r="G120" s="38"/>
      <c r="H120" s="38"/>
      <c r="I120" s="150" t="s">
        <v>34</v>
      </c>
      <c r="J120" s="35" t="str">
        <f>E23</f>
        <v>Ateliér ESO spolsr.o.,K.H.Máchy5203/33</v>
      </c>
      <c r="K120" s="38"/>
      <c r="L120" s="42"/>
    </row>
    <row r="121" s="1" customFormat="1" ht="27.9" customHeight="1">
      <c r="B121" s="37"/>
      <c r="C121" s="31" t="s">
        <v>32</v>
      </c>
      <c r="D121" s="38"/>
      <c r="E121" s="38"/>
      <c r="F121" s="26" t="str">
        <f>IF(E20="","",E20)</f>
        <v>Vyplň údaj</v>
      </c>
      <c r="G121" s="38"/>
      <c r="H121" s="38"/>
      <c r="I121" s="150" t="s">
        <v>39</v>
      </c>
      <c r="J121" s="35" t="str">
        <f>E26</f>
        <v>Ing. Miloslav v Karviné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135</v>
      </c>
      <c r="D123" s="206" t="s">
        <v>67</v>
      </c>
      <c r="E123" s="206" t="s">
        <v>63</v>
      </c>
      <c r="F123" s="206" t="s">
        <v>64</v>
      </c>
      <c r="G123" s="206" t="s">
        <v>136</v>
      </c>
      <c r="H123" s="206" t="s">
        <v>137</v>
      </c>
      <c r="I123" s="207" t="s">
        <v>138</v>
      </c>
      <c r="J123" s="206" t="s">
        <v>109</v>
      </c>
      <c r="K123" s="208" t="s">
        <v>139</v>
      </c>
      <c r="L123" s="209"/>
      <c r="M123" s="94" t="s">
        <v>1</v>
      </c>
      <c r="N123" s="95" t="s">
        <v>46</v>
      </c>
      <c r="O123" s="95" t="s">
        <v>140</v>
      </c>
      <c r="P123" s="95" t="s">
        <v>141</v>
      </c>
      <c r="Q123" s="95" t="s">
        <v>142</v>
      </c>
      <c r="R123" s="95" t="s">
        <v>143</v>
      </c>
      <c r="S123" s="95" t="s">
        <v>144</v>
      </c>
      <c r="T123" s="96" t="s">
        <v>145</v>
      </c>
    </row>
    <row r="124" s="1" customFormat="1" ht="22.8" customHeight="1">
      <c r="B124" s="37"/>
      <c r="C124" s="101" t="s">
        <v>146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P125+P134</f>
        <v>0</v>
      </c>
      <c r="Q124" s="98"/>
      <c r="R124" s="211">
        <f>R125+R134</f>
        <v>0</v>
      </c>
      <c r="S124" s="98"/>
      <c r="T124" s="212">
        <f>T125+T134</f>
        <v>0</v>
      </c>
      <c r="AT124" s="16" t="s">
        <v>81</v>
      </c>
      <c r="AU124" s="16" t="s">
        <v>111</v>
      </c>
      <c r="BK124" s="213">
        <f>BK125+BK134</f>
        <v>0</v>
      </c>
    </row>
    <row r="125" s="11" customFormat="1" ht="25.92" customHeight="1">
      <c r="B125" s="214"/>
      <c r="C125" s="215"/>
      <c r="D125" s="216" t="s">
        <v>81</v>
      </c>
      <c r="E125" s="217" t="s">
        <v>590</v>
      </c>
      <c r="F125" s="217" t="s">
        <v>591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</f>
        <v>0</v>
      </c>
      <c r="Q125" s="222"/>
      <c r="R125" s="223">
        <f>R126</f>
        <v>0</v>
      </c>
      <c r="S125" s="222"/>
      <c r="T125" s="224">
        <f>T126</f>
        <v>0</v>
      </c>
      <c r="AR125" s="225" t="s">
        <v>158</v>
      </c>
      <c r="AT125" s="226" t="s">
        <v>81</v>
      </c>
      <c r="AU125" s="226" t="s">
        <v>82</v>
      </c>
      <c r="AY125" s="225" t="s">
        <v>149</v>
      </c>
      <c r="BK125" s="227">
        <f>BK126</f>
        <v>0</v>
      </c>
    </row>
    <row r="126" s="11" customFormat="1" ht="22.8" customHeight="1">
      <c r="B126" s="214"/>
      <c r="C126" s="215"/>
      <c r="D126" s="216" t="s">
        <v>81</v>
      </c>
      <c r="E126" s="228" t="s">
        <v>592</v>
      </c>
      <c r="F126" s="228" t="s">
        <v>591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SUM(P127:P133)</f>
        <v>0</v>
      </c>
      <c r="Q126" s="222"/>
      <c r="R126" s="223">
        <f>SUM(R127:R133)</f>
        <v>0</v>
      </c>
      <c r="S126" s="222"/>
      <c r="T126" s="224">
        <f>SUM(T127:T133)</f>
        <v>0</v>
      </c>
      <c r="AR126" s="225" t="s">
        <v>158</v>
      </c>
      <c r="AT126" s="226" t="s">
        <v>81</v>
      </c>
      <c r="AU126" s="226" t="s">
        <v>89</v>
      </c>
      <c r="AY126" s="225" t="s">
        <v>149</v>
      </c>
      <c r="BK126" s="227">
        <f>SUM(BK127:BK133)</f>
        <v>0</v>
      </c>
    </row>
    <row r="127" s="1" customFormat="1" ht="16.5" customHeight="1">
      <c r="B127" s="37"/>
      <c r="C127" s="230" t="s">
        <v>89</v>
      </c>
      <c r="D127" s="230" t="s">
        <v>153</v>
      </c>
      <c r="E127" s="231" t="s">
        <v>593</v>
      </c>
      <c r="F127" s="232" t="s">
        <v>594</v>
      </c>
      <c r="G127" s="233" t="s">
        <v>404</v>
      </c>
      <c r="H127" s="234">
        <v>1</v>
      </c>
      <c r="I127" s="235"/>
      <c r="J127" s="236">
        <f>ROUND(I127*H127,2)</f>
        <v>0</v>
      </c>
      <c r="K127" s="232" t="s">
        <v>1</v>
      </c>
      <c r="L127" s="42"/>
      <c r="M127" s="237" t="s">
        <v>1</v>
      </c>
      <c r="N127" s="238" t="s">
        <v>47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158</v>
      </c>
      <c r="AT127" s="241" t="s">
        <v>153</v>
      </c>
      <c r="AU127" s="241" t="s">
        <v>91</v>
      </c>
      <c r="AY127" s="16" t="s">
        <v>149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89</v>
      </c>
      <c r="BK127" s="242">
        <f>ROUND(I127*H127,2)</f>
        <v>0</v>
      </c>
      <c r="BL127" s="16" t="s">
        <v>158</v>
      </c>
      <c r="BM127" s="241" t="s">
        <v>595</v>
      </c>
    </row>
    <row r="128" s="12" customFormat="1">
      <c r="B128" s="243"/>
      <c r="C128" s="244"/>
      <c r="D128" s="245" t="s">
        <v>161</v>
      </c>
      <c r="E128" s="246" t="s">
        <v>1</v>
      </c>
      <c r="F128" s="247" t="s">
        <v>596</v>
      </c>
      <c r="G128" s="244"/>
      <c r="H128" s="246" t="s">
        <v>1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AT128" s="253" t="s">
        <v>161</v>
      </c>
      <c r="AU128" s="253" t="s">
        <v>91</v>
      </c>
      <c r="AV128" s="12" t="s">
        <v>89</v>
      </c>
      <c r="AW128" s="12" t="s">
        <v>38</v>
      </c>
      <c r="AX128" s="12" t="s">
        <v>82</v>
      </c>
      <c r="AY128" s="253" t="s">
        <v>149</v>
      </c>
    </row>
    <row r="129" s="13" customFormat="1">
      <c r="B129" s="254"/>
      <c r="C129" s="255"/>
      <c r="D129" s="245" t="s">
        <v>161</v>
      </c>
      <c r="E129" s="256" t="s">
        <v>1</v>
      </c>
      <c r="F129" s="257" t="s">
        <v>89</v>
      </c>
      <c r="G129" s="255"/>
      <c r="H129" s="258">
        <v>1</v>
      </c>
      <c r="I129" s="259"/>
      <c r="J129" s="255"/>
      <c r="K129" s="255"/>
      <c r="L129" s="260"/>
      <c r="M129" s="261"/>
      <c r="N129" s="262"/>
      <c r="O129" s="262"/>
      <c r="P129" s="262"/>
      <c r="Q129" s="262"/>
      <c r="R129" s="262"/>
      <c r="S129" s="262"/>
      <c r="T129" s="263"/>
      <c r="AT129" s="264" t="s">
        <v>161</v>
      </c>
      <c r="AU129" s="264" t="s">
        <v>91</v>
      </c>
      <c r="AV129" s="13" t="s">
        <v>91</v>
      </c>
      <c r="AW129" s="13" t="s">
        <v>38</v>
      </c>
      <c r="AX129" s="13" t="s">
        <v>89</v>
      </c>
      <c r="AY129" s="264" t="s">
        <v>149</v>
      </c>
    </row>
    <row r="130" s="1" customFormat="1" ht="16.5" customHeight="1">
      <c r="B130" s="37"/>
      <c r="C130" s="230" t="s">
        <v>91</v>
      </c>
      <c r="D130" s="230" t="s">
        <v>153</v>
      </c>
      <c r="E130" s="231" t="s">
        <v>597</v>
      </c>
      <c r="F130" s="232" t="s">
        <v>598</v>
      </c>
      <c r="G130" s="233" t="s">
        <v>404</v>
      </c>
      <c r="H130" s="234">
        <v>1</v>
      </c>
      <c r="I130" s="235"/>
      <c r="J130" s="236">
        <f>ROUND(I130*H130,2)</f>
        <v>0</v>
      </c>
      <c r="K130" s="232" t="s">
        <v>1</v>
      </c>
      <c r="L130" s="42"/>
      <c r="M130" s="237" t="s">
        <v>1</v>
      </c>
      <c r="N130" s="238" t="s">
        <v>47</v>
      </c>
      <c r="O130" s="85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AR130" s="241" t="s">
        <v>158</v>
      </c>
      <c r="AT130" s="241" t="s">
        <v>153</v>
      </c>
      <c r="AU130" s="241" t="s">
        <v>91</v>
      </c>
      <c r="AY130" s="16" t="s">
        <v>149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6" t="s">
        <v>89</v>
      </c>
      <c r="BK130" s="242">
        <f>ROUND(I130*H130,2)</f>
        <v>0</v>
      </c>
      <c r="BL130" s="16" t="s">
        <v>158</v>
      </c>
      <c r="BM130" s="241" t="s">
        <v>599</v>
      </c>
    </row>
    <row r="131" s="13" customFormat="1">
      <c r="B131" s="254"/>
      <c r="C131" s="255"/>
      <c r="D131" s="245" t="s">
        <v>161</v>
      </c>
      <c r="E131" s="256" t="s">
        <v>1</v>
      </c>
      <c r="F131" s="257" t="s">
        <v>89</v>
      </c>
      <c r="G131" s="255"/>
      <c r="H131" s="258">
        <v>1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AT131" s="264" t="s">
        <v>161</v>
      </c>
      <c r="AU131" s="264" t="s">
        <v>91</v>
      </c>
      <c r="AV131" s="13" t="s">
        <v>91</v>
      </c>
      <c r="AW131" s="13" t="s">
        <v>38</v>
      </c>
      <c r="AX131" s="13" t="s">
        <v>89</v>
      </c>
      <c r="AY131" s="264" t="s">
        <v>149</v>
      </c>
    </row>
    <row r="132" s="1" customFormat="1" ht="16.5" customHeight="1">
      <c r="B132" s="37"/>
      <c r="C132" s="230" t="s">
        <v>159</v>
      </c>
      <c r="D132" s="230" t="s">
        <v>153</v>
      </c>
      <c r="E132" s="231" t="s">
        <v>600</v>
      </c>
      <c r="F132" s="232" t="s">
        <v>601</v>
      </c>
      <c r="G132" s="233" t="s">
        <v>404</v>
      </c>
      <c r="H132" s="234">
        <v>1</v>
      </c>
      <c r="I132" s="235"/>
      <c r="J132" s="236">
        <f>ROUND(I132*H132,2)</f>
        <v>0</v>
      </c>
      <c r="K132" s="232" t="s">
        <v>1</v>
      </c>
      <c r="L132" s="42"/>
      <c r="M132" s="237" t="s">
        <v>1</v>
      </c>
      <c r="N132" s="238" t="s">
        <v>47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158</v>
      </c>
      <c r="AT132" s="241" t="s">
        <v>153</v>
      </c>
      <c r="AU132" s="241" t="s">
        <v>91</v>
      </c>
      <c r="AY132" s="16" t="s">
        <v>149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6" t="s">
        <v>89</v>
      </c>
      <c r="BK132" s="242">
        <f>ROUND(I132*H132,2)</f>
        <v>0</v>
      </c>
      <c r="BL132" s="16" t="s">
        <v>158</v>
      </c>
      <c r="BM132" s="241" t="s">
        <v>602</v>
      </c>
    </row>
    <row r="133" s="13" customFormat="1">
      <c r="B133" s="254"/>
      <c r="C133" s="255"/>
      <c r="D133" s="245" t="s">
        <v>161</v>
      </c>
      <c r="E133" s="256" t="s">
        <v>1</v>
      </c>
      <c r="F133" s="257" t="s">
        <v>89</v>
      </c>
      <c r="G133" s="255"/>
      <c r="H133" s="258">
        <v>1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AT133" s="264" t="s">
        <v>161</v>
      </c>
      <c r="AU133" s="264" t="s">
        <v>91</v>
      </c>
      <c r="AV133" s="13" t="s">
        <v>91</v>
      </c>
      <c r="AW133" s="13" t="s">
        <v>38</v>
      </c>
      <c r="AX133" s="13" t="s">
        <v>89</v>
      </c>
      <c r="AY133" s="264" t="s">
        <v>149</v>
      </c>
    </row>
    <row r="134" s="11" customFormat="1" ht="25.92" customHeight="1">
      <c r="B134" s="214"/>
      <c r="C134" s="215"/>
      <c r="D134" s="216" t="s">
        <v>81</v>
      </c>
      <c r="E134" s="217" t="s">
        <v>603</v>
      </c>
      <c r="F134" s="217" t="s">
        <v>604</v>
      </c>
      <c r="G134" s="215"/>
      <c r="H134" s="215"/>
      <c r="I134" s="218"/>
      <c r="J134" s="219">
        <f>BK134</f>
        <v>0</v>
      </c>
      <c r="K134" s="215"/>
      <c r="L134" s="220"/>
      <c r="M134" s="221"/>
      <c r="N134" s="222"/>
      <c r="O134" s="222"/>
      <c r="P134" s="223">
        <f>P135</f>
        <v>0</v>
      </c>
      <c r="Q134" s="222"/>
      <c r="R134" s="223">
        <f>R135</f>
        <v>0</v>
      </c>
      <c r="S134" s="222"/>
      <c r="T134" s="224">
        <f>T135</f>
        <v>0</v>
      </c>
      <c r="AR134" s="225" t="s">
        <v>179</v>
      </c>
      <c r="AT134" s="226" t="s">
        <v>81</v>
      </c>
      <c r="AU134" s="226" t="s">
        <v>82</v>
      </c>
      <c r="AY134" s="225" t="s">
        <v>149</v>
      </c>
      <c r="BK134" s="227">
        <f>BK135</f>
        <v>0</v>
      </c>
    </row>
    <row r="135" s="11" customFormat="1" ht="22.8" customHeight="1">
      <c r="B135" s="214"/>
      <c r="C135" s="215"/>
      <c r="D135" s="216" t="s">
        <v>81</v>
      </c>
      <c r="E135" s="228" t="s">
        <v>82</v>
      </c>
      <c r="F135" s="228" t="s">
        <v>604</v>
      </c>
      <c r="G135" s="215"/>
      <c r="H135" s="215"/>
      <c r="I135" s="218"/>
      <c r="J135" s="229">
        <f>BK135</f>
        <v>0</v>
      </c>
      <c r="K135" s="215"/>
      <c r="L135" s="220"/>
      <c r="M135" s="221"/>
      <c r="N135" s="222"/>
      <c r="O135" s="222"/>
      <c r="P135" s="223">
        <f>SUM(P136:P151)</f>
        <v>0</v>
      </c>
      <c r="Q135" s="222"/>
      <c r="R135" s="223">
        <f>SUM(R136:R151)</f>
        <v>0</v>
      </c>
      <c r="S135" s="222"/>
      <c r="T135" s="224">
        <f>SUM(T136:T151)</f>
        <v>0</v>
      </c>
      <c r="AR135" s="225" t="s">
        <v>179</v>
      </c>
      <c r="AT135" s="226" t="s">
        <v>81</v>
      </c>
      <c r="AU135" s="226" t="s">
        <v>89</v>
      </c>
      <c r="AY135" s="225" t="s">
        <v>149</v>
      </c>
      <c r="BK135" s="227">
        <f>SUM(BK136:BK151)</f>
        <v>0</v>
      </c>
    </row>
    <row r="136" s="1" customFormat="1" ht="16.5" customHeight="1">
      <c r="B136" s="37"/>
      <c r="C136" s="230" t="s">
        <v>158</v>
      </c>
      <c r="D136" s="230" t="s">
        <v>153</v>
      </c>
      <c r="E136" s="231" t="s">
        <v>605</v>
      </c>
      <c r="F136" s="232" t="s">
        <v>606</v>
      </c>
      <c r="G136" s="233" t="s">
        <v>404</v>
      </c>
      <c r="H136" s="234">
        <v>1</v>
      </c>
      <c r="I136" s="235"/>
      <c r="J136" s="236">
        <f>ROUND(I136*H136,2)</f>
        <v>0</v>
      </c>
      <c r="K136" s="232" t="s">
        <v>607</v>
      </c>
      <c r="L136" s="42"/>
      <c r="M136" s="237" t="s">
        <v>1</v>
      </c>
      <c r="N136" s="238" t="s">
        <v>47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AR136" s="241" t="s">
        <v>608</v>
      </c>
      <c r="AT136" s="241" t="s">
        <v>153</v>
      </c>
      <c r="AU136" s="241" t="s">
        <v>91</v>
      </c>
      <c r="AY136" s="16" t="s">
        <v>149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6" t="s">
        <v>89</v>
      </c>
      <c r="BK136" s="242">
        <f>ROUND(I136*H136,2)</f>
        <v>0</v>
      </c>
      <c r="BL136" s="16" t="s">
        <v>608</v>
      </c>
      <c r="BM136" s="241" t="s">
        <v>609</v>
      </c>
    </row>
    <row r="137" s="12" customFormat="1">
      <c r="B137" s="243"/>
      <c r="C137" s="244"/>
      <c r="D137" s="245" t="s">
        <v>161</v>
      </c>
      <c r="E137" s="246" t="s">
        <v>1</v>
      </c>
      <c r="F137" s="247" t="s">
        <v>610</v>
      </c>
      <c r="G137" s="244"/>
      <c r="H137" s="246" t="s">
        <v>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AT137" s="253" t="s">
        <v>161</v>
      </c>
      <c r="AU137" s="253" t="s">
        <v>91</v>
      </c>
      <c r="AV137" s="12" t="s">
        <v>89</v>
      </c>
      <c r="AW137" s="12" t="s">
        <v>38</v>
      </c>
      <c r="AX137" s="12" t="s">
        <v>82</v>
      </c>
      <c r="AY137" s="253" t="s">
        <v>149</v>
      </c>
    </row>
    <row r="138" s="13" customFormat="1">
      <c r="B138" s="254"/>
      <c r="C138" s="255"/>
      <c r="D138" s="245" t="s">
        <v>161</v>
      </c>
      <c r="E138" s="256" t="s">
        <v>1</v>
      </c>
      <c r="F138" s="257" t="s">
        <v>89</v>
      </c>
      <c r="G138" s="255"/>
      <c r="H138" s="258">
        <v>1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161</v>
      </c>
      <c r="AU138" s="264" t="s">
        <v>91</v>
      </c>
      <c r="AV138" s="13" t="s">
        <v>91</v>
      </c>
      <c r="AW138" s="13" t="s">
        <v>38</v>
      </c>
      <c r="AX138" s="13" t="s">
        <v>89</v>
      </c>
      <c r="AY138" s="264" t="s">
        <v>149</v>
      </c>
    </row>
    <row r="139" s="1" customFormat="1" ht="16.5" customHeight="1">
      <c r="B139" s="37"/>
      <c r="C139" s="230" t="s">
        <v>179</v>
      </c>
      <c r="D139" s="230" t="s">
        <v>153</v>
      </c>
      <c r="E139" s="231" t="s">
        <v>611</v>
      </c>
      <c r="F139" s="232" t="s">
        <v>612</v>
      </c>
      <c r="G139" s="233" t="s">
        <v>404</v>
      </c>
      <c r="H139" s="234">
        <v>1</v>
      </c>
      <c r="I139" s="235"/>
      <c r="J139" s="236">
        <f>ROUND(I139*H139,2)</f>
        <v>0</v>
      </c>
      <c r="K139" s="232" t="s">
        <v>607</v>
      </c>
      <c r="L139" s="42"/>
      <c r="M139" s="237" t="s">
        <v>1</v>
      </c>
      <c r="N139" s="238" t="s">
        <v>47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608</v>
      </c>
      <c r="AT139" s="241" t="s">
        <v>153</v>
      </c>
      <c r="AU139" s="241" t="s">
        <v>91</v>
      </c>
      <c r="AY139" s="16" t="s">
        <v>149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89</v>
      </c>
      <c r="BK139" s="242">
        <f>ROUND(I139*H139,2)</f>
        <v>0</v>
      </c>
      <c r="BL139" s="16" t="s">
        <v>608</v>
      </c>
      <c r="BM139" s="241" t="s">
        <v>613</v>
      </c>
    </row>
    <row r="140" s="12" customFormat="1">
      <c r="B140" s="243"/>
      <c r="C140" s="244"/>
      <c r="D140" s="245" t="s">
        <v>161</v>
      </c>
      <c r="E140" s="246" t="s">
        <v>1</v>
      </c>
      <c r="F140" s="247" t="s">
        <v>614</v>
      </c>
      <c r="G140" s="244"/>
      <c r="H140" s="246" t="s">
        <v>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AT140" s="253" t="s">
        <v>161</v>
      </c>
      <c r="AU140" s="253" t="s">
        <v>91</v>
      </c>
      <c r="AV140" s="12" t="s">
        <v>89</v>
      </c>
      <c r="AW140" s="12" t="s">
        <v>38</v>
      </c>
      <c r="AX140" s="12" t="s">
        <v>82</v>
      </c>
      <c r="AY140" s="253" t="s">
        <v>149</v>
      </c>
    </row>
    <row r="141" s="13" customFormat="1">
      <c r="B141" s="254"/>
      <c r="C141" s="255"/>
      <c r="D141" s="245" t="s">
        <v>161</v>
      </c>
      <c r="E141" s="256" t="s">
        <v>1</v>
      </c>
      <c r="F141" s="257" t="s">
        <v>89</v>
      </c>
      <c r="G141" s="255"/>
      <c r="H141" s="258">
        <v>1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AT141" s="264" t="s">
        <v>161</v>
      </c>
      <c r="AU141" s="264" t="s">
        <v>91</v>
      </c>
      <c r="AV141" s="13" t="s">
        <v>91</v>
      </c>
      <c r="AW141" s="13" t="s">
        <v>38</v>
      </c>
      <c r="AX141" s="13" t="s">
        <v>89</v>
      </c>
      <c r="AY141" s="264" t="s">
        <v>149</v>
      </c>
    </row>
    <row r="142" s="1" customFormat="1" ht="16.5" customHeight="1">
      <c r="B142" s="37"/>
      <c r="C142" s="230" t="s">
        <v>184</v>
      </c>
      <c r="D142" s="230" t="s">
        <v>153</v>
      </c>
      <c r="E142" s="231" t="s">
        <v>615</v>
      </c>
      <c r="F142" s="232" t="s">
        <v>616</v>
      </c>
      <c r="G142" s="233" t="s">
        <v>404</v>
      </c>
      <c r="H142" s="234">
        <v>1</v>
      </c>
      <c r="I142" s="235"/>
      <c r="J142" s="236">
        <f>ROUND(I142*H142,2)</f>
        <v>0</v>
      </c>
      <c r="K142" s="232" t="s">
        <v>1</v>
      </c>
      <c r="L142" s="42"/>
      <c r="M142" s="237" t="s">
        <v>1</v>
      </c>
      <c r="N142" s="238" t="s">
        <v>47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158</v>
      </c>
      <c r="AT142" s="241" t="s">
        <v>153</v>
      </c>
      <c r="AU142" s="241" t="s">
        <v>91</v>
      </c>
      <c r="AY142" s="16" t="s">
        <v>149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89</v>
      </c>
      <c r="BK142" s="242">
        <f>ROUND(I142*H142,2)</f>
        <v>0</v>
      </c>
      <c r="BL142" s="16" t="s">
        <v>158</v>
      </c>
      <c r="BM142" s="241" t="s">
        <v>617</v>
      </c>
    </row>
    <row r="143" s="12" customFormat="1">
      <c r="B143" s="243"/>
      <c r="C143" s="244"/>
      <c r="D143" s="245" t="s">
        <v>161</v>
      </c>
      <c r="E143" s="246" t="s">
        <v>1</v>
      </c>
      <c r="F143" s="247" t="s">
        <v>618</v>
      </c>
      <c r="G143" s="244"/>
      <c r="H143" s="246" t="s">
        <v>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161</v>
      </c>
      <c r="AU143" s="253" t="s">
        <v>91</v>
      </c>
      <c r="AV143" s="12" t="s">
        <v>89</v>
      </c>
      <c r="AW143" s="12" t="s">
        <v>38</v>
      </c>
      <c r="AX143" s="12" t="s">
        <v>82</v>
      </c>
      <c r="AY143" s="253" t="s">
        <v>149</v>
      </c>
    </row>
    <row r="144" s="13" customFormat="1">
      <c r="B144" s="254"/>
      <c r="C144" s="255"/>
      <c r="D144" s="245" t="s">
        <v>161</v>
      </c>
      <c r="E144" s="256" t="s">
        <v>1</v>
      </c>
      <c r="F144" s="257" t="s">
        <v>89</v>
      </c>
      <c r="G144" s="255"/>
      <c r="H144" s="258">
        <v>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AT144" s="264" t="s">
        <v>161</v>
      </c>
      <c r="AU144" s="264" t="s">
        <v>91</v>
      </c>
      <c r="AV144" s="13" t="s">
        <v>91</v>
      </c>
      <c r="AW144" s="13" t="s">
        <v>38</v>
      </c>
      <c r="AX144" s="13" t="s">
        <v>89</v>
      </c>
      <c r="AY144" s="264" t="s">
        <v>149</v>
      </c>
    </row>
    <row r="145" s="1" customFormat="1" ht="16.5" customHeight="1">
      <c r="B145" s="37"/>
      <c r="C145" s="230" t="s">
        <v>193</v>
      </c>
      <c r="D145" s="230" t="s">
        <v>153</v>
      </c>
      <c r="E145" s="231" t="s">
        <v>619</v>
      </c>
      <c r="F145" s="232" t="s">
        <v>620</v>
      </c>
      <c r="G145" s="233" t="s">
        <v>404</v>
      </c>
      <c r="H145" s="234">
        <v>1</v>
      </c>
      <c r="I145" s="235"/>
      <c r="J145" s="236">
        <f>ROUND(I145*H145,2)</f>
        <v>0</v>
      </c>
      <c r="K145" s="232" t="s">
        <v>607</v>
      </c>
      <c r="L145" s="42"/>
      <c r="M145" s="237" t="s">
        <v>1</v>
      </c>
      <c r="N145" s="238" t="s">
        <v>47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608</v>
      </c>
      <c r="AT145" s="241" t="s">
        <v>153</v>
      </c>
      <c r="AU145" s="241" t="s">
        <v>91</v>
      </c>
      <c r="AY145" s="16" t="s">
        <v>149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89</v>
      </c>
      <c r="BK145" s="242">
        <f>ROUND(I145*H145,2)</f>
        <v>0</v>
      </c>
      <c r="BL145" s="16" t="s">
        <v>608</v>
      </c>
      <c r="BM145" s="241" t="s">
        <v>621</v>
      </c>
    </row>
    <row r="146" s="12" customFormat="1">
      <c r="B146" s="243"/>
      <c r="C146" s="244"/>
      <c r="D146" s="245" t="s">
        <v>161</v>
      </c>
      <c r="E146" s="246" t="s">
        <v>1</v>
      </c>
      <c r="F146" s="247" t="s">
        <v>622</v>
      </c>
      <c r="G146" s="244"/>
      <c r="H146" s="246" t="s">
        <v>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AT146" s="253" t="s">
        <v>161</v>
      </c>
      <c r="AU146" s="253" t="s">
        <v>91</v>
      </c>
      <c r="AV146" s="12" t="s">
        <v>89</v>
      </c>
      <c r="AW146" s="12" t="s">
        <v>38</v>
      </c>
      <c r="AX146" s="12" t="s">
        <v>82</v>
      </c>
      <c r="AY146" s="253" t="s">
        <v>149</v>
      </c>
    </row>
    <row r="147" s="13" customFormat="1">
      <c r="B147" s="254"/>
      <c r="C147" s="255"/>
      <c r="D147" s="245" t="s">
        <v>161</v>
      </c>
      <c r="E147" s="256" t="s">
        <v>1</v>
      </c>
      <c r="F147" s="257" t="s">
        <v>89</v>
      </c>
      <c r="G147" s="255"/>
      <c r="H147" s="258">
        <v>1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AT147" s="264" t="s">
        <v>161</v>
      </c>
      <c r="AU147" s="264" t="s">
        <v>91</v>
      </c>
      <c r="AV147" s="13" t="s">
        <v>91</v>
      </c>
      <c r="AW147" s="13" t="s">
        <v>38</v>
      </c>
      <c r="AX147" s="13" t="s">
        <v>89</v>
      </c>
      <c r="AY147" s="264" t="s">
        <v>149</v>
      </c>
    </row>
    <row r="148" s="1" customFormat="1" ht="16.5" customHeight="1">
      <c r="B148" s="37"/>
      <c r="C148" s="230" t="s">
        <v>199</v>
      </c>
      <c r="D148" s="230" t="s">
        <v>153</v>
      </c>
      <c r="E148" s="231" t="s">
        <v>623</v>
      </c>
      <c r="F148" s="232" t="s">
        <v>624</v>
      </c>
      <c r="G148" s="233" t="s">
        <v>404</v>
      </c>
      <c r="H148" s="234">
        <v>1</v>
      </c>
      <c r="I148" s="235"/>
      <c r="J148" s="236">
        <f>ROUND(I148*H148,2)</f>
        <v>0</v>
      </c>
      <c r="K148" s="232" t="s">
        <v>1</v>
      </c>
      <c r="L148" s="42"/>
      <c r="M148" s="237" t="s">
        <v>1</v>
      </c>
      <c r="N148" s="238" t="s">
        <v>47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AR148" s="241" t="s">
        <v>158</v>
      </c>
      <c r="AT148" s="241" t="s">
        <v>153</v>
      </c>
      <c r="AU148" s="241" t="s">
        <v>91</v>
      </c>
      <c r="AY148" s="16" t="s">
        <v>149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6" t="s">
        <v>89</v>
      </c>
      <c r="BK148" s="242">
        <f>ROUND(I148*H148,2)</f>
        <v>0</v>
      </c>
      <c r="BL148" s="16" t="s">
        <v>158</v>
      </c>
      <c r="BM148" s="241" t="s">
        <v>625</v>
      </c>
    </row>
    <row r="149" s="13" customFormat="1">
      <c r="B149" s="254"/>
      <c r="C149" s="255"/>
      <c r="D149" s="245" t="s">
        <v>161</v>
      </c>
      <c r="E149" s="256" t="s">
        <v>1</v>
      </c>
      <c r="F149" s="257" t="s">
        <v>89</v>
      </c>
      <c r="G149" s="255"/>
      <c r="H149" s="258">
        <v>1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AT149" s="264" t="s">
        <v>161</v>
      </c>
      <c r="AU149" s="264" t="s">
        <v>91</v>
      </c>
      <c r="AV149" s="13" t="s">
        <v>91</v>
      </c>
      <c r="AW149" s="13" t="s">
        <v>38</v>
      </c>
      <c r="AX149" s="13" t="s">
        <v>89</v>
      </c>
      <c r="AY149" s="264" t="s">
        <v>149</v>
      </c>
    </row>
    <row r="150" s="1" customFormat="1" ht="16.5" customHeight="1">
      <c r="B150" s="37"/>
      <c r="C150" s="230" t="s">
        <v>203</v>
      </c>
      <c r="D150" s="230" t="s">
        <v>153</v>
      </c>
      <c r="E150" s="231" t="s">
        <v>626</v>
      </c>
      <c r="F150" s="232" t="s">
        <v>627</v>
      </c>
      <c r="G150" s="233" t="s">
        <v>404</v>
      </c>
      <c r="H150" s="234">
        <v>1</v>
      </c>
      <c r="I150" s="235"/>
      <c r="J150" s="236">
        <f>ROUND(I150*H150,2)</f>
        <v>0</v>
      </c>
      <c r="K150" s="232" t="s">
        <v>1</v>
      </c>
      <c r="L150" s="42"/>
      <c r="M150" s="237" t="s">
        <v>1</v>
      </c>
      <c r="N150" s="238" t="s">
        <v>47</v>
      </c>
      <c r="O150" s="85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AR150" s="241" t="s">
        <v>158</v>
      </c>
      <c r="AT150" s="241" t="s">
        <v>153</v>
      </c>
      <c r="AU150" s="241" t="s">
        <v>91</v>
      </c>
      <c r="AY150" s="16" t="s">
        <v>149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6" t="s">
        <v>89</v>
      </c>
      <c r="BK150" s="242">
        <f>ROUND(I150*H150,2)</f>
        <v>0</v>
      </c>
      <c r="BL150" s="16" t="s">
        <v>158</v>
      </c>
      <c r="BM150" s="241" t="s">
        <v>628</v>
      </c>
    </row>
    <row r="151" s="13" customFormat="1">
      <c r="B151" s="254"/>
      <c r="C151" s="255"/>
      <c r="D151" s="245" t="s">
        <v>161</v>
      </c>
      <c r="E151" s="256" t="s">
        <v>1</v>
      </c>
      <c r="F151" s="257" t="s">
        <v>89</v>
      </c>
      <c r="G151" s="255"/>
      <c r="H151" s="258">
        <v>1</v>
      </c>
      <c r="I151" s="259"/>
      <c r="J151" s="255"/>
      <c r="K151" s="255"/>
      <c r="L151" s="260"/>
      <c r="M151" s="291"/>
      <c r="N151" s="292"/>
      <c r="O151" s="292"/>
      <c r="P151" s="292"/>
      <c r="Q151" s="292"/>
      <c r="R151" s="292"/>
      <c r="S151" s="292"/>
      <c r="T151" s="293"/>
      <c r="AT151" s="264" t="s">
        <v>161</v>
      </c>
      <c r="AU151" s="264" t="s">
        <v>91</v>
      </c>
      <c r="AV151" s="13" t="s">
        <v>91</v>
      </c>
      <c r="AW151" s="13" t="s">
        <v>38</v>
      </c>
      <c r="AX151" s="13" t="s">
        <v>89</v>
      </c>
      <c r="AY151" s="264" t="s">
        <v>149</v>
      </c>
    </row>
    <row r="152" s="1" customFormat="1" ht="6.96" customHeight="1">
      <c r="B152" s="60"/>
      <c r="C152" s="61"/>
      <c r="D152" s="61"/>
      <c r="E152" s="61"/>
      <c r="F152" s="61"/>
      <c r="G152" s="61"/>
      <c r="H152" s="61"/>
      <c r="I152" s="181"/>
      <c r="J152" s="61"/>
      <c r="K152" s="61"/>
      <c r="L152" s="42"/>
    </row>
  </sheetData>
  <sheetProtection sheet="1" autoFilter="0" formatColumns="0" formatRows="0" objects="1" scenarios="1" spinCount="100000" saltValue="dMlznKgGE2cRzj/s8LvC9UaRsiYr/SZfrBeJNtLacv+FHpy2gCwk3Gri2pFKWoYge+wW04aoiMrazAMMYnBLhQ==" hashValue="kgKO860sJ2a8LNeFmNt7qPy5KYjofrjmb+kprNC7KVALZivu/NWTUzITx7Y7FzdsQfIwXyXC8THlHC1CZXnKbQ==" algorithmName="SHA-512" password="CC35"/>
  <autoFilter ref="C123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vrana</dc:creator>
  <cp:lastModifiedBy>vrana</cp:lastModifiedBy>
  <dcterms:created xsi:type="dcterms:W3CDTF">2019-07-07T22:46:57Z</dcterms:created>
  <dcterms:modified xsi:type="dcterms:W3CDTF">2019-07-07T22:47:11Z</dcterms:modified>
</cp:coreProperties>
</file>