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04_oddělení_OPÚM\__ZAMĚSTNANCI\Novák Josef\akce_dokumentace\MK_Ka-6_Svatopluka Čecha\vstupní podklady\2019_0515_podklady od projektanta\rozpočty\rozpočet\zadání\"/>
    </mc:Choice>
  </mc:AlternateContent>
  <bookViews>
    <workbookView xWindow="0" yWindow="0" windowWidth="28800" windowHeight="11700" activeTab="2"/>
  </bookViews>
  <sheets>
    <sheet name="2E_Rekapitulace stavby" sheetId="1" r:id="rId1"/>
    <sheet name="2E_101 - Soupis prací - Komu..." sheetId="2" r:id="rId2"/>
    <sheet name="2E_VON - Soupis prací - Vedl..." sheetId="3" r:id="rId3"/>
  </sheets>
  <definedNames>
    <definedName name="_xlnm._FilterDatabase" localSheetId="1" hidden="1">'2E_101 - Soupis prací - Komu...'!$C$141:$K$492</definedName>
    <definedName name="_xlnm._FilterDatabase" localSheetId="2" hidden="1">'2E_VON - Soupis prací - Vedl...'!$C$123:$K$153</definedName>
    <definedName name="_xlnm.Print_Titles" localSheetId="1">'2E_101 - Soupis prací - Komu...'!$141:$141</definedName>
    <definedName name="_xlnm.Print_Titles" localSheetId="0">'2E_Rekapitulace stavby'!$92:$92</definedName>
    <definedName name="_xlnm.Print_Titles" localSheetId="2">'2E_VON - Soupis prací - Vedl...'!$123:$123</definedName>
    <definedName name="_xlnm.Print_Area" localSheetId="1">'2E_101 - Soupis prací - Komu...'!$C$4:$J$41,'2E_101 - Soupis prací - Komu...'!$C$50:$J$76,'2E_101 - Soupis prací - Komu...'!$C$82:$J$121,'2E_101 - Soupis prací - Komu...'!$C$127:$K$492</definedName>
    <definedName name="_xlnm.Print_Area" localSheetId="0">'2E_Rekapitulace stavby'!$D$4:$AO$76,'2E_Rekapitulace stavby'!$C$82:$AQ$99</definedName>
    <definedName name="_xlnm.Print_Area" localSheetId="2">'2E_VON - Soupis prací - Vedl...'!$C$4:$J$41,'2E_VON - Soupis prací - Vedl...'!$C$50:$J$76,'2E_VON - Soupis prací - Vedl...'!$C$82:$J$103,'2E_VON - Soupis prací - Vedl...'!$C$109:$K$153</definedName>
  </definedNames>
  <calcPr calcId="162913"/>
</workbook>
</file>

<file path=xl/calcChain.xml><?xml version="1.0" encoding="utf-8"?>
<calcChain xmlns="http://schemas.openxmlformats.org/spreadsheetml/2006/main">
  <c r="J39" i="3" l="1"/>
  <c r="J38" i="3"/>
  <c r="AY98" i="1" s="1"/>
  <c r="J37" i="3"/>
  <c r="AX98" i="1" s="1"/>
  <c r="BI152" i="3"/>
  <c r="BH152" i="3"/>
  <c r="BG152" i="3"/>
  <c r="BF152" i="3"/>
  <c r="T152" i="3"/>
  <c r="R152" i="3"/>
  <c r="P152" i="3"/>
  <c r="BK152" i="3"/>
  <c r="J152" i="3"/>
  <c r="BE152" i="3" s="1"/>
  <c r="BI150" i="3"/>
  <c r="BH150" i="3"/>
  <c r="BG150" i="3"/>
  <c r="BF150" i="3"/>
  <c r="T150" i="3"/>
  <c r="R150" i="3"/>
  <c r="P150" i="3"/>
  <c r="BK150" i="3"/>
  <c r="J150" i="3"/>
  <c r="BE150" i="3" s="1"/>
  <c r="BI147" i="3"/>
  <c r="BH147" i="3"/>
  <c r="BG147" i="3"/>
  <c r="BF147" i="3"/>
  <c r="T147" i="3"/>
  <c r="R147" i="3"/>
  <c r="P147" i="3"/>
  <c r="BK147" i="3"/>
  <c r="J147" i="3"/>
  <c r="BE147" i="3" s="1"/>
  <c r="BI144" i="3"/>
  <c r="BH144" i="3"/>
  <c r="BG144" i="3"/>
  <c r="BF144" i="3"/>
  <c r="T144" i="3"/>
  <c r="R144" i="3"/>
  <c r="P144" i="3"/>
  <c r="BK144" i="3"/>
  <c r="J144" i="3"/>
  <c r="BE144" i="3" s="1"/>
  <c r="BI141" i="3"/>
  <c r="BH141" i="3"/>
  <c r="BG141" i="3"/>
  <c r="BF141" i="3"/>
  <c r="T141" i="3"/>
  <c r="R141" i="3"/>
  <c r="P141" i="3"/>
  <c r="BK141" i="3"/>
  <c r="J141" i="3"/>
  <c r="BE141" i="3" s="1"/>
  <c r="BI138" i="3"/>
  <c r="BH138" i="3"/>
  <c r="BG138" i="3"/>
  <c r="BF138" i="3"/>
  <c r="T138" i="3"/>
  <c r="T137" i="3" s="1"/>
  <c r="T136" i="3" s="1"/>
  <c r="R138" i="3"/>
  <c r="R137" i="3"/>
  <c r="R136" i="3" s="1"/>
  <c r="P138" i="3"/>
  <c r="P137" i="3" s="1"/>
  <c r="P136" i="3" s="1"/>
  <c r="BK138" i="3"/>
  <c r="BK137" i="3"/>
  <c r="J137" i="3" s="1"/>
  <c r="BK136" i="3"/>
  <c r="J136" i="3" s="1"/>
  <c r="J101" i="3" s="1"/>
  <c r="J138" i="3"/>
  <c r="BE138" i="3" s="1"/>
  <c r="J102" i="3"/>
  <c r="BI134" i="3"/>
  <c r="BH134" i="3"/>
  <c r="BG134" i="3"/>
  <c r="BF134" i="3"/>
  <c r="T134" i="3"/>
  <c r="R134" i="3"/>
  <c r="P134" i="3"/>
  <c r="BK134" i="3"/>
  <c r="J134" i="3"/>
  <c r="BE134" i="3" s="1"/>
  <c r="BI132" i="3"/>
  <c r="BH132" i="3"/>
  <c r="BG132" i="3"/>
  <c r="BF132" i="3"/>
  <c r="T132" i="3"/>
  <c r="R132" i="3"/>
  <c r="P132" i="3"/>
  <c r="BK132" i="3"/>
  <c r="J132" i="3"/>
  <c r="BE132" i="3" s="1"/>
  <c r="BI127" i="3"/>
  <c r="BH127" i="3"/>
  <c r="F38" i="3"/>
  <c r="BC98" i="1" s="1"/>
  <c r="BG127" i="3"/>
  <c r="BF127" i="3"/>
  <c r="J36" i="3"/>
  <c r="AW98" i="1" s="1"/>
  <c r="F36" i="3"/>
  <c r="BA98" i="1" s="1"/>
  <c r="T127" i="3"/>
  <c r="T126" i="3" s="1"/>
  <c r="T125" i="3" s="1"/>
  <c r="T124" i="3" s="1"/>
  <c r="R127" i="3"/>
  <c r="R126" i="3" s="1"/>
  <c r="R125" i="3" s="1"/>
  <c r="R124" i="3" s="1"/>
  <c r="P127" i="3"/>
  <c r="P126" i="3" s="1"/>
  <c r="P125" i="3" s="1"/>
  <c r="BK127" i="3"/>
  <c r="BK126" i="3"/>
  <c r="J127" i="3"/>
  <c r="BE127" i="3"/>
  <c r="J121" i="3"/>
  <c r="J120" i="3"/>
  <c r="F120" i="3"/>
  <c r="F118" i="3"/>
  <c r="E116" i="3"/>
  <c r="J94" i="3"/>
  <c r="J93" i="3"/>
  <c r="F93" i="3"/>
  <c r="F91" i="3"/>
  <c r="E89" i="3"/>
  <c r="J20" i="3"/>
  <c r="E20" i="3"/>
  <c r="F121" i="3"/>
  <c r="F94" i="3"/>
  <c r="J19" i="3"/>
  <c r="J14" i="3"/>
  <c r="J118" i="3"/>
  <c r="J91" i="3"/>
  <c r="E7" i="3"/>
  <c r="J39" i="2"/>
  <c r="J38" i="2"/>
  <c r="AY96" i="1" s="1"/>
  <c r="J37" i="2"/>
  <c r="AX96" i="1" s="1"/>
  <c r="BI492" i="2"/>
  <c r="BH492" i="2"/>
  <c r="BG492" i="2"/>
  <c r="BF492" i="2"/>
  <c r="T492" i="2"/>
  <c r="T491" i="2" s="1"/>
  <c r="R492" i="2"/>
  <c r="R491" i="2" s="1"/>
  <c r="P492" i="2"/>
  <c r="P491" i="2" s="1"/>
  <c r="BK492" i="2"/>
  <c r="BK491" i="2" s="1"/>
  <c r="J491" i="2" s="1"/>
  <c r="J120" i="2" s="1"/>
  <c r="J492" i="2"/>
  <c r="BE492" i="2"/>
  <c r="BI489" i="2"/>
  <c r="BH489" i="2"/>
  <c r="BG489" i="2"/>
  <c r="BF489" i="2"/>
  <c r="T489" i="2"/>
  <c r="R489" i="2"/>
  <c r="P489" i="2"/>
  <c r="BK489" i="2"/>
  <c r="J489" i="2"/>
  <c r="BE489" i="2" s="1"/>
  <c r="BI487" i="2"/>
  <c r="BH487" i="2"/>
  <c r="BG487" i="2"/>
  <c r="BF487" i="2"/>
  <c r="T487" i="2"/>
  <c r="R487" i="2"/>
  <c r="P487" i="2"/>
  <c r="BK487" i="2"/>
  <c r="J487" i="2"/>
  <c r="BE487" i="2" s="1"/>
  <c r="BI485" i="2"/>
  <c r="BH485" i="2"/>
  <c r="BG485" i="2"/>
  <c r="BF485" i="2"/>
  <c r="T485" i="2"/>
  <c r="R485" i="2"/>
  <c r="P485" i="2"/>
  <c r="BK485" i="2"/>
  <c r="J485" i="2"/>
  <c r="BE485" i="2" s="1"/>
  <c r="BI484" i="2"/>
  <c r="BH484" i="2"/>
  <c r="BG484" i="2"/>
  <c r="BF484" i="2"/>
  <c r="T484" i="2"/>
  <c r="R484" i="2"/>
  <c r="P484" i="2"/>
  <c r="BK484" i="2"/>
  <c r="J484" i="2"/>
  <c r="BE484" i="2" s="1"/>
  <c r="BI482" i="2"/>
  <c r="BH482" i="2"/>
  <c r="BG482" i="2"/>
  <c r="BF482" i="2"/>
  <c r="T482" i="2"/>
  <c r="R482" i="2"/>
  <c r="P482" i="2"/>
  <c r="BK482" i="2"/>
  <c r="J482" i="2"/>
  <c r="BE482" i="2" s="1"/>
  <c r="BI481" i="2"/>
  <c r="BH481" i="2"/>
  <c r="BG481" i="2"/>
  <c r="BF481" i="2"/>
  <c r="T481" i="2"/>
  <c r="R481" i="2"/>
  <c r="R480" i="2" s="1"/>
  <c r="P481" i="2"/>
  <c r="BK481" i="2"/>
  <c r="BK480" i="2" s="1"/>
  <c r="J480" i="2" s="1"/>
  <c r="J119" i="2" s="1"/>
  <c r="J481" i="2"/>
  <c r="BE481" i="2"/>
  <c r="BI478" i="2"/>
  <c r="BH478" i="2"/>
  <c r="BG478" i="2"/>
  <c r="BF478" i="2"/>
  <c r="T478" i="2"/>
  <c r="T477" i="2" s="1"/>
  <c r="R478" i="2"/>
  <c r="R477" i="2" s="1"/>
  <c r="P478" i="2"/>
  <c r="P477" i="2" s="1"/>
  <c r="BK478" i="2"/>
  <c r="BK477" i="2" s="1"/>
  <c r="J477" i="2"/>
  <c r="J118" i="2" s="1"/>
  <c r="J478" i="2"/>
  <c r="BE478" i="2"/>
  <c r="BI475" i="2"/>
  <c r="BH475" i="2"/>
  <c r="BG475" i="2"/>
  <c r="BF475" i="2"/>
  <c r="T475" i="2"/>
  <c r="R475" i="2"/>
  <c r="P475" i="2"/>
  <c r="BK475" i="2"/>
  <c r="J475" i="2"/>
  <c r="BE475" i="2" s="1"/>
  <c r="BI473" i="2"/>
  <c r="BH473" i="2"/>
  <c r="BG473" i="2"/>
  <c r="BF473" i="2"/>
  <c r="T473" i="2"/>
  <c r="R473" i="2"/>
  <c r="P473" i="2"/>
  <c r="BK473" i="2"/>
  <c r="J473" i="2"/>
  <c r="BE473" i="2" s="1"/>
  <c r="BI471" i="2"/>
  <c r="BH471" i="2"/>
  <c r="BG471" i="2"/>
  <c r="BF471" i="2"/>
  <c r="T471" i="2"/>
  <c r="R471" i="2"/>
  <c r="P471" i="2"/>
  <c r="BK471" i="2"/>
  <c r="J471" i="2"/>
  <c r="BE471" i="2" s="1"/>
  <c r="BI469" i="2"/>
  <c r="BH469" i="2"/>
  <c r="BG469" i="2"/>
  <c r="BF469" i="2"/>
  <c r="T469" i="2"/>
  <c r="R469" i="2"/>
  <c r="P469" i="2"/>
  <c r="BK469" i="2"/>
  <c r="J469" i="2"/>
  <c r="BE469" i="2" s="1"/>
  <c r="BI466" i="2"/>
  <c r="BH466" i="2"/>
  <c r="BG466" i="2"/>
  <c r="BF466" i="2"/>
  <c r="T466" i="2"/>
  <c r="R466" i="2"/>
  <c r="P466" i="2"/>
  <c r="BK466" i="2"/>
  <c r="J466" i="2"/>
  <c r="BE466" i="2" s="1"/>
  <c r="BI464" i="2"/>
  <c r="BH464" i="2"/>
  <c r="BG464" i="2"/>
  <c r="BF464" i="2"/>
  <c r="T464" i="2"/>
  <c r="R464" i="2"/>
  <c r="P464" i="2"/>
  <c r="BK464" i="2"/>
  <c r="J464" i="2"/>
  <c r="BE464" i="2" s="1"/>
  <c r="BI462" i="2"/>
  <c r="BH462" i="2"/>
  <c r="BG462" i="2"/>
  <c r="BF462" i="2"/>
  <c r="T462" i="2"/>
  <c r="R462" i="2"/>
  <c r="P462" i="2"/>
  <c r="BK462" i="2"/>
  <c r="J462" i="2"/>
  <c r="BE462" i="2" s="1"/>
  <c r="BI440" i="2"/>
  <c r="BH440" i="2"/>
  <c r="BG440" i="2"/>
  <c r="BF440" i="2"/>
  <c r="T440" i="2"/>
  <c r="R440" i="2"/>
  <c r="P440" i="2"/>
  <c r="BK440" i="2"/>
  <c r="J440" i="2"/>
  <c r="BE440" i="2" s="1"/>
  <c r="BI438" i="2"/>
  <c r="BH438" i="2"/>
  <c r="BG438" i="2"/>
  <c r="BF438" i="2"/>
  <c r="T438" i="2"/>
  <c r="R438" i="2"/>
  <c r="P438" i="2"/>
  <c r="BK438" i="2"/>
  <c r="J438" i="2"/>
  <c r="BE438" i="2" s="1"/>
  <c r="BI436" i="2"/>
  <c r="BH436" i="2"/>
  <c r="BG436" i="2"/>
  <c r="BF436" i="2"/>
  <c r="T436" i="2"/>
  <c r="R436" i="2"/>
  <c r="P436" i="2"/>
  <c r="BK436" i="2"/>
  <c r="J436" i="2"/>
  <c r="BE436" i="2" s="1"/>
  <c r="BI434" i="2"/>
  <c r="BH434" i="2"/>
  <c r="BG434" i="2"/>
  <c r="BF434" i="2"/>
  <c r="T434" i="2"/>
  <c r="R434" i="2"/>
  <c r="P434" i="2"/>
  <c r="BK434" i="2"/>
  <c r="J434" i="2"/>
  <c r="BE434" i="2" s="1"/>
  <c r="BI429" i="2"/>
  <c r="BH429" i="2"/>
  <c r="BG429" i="2"/>
  <c r="BF429" i="2"/>
  <c r="T429" i="2"/>
  <c r="R429" i="2"/>
  <c r="P429" i="2"/>
  <c r="BK429" i="2"/>
  <c r="J429" i="2"/>
  <c r="BE429" i="2" s="1"/>
  <c r="BI423" i="2"/>
  <c r="BH423" i="2"/>
  <c r="BG423" i="2"/>
  <c r="BF423" i="2"/>
  <c r="T423" i="2"/>
  <c r="R423" i="2"/>
  <c r="P423" i="2"/>
  <c r="BK423" i="2"/>
  <c r="J423" i="2"/>
  <c r="BE423" i="2" s="1"/>
  <c r="BI421" i="2"/>
  <c r="BH421" i="2"/>
  <c r="BG421" i="2"/>
  <c r="BF421" i="2"/>
  <c r="T421" i="2"/>
  <c r="T420" i="2" s="1"/>
  <c r="R421" i="2"/>
  <c r="R420" i="2" s="1"/>
  <c r="P421" i="2"/>
  <c r="P420" i="2" s="1"/>
  <c r="BK421" i="2"/>
  <c r="BK420" i="2" s="1"/>
  <c r="J420" i="2"/>
  <c r="J117" i="2" s="1"/>
  <c r="J421" i="2"/>
  <c r="BE421" i="2"/>
  <c r="BI418" i="2"/>
  <c r="BH418" i="2"/>
  <c r="BG418" i="2"/>
  <c r="BF418" i="2"/>
  <c r="T418" i="2"/>
  <c r="R418" i="2"/>
  <c r="P418" i="2"/>
  <c r="BK418" i="2"/>
  <c r="J418" i="2"/>
  <c r="BE418" i="2" s="1"/>
  <c r="BI416" i="2"/>
  <c r="BH416" i="2"/>
  <c r="BG416" i="2"/>
  <c r="BF416" i="2"/>
  <c r="T416" i="2"/>
  <c r="R416" i="2"/>
  <c r="P416" i="2"/>
  <c r="BK416" i="2"/>
  <c r="J416" i="2"/>
  <c r="BE416" i="2" s="1"/>
  <c r="BI414" i="2"/>
  <c r="BH414" i="2"/>
  <c r="BG414" i="2"/>
  <c r="BF414" i="2"/>
  <c r="T414" i="2"/>
  <c r="R414" i="2"/>
  <c r="P414" i="2"/>
  <c r="BK414" i="2"/>
  <c r="J414" i="2"/>
  <c r="BE414" i="2" s="1"/>
  <c r="BI412" i="2"/>
  <c r="BH412" i="2"/>
  <c r="BG412" i="2"/>
  <c r="BF412" i="2"/>
  <c r="T412" i="2"/>
  <c r="R412" i="2"/>
  <c r="P412" i="2"/>
  <c r="BK412" i="2"/>
  <c r="J412" i="2"/>
  <c r="BE412" i="2" s="1"/>
  <c r="BI410" i="2"/>
  <c r="BH410" i="2"/>
  <c r="BG410" i="2"/>
  <c r="BF410" i="2"/>
  <c r="T410" i="2"/>
  <c r="R410" i="2"/>
  <c r="P410" i="2"/>
  <c r="BK410" i="2"/>
  <c r="J410" i="2"/>
  <c r="BE410" i="2" s="1"/>
  <c r="BI408" i="2"/>
  <c r="BH408" i="2"/>
  <c r="BG408" i="2"/>
  <c r="BF408" i="2"/>
  <c r="T408" i="2"/>
  <c r="R408" i="2"/>
  <c r="P408" i="2"/>
  <c r="BK408" i="2"/>
  <c r="J408" i="2"/>
  <c r="BE408" i="2" s="1"/>
  <c r="BI406" i="2"/>
  <c r="BH406" i="2"/>
  <c r="BG406" i="2"/>
  <c r="BF406" i="2"/>
  <c r="T406" i="2"/>
  <c r="R406" i="2"/>
  <c r="P406" i="2"/>
  <c r="BK406" i="2"/>
  <c r="J406" i="2"/>
  <c r="BE406" i="2" s="1"/>
  <c r="BI404" i="2"/>
  <c r="BH404" i="2"/>
  <c r="BG404" i="2"/>
  <c r="BF404" i="2"/>
  <c r="T404" i="2"/>
  <c r="R404" i="2"/>
  <c r="P404" i="2"/>
  <c r="BK404" i="2"/>
  <c r="J404" i="2"/>
  <c r="BE404" i="2" s="1"/>
  <c r="BI402" i="2"/>
  <c r="BH402" i="2"/>
  <c r="BG402" i="2"/>
  <c r="BF402" i="2"/>
  <c r="T402" i="2"/>
  <c r="R402" i="2"/>
  <c r="P402" i="2"/>
  <c r="BK402" i="2"/>
  <c r="J402" i="2"/>
  <c r="BE402" i="2" s="1"/>
  <c r="BI400" i="2"/>
  <c r="BH400" i="2"/>
  <c r="BG400" i="2"/>
  <c r="BF400" i="2"/>
  <c r="T400" i="2"/>
  <c r="R400" i="2"/>
  <c r="P400" i="2"/>
  <c r="BK400" i="2"/>
  <c r="J400" i="2"/>
  <c r="BE400" i="2" s="1"/>
  <c r="BI398" i="2"/>
  <c r="BH398" i="2"/>
  <c r="BG398" i="2"/>
  <c r="BF398" i="2"/>
  <c r="T398" i="2"/>
  <c r="R398" i="2"/>
  <c r="P398" i="2"/>
  <c r="BK398" i="2"/>
  <c r="J398" i="2"/>
  <c r="BE398" i="2" s="1"/>
  <c r="BI396" i="2"/>
  <c r="BH396" i="2"/>
  <c r="BG396" i="2"/>
  <c r="BF396" i="2"/>
  <c r="T396" i="2"/>
  <c r="R396" i="2"/>
  <c r="P396" i="2"/>
  <c r="BK396" i="2"/>
  <c r="J396" i="2"/>
  <c r="BE396" i="2" s="1"/>
  <c r="BI394" i="2"/>
  <c r="BH394" i="2"/>
  <c r="BG394" i="2"/>
  <c r="BF394" i="2"/>
  <c r="T394" i="2"/>
  <c r="R394" i="2"/>
  <c r="P394" i="2"/>
  <c r="BK394" i="2"/>
  <c r="J394" i="2"/>
  <c r="BE394" i="2" s="1"/>
  <c r="BI392" i="2"/>
  <c r="BH392" i="2"/>
  <c r="BG392" i="2"/>
  <c r="BF392" i="2"/>
  <c r="T392" i="2"/>
  <c r="R392" i="2"/>
  <c r="P392" i="2"/>
  <c r="BK392" i="2"/>
  <c r="J392" i="2"/>
  <c r="BE392" i="2" s="1"/>
  <c r="BI390" i="2"/>
  <c r="BH390" i="2"/>
  <c r="BG390" i="2"/>
  <c r="BF390" i="2"/>
  <c r="T390" i="2"/>
  <c r="R390" i="2"/>
  <c r="P390" i="2"/>
  <c r="BK390" i="2"/>
  <c r="J390" i="2"/>
  <c r="BE390" i="2" s="1"/>
  <c r="BI388" i="2"/>
  <c r="BH388" i="2"/>
  <c r="BG388" i="2"/>
  <c r="BF388" i="2"/>
  <c r="T388" i="2"/>
  <c r="R388" i="2"/>
  <c r="P388" i="2"/>
  <c r="BK388" i="2"/>
  <c r="J388" i="2"/>
  <c r="BE388" i="2" s="1"/>
  <c r="BI385" i="2"/>
  <c r="BH385" i="2"/>
  <c r="BG385" i="2"/>
  <c r="BF385" i="2"/>
  <c r="T385" i="2"/>
  <c r="R385" i="2"/>
  <c r="P385" i="2"/>
  <c r="BK385" i="2"/>
  <c r="J385" i="2"/>
  <c r="BE385" i="2" s="1"/>
  <c r="BI383" i="2"/>
  <c r="BH383" i="2"/>
  <c r="BG383" i="2"/>
  <c r="BF383" i="2"/>
  <c r="T383" i="2"/>
  <c r="R383" i="2"/>
  <c r="P383" i="2"/>
  <c r="BK383" i="2"/>
  <c r="J383" i="2"/>
  <c r="BE383" i="2" s="1"/>
  <c r="BI381" i="2"/>
  <c r="BH381" i="2"/>
  <c r="BG381" i="2"/>
  <c r="BF381" i="2"/>
  <c r="T381" i="2"/>
  <c r="R381" i="2"/>
  <c r="P381" i="2"/>
  <c r="BK381" i="2"/>
  <c r="J381" i="2"/>
  <c r="BE381" i="2" s="1"/>
  <c r="BI379" i="2"/>
  <c r="BH379" i="2"/>
  <c r="BG379" i="2"/>
  <c r="BF379" i="2"/>
  <c r="T379" i="2"/>
  <c r="R379" i="2"/>
  <c r="P379" i="2"/>
  <c r="BK379" i="2"/>
  <c r="J379" i="2"/>
  <c r="BE379" i="2" s="1"/>
  <c r="BI377" i="2"/>
  <c r="BH377" i="2"/>
  <c r="BG377" i="2"/>
  <c r="BF377" i="2"/>
  <c r="T377" i="2"/>
  <c r="R377" i="2"/>
  <c r="P377" i="2"/>
  <c r="BK377" i="2"/>
  <c r="J377" i="2"/>
  <c r="BE377" i="2" s="1"/>
  <c r="BI375" i="2"/>
  <c r="BH375" i="2"/>
  <c r="BG375" i="2"/>
  <c r="BF375" i="2"/>
  <c r="T375" i="2"/>
  <c r="R375" i="2"/>
  <c r="P375" i="2"/>
  <c r="BK375" i="2"/>
  <c r="J375" i="2"/>
  <c r="BE375" i="2" s="1"/>
  <c r="BI373" i="2"/>
  <c r="BH373" i="2"/>
  <c r="BG373" i="2"/>
  <c r="BF373" i="2"/>
  <c r="T373" i="2"/>
  <c r="R373" i="2"/>
  <c r="P373" i="2"/>
  <c r="BK373" i="2"/>
  <c r="J373" i="2"/>
  <c r="BE373" i="2" s="1"/>
  <c r="BI371" i="2"/>
  <c r="BH371" i="2"/>
  <c r="BG371" i="2"/>
  <c r="BF371" i="2"/>
  <c r="T371" i="2"/>
  <c r="R371" i="2"/>
  <c r="P371" i="2"/>
  <c r="BK371" i="2"/>
  <c r="J371" i="2"/>
  <c r="BE371" i="2" s="1"/>
  <c r="BI369" i="2"/>
  <c r="BH369" i="2"/>
  <c r="BG369" i="2"/>
  <c r="BF369" i="2"/>
  <c r="T369" i="2"/>
  <c r="R369" i="2"/>
  <c r="P369" i="2"/>
  <c r="BK369" i="2"/>
  <c r="J369" i="2"/>
  <c r="BE369" i="2" s="1"/>
  <c r="BI367" i="2"/>
  <c r="BH367" i="2"/>
  <c r="BG367" i="2"/>
  <c r="BF367" i="2"/>
  <c r="T367" i="2"/>
  <c r="R367" i="2"/>
  <c r="P367" i="2"/>
  <c r="BK367" i="2"/>
  <c r="J367" i="2"/>
  <c r="BE367" i="2" s="1"/>
  <c r="BI365" i="2"/>
  <c r="BH365" i="2"/>
  <c r="BG365" i="2"/>
  <c r="BF365" i="2"/>
  <c r="T365" i="2"/>
  <c r="R365" i="2"/>
  <c r="P365" i="2"/>
  <c r="BK365" i="2"/>
  <c r="J365" i="2"/>
  <c r="BE365" i="2" s="1"/>
  <c r="BI363" i="2"/>
  <c r="BH363" i="2"/>
  <c r="BG363" i="2"/>
  <c r="BF363" i="2"/>
  <c r="T363" i="2"/>
  <c r="R363" i="2"/>
  <c r="P363" i="2"/>
  <c r="BK363" i="2"/>
  <c r="J363" i="2"/>
  <c r="BE363" i="2" s="1"/>
  <c r="BI361" i="2"/>
  <c r="BH361" i="2"/>
  <c r="BG361" i="2"/>
  <c r="BF361" i="2"/>
  <c r="T361" i="2"/>
  <c r="R361" i="2"/>
  <c r="P361" i="2"/>
  <c r="BK361" i="2"/>
  <c r="J361" i="2"/>
  <c r="BE361" i="2" s="1"/>
  <c r="BI359" i="2"/>
  <c r="BH359" i="2"/>
  <c r="BG359" i="2"/>
  <c r="BF359" i="2"/>
  <c r="T359" i="2"/>
  <c r="R359" i="2"/>
  <c r="P359" i="2"/>
  <c r="BK359" i="2"/>
  <c r="J359" i="2"/>
  <c r="BE359" i="2" s="1"/>
  <c r="BI357" i="2"/>
  <c r="BH357" i="2"/>
  <c r="BG357" i="2"/>
  <c r="BF357" i="2"/>
  <c r="T357" i="2"/>
  <c r="R357" i="2"/>
  <c r="P357" i="2"/>
  <c r="BK357" i="2"/>
  <c r="J357" i="2"/>
  <c r="BE357" i="2" s="1"/>
  <c r="BI355" i="2"/>
  <c r="BH355" i="2"/>
  <c r="BG355" i="2"/>
  <c r="BF355" i="2"/>
  <c r="T355" i="2"/>
  <c r="R355" i="2"/>
  <c r="P355" i="2"/>
  <c r="BK355" i="2"/>
  <c r="J355" i="2"/>
  <c r="BE355" i="2" s="1"/>
  <c r="BI353" i="2"/>
  <c r="BH353" i="2"/>
  <c r="BG353" i="2"/>
  <c r="BF353" i="2"/>
  <c r="T353" i="2"/>
  <c r="R353" i="2"/>
  <c r="P353" i="2"/>
  <c r="BK353" i="2"/>
  <c r="J353" i="2"/>
  <c r="BE353" i="2" s="1"/>
  <c r="BI351" i="2"/>
  <c r="BH351" i="2"/>
  <c r="BG351" i="2"/>
  <c r="BF351" i="2"/>
  <c r="T351" i="2"/>
  <c r="R351" i="2"/>
  <c r="P351" i="2"/>
  <c r="BK351" i="2"/>
  <c r="J351" i="2"/>
  <c r="BE351" i="2" s="1"/>
  <c r="BI349" i="2"/>
  <c r="BH349" i="2"/>
  <c r="BG349" i="2"/>
  <c r="BF349" i="2"/>
  <c r="T349" i="2"/>
  <c r="R349" i="2"/>
  <c r="P349" i="2"/>
  <c r="BK349" i="2"/>
  <c r="J349" i="2"/>
  <c r="BE349" i="2" s="1"/>
  <c r="BI347" i="2"/>
  <c r="BH347" i="2"/>
  <c r="BG347" i="2"/>
  <c r="BF347" i="2"/>
  <c r="T347" i="2"/>
  <c r="R347" i="2"/>
  <c r="P347" i="2"/>
  <c r="BK347" i="2"/>
  <c r="J347" i="2"/>
  <c r="BE347" i="2" s="1"/>
  <c r="BI345" i="2"/>
  <c r="BH345" i="2"/>
  <c r="BG345" i="2"/>
  <c r="BF345" i="2"/>
  <c r="T345" i="2"/>
  <c r="R345" i="2"/>
  <c r="P345" i="2"/>
  <c r="BK345" i="2"/>
  <c r="J345" i="2"/>
  <c r="BE345" i="2" s="1"/>
  <c r="BI344" i="2"/>
  <c r="BH344" i="2"/>
  <c r="BG344" i="2"/>
  <c r="BF344" i="2"/>
  <c r="T344" i="2"/>
  <c r="R344" i="2"/>
  <c r="P344" i="2"/>
  <c r="BK344" i="2"/>
  <c r="J344" i="2"/>
  <c r="BE344" i="2" s="1"/>
  <c r="BI342" i="2"/>
  <c r="BH342" i="2"/>
  <c r="BG342" i="2"/>
  <c r="BF342" i="2"/>
  <c r="T342" i="2"/>
  <c r="T341" i="2" s="1"/>
  <c r="R342" i="2"/>
  <c r="R341" i="2" s="1"/>
  <c r="P342" i="2"/>
  <c r="P341" i="2" s="1"/>
  <c r="BK342" i="2"/>
  <c r="BK341" i="2" s="1"/>
  <c r="J341" i="2"/>
  <c r="J116" i="2" s="1"/>
  <c r="J342" i="2"/>
  <c r="BE342" i="2"/>
  <c r="BI339" i="2"/>
  <c r="BH339" i="2"/>
  <c r="BG339" i="2"/>
  <c r="BF339" i="2"/>
  <c r="T339" i="2"/>
  <c r="R339" i="2"/>
  <c r="P339" i="2"/>
  <c r="BK339" i="2"/>
  <c r="J339" i="2"/>
  <c r="BE339" i="2" s="1"/>
  <c r="BI337" i="2"/>
  <c r="BH337" i="2"/>
  <c r="BG337" i="2"/>
  <c r="BF337" i="2"/>
  <c r="T337" i="2"/>
  <c r="R337" i="2"/>
  <c r="P337" i="2"/>
  <c r="BK337" i="2"/>
  <c r="J337" i="2"/>
  <c r="BE337" i="2" s="1"/>
  <c r="BI335" i="2"/>
  <c r="BH335" i="2"/>
  <c r="BG335" i="2"/>
  <c r="BF335" i="2"/>
  <c r="T335" i="2"/>
  <c r="R335" i="2"/>
  <c r="P335" i="2"/>
  <c r="BK335" i="2"/>
  <c r="J335" i="2"/>
  <c r="BE335" i="2" s="1"/>
  <c r="BI333" i="2"/>
  <c r="BH333" i="2"/>
  <c r="BG333" i="2"/>
  <c r="BF333" i="2"/>
  <c r="T333" i="2"/>
  <c r="R333" i="2"/>
  <c r="P333" i="2"/>
  <c r="BK333" i="2"/>
  <c r="J333" i="2"/>
  <c r="BE333" i="2" s="1"/>
  <c r="BI331" i="2"/>
  <c r="BH331" i="2"/>
  <c r="BG331" i="2"/>
  <c r="BF331" i="2"/>
  <c r="T331" i="2"/>
  <c r="R331" i="2"/>
  <c r="P331" i="2"/>
  <c r="BK331" i="2"/>
  <c r="J331" i="2"/>
  <c r="BE331" i="2" s="1"/>
  <c r="BI329" i="2"/>
  <c r="BH329" i="2"/>
  <c r="BG329" i="2"/>
  <c r="BF329" i="2"/>
  <c r="T329" i="2"/>
  <c r="R329" i="2"/>
  <c r="P329" i="2"/>
  <c r="BK329" i="2"/>
  <c r="J329" i="2"/>
  <c r="BE329" i="2" s="1"/>
  <c r="BI327" i="2"/>
  <c r="BH327" i="2"/>
  <c r="BG327" i="2"/>
  <c r="BF327" i="2"/>
  <c r="T327" i="2"/>
  <c r="R327" i="2"/>
  <c r="P327" i="2"/>
  <c r="BK327" i="2"/>
  <c r="J327" i="2"/>
  <c r="BE327" i="2" s="1"/>
  <c r="BI325" i="2"/>
  <c r="BH325" i="2"/>
  <c r="BG325" i="2"/>
  <c r="BF325" i="2"/>
  <c r="T325" i="2"/>
  <c r="R325" i="2"/>
  <c r="P325" i="2"/>
  <c r="BK325" i="2"/>
  <c r="J325" i="2"/>
  <c r="BE325" i="2" s="1"/>
  <c r="BI320" i="2"/>
  <c r="BH320" i="2"/>
  <c r="BG320" i="2"/>
  <c r="BF320" i="2"/>
  <c r="T320" i="2"/>
  <c r="R320" i="2"/>
  <c r="R319" i="2"/>
  <c r="R318" i="2" s="1"/>
  <c r="P320" i="2"/>
  <c r="BK320" i="2"/>
  <c r="BK319" i="2"/>
  <c r="J319" i="2" s="1"/>
  <c r="J115" i="2" s="1"/>
  <c r="J320" i="2"/>
  <c r="BE320" i="2" s="1"/>
  <c r="BI316" i="2"/>
  <c r="BH316" i="2"/>
  <c r="BG316" i="2"/>
  <c r="BF316" i="2"/>
  <c r="T316" i="2"/>
  <c r="R316" i="2"/>
  <c r="P316" i="2"/>
  <c r="BK316" i="2"/>
  <c r="J316" i="2"/>
  <c r="BE316" i="2" s="1"/>
  <c r="BI314" i="2"/>
  <c r="BH314" i="2"/>
  <c r="BG314" i="2"/>
  <c r="BF314" i="2"/>
  <c r="T314" i="2"/>
  <c r="R314" i="2"/>
  <c r="P314" i="2"/>
  <c r="BK314" i="2"/>
  <c r="J314" i="2"/>
  <c r="BE314" i="2" s="1"/>
  <c r="BI312" i="2"/>
  <c r="BH312" i="2"/>
  <c r="BG312" i="2"/>
  <c r="BF312" i="2"/>
  <c r="T312" i="2"/>
  <c r="R312" i="2"/>
  <c r="P312" i="2"/>
  <c r="BK312" i="2"/>
  <c r="J312" i="2"/>
  <c r="BE312" i="2" s="1"/>
  <c r="BI310" i="2"/>
  <c r="BH310" i="2"/>
  <c r="BG310" i="2"/>
  <c r="BF310" i="2"/>
  <c r="T310" i="2"/>
  <c r="R310" i="2"/>
  <c r="R309" i="2" s="1"/>
  <c r="P310" i="2"/>
  <c r="BK310" i="2"/>
  <c r="BK309" i="2" s="1"/>
  <c r="J309" i="2" s="1"/>
  <c r="J113" i="2" s="1"/>
  <c r="J310" i="2"/>
  <c r="BE310" i="2"/>
  <c r="BI307" i="2"/>
  <c r="BH307" i="2"/>
  <c r="BG307" i="2"/>
  <c r="BF307" i="2"/>
  <c r="T307" i="2"/>
  <c r="R307" i="2"/>
  <c r="P307" i="2"/>
  <c r="BK307" i="2"/>
  <c r="J307" i="2"/>
  <c r="BE307" i="2" s="1"/>
  <c r="BI305" i="2"/>
  <c r="BH305" i="2"/>
  <c r="BG305" i="2"/>
  <c r="BF305" i="2"/>
  <c r="T305" i="2"/>
  <c r="R305" i="2"/>
  <c r="P305" i="2"/>
  <c r="BK305" i="2"/>
  <c r="J305" i="2"/>
  <c r="BE305" i="2" s="1"/>
  <c r="BI298" i="2"/>
  <c r="BH298" i="2"/>
  <c r="BG298" i="2"/>
  <c r="BF298" i="2"/>
  <c r="T298" i="2"/>
  <c r="T297" i="2" s="1"/>
  <c r="R298" i="2"/>
  <c r="R297" i="2" s="1"/>
  <c r="P298" i="2"/>
  <c r="P297" i="2" s="1"/>
  <c r="BK298" i="2"/>
  <c r="BK297" i="2" s="1"/>
  <c r="J297" i="2"/>
  <c r="J112" i="2" s="1"/>
  <c r="J298" i="2"/>
  <c r="BE298" i="2"/>
  <c r="BI293" i="2"/>
  <c r="BH293" i="2"/>
  <c r="BG293" i="2"/>
  <c r="BF293" i="2"/>
  <c r="T293" i="2"/>
  <c r="R293" i="2"/>
  <c r="P293" i="2"/>
  <c r="BK293" i="2"/>
  <c r="J293" i="2"/>
  <c r="BE293" i="2" s="1"/>
  <c r="BI291" i="2"/>
  <c r="BH291" i="2"/>
  <c r="BG291" i="2"/>
  <c r="BF291" i="2"/>
  <c r="T291" i="2"/>
  <c r="T290" i="2" s="1"/>
  <c r="T289" i="2" s="1"/>
  <c r="R291" i="2"/>
  <c r="R290" i="2"/>
  <c r="R289" i="2" s="1"/>
  <c r="P291" i="2"/>
  <c r="P290" i="2" s="1"/>
  <c r="P289" i="2" s="1"/>
  <c r="BK291" i="2"/>
  <c r="BK290" i="2"/>
  <c r="J290" i="2" s="1"/>
  <c r="BK289" i="2"/>
  <c r="J289" i="2" s="1"/>
  <c r="J110" i="2" s="1"/>
  <c r="J291" i="2"/>
  <c r="BE291" i="2" s="1"/>
  <c r="J111" i="2"/>
  <c r="BI287" i="2"/>
  <c r="BH287" i="2"/>
  <c r="BG287" i="2"/>
  <c r="BF287" i="2"/>
  <c r="T287" i="2"/>
  <c r="R287" i="2"/>
  <c r="P287" i="2"/>
  <c r="BK287" i="2"/>
  <c r="J287" i="2"/>
  <c r="BE287" i="2" s="1"/>
  <c r="BI283" i="2"/>
  <c r="BH283" i="2"/>
  <c r="BG283" i="2"/>
  <c r="BF283" i="2"/>
  <c r="T283" i="2"/>
  <c r="R283" i="2"/>
  <c r="P283" i="2"/>
  <c r="BK283" i="2"/>
  <c r="J283" i="2"/>
  <c r="BE283" i="2" s="1"/>
  <c r="BI280" i="2"/>
  <c r="BH280" i="2"/>
  <c r="BG280" i="2"/>
  <c r="BF280" i="2"/>
  <c r="T280" i="2"/>
  <c r="T279" i="2" s="1"/>
  <c r="T278" i="2" s="1"/>
  <c r="R280" i="2"/>
  <c r="R279" i="2"/>
  <c r="R278" i="2" s="1"/>
  <c r="P280" i="2"/>
  <c r="P279" i="2" s="1"/>
  <c r="P278" i="2" s="1"/>
  <c r="BK280" i="2"/>
  <c r="BK279" i="2"/>
  <c r="J279" i="2" s="1"/>
  <c r="J109" i="2" s="1"/>
  <c r="BK278" i="2"/>
  <c r="J278" i="2" s="1"/>
  <c r="J108" i="2" s="1"/>
  <c r="J280" i="2"/>
  <c r="BE280" i="2" s="1"/>
  <c r="BI276" i="2"/>
  <c r="BH276" i="2"/>
  <c r="BG276" i="2"/>
  <c r="BF276" i="2"/>
  <c r="T276" i="2"/>
  <c r="R276" i="2"/>
  <c r="P276" i="2"/>
  <c r="BK276" i="2"/>
  <c r="J276" i="2"/>
  <c r="BE276" i="2" s="1"/>
  <c r="BI274" i="2"/>
  <c r="BH274" i="2"/>
  <c r="BG274" i="2"/>
  <c r="BF274" i="2"/>
  <c r="T274" i="2"/>
  <c r="T273" i="2" s="1"/>
  <c r="R274" i="2"/>
  <c r="R273" i="2" s="1"/>
  <c r="P274" i="2"/>
  <c r="P273" i="2" s="1"/>
  <c r="BK274" i="2"/>
  <c r="BK273" i="2" s="1"/>
  <c r="J273" i="2" s="1"/>
  <c r="J107" i="2" s="1"/>
  <c r="J274" i="2"/>
  <c r="BE274" i="2"/>
  <c r="BI271" i="2"/>
  <c r="BH271" i="2"/>
  <c r="BG271" i="2"/>
  <c r="BF271" i="2"/>
  <c r="T271" i="2"/>
  <c r="R271" i="2"/>
  <c r="P271" i="2"/>
  <c r="BK271" i="2"/>
  <c r="J271" i="2"/>
  <c r="BE271" i="2" s="1"/>
  <c r="BI269" i="2"/>
  <c r="BH269" i="2"/>
  <c r="BG269" i="2"/>
  <c r="BF269" i="2"/>
  <c r="T269" i="2"/>
  <c r="R269" i="2"/>
  <c r="P269" i="2"/>
  <c r="BK269" i="2"/>
  <c r="J269" i="2"/>
  <c r="BE269" i="2" s="1"/>
  <c r="BI267" i="2"/>
  <c r="BH267" i="2"/>
  <c r="BG267" i="2"/>
  <c r="BF267" i="2"/>
  <c r="T267" i="2"/>
  <c r="R267" i="2"/>
  <c r="P267" i="2"/>
  <c r="BK267" i="2"/>
  <c r="J267" i="2"/>
  <c r="BE267" i="2" s="1"/>
  <c r="BI262" i="2"/>
  <c r="BH262" i="2"/>
  <c r="BG262" i="2"/>
  <c r="BF262" i="2"/>
  <c r="T262" i="2"/>
  <c r="R262" i="2"/>
  <c r="P262" i="2"/>
  <c r="BK262" i="2"/>
  <c r="J262" i="2"/>
  <c r="BE262" i="2" s="1"/>
  <c r="BI260" i="2"/>
  <c r="BH260" i="2"/>
  <c r="BG260" i="2"/>
  <c r="BF260" i="2"/>
  <c r="T260" i="2"/>
  <c r="R260" i="2"/>
  <c r="P260" i="2"/>
  <c r="BK260" i="2"/>
  <c r="J260" i="2"/>
  <c r="BE260" i="2" s="1"/>
  <c r="BI258" i="2"/>
  <c r="BH258" i="2"/>
  <c r="BG258" i="2"/>
  <c r="BF258" i="2"/>
  <c r="T258" i="2"/>
  <c r="R258" i="2"/>
  <c r="P258" i="2"/>
  <c r="BK258" i="2"/>
  <c r="J258" i="2"/>
  <c r="BE258" i="2" s="1"/>
  <c r="BI256" i="2"/>
  <c r="BH256" i="2"/>
  <c r="BG256" i="2"/>
  <c r="BF256" i="2"/>
  <c r="T256" i="2"/>
  <c r="T255" i="2" s="1"/>
  <c r="R256" i="2"/>
  <c r="R255" i="2" s="1"/>
  <c r="P256" i="2"/>
  <c r="P255" i="2" s="1"/>
  <c r="BK256" i="2"/>
  <c r="BK255" i="2" s="1"/>
  <c r="J255" i="2" s="1"/>
  <c r="J106" i="2" s="1"/>
  <c r="J256" i="2"/>
  <c r="BE256" i="2"/>
  <c r="BI244" i="2"/>
  <c r="BH244" i="2"/>
  <c r="BG244" i="2"/>
  <c r="BF244" i="2"/>
  <c r="T244" i="2"/>
  <c r="R244" i="2"/>
  <c r="P244" i="2"/>
  <c r="BK244" i="2"/>
  <c r="J244" i="2"/>
  <c r="BE244" i="2" s="1"/>
  <c r="BI233" i="2"/>
  <c r="BH233" i="2"/>
  <c r="BG233" i="2"/>
  <c r="BF233" i="2"/>
  <c r="T233" i="2"/>
  <c r="R233" i="2"/>
  <c r="P233" i="2"/>
  <c r="BK233" i="2"/>
  <c r="J233" i="2"/>
  <c r="BE233" i="2" s="1"/>
  <c r="BI231" i="2"/>
  <c r="BH231" i="2"/>
  <c r="BG231" i="2"/>
  <c r="BF231" i="2"/>
  <c r="T231" i="2"/>
  <c r="R231" i="2"/>
  <c r="P231" i="2"/>
  <c r="BK231" i="2"/>
  <c r="J231" i="2"/>
  <c r="BE231" i="2" s="1"/>
  <c r="BI229" i="2"/>
  <c r="BH229" i="2"/>
  <c r="BG229" i="2"/>
  <c r="BF229" i="2"/>
  <c r="T229" i="2"/>
  <c r="T228" i="2" s="1"/>
  <c r="R229" i="2"/>
  <c r="R228" i="2" s="1"/>
  <c r="P229" i="2"/>
  <c r="P228" i="2" s="1"/>
  <c r="BK229" i="2"/>
  <c r="BK228" i="2" s="1"/>
  <c r="J228" i="2" s="1"/>
  <c r="J105" i="2" s="1"/>
  <c r="J229" i="2"/>
  <c r="BE229" i="2"/>
  <c r="BI224" i="2"/>
  <c r="BH224" i="2"/>
  <c r="BG224" i="2"/>
  <c r="BF224" i="2"/>
  <c r="T224" i="2"/>
  <c r="T223" i="2" s="1"/>
  <c r="R224" i="2"/>
  <c r="R223" i="2" s="1"/>
  <c r="P224" i="2"/>
  <c r="P223" i="2" s="1"/>
  <c r="BK224" i="2"/>
  <c r="BK223" i="2" s="1"/>
  <c r="J223" i="2" s="1"/>
  <c r="J104" i="2" s="1"/>
  <c r="J224" i="2"/>
  <c r="BE224" i="2"/>
  <c r="BI221" i="2"/>
  <c r="BH221" i="2"/>
  <c r="BG221" i="2"/>
  <c r="BF221" i="2"/>
  <c r="T221" i="2"/>
  <c r="R221" i="2"/>
  <c r="P221" i="2"/>
  <c r="BK221" i="2"/>
  <c r="J221" i="2"/>
  <c r="BE221" i="2" s="1"/>
  <c r="BI219" i="2"/>
  <c r="BH219" i="2"/>
  <c r="BG219" i="2"/>
  <c r="BF219" i="2"/>
  <c r="T219" i="2"/>
  <c r="R219" i="2"/>
  <c r="P219" i="2"/>
  <c r="BK219" i="2"/>
  <c r="J219" i="2"/>
  <c r="BE219" i="2" s="1"/>
  <c r="BI210" i="2"/>
  <c r="BH210" i="2"/>
  <c r="BG210" i="2"/>
  <c r="BF210" i="2"/>
  <c r="T210" i="2"/>
  <c r="R210" i="2"/>
  <c r="P210" i="2"/>
  <c r="BK210" i="2"/>
  <c r="J210" i="2"/>
  <c r="BE210" i="2" s="1"/>
  <c r="BI205" i="2"/>
  <c r="BH205" i="2"/>
  <c r="BG205" i="2"/>
  <c r="BF205" i="2"/>
  <c r="T205" i="2"/>
  <c r="R205" i="2"/>
  <c r="P205" i="2"/>
  <c r="BK205" i="2"/>
  <c r="J205" i="2"/>
  <c r="BE205" i="2" s="1"/>
  <c r="BI203" i="2"/>
  <c r="BH203" i="2"/>
  <c r="BG203" i="2"/>
  <c r="BF203" i="2"/>
  <c r="T203" i="2"/>
  <c r="R203" i="2"/>
  <c r="P203" i="2"/>
  <c r="BK203" i="2"/>
  <c r="J203" i="2"/>
  <c r="BE203" i="2" s="1"/>
  <c r="BI197" i="2"/>
  <c r="BH197" i="2"/>
  <c r="BG197" i="2"/>
  <c r="BF197" i="2"/>
  <c r="T197" i="2"/>
  <c r="R197" i="2"/>
  <c r="P197" i="2"/>
  <c r="BK197" i="2"/>
  <c r="J197" i="2"/>
  <c r="BE197" i="2" s="1"/>
  <c r="BI195" i="2"/>
  <c r="BH195" i="2"/>
  <c r="BG195" i="2"/>
  <c r="BF195" i="2"/>
  <c r="T195" i="2"/>
  <c r="R195" i="2"/>
  <c r="P195" i="2"/>
  <c r="BK195" i="2"/>
  <c r="J195" i="2"/>
  <c r="BE195" i="2" s="1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T190" i="2"/>
  <c r="R190" i="2"/>
  <c r="P190" i="2"/>
  <c r="BK190" i="2"/>
  <c r="J190" i="2"/>
  <c r="BE190" i="2" s="1"/>
  <c r="BI181" i="2"/>
  <c r="BH181" i="2"/>
  <c r="BG181" i="2"/>
  <c r="BF181" i="2"/>
  <c r="T181" i="2"/>
  <c r="R181" i="2"/>
  <c r="P181" i="2"/>
  <c r="BK181" i="2"/>
  <c r="J181" i="2"/>
  <c r="BE181" i="2" s="1"/>
  <c r="BI179" i="2"/>
  <c r="BH179" i="2"/>
  <c r="BG179" i="2"/>
  <c r="BF179" i="2"/>
  <c r="T179" i="2"/>
  <c r="R179" i="2"/>
  <c r="P179" i="2"/>
  <c r="BK179" i="2"/>
  <c r="J179" i="2"/>
  <c r="BE179" i="2" s="1"/>
  <c r="BI176" i="2"/>
  <c r="BH176" i="2"/>
  <c r="BG176" i="2"/>
  <c r="BF176" i="2"/>
  <c r="T176" i="2"/>
  <c r="T175" i="2" s="1"/>
  <c r="R176" i="2"/>
  <c r="R175" i="2" s="1"/>
  <c r="P176" i="2"/>
  <c r="P175" i="2" s="1"/>
  <c r="BK176" i="2"/>
  <c r="BK175" i="2" s="1"/>
  <c r="J175" i="2" s="1"/>
  <c r="J103" i="2" s="1"/>
  <c r="J176" i="2"/>
  <c r="BE176" i="2"/>
  <c r="BI173" i="2"/>
  <c r="BH173" i="2"/>
  <c r="BG173" i="2"/>
  <c r="BF173" i="2"/>
  <c r="T173" i="2"/>
  <c r="R173" i="2"/>
  <c r="P173" i="2"/>
  <c r="BK173" i="2"/>
  <c r="J173" i="2"/>
  <c r="BE173" i="2" s="1"/>
  <c r="BI168" i="2"/>
  <c r="BH168" i="2"/>
  <c r="BG168" i="2"/>
  <c r="BF168" i="2"/>
  <c r="T168" i="2"/>
  <c r="R168" i="2"/>
  <c r="P168" i="2"/>
  <c r="BK168" i="2"/>
  <c r="J168" i="2"/>
  <c r="BE168" i="2" s="1"/>
  <c r="BI165" i="2"/>
  <c r="BH165" i="2"/>
  <c r="BG165" i="2"/>
  <c r="BF165" i="2"/>
  <c r="T165" i="2"/>
  <c r="R165" i="2"/>
  <c r="P165" i="2"/>
  <c r="BK165" i="2"/>
  <c r="J165" i="2"/>
  <c r="BE165" i="2" s="1"/>
  <c r="BI163" i="2"/>
  <c r="BH163" i="2"/>
  <c r="BG163" i="2"/>
  <c r="BF163" i="2"/>
  <c r="T163" i="2"/>
  <c r="T162" i="2" s="1"/>
  <c r="R163" i="2"/>
  <c r="R162" i="2" s="1"/>
  <c r="P163" i="2"/>
  <c r="P162" i="2" s="1"/>
  <c r="BK163" i="2"/>
  <c r="BK162" i="2" s="1"/>
  <c r="J163" i="2"/>
  <c r="BE163" i="2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 s="1"/>
  <c r="BI155" i="2"/>
  <c r="BH155" i="2"/>
  <c r="BG155" i="2"/>
  <c r="BF155" i="2"/>
  <c r="T155" i="2"/>
  <c r="R155" i="2"/>
  <c r="P155" i="2"/>
  <c r="BK155" i="2"/>
  <c r="J155" i="2"/>
  <c r="BE155" i="2" s="1"/>
  <c r="BI153" i="2"/>
  <c r="BH153" i="2"/>
  <c r="BG153" i="2"/>
  <c r="BF153" i="2"/>
  <c r="T153" i="2"/>
  <c r="R153" i="2"/>
  <c r="P153" i="2"/>
  <c r="BK153" i="2"/>
  <c r="J153" i="2"/>
  <c r="BE153" i="2" s="1"/>
  <c r="BI150" i="2"/>
  <c r="BH150" i="2"/>
  <c r="BG150" i="2"/>
  <c r="BF150" i="2"/>
  <c r="T150" i="2"/>
  <c r="T149" i="2" s="1"/>
  <c r="R150" i="2"/>
  <c r="R149" i="2" s="1"/>
  <c r="P150" i="2"/>
  <c r="P149" i="2" s="1"/>
  <c r="BK150" i="2"/>
  <c r="BK149" i="2" s="1"/>
  <c r="J149" i="2" s="1"/>
  <c r="J101" i="2" s="1"/>
  <c r="J150" i="2"/>
  <c r="BE150" i="2"/>
  <c r="BI147" i="2"/>
  <c r="BH147" i="2"/>
  <c r="BG147" i="2"/>
  <c r="BF147" i="2"/>
  <c r="T147" i="2"/>
  <c r="R147" i="2"/>
  <c r="P147" i="2"/>
  <c r="BK147" i="2"/>
  <c r="J147" i="2"/>
  <c r="BE147" i="2" s="1"/>
  <c r="BI145" i="2"/>
  <c r="F39" i="2" s="1"/>
  <c r="BD96" i="1" s="1"/>
  <c r="BD95" i="1" s="1"/>
  <c r="BH145" i="2"/>
  <c r="F38" i="2"/>
  <c r="BC96" i="1" s="1"/>
  <c r="BC95" i="1" s="1"/>
  <c r="BG145" i="2"/>
  <c r="F37" i="2" s="1"/>
  <c r="BB96" i="1" s="1"/>
  <c r="BB95" i="1" s="1"/>
  <c r="BF145" i="2"/>
  <c r="J36" i="2"/>
  <c r="AW96" i="1" s="1"/>
  <c r="F36" i="2"/>
  <c r="BA96" i="1" s="1"/>
  <c r="BA95" i="1" s="1"/>
  <c r="T145" i="2"/>
  <c r="R145" i="2"/>
  <c r="R144" i="2" s="1"/>
  <c r="R143" i="2" s="1"/>
  <c r="R142" i="2" s="1"/>
  <c r="P145" i="2"/>
  <c r="BK145" i="2"/>
  <c r="J145" i="2"/>
  <c r="BE145" i="2"/>
  <c r="J35" i="2" s="1"/>
  <c r="AV96" i="1" s="1"/>
  <c r="AT96" i="1" s="1"/>
  <c r="J139" i="2"/>
  <c r="J138" i="2"/>
  <c r="F138" i="2"/>
  <c r="F136" i="2"/>
  <c r="E134" i="2"/>
  <c r="J94" i="2"/>
  <c r="J93" i="2"/>
  <c r="F93" i="2"/>
  <c r="F91" i="2"/>
  <c r="E89" i="2"/>
  <c r="J20" i="2"/>
  <c r="E20" i="2"/>
  <c r="F139" i="2"/>
  <c r="F94" i="2"/>
  <c r="J19" i="2"/>
  <c r="J14" i="2"/>
  <c r="J136" i="2"/>
  <c r="J91" i="2"/>
  <c r="E7" i="2"/>
  <c r="E130" i="2" s="1"/>
  <c r="E85" i="2"/>
  <c r="BC97" i="1"/>
  <c r="BA97" i="1"/>
  <c r="AY97" i="1"/>
  <c r="AW97" i="1"/>
  <c r="AS97" i="1"/>
  <c r="AS94" i="1" s="1"/>
  <c r="AX95" i="1"/>
  <c r="AS95" i="1"/>
  <c r="L90" i="1"/>
  <c r="AM90" i="1"/>
  <c r="AM89" i="1"/>
  <c r="L89" i="1"/>
  <c r="AM87" i="1"/>
  <c r="L87" i="1"/>
  <c r="L85" i="1"/>
  <c r="L84" i="1"/>
  <c r="AW95" i="1" l="1"/>
  <c r="BA94" i="1"/>
  <c r="AY95" i="1"/>
  <c r="BC94" i="1"/>
  <c r="J162" i="2"/>
  <c r="J102" i="2" s="1"/>
  <c r="BK144" i="2"/>
  <c r="P144" i="2"/>
  <c r="T144" i="2"/>
  <c r="E112" i="3"/>
  <c r="E85" i="3"/>
  <c r="J35" i="3"/>
  <c r="AV98" i="1" s="1"/>
  <c r="AT98" i="1" s="1"/>
  <c r="F35" i="3"/>
  <c r="AZ98" i="1" s="1"/>
  <c r="AZ97" i="1" s="1"/>
  <c r="AV97" i="1" s="1"/>
  <c r="AT97" i="1" s="1"/>
  <c r="J126" i="3"/>
  <c r="J100" i="3" s="1"/>
  <c r="BK125" i="3"/>
  <c r="F35" i="2"/>
  <c r="AZ96" i="1" s="1"/>
  <c r="AZ95" i="1" s="1"/>
  <c r="P309" i="2"/>
  <c r="T309" i="2"/>
  <c r="BK318" i="2"/>
  <c r="J318" i="2" s="1"/>
  <c r="J114" i="2" s="1"/>
  <c r="P319" i="2"/>
  <c r="P318" i="2" s="1"/>
  <c r="T319" i="2"/>
  <c r="T318" i="2" s="1"/>
  <c r="P124" i="3"/>
  <c r="AU98" i="1" s="1"/>
  <c r="AU97" i="1" s="1"/>
  <c r="P480" i="2"/>
  <c r="T480" i="2"/>
  <c r="F37" i="3"/>
  <c r="BB98" i="1" s="1"/>
  <c r="BB97" i="1" s="1"/>
  <c r="AX97" i="1" s="1"/>
  <c r="F39" i="3"/>
  <c r="BD98" i="1" s="1"/>
  <c r="BD97" i="1" s="1"/>
  <c r="BD94" i="1" s="1"/>
  <c r="W33" i="1" s="1"/>
  <c r="AZ94" i="1" l="1"/>
  <c r="AV95" i="1"/>
  <c r="AT95" i="1" s="1"/>
  <c r="T143" i="2"/>
  <c r="T142" i="2" s="1"/>
  <c r="J144" i="2"/>
  <c r="J100" i="2" s="1"/>
  <c r="BK143" i="2"/>
  <c r="J125" i="3"/>
  <c r="J99" i="3" s="1"/>
  <c r="BK124" i="3"/>
  <c r="J124" i="3" s="1"/>
  <c r="BB94" i="1"/>
  <c r="P143" i="2"/>
  <c r="P142" i="2" s="1"/>
  <c r="AU96" i="1" s="1"/>
  <c r="AU95" i="1" s="1"/>
  <c r="AU94" i="1" s="1"/>
  <c r="AY94" i="1"/>
  <c r="W32" i="1"/>
  <c r="AW94" i="1"/>
  <c r="AK30" i="1" s="1"/>
  <c r="W30" i="1"/>
  <c r="J32" i="3" l="1"/>
  <c r="J98" i="3"/>
  <c r="J143" i="2"/>
  <c r="J99" i="2" s="1"/>
  <c r="BK142" i="2"/>
  <c r="J142" i="2" s="1"/>
  <c r="AV94" i="1"/>
  <c r="W29" i="1"/>
  <c r="W31" i="1"/>
  <c r="AX94" i="1"/>
  <c r="J32" i="2" l="1"/>
  <c r="J98" i="2"/>
  <c r="AT94" i="1"/>
  <c r="AK29" i="1"/>
  <c r="J41" i="3"/>
  <c r="AG98" i="1"/>
  <c r="J41" i="2" l="1"/>
  <c r="AG96" i="1"/>
  <c r="AG97" i="1"/>
  <c r="AN97" i="1" s="1"/>
  <c r="AN98" i="1"/>
  <c r="AN96" i="1" l="1"/>
  <c r="AG95" i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<sst xmlns="http://schemas.openxmlformats.org/spreadsheetml/2006/main" count="4591" uniqueCount="839">
  <si>
    <t>Export Komplet</t>
  </si>
  <si>
    <t/>
  </si>
  <si>
    <t>2.0</t>
  </si>
  <si>
    <t>ZAMOK</t>
  </si>
  <si>
    <t>False</t>
  </si>
  <si>
    <t>{91526d89-75c6-47ad-a301-1eae1e04a2bf}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</si>
  <si>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</si>
  <si>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</si>
  <si>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</si>
  <si>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</si>
  <si>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</si>
  <si>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</si>
  <si>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</si>
  <si>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</si>
  <si>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2019-002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</si>
  <si>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</si>
  <si>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</si>
  <si>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Úpravy ulice Sv.Čecha v Karviné-Fryštátě, 2.část</t>
  </si>
  <si>
    <t>KSO:</t>
  </si>
  <si>
    <t>822 27 73</t>
  </si>
  <si>
    <t>CC-CZ:</t>
  </si>
  <si>
    <t>2112</t>
  </si>
  <si>
    <t>Místo:</t>
  </si>
  <si>
    <t>Karviná Fryštát</t>
  </si>
  <si>
    <t>Datum:</t>
  </si>
  <si>
    <t>9. 1. 2019</t>
  </si>
  <si>
    <t>Zadavatel:</t>
  </si>
  <si>
    <t>IČ:</t>
  </si>
  <si>
    <t>002977534</t>
  </si>
  <si>
    <t>SMK-odbor majetkový</t>
  </si>
  <si>
    <t>DIČ:</t>
  </si>
  <si>
    <t>CZ002977534</t>
  </si>
  <si>
    <t>Uchazeč:</t>
  </si>
  <si>
    <t>Vyplň údaj</t>
  </si>
  <si>
    <t>Projektant:</t>
  </si>
  <si>
    <t>47680091</t>
  </si>
  <si>
    <t>Ateliér ESO spolsr.o.,K.H.Máchy5203/33</t>
  </si>
  <si>
    <t>CZ47680091</t>
  </si>
  <si>
    <t>True</t>
  </si>
  <si>
    <t>Zpracovatel:</t>
  </si>
  <si>
    <t>Ing. Miloslav Vrána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</si>
  <si>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</si>
  <si>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</si>
  <si>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</si>
  <si>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</si>
  <si>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</si>
  <si>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</si>
  <si>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</si>
  <si>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</si>
  <si>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</si>
  <si>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</si>
  <si>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</si>
  <si>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</si>
  <si>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</si>
  <si>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</si>
  <si>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</si>
  <si>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</si>
  <si>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</si>
  <si>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</si>
  <si>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</si>
  <si>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</si>
  <si>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</si>
  <si>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</si>
  <si>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</si>
  <si>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</si>
  <si>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</si>
  <si>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</si>
  <si>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</si>
  <si>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</si>
  <si>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</si>
  <si>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</si>
  <si>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</si>
  <si>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</si>
  <si>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</si>
  <si>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</si>
  <si>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</si>
  <si>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</si>
  <si>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</si>
  <si>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</si>
  <si>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</si>
  <si>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</si>
  <si>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</si>
  <si>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</si>
  <si>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</si>
  <si>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</si>
  <si>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</si>
  <si>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101</t>
  </si>
  <si>
    <t>Komunikace</t>
  </si>
  <si>
    <t>STA</t>
  </si>
  <si>
    <t>1</t>
  </si>
  <si>
    <t>{074c1f5f-23ca-47d1-86da-5eacb8bcde0d}</t>
  </si>
  <si>
    <t>2</t>
  </si>
  <si>
    <t>/</t>
  </si>
  <si>
    <t>Soupis prací - Komunikace</t>
  </si>
  <si>
    <t>Soupis</t>
  </si>
  <si>
    <t>{5c6fa097-ec2f-453b-a81b-b50da10a523b}</t>
  </si>
  <si>
    <t>VON</t>
  </si>
  <si>
    <t>Vedlejší a ostatní náklady</t>
  </si>
  <si>
    <t>{8578ee64-6735-446a-a139-07766c8cc9dd}</t>
  </si>
  <si>
    <t>Soupis prací - Vedlejší a ostatní náklady</t>
  </si>
  <si>
    <t>{c8cd7607-d46c-4008-9424-7783423e0179}</t>
  </si>
  <si>
    <t>KRYCÍ LIST SOUPISU PRACÍ</t>
  </si>
  <si>
    <t>Objekt:</t>
  </si>
  <si>
    <t>101 - Komunikace</t>
  </si>
  <si>
    <t>Soupis:</t>
  </si>
  <si>
    <t>101 - Soupis prací - Komunikace</t>
  </si>
  <si>
    <t>Ing. Miloslav v Karviné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</si>
  <si>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</si>
  <si>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</si>
  <si>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</si>
  <si>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</si>
  <si>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</si>
  <si>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</si>
  <si>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</si>
  <si>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</si>
  <si>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</si>
  <si>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</si>
  <si>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</si>
  <si>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</si>
  <si>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</si>
  <si>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27 -  Zakládání</t>
  </si>
  <si>
    <t xml:space="preserve">    4 - Vodorovné konstrukce</t>
  </si>
  <si>
    <t xml:space="preserve">      45 - Vodorovné podkladní a vedlejší konstrukce inž. staveb</t>
  </si>
  <si>
    <t xml:space="preserve">    5 - Komunikace</t>
  </si>
  <si>
    <t xml:space="preserve">      56 - Podkladní vrstvy komunikací, letišť a ploch</t>
  </si>
  <si>
    <t xml:space="preserve">      59 - Kryty pozemních komunikací, letišť a ploch dlážděných (předlažby)</t>
  </si>
  <si>
    <t xml:space="preserve">    57 - Kryty pozemních komunikací letišť a ploch z kameniva nebo živičné</t>
  </si>
  <si>
    <t xml:space="preserve">    8 - Trubní vedení</t>
  </si>
  <si>
    <t xml:space="preserve">      87 - Potrubí z trub plastických a skleněných</t>
  </si>
  <si>
    <t xml:space="preserve">    89 - Trubní vedení - ostatní konstrukce</t>
  </si>
  <si>
    <t xml:space="preserve">    91 - Doplňující konstrukce a práce pozemních komunikací, letišť a ploch</t>
  </si>
  <si>
    <t xml:space="preserve">    96 - Bourání konstrukcí</t>
  </si>
  <si>
    <t xml:space="preserve">    97 - Prorážení otvorů a ostatní bourací práce</t>
  </si>
  <si>
    <t xml:space="preserve">    99 -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</si>
  <si>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</si>
  <si>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</si>
  <si>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</si>
  <si>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</si>
  <si>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</si>
  <si>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</si>
  <si>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</si>
  <si>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</si>
  <si>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</si>
  <si>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</si>
  <si>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</si>
  <si>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</si>
  <si>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</si>
  <si>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</si>
  <si>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</si>
  <si>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</si>
  <si>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</si>
  <si>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</si>
  <si>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</si>
  <si>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</si>
  <si>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</si>
  <si>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2019 01</t>
  </si>
  <si>
    <t>4</t>
  </si>
  <si>
    <t>1871025663</t>
  </si>
  <si>
    <t>VV</t>
  </si>
  <si>
    <t>50</t>
  </si>
  <si>
    <t>115101301</t>
  </si>
  <si>
    <t>Pohotovost čerpací soupravy pro dopravní výšku do 10 m přítok do 500 l/min</t>
  </si>
  <si>
    <t>den</t>
  </si>
  <si>
    <t>-229666316</t>
  </si>
  <si>
    <t>10</t>
  </si>
  <si>
    <t>11</t>
  </si>
  <si>
    <t>Zemní práce - přípravné a přidružené práce</t>
  </si>
  <si>
    <t>3</t>
  </si>
  <si>
    <t>113106123</t>
  </si>
  <si>
    <t>Rozebrání dlažeb ze zámkových dlaždic komunikací pro pěší ručně</t>
  </si>
  <si>
    <t>m2</t>
  </si>
  <si>
    <t>-363964837</t>
  </si>
  <si>
    <t xml:space="preserve">Rozebrání dlažby </t>
  </si>
  <si>
    <t>94,6+4+4+12</t>
  </si>
  <si>
    <t>113107222</t>
  </si>
  <si>
    <t>Odstranění podkladu pl přes 200 m2 z kameniva drceného tl 200 mm</t>
  </si>
  <si>
    <t>-699738681</t>
  </si>
  <si>
    <t>114,60+62</t>
  </si>
  <si>
    <t>5</t>
  </si>
  <si>
    <t>113154364</t>
  </si>
  <si>
    <t>Frézování živičného krytu tl 100 mm pruh š 2 m pl do 10000 m2 s překážkami v trase</t>
  </si>
  <si>
    <t>141139316</t>
  </si>
  <si>
    <t>146+1339+62</t>
  </si>
  <si>
    <t>6</t>
  </si>
  <si>
    <t>113202111</t>
  </si>
  <si>
    <t>Vytrhání obrub krajníků obrubníků stojatých</t>
  </si>
  <si>
    <t>m</t>
  </si>
  <si>
    <t>1956173368</t>
  </si>
  <si>
    <t>vybourání obrubníku</t>
  </si>
  <si>
    <t>603,3</t>
  </si>
  <si>
    <t>7</t>
  </si>
  <si>
    <t>120001101</t>
  </si>
  <si>
    <t>Příplatek za ztížení vykopávky v blízkosti podzemního vedení</t>
  </si>
  <si>
    <t>m3</t>
  </si>
  <si>
    <t>205278194</t>
  </si>
  <si>
    <t>12</t>
  </si>
  <si>
    <t>Zemní práce - odkopávky a prokopávky</t>
  </si>
  <si>
    <t>8</t>
  </si>
  <si>
    <t>122101401</t>
  </si>
  <si>
    <t>Vykopávky v zemníku na suchu v hornině tř. 1 a 2 objem do 100 m3</t>
  </si>
  <si>
    <t>-1292883880</t>
  </si>
  <si>
    <t>854,25*0,1</t>
  </si>
  <si>
    <t>9</t>
  </si>
  <si>
    <t>M</t>
  </si>
  <si>
    <t>10371500</t>
  </si>
  <si>
    <t>substrát pro trávníky VL</t>
  </si>
  <si>
    <t>-439980739</t>
  </si>
  <si>
    <t>nákup ornice</t>
  </si>
  <si>
    <t>85,425</t>
  </si>
  <si>
    <t>122302201</t>
  </si>
  <si>
    <t>Odkopávky a prokopávky nezapažené pro silnice objemu do 100 m3 v hornině tř. 4</t>
  </si>
  <si>
    <t>867572073</t>
  </si>
  <si>
    <t>rozšíření komunikace</t>
  </si>
  <si>
    <t>0,81*(647,6-584,55)</t>
  </si>
  <si>
    <t>sjezdy a chodník</t>
  </si>
  <si>
    <t>(53,5+36,6+31,5+19,3)*0,45</t>
  </si>
  <si>
    <t>122302209</t>
  </si>
  <si>
    <t>Příplatek k odkopávkám a prokopávkám pro silnice v hornině tř. 4 za lepivost</t>
  </si>
  <si>
    <t>-1452427005</t>
  </si>
  <si>
    <t>114,476*0,5</t>
  </si>
  <si>
    <t>13</t>
  </si>
  <si>
    <t>Zemní práce - hloubené vykopávky</t>
  </si>
  <si>
    <t>131201101</t>
  </si>
  <si>
    <t>Hloubení jam nezapažených v hornině tř. 3 objemu do 100 m3</t>
  </si>
  <si>
    <t>1977818680</t>
  </si>
  <si>
    <t>výkop pro uliční vpusti</t>
  </si>
  <si>
    <t>2*2*2*10</t>
  </si>
  <si>
    <t>131201109</t>
  </si>
  <si>
    <t>Příplatek za lepivost u hloubení jam nezapažených v hornině tř. 3</t>
  </si>
  <si>
    <t>71202143</t>
  </si>
  <si>
    <t>80*0,5</t>
  </si>
  <si>
    <t>14</t>
  </si>
  <si>
    <t>131201202</t>
  </si>
  <si>
    <t>Hloubení jam zapažených v hornině tř. 3 objemu do 1000 m3</t>
  </si>
  <si>
    <t>-784633615</t>
  </si>
  <si>
    <t>Odlučovač S5</t>
  </si>
  <si>
    <t>3,18*3,18*2,65</t>
  </si>
  <si>
    <t>Odlučovač S15</t>
  </si>
  <si>
    <t>3,18*3,18*3,64</t>
  </si>
  <si>
    <t xml:space="preserve">Vsakovací rýha </t>
  </si>
  <si>
    <t>4,7*1,5*3,5</t>
  </si>
  <si>
    <t>Vsakovací rýha</t>
  </si>
  <si>
    <t>10*2,6*3,5</t>
  </si>
  <si>
    <t>131201209</t>
  </si>
  <si>
    <t>Příplatek za lepivost u hloubení jam zapažených v hornině tř. 3</t>
  </si>
  <si>
    <t>-1382617794</t>
  </si>
  <si>
    <t>179,282*0,5</t>
  </si>
  <si>
    <t>16</t>
  </si>
  <si>
    <t>132201102</t>
  </si>
  <si>
    <t>Hloubení rýh š do 600 mm v hornině tř. 3 objemu přes 100 m3</t>
  </si>
  <si>
    <t>380392256</t>
  </si>
  <si>
    <t>výkop pro obrubníky</t>
  </si>
  <si>
    <t>569,5*0,6*0,4+34,5*0,25*0,4</t>
  </si>
  <si>
    <t>17</t>
  </si>
  <si>
    <t>132201109</t>
  </si>
  <si>
    <t>Příplatek za lepivost k hloubení rýh š do 600 mm v hornině tř. 3</t>
  </si>
  <si>
    <t>1540669899</t>
  </si>
  <si>
    <t>140,13*0,5</t>
  </si>
  <si>
    <t>18</t>
  </si>
  <si>
    <t>132301201</t>
  </si>
  <si>
    <t>Hloubení rýh š do 2000 mm v hornině tř. 4 objemu do 100 m3</t>
  </si>
  <si>
    <t>1437153375</t>
  </si>
  <si>
    <t xml:space="preserve">kanalizační přípojky DN150 </t>
  </si>
  <si>
    <t>(7+2+2+2+5+2+2+9+5+5+7)*1,1*1,8</t>
  </si>
  <si>
    <t>kanalizace DN200</t>
  </si>
  <si>
    <t>(113,24+7,99)*((1,94+1,84+2,43+2,33+1,81+1,3+1,81+1,41)/8)*1,1</t>
  </si>
  <si>
    <t>Součet</t>
  </si>
  <si>
    <t>19</t>
  </si>
  <si>
    <t>132201209</t>
  </si>
  <si>
    <t>Příplatek za lepivost k hloubení rýh š do 2000 mm v hornině tř. 3</t>
  </si>
  <si>
    <t>1525709517</t>
  </si>
  <si>
    <t>342,91*0,5</t>
  </si>
  <si>
    <t>20</t>
  </si>
  <si>
    <t>151101101</t>
  </si>
  <si>
    <t>Zřízení příložného pažení a rozepření stěn rýh hl do 2 m</t>
  </si>
  <si>
    <t>1456795067</t>
  </si>
  <si>
    <t>kanalizační přípojky DN150</t>
  </si>
  <si>
    <t>48*1,8*2</t>
  </si>
  <si>
    <t>(113,24+7,99)*((1,94+1,84+2,43+2,33+1,81+1,3+1,81+1,41)/8)*2</t>
  </si>
  <si>
    <t>151101102</t>
  </si>
  <si>
    <t>Zřízení příložného pažení a rozepření stěn rýh hl do 4 m</t>
  </si>
  <si>
    <t>-2140186006</t>
  </si>
  <si>
    <t>(3,18+3,18+3,18+3,18)*3,64</t>
  </si>
  <si>
    <t>(3,18+3,18+3,18+3,18)*2,65</t>
  </si>
  <si>
    <t>Rýha VR1</t>
  </si>
  <si>
    <t>(4,7+4,7+1,5+1,5)*3,5</t>
  </si>
  <si>
    <t>Rýha VR2</t>
  </si>
  <si>
    <t>(10+10+2,6+2,6)*3,5</t>
  </si>
  <si>
    <t>22</t>
  </si>
  <si>
    <t>151101111</t>
  </si>
  <si>
    <t>Odstranění příložného pažení a rozepření stěn rýh hl do 2 m</t>
  </si>
  <si>
    <t>1398695312</t>
  </si>
  <si>
    <t>623,473</t>
  </si>
  <si>
    <t>23</t>
  </si>
  <si>
    <t>151101112</t>
  </si>
  <si>
    <t>Odstranění příložného pažení a rozepření stěn rýh hl do 4 m</t>
  </si>
  <si>
    <t>74566739</t>
  </si>
  <si>
    <t>211,609</t>
  </si>
  <si>
    <t>Zemní práce - přemístění výkopku</t>
  </si>
  <si>
    <t>24</t>
  </si>
  <si>
    <t>162701105</t>
  </si>
  <si>
    <t>Vodorovné přemístění do 10000 m výkopku z horniny tř. 1 až 4</t>
  </si>
  <si>
    <t>1551434302</t>
  </si>
  <si>
    <t>114,476+80+179,282+140,13+342,91</t>
  </si>
  <si>
    <t>Zemní práce - konstrukce ze zemin</t>
  </si>
  <si>
    <t>25</t>
  </si>
  <si>
    <t>171201201</t>
  </si>
  <si>
    <t>Uložení sypaniny na skládky</t>
  </si>
  <si>
    <t>-1583683308</t>
  </si>
  <si>
    <t>942,223</t>
  </si>
  <si>
    <t>26</t>
  </si>
  <si>
    <t>171201211</t>
  </si>
  <si>
    <t>Poplatek za uložení odpadu ze sypaniny na skládce (skládkovné)</t>
  </si>
  <si>
    <t>t</t>
  </si>
  <si>
    <t>-1192557005</t>
  </si>
  <si>
    <t>(942,223-85,425)*1,8</t>
  </si>
  <si>
    <t>27</t>
  </si>
  <si>
    <t>174101101</t>
  </si>
  <si>
    <t>Zásyp jam, šachet rýh nebo kolem objektů sypaninou se zhutněním</t>
  </si>
  <si>
    <t>2091597258</t>
  </si>
  <si>
    <t>Zásyp odlučovačů</t>
  </si>
  <si>
    <t>26,798-(3,14*0,9*0,9*2,43)-(3,14*0,5*0,5*0,96)-(3,18*3,18*0,1)</t>
  </si>
  <si>
    <t>36,809-(3,14*0,9*0,9*1,70)-(3,14*0,5*0,5*0,78)-(3,18*3,18*0,1)</t>
  </si>
  <si>
    <t>Vsakovací rýhy</t>
  </si>
  <si>
    <t>24,675-(4,7*1,5*0,5)-(3,14*0,5*0,5*2,5)</t>
  </si>
  <si>
    <t>91,0-(10,0*2,6*0,5)-(3,14*0,5*0,5*2,5)</t>
  </si>
  <si>
    <t>kanalizace</t>
  </si>
  <si>
    <t>95,04-0.15*48,0-0,44*48,0</t>
  </si>
  <si>
    <t>247,87-0,155*121,23-0,484*121,23</t>
  </si>
  <si>
    <t>28</t>
  </si>
  <si>
    <t>58333674</t>
  </si>
  <si>
    <t>kamenivo těžené hrubé frakce 16/32</t>
  </si>
  <si>
    <t>2072881534</t>
  </si>
  <si>
    <t>(26,798-(3,14*0,9*0,9*2,43)-(3,14*0,5*0,5*0,96)-(3,18*3,18*0,1))*1,8</t>
  </si>
  <si>
    <t>(36,809-(3,14*0,9*0,9*1,70)-(3,14*0,5*0,5*0,78)-(3,18*3,18*0,1))*1,8</t>
  </si>
  <si>
    <t>(24,675-(4,7*1,5*0,5)-(3,14*0,5*0,5*2,5))*1,8</t>
  </si>
  <si>
    <t>(91,0-(10,0*2,6*0,5)-(3,14*0,5*0,5*2,5))*1,8</t>
  </si>
  <si>
    <t>(95,04-0.15*48,0-0,44*48,0)*1,8</t>
  </si>
  <si>
    <t>(247,87-0,155*121,23-0,484*121,23)*1,8</t>
  </si>
  <si>
    <t>Zemní práce - povrchové úpravy terénu</t>
  </si>
  <si>
    <t>29</t>
  </si>
  <si>
    <t>181411131</t>
  </si>
  <si>
    <t>Založení parkového trávníku výsevem plochy do 1000 m2 v rovině a ve svahu do 1:5</t>
  </si>
  <si>
    <t>401639215</t>
  </si>
  <si>
    <t>569,5*1,5</t>
  </si>
  <si>
    <t>30</t>
  </si>
  <si>
    <t>005724200</t>
  </si>
  <si>
    <t>osivo směs travní parková okrasná</t>
  </si>
  <si>
    <t>kg</t>
  </si>
  <si>
    <t>-114800446</t>
  </si>
  <si>
    <t>854,25*0,03</t>
  </si>
  <si>
    <t>31</t>
  </si>
  <si>
    <t>181951101</t>
  </si>
  <si>
    <t>Úprava pláně v hornině tř. 1 až 4 bez zhutnění</t>
  </si>
  <si>
    <t>-609067045</t>
  </si>
  <si>
    <t>854,25</t>
  </si>
  <si>
    <t>32</t>
  </si>
  <si>
    <t>181951102</t>
  </si>
  <si>
    <t>Úprava pláně v hornině tř. 1 až 4 se zhutněním</t>
  </si>
  <si>
    <t>-79440679</t>
  </si>
  <si>
    <t>53,5+36,6+31,5+19,3</t>
  </si>
  <si>
    <t>(657,6-584,55)*1,2</t>
  </si>
  <si>
    <t>33</t>
  </si>
  <si>
    <t>183402121</t>
  </si>
  <si>
    <t>Rozrušení půdy souvislé plochy do 500 m2 hloubky do 150 mm v rovině a svahu do 1:5</t>
  </si>
  <si>
    <t>1213598054</t>
  </si>
  <si>
    <t>34</t>
  </si>
  <si>
    <t>183403111</t>
  </si>
  <si>
    <t>Obdělání půdy nakopáním na hloubku do 0,1 m v rovině a svahu do 1:5</t>
  </si>
  <si>
    <t>1744591662</t>
  </si>
  <si>
    <t>35</t>
  </si>
  <si>
    <t>183403153</t>
  </si>
  <si>
    <t>Obdělání půdy hrabáním v rovině a svahu do 1:5</t>
  </si>
  <si>
    <t>633619747</t>
  </si>
  <si>
    <t xml:space="preserve"> Zakládání</t>
  </si>
  <si>
    <t>36</t>
  </si>
  <si>
    <t>273351121</t>
  </si>
  <si>
    <t>Zřízení bednění základových desek</t>
  </si>
  <si>
    <t>-936828900</t>
  </si>
  <si>
    <t>0,15*(1,98*8)</t>
  </si>
  <si>
    <t>37</t>
  </si>
  <si>
    <t>273351122</t>
  </si>
  <si>
    <t>Odstranění bednění základových desek</t>
  </si>
  <si>
    <t>527744605</t>
  </si>
  <si>
    <t>2,376</t>
  </si>
  <si>
    <t>Vodorovné konstrukce</t>
  </si>
  <si>
    <t>45</t>
  </si>
  <si>
    <t>Vodorovné podkladní a vedlejší konstrukce inž. staveb</t>
  </si>
  <si>
    <t>38</t>
  </si>
  <si>
    <t>451315125</t>
  </si>
  <si>
    <t>Podkladní nebo výplňová vrstva z betonu C 16/20 tl do 150 mm</t>
  </si>
  <si>
    <t>-2035273050</t>
  </si>
  <si>
    <t>"odlučovač</t>
  </si>
  <si>
    <t>1,98*1,98*2</t>
  </si>
  <si>
    <t>39</t>
  </si>
  <si>
    <t>451573111</t>
  </si>
  <si>
    <t>Lože pod potrubí otevřený výkop ze štěrkopísku</t>
  </si>
  <si>
    <t>-1580960699</t>
  </si>
  <si>
    <t>(0,15+0,44)*48</t>
  </si>
  <si>
    <t>(0,155+0,484)*(113,24+7,99)</t>
  </si>
  <si>
    <t>40</t>
  </si>
  <si>
    <t>637121115</t>
  </si>
  <si>
    <t>Okapový chodník z kačírku tl 300 mm s udusáním</t>
  </si>
  <si>
    <t>-1715466838</t>
  </si>
  <si>
    <t>117</t>
  </si>
  <si>
    <t>56</t>
  </si>
  <si>
    <t>Podkladní vrstvy komunikací, letišť a ploch</t>
  </si>
  <si>
    <t>41</t>
  </si>
  <si>
    <t>565131111</t>
  </si>
  <si>
    <t>Vyrovnání povrchu dosavadních podkladů obalovaným kamenivem ACP (OK) tl 50 mm</t>
  </si>
  <si>
    <t>1946969695</t>
  </si>
  <si>
    <t>1485*0,6</t>
  </si>
  <si>
    <t>42</t>
  </si>
  <si>
    <t>564851111</t>
  </si>
  <si>
    <t>Podklad ze štěrkodrtě ŠD tl 150 mm</t>
  </si>
  <si>
    <t>1412380227</t>
  </si>
  <si>
    <t>(53,5+36,6+31,5+19,3)*2</t>
  </si>
  <si>
    <t>(657,6-584,55)*1,2*2</t>
  </si>
  <si>
    <t>59</t>
  </si>
  <si>
    <t>Kryty pozemních komunikací, letišť a ploch dlážděných (předlažby)</t>
  </si>
  <si>
    <t>43</t>
  </si>
  <si>
    <t>596211222</t>
  </si>
  <si>
    <t>Kladení zámkové dlažby komunikací pro pěší tl 80 mm skupiny B pl do 300 m2</t>
  </si>
  <si>
    <t>1380838823</t>
  </si>
  <si>
    <t>11,5+42</t>
  </si>
  <si>
    <t>1,2*(4,5+4,5+5,5+5+8+3)</t>
  </si>
  <si>
    <t>23,5+4+4</t>
  </si>
  <si>
    <t>1,5+1,8+2+4,5+3,5+1+4,5+0,5</t>
  </si>
  <si>
    <t>44</t>
  </si>
  <si>
    <t>59245297</t>
  </si>
  <si>
    <t>dlažba zámková profilová  kraj 20x14x8 cm přírodní</t>
  </si>
  <si>
    <t>1614040897</t>
  </si>
  <si>
    <t>(140,9-19,3)*1,01</t>
  </si>
  <si>
    <t>59245006</t>
  </si>
  <si>
    <t>dlažba skladebná betonová pro nevidomé 200x100x60mm barevná</t>
  </si>
  <si>
    <t>-1994373683</t>
  </si>
  <si>
    <t>19,3*1,01</t>
  </si>
  <si>
    <t>57</t>
  </si>
  <si>
    <t>Kryty pozemních komunikací letišť a ploch z kameniva nebo živičné</t>
  </si>
  <si>
    <t>46</t>
  </si>
  <si>
    <t>573231107</t>
  </si>
  <si>
    <t>Postřik živičný spojovací ze silniční emulze v množství 0,40 kg/m2</t>
  </si>
  <si>
    <t>1576426596</t>
  </si>
  <si>
    <t>146+1339</t>
  </si>
  <si>
    <t>47</t>
  </si>
  <si>
    <t>573231109</t>
  </si>
  <si>
    <t>Postřik živičný spojovací ze silniční emulze v množství 0,60 kg/m2</t>
  </si>
  <si>
    <t>-1365685042</t>
  </si>
  <si>
    <t>1485</t>
  </si>
  <si>
    <t>48</t>
  </si>
  <si>
    <t>577144121</t>
  </si>
  <si>
    <t>Asfaltový beton vrstva obrusná ACO 11 (ABS) tř. I tl 50 mm š přes 3 m z nemodifikovaného asfaltu</t>
  </si>
  <si>
    <t>-497631428</t>
  </si>
  <si>
    <t>49</t>
  </si>
  <si>
    <t>577165121</t>
  </si>
  <si>
    <t>Asfaltový beton vrstva obrusná ACO 16 (ABH) tl 70 mm š přes 3 m z nemodifikovaného asfaltu</t>
  </si>
  <si>
    <t>-1075769407</t>
  </si>
  <si>
    <t>Trubní vedení</t>
  </si>
  <si>
    <t>87</t>
  </si>
  <si>
    <t>Potrubí z trub plastických a skleněných</t>
  </si>
  <si>
    <t>213141112</t>
  </si>
  <si>
    <t>Zřízení vrstvy z geotextilie v rovině nebo ve sklonu do 1:5 š do 6 m</t>
  </si>
  <si>
    <t>-567341069</t>
  </si>
  <si>
    <t>vsakovací rýhy</t>
  </si>
  <si>
    <t>4.7*3*2+1,5*3*2+4,7*1,5*2</t>
  </si>
  <si>
    <t>10*3*2+2,6*3*2+10*2,6*2</t>
  </si>
  <si>
    <t>51</t>
  </si>
  <si>
    <t>69311083.JTA</t>
  </si>
  <si>
    <t>geoNetex A PP  šíře 650 cm, 600 g/m2</t>
  </si>
  <si>
    <t>1639534622</t>
  </si>
  <si>
    <t>178,90*1,2</t>
  </si>
  <si>
    <t>52</t>
  </si>
  <si>
    <t>871350410</t>
  </si>
  <si>
    <t>Montáž kanalizačního potrubí korugovaného SN 10 z polypropylenu DN 200</t>
  </si>
  <si>
    <t>424131087</t>
  </si>
  <si>
    <t>113,24+7,99+48</t>
  </si>
  <si>
    <t>53</t>
  </si>
  <si>
    <t>28614094</t>
  </si>
  <si>
    <t>trubka kanalizační žebrovaná PP vnitřní průměr 150mm, dl. 2m</t>
  </si>
  <si>
    <t>-1145917452</t>
  </si>
  <si>
    <t>4+1+1+1+3+1+1+5+3+3+4</t>
  </si>
  <si>
    <t>54</t>
  </si>
  <si>
    <t>28614098</t>
  </si>
  <si>
    <t>trubka kanalizační žebrovaná PP vnitřní průměr 200mm, dl. 2m</t>
  </si>
  <si>
    <t>-1334182801</t>
  </si>
  <si>
    <t>1+1+7+19+18+11+4+1</t>
  </si>
  <si>
    <t>55</t>
  </si>
  <si>
    <t>877310410</t>
  </si>
  <si>
    <t>Montáž kolen na kanalizačním potrubí z PP trub korugovaných DN 150</t>
  </si>
  <si>
    <t>kus</t>
  </si>
  <si>
    <t>-1876384636</t>
  </si>
  <si>
    <t>10*3</t>
  </si>
  <si>
    <t>28617338</t>
  </si>
  <si>
    <t>koleno kanalizace PP KG DN 160x45°</t>
  </si>
  <si>
    <t>-790562617</t>
  </si>
  <si>
    <t>10*3+2</t>
  </si>
  <si>
    <t>877350420</t>
  </si>
  <si>
    <t>Montáž odboček na kanalizačním potrubí z PP trub korugovaných DN 200</t>
  </si>
  <si>
    <t>1635068587</t>
  </si>
  <si>
    <t>58</t>
  </si>
  <si>
    <t>28617360</t>
  </si>
  <si>
    <t>odbočka kanalizace PP korugované DN 200/160, pro KG 45°</t>
  </si>
  <si>
    <t>-500716640</t>
  </si>
  <si>
    <t>89</t>
  </si>
  <si>
    <t>Trubní vedení - ostatní konstrukce</t>
  </si>
  <si>
    <t>386110102</t>
  </si>
  <si>
    <t>Montáž odlučovače ropných látek betonového průtoku 5 l/s</t>
  </si>
  <si>
    <t>1659606812</t>
  </si>
  <si>
    <t>60</t>
  </si>
  <si>
    <t>BET.6860</t>
  </si>
  <si>
    <t>odlučovač ropných látek betonový Sepurátor 5, objem kalojemu 0,5 m3, jmenovitý průtok 5 l/s</t>
  </si>
  <si>
    <t>550554967</t>
  </si>
  <si>
    <t>61</t>
  </si>
  <si>
    <t>386110104</t>
  </si>
  <si>
    <t>Montáž odlučovače ropných látek betonového průtoku 15 l/s</t>
  </si>
  <si>
    <t>-221536143</t>
  </si>
  <si>
    <t>62</t>
  </si>
  <si>
    <t>BET.7028</t>
  </si>
  <si>
    <t>odlučovač ropných látek betonový Sepurátor 15, objem kalojemu 1,5 m3, jmenovitý průtok 15 l/s</t>
  </si>
  <si>
    <t>1356234858</t>
  </si>
  <si>
    <t>63</t>
  </si>
  <si>
    <t>892351111</t>
  </si>
  <si>
    <t>Tlaková zkouška vodou potrubí DN 150 nebo 200</t>
  </si>
  <si>
    <t>-593815290</t>
  </si>
  <si>
    <t>113,24+7,99</t>
  </si>
  <si>
    <t>64</t>
  </si>
  <si>
    <t>892372111</t>
  </si>
  <si>
    <t>Zabezpečení konců potrubí DN do 300 při tlakových zkouškách vodou</t>
  </si>
  <si>
    <t>686640805</t>
  </si>
  <si>
    <t>65</t>
  </si>
  <si>
    <t>892555R02</t>
  </si>
  <si>
    <t>Indukční smyčky pro stávající SSZ</t>
  </si>
  <si>
    <t>soubor</t>
  </si>
  <si>
    <t>-591033787</t>
  </si>
  <si>
    <t>66</t>
  </si>
  <si>
    <t>894411311</t>
  </si>
  <si>
    <t>Osazení železobetonových dílců pro šachty skruží rovných</t>
  </si>
  <si>
    <t>1143681122</t>
  </si>
  <si>
    <t>67</t>
  </si>
  <si>
    <t>592240110</t>
  </si>
  <si>
    <t>prstenec betonový vyrovnávací ke krytu šachty AR-V 625/60 62,5x6x10 cm</t>
  </si>
  <si>
    <t>280892710</t>
  </si>
  <si>
    <t>68</t>
  </si>
  <si>
    <t>592240120</t>
  </si>
  <si>
    <t>prstenec betonový vyrovnávací ke krytu šachty AR-V 625/80 62,5x8x10 cm</t>
  </si>
  <si>
    <t>-1574692581</t>
  </si>
  <si>
    <t>69</t>
  </si>
  <si>
    <t>59224013</t>
  </si>
  <si>
    <t>prstenec betonový vyrovnávací ke krytu šachty 62,5x10x10 cm</t>
  </si>
  <si>
    <t>-1373534370</t>
  </si>
  <si>
    <t>70</t>
  </si>
  <si>
    <t>592240130</t>
  </si>
  <si>
    <t>prstenec betonový vyrovnávací ke krytu šachty AR-V 625/100 62,5x10x10 cm</t>
  </si>
  <si>
    <t>-221713489</t>
  </si>
  <si>
    <t>71</t>
  </si>
  <si>
    <t>59224066</t>
  </si>
  <si>
    <t>skruž betonová DN 1000x250 PS, 100x25x12 cm</t>
  </si>
  <si>
    <t>-1211579092</t>
  </si>
  <si>
    <t>72</t>
  </si>
  <si>
    <t>59224070</t>
  </si>
  <si>
    <t>skruž betonová DN 1000x1000 PS, 100x100x12 cm</t>
  </si>
  <si>
    <t>1302931343</t>
  </si>
  <si>
    <t>73</t>
  </si>
  <si>
    <t>59224068</t>
  </si>
  <si>
    <t>skruž betonová DN 1000x500 PS, 100x50x12 cm</t>
  </si>
  <si>
    <t>-1495104159</t>
  </si>
  <si>
    <t>74</t>
  </si>
  <si>
    <t>592243480</t>
  </si>
  <si>
    <t>těsnění elastomerové pro spojení šachetních dílů EMT DN 1000</t>
  </si>
  <si>
    <t>156034604</t>
  </si>
  <si>
    <t>75</t>
  </si>
  <si>
    <t>894412411</t>
  </si>
  <si>
    <t>Osazení železobetonových dílců pro šachty skruží přechodových</t>
  </si>
  <si>
    <t>-200420471</t>
  </si>
  <si>
    <t>76</t>
  </si>
  <si>
    <t>592240750</t>
  </si>
  <si>
    <t>deska betonová zákrytová AP-M 1000/625x270</t>
  </si>
  <si>
    <t>-379044052</t>
  </si>
  <si>
    <t>77</t>
  </si>
  <si>
    <t>59224056</t>
  </si>
  <si>
    <t>kónus pro kanalizační šachty s kapsovým stupadlem 100/62,5 x 67 x 12 cm</t>
  </si>
  <si>
    <t>-1740863742</t>
  </si>
  <si>
    <t>78</t>
  </si>
  <si>
    <t>894414111</t>
  </si>
  <si>
    <t>Osazení železobetonových dílců pro šachty skruží základových</t>
  </si>
  <si>
    <t>1535521712</t>
  </si>
  <si>
    <t>79</t>
  </si>
  <si>
    <t>592240340</t>
  </si>
  <si>
    <t>dno betonové šachtové SU-M 1000 x 785 DN 300 KK  100 x 78,5 x 15 cm</t>
  </si>
  <si>
    <t>722268641</t>
  </si>
  <si>
    <t>80</t>
  </si>
  <si>
    <t>895941111</t>
  </si>
  <si>
    <t>Zřízení vpusti kanalizační uliční z betonových dílců typ UV-50 normální</t>
  </si>
  <si>
    <t>1486596986</t>
  </si>
  <si>
    <t>81</t>
  </si>
  <si>
    <t>592238241</t>
  </si>
  <si>
    <t>vpusť betonová uliční 500/590/150VV</t>
  </si>
  <si>
    <t>93676779</t>
  </si>
  <si>
    <t>s vložkou PVC DN 150</t>
  </si>
  <si>
    <t>10*1,01</t>
  </si>
  <si>
    <t>82</t>
  </si>
  <si>
    <t>592238210.1</t>
  </si>
  <si>
    <t>vpusť betonová uliční TBV-Q 660/180 /prstenec/ 18x66x10 cm</t>
  </si>
  <si>
    <t>355402661</t>
  </si>
  <si>
    <t>83</t>
  </si>
  <si>
    <t>592238200.1</t>
  </si>
  <si>
    <t>vpusť betonová uliční TBV-Q 500/290 K /skruž/ 29x50x5 cm</t>
  </si>
  <si>
    <t>1170370210</t>
  </si>
  <si>
    <t>84</t>
  </si>
  <si>
    <t>592238220</t>
  </si>
  <si>
    <t>vpusť betonová uliční TBV-Q 500/626 VD /dno/ 62,6 x 49,5 x 5 cm</t>
  </si>
  <si>
    <t>282728870</t>
  </si>
  <si>
    <t>85</t>
  </si>
  <si>
    <t>592238640</t>
  </si>
  <si>
    <t>prstenec betonový pro uliční vpusť vyrovnávací TBV-Q 390/60/10a, 39x6x13 cm</t>
  </si>
  <si>
    <t>-1896416058</t>
  </si>
  <si>
    <t>10*2*1,01</t>
  </si>
  <si>
    <t>86</t>
  </si>
  <si>
    <t>899104111</t>
  </si>
  <si>
    <t>Osazení poklopů litinových nebo ocelových včetně rámů hmotnosti nad 150 kg</t>
  </si>
  <si>
    <t>2060908473</t>
  </si>
  <si>
    <t>592246610</t>
  </si>
  <si>
    <t>poklop šachtový /betonová výplň+ litina/ D 400 -  s odvětráním</t>
  </si>
  <si>
    <t>1864129692</t>
  </si>
  <si>
    <t>88</t>
  </si>
  <si>
    <t>899204111</t>
  </si>
  <si>
    <t>Osazení mříží litinových včetně rámů a košů na bahno hmotnosti nad 150 kg</t>
  </si>
  <si>
    <t>-848103031</t>
  </si>
  <si>
    <t>552423R01</t>
  </si>
  <si>
    <t>Koš na bláto a kaly</t>
  </si>
  <si>
    <t>ks</t>
  </si>
  <si>
    <t>1319750055</t>
  </si>
  <si>
    <t>90</t>
  </si>
  <si>
    <t>552423R00</t>
  </si>
  <si>
    <t>Mříž pro vozovku s nálevkou</t>
  </si>
  <si>
    <t>-1638450597</t>
  </si>
  <si>
    <t>91</t>
  </si>
  <si>
    <t>899231111</t>
  </si>
  <si>
    <t>Výšková úprava uličního vstupu nebo vpusti do 200 mm zvýšením mříže</t>
  </si>
  <si>
    <t>1719219301</t>
  </si>
  <si>
    <t>92</t>
  </si>
  <si>
    <t>899232111</t>
  </si>
  <si>
    <t>Výšková úprava uličního vstupu nebo vpusti do 200 mm snížením mříže</t>
  </si>
  <si>
    <t>-1884028655</t>
  </si>
  <si>
    <t>93</t>
  </si>
  <si>
    <t>899331111</t>
  </si>
  <si>
    <t>Výšková úprava uličního vstupu nebo vpusti do 200 mm zvýšením poklopu</t>
  </si>
  <si>
    <t>-1086240443</t>
  </si>
  <si>
    <t>94</t>
  </si>
  <si>
    <t>899332111</t>
  </si>
  <si>
    <t>Výšková úprava uličního vstupu nebo vpusti do 200 mm snížením poklopu</t>
  </si>
  <si>
    <t>1720489214</t>
  </si>
  <si>
    <t>95</t>
  </si>
  <si>
    <t>899431111</t>
  </si>
  <si>
    <t>Výšková úprava uličního vstupu nebo vpusti do 200 mm zvýšením krycího hrnce, šoupěte nebo hydrantu</t>
  </si>
  <si>
    <t>-1751301287</t>
  </si>
  <si>
    <t>96</t>
  </si>
  <si>
    <t>899432111</t>
  </si>
  <si>
    <t>Výšková úprava uličního vstupu nebo vpusti do 200 mm snížením krycího hrnce, šoupěte nebo hydrantu</t>
  </si>
  <si>
    <t>-1592754746</t>
  </si>
  <si>
    <t>97</t>
  </si>
  <si>
    <t>899911R00</t>
  </si>
  <si>
    <t>Navrtávka a montáž průchodky fabekun, včetně dodávky</t>
  </si>
  <si>
    <t>1313998416</t>
  </si>
  <si>
    <t>Doplňující konstrukce a práce pozemních komunikací, letišť a ploch</t>
  </si>
  <si>
    <t>98</t>
  </si>
  <si>
    <t>915111112</t>
  </si>
  <si>
    <t>Vodorovné dopravní značení šířky 125 mm retroreflexní bílou barvou dělící čáry souvislé</t>
  </si>
  <si>
    <t>537121434</t>
  </si>
  <si>
    <t>99</t>
  </si>
  <si>
    <t>404453500</t>
  </si>
  <si>
    <t>barva na VDZ Limboroute K 835 HS bílá  bal. sud 250 kg</t>
  </si>
  <si>
    <t>-466312108</t>
  </si>
  <si>
    <t>stopčáry</t>
  </si>
  <si>
    <t>3*0,5+0,5*15</t>
  </si>
  <si>
    <t>přechod</t>
  </si>
  <si>
    <t>56*0,125</t>
  </si>
  <si>
    <t>100</t>
  </si>
  <si>
    <t>915131112</t>
  </si>
  <si>
    <t>Vodorovné dopravní značení retroreflexní bílou barvou přechody pro chodce, šipky nebo symboly</t>
  </si>
  <si>
    <t>1515143729</t>
  </si>
  <si>
    <t>0,5*3+0,5*15</t>
  </si>
  <si>
    <t>7*0,5*4</t>
  </si>
  <si>
    <t>915611111</t>
  </si>
  <si>
    <t>Předznačení vodorovného liniového značení</t>
  </si>
  <si>
    <t>736153993</t>
  </si>
  <si>
    <t>23+12</t>
  </si>
  <si>
    <t>102</t>
  </si>
  <si>
    <t>915491211</t>
  </si>
  <si>
    <t>Osazení vodícího proužku z betonových desek do betonového lože tl do 100 mm š proužku 250 mm</t>
  </si>
  <si>
    <t>-505007534</t>
  </si>
  <si>
    <t>476,5</t>
  </si>
  <si>
    <t>103</t>
  </si>
  <si>
    <t>59217036</t>
  </si>
  <si>
    <t>obrubník betonový parkový přírodní 50x8x25 cm</t>
  </si>
  <si>
    <t>-1316246407</t>
  </si>
  <si>
    <t>476,50*2*1,01</t>
  </si>
  <si>
    <t>104</t>
  </si>
  <si>
    <t>916131213</t>
  </si>
  <si>
    <t>Osazení silničního obrubníku betonového stojatého s boční opěrou do lože z betonu prostého</t>
  </si>
  <si>
    <t>-1303486166</t>
  </si>
  <si>
    <t>Obrubník 10/25</t>
  </si>
  <si>
    <t>0,5+5,5+12</t>
  </si>
  <si>
    <t>1+14,5+1</t>
  </si>
  <si>
    <t>1,5+3,5+8,5+2+1,5</t>
  </si>
  <si>
    <t>34,5+17,5+15+10+23,5</t>
  </si>
  <si>
    <t>3+2,5+0,5+17,5+10+62,5+8,5+9,5+1+8+1+14,5+8,5+12,5+15</t>
  </si>
  <si>
    <t>10+0,5+1,5+3,5+8,5+36,5+8,5+22,5+12+5+1+40,5</t>
  </si>
  <si>
    <t>Mezisoučet</t>
  </si>
  <si>
    <t>obrubník u sjezdů</t>
  </si>
  <si>
    <t>4,5+1,5+0,5+4+1,5+2,5</t>
  </si>
  <si>
    <t>3+5,5+1,5+2,5+3,5+1,5+4,5+3,5+4,5</t>
  </si>
  <si>
    <t>1,5*2+4,5</t>
  </si>
  <si>
    <t>1,5*2+5,5</t>
  </si>
  <si>
    <t>1,5*2+5</t>
  </si>
  <si>
    <t>1,5*2+8</t>
  </si>
  <si>
    <t>1,5*2+3</t>
  </si>
  <si>
    <t>zahradní obrubník</t>
  </si>
  <si>
    <t>3,5*2+3,5*2+2+8+2,5+2+1+5</t>
  </si>
  <si>
    <t>105</t>
  </si>
  <si>
    <t>59217017</t>
  </si>
  <si>
    <t>obrubník betonový chodníkový 100x10x25 cm</t>
  </si>
  <si>
    <t>1081756901</t>
  </si>
  <si>
    <t>569,5*1,01</t>
  </si>
  <si>
    <t>106</t>
  </si>
  <si>
    <t>59217010</t>
  </si>
  <si>
    <t>obrubník betonový zahradní přírodní šedá 50x5x15 cm</t>
  </si>
  <si>
    <t>1284865517</t>
  </si>
  <si>
    <t>34,5*2*1,01</t>
  </si>
  <si>
    <t>107</t>
  </si>
  <si>
    <t>916781111</t>
  </si>
  <si>
    <t>Zpomalovací plastový práh pro přejezdovou rychlost 30 km/h</t>
  </si>
  <si>
    <t>1826817505</t>
  </si>
  <si>
    <t>montáž a demontáž</t>
  </si>
  <si>
    <t>2*6</t>
  </si>
  <si>
    <t>108</t>
  </si>
  <si>
    <t>919121122</t>
  </si>
  <si>
    <t>Těsnění spár zálivkou za studena pro komůrky š 15 mm hl 30 mm s těsnicím profilem</t>
  </si>
  <si>
    <t>1015107346</t>
  </si>
  <si>
    <t>6+4+6+3,5+5+6*5+28</t>
  </si>
  <si>
    <t>109</t>
  </si>
  <si>
    <t>919735111</t>
  </si>
  <si>
    <t>Řezání stávajícího živičného krytu hl do 50 mm</t>
  </si>
  <si>
    <t>-857887191</t>
  </si>
  <si>
    <t>82,5</t>
  </si>
  <si>
    <t>110</t>
  </si>
  <si>
    <t>935113111</t>
  </si>
  <si>
    <t>Osazení odvodňovacího polymerbetonového žlabu s krycím roštem šířky do 200 mm</t>
  </si>
  <si>
    <t>-226439002</t>
  </si>
  <si>
    <t>4,5</t>
  </si>
  <si>
    <t>111</t>
  </si>
  <si>
    <t>592270R31</t>
  </si>
  <si>
    <t xml:space="preserve">Liniové odvodnění, včetně vsazené uliční vpusti </t>
  </si>
  <si>
    <t>209488487</t>
  </si>
  <si>
    <t>Bourání konstrukcí</t>
  </si>
  <si>
    <t>112</t>
  </si>
  <si>
    <t>966008R00</t>
  </si>
  <si>
    <t>Vybourání stávající liční vpusti, včetně zásypu kamenivem</t>
  </si>
  <si>
    <t>1934886944</t>
  </si>
  <si>
    <t>Prorážení otvorů a ostatní bourací práce</t>
  </si>
  <si>
    <t>113</t>
  </si>
  <si>
    <t>997211511</t>
  </si>
  <si>
    <t>Vodorovná doprava suti po suchu na vzdálenost do 1 km</t>
  </si>
  <si>
    <t>-1900582920</t>
  </si>
  <si>
    <t>114</t>
  </si>
  <si>
    <t>997321519</t>
  </si>
  <si>
    <t>Příplatek ZKD 1km vodorovné dopravy suti a vybouraných hmot po suchu</t>
  </si>
  <si>
    <t>-1157759350</t>
  </si>
  <si>
    <t>600,719*9</t>
  </si>
  <si>
    <t>115</t>
  </si>
  <si>
    <t>997002611</t>
  </si>
  <si>
    <t>Nakládání suti a vybouraných hmot</t>
  </si>
  <si>
    <t>1517598513</t>
  </si>
  <si>
    <t>116</t>
  </si>
  <si>
    <t>997221815</t>
  </si>
  <si>
    <t>Poplatek za uložení betonového odpadu na skládce (skládkovné)</t>
  </si>
  <si>
    <t>-1997592195</t>
  </si>
  <si>
    <t>29,796+123,677</t>
  </si>
  <si>
    <t>997221845</t>
  </si>
  <si>
    <t>Poplatek za uložení odpadu z asfaltových povrchů na skládce (skládkovné)</t>
  </si>
  <si>
    <t>1227576720</t>
  </si>
  <si>
    <t>396,032</t>
  </si>
  <si>
    <t>118</t>
  </si>
  <si>
    <t>997221855</t>
  </si>
  <si>
    <t>Poplatek za uložení odpadu z kameniva na skládce (skládkovné)</t>
  </si>
  <si>
    <t>1861573198</t>
  </si>
  <si>
    <t>51,214</t>
  </si>
  <si>
    <t>Přesun hmot</t>
  </si>
  <si>
    <t>119</t>
  </si>
  <si>
    <t>998225111</t>
  </si>
  <si>
    <t>Přesun hmot pro pozemní komunikace s krytem z kamene, monolitickým betonovým nebo živičným</t>
  </si>
  <si>
    <t>-349855940</t>
  </si>
  <si>
    <t>VON - Vedlejší a ostatní náklady</t>
  </si>
  <si>
    <t>VON - Soupis prací - Vedlejší a ostatní náklady</t>
  </si>
  <si>
    <t>OST - Ostatní</t>
  </si>
  <si>
    <t xml:space="preserve">    O01 - Ostatní</t>
  </si>
  <si>
    <t>VRN - Vedlejší rozpočtové náklady</t>
  </si>
  <si>
    <t xml:space="preserve">    0 - Vedlejší rozpočtové náklady</t>
  </si>
  <si>
    <t>OST</t>
  </si>
  <si>
    <t>Ostatní</t>
  </si>
  <si>
    <t>O01</t>
  </si>
  <si>
    <t>011503001</t>
  </si>
  <si>
    <t>Vytýčení stávající inženýrské sítě</t>
  </si>
  <si>
    <t>826071811</t>
  </si>
  <si>
    <t>"Vytýčení stávajících sítí</t>
  </si>
  <si>
    <t xml:space="preserve">"včetně kopaných sond a jejich zásypu a úpravy terénu </t>
  </si>
  <si>
    <t>"(předpoklad 36 sond o velikosti 0,6*2*2 m)</t>
  </si>
  <si>
    <t>042503001</t>
  </si>
  <si>
    <t>Dočasné dopravní opatření-návrh a projednání</t>
  </si>
  <si>
    <t>1940252700</t>
  </si>
  <si>
    <t>042503002</t>
  </si>
  <si>
    <t>Dočasné dopravní opatření - realizace</t>
  </si>
  <si>
    <t>111595365</t>
  </si>
  <si>
    <t>VRN</t>
  </si>
  <si>
    <t>Vedlejší rozpočtové náklady</t>
  </si>
  <si>
    <t>012203000.2</t>
  </si>
  <si>
    <t>Geodetické práce při provádění stavby - vytýčení stavby</t>
  </si>
  <si>
    <t>CS ÚRS 2013 01</t>
  </si>
  <si>
    <t>1024</t>
  </si>
  <si>
    <t>1706091832</t>
  </si>
  <si>
    <t xml:space="preserve">"Geodetické vytýčení stavby </t>
  </si>
  <si>
    <t>012303000.2</t>
  </si>
  <si>
    <t>Geodetické práce po výstavbě - zaměření skutečného provedení</t>
  </si>
  <si>
    <t>12048866</t>
  </si>
  <si>
    <t>"ve třech vyhotoveních</t>
  </si>
  <si>
    <t>012303001</t>
  </si>
  <si>
    <t xml:space="preserve">Geometrický plán </t>
  </si>
  <si>
    <t>-1862396765</t>
  </si>
  <si>
    <t>"Geometrický plán v šesti vyhotoveních pro vklad věcného břemene do katastru nemovitostí</t>
  </si>
  <si>
    <t>013254000</t>
  </si>
  <si>
    <t>Dokumentace skutečného provedení stavby</t>
  </si>
  <si>
    <t>1709908552</t>
  </si>
  <si>
    <t>"Ve třech vyhotoveních</t>
  </si>
  <si>
    <t>031203001</t>
  </si>
  <si>
    <t>Zařízení staveniště</t>
  </si>
  <si>
    <t>1110398356</t>
  </si>
  <si>
    <t>031203002</t>
  </si>
  <si>
    <t>Provozní vlivy</t>
  </si>
  <si>
    <t>64831471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</si>
</sst>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 x14ac:dyDescent="0.2"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7" t="s">
        <v>6</v>
      </c>
      <c r="BT2" s="17" t="s">
        <v>7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 x14ac:dyDescent="0.2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 x14ac:dyDescent="0.2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3" t="s">
        <v>14</v>
      </c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  <c r="AG5" s="304"/>
      <c r="AH5" s="304"/>
      <c r="AI5" s="304"/>
      <c r="AJ5" s="304"/>
      <c r="AK5" s="304"/>
      <c r="AL5" s="304"/>
      <c r="AM5" s="304"/>
      <c r="AN5" s="304"/>
      <c r="AO5" s="304"/>
      <c r="AP5" s="22"/>
      <c r="AQ5" s="22"/>
      <c r="AR5" s="20"/>
      <c r="BE5" s="311" t="s">
        <v>15</v>
      </c>
      <c r="BS5" s="17" t="s">
        <v>6</v>
      </c>
    </row>
    <row r="6" spans="1:74" ht="36.950000000000003" customHeight="1" x14ac:dyDescent="0.2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5" t="s">
        <v>17</v>
      </c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  <c r="AG6" s="304"/>
      <c r="AH6" s="304"/>
      <c r="AI6" s="304"/>
      <c r="AJ6" s="304"/>
      <c r="AK6" s="304"/>
      <c r="AL6" s="304"/>
      <c r="AM6" s="304"/>
      <c r="AN6" s="304"/>
      <c r="AO6" s="304"/>
      <c r="AP6" s="22"/>
      <c r="AQ6" s="22"/>
      <c r="AR6" s="20"/>
      <c r="BE6" s="312"/>
      <c r="BS6" s="17" t="s">
        <v>6</v>
      </c>
    </row>
    <row r="7" spans="1:74" ht="12" customHeight="1" x14ac:dyDescent="0.2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12"/>
      <c r="BS7" s="17" t="s">
        <v>6</v>
      </c>
    </row>
    <row r="8" spans="1:74" ht="12" customHeight="1" x14ac:dyDescent="0.2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12"/>
      <c r="BS8" s="17" t="s">
        <v>6</v>
      </c>
    </row>
    <row r="9" spans="1:74" ht="14.45" customHeight="1" x14ac:dyDescent="0.2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2"/>
      <c r="BS9" s="17" t="s">
        <v>6</v>
      </c>
    </row>
    <row r="10" spans="1:74" ht="12" customHeight="1" x14ac:dyDescent="0.2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12"/>
      <c r="BS10" s="17" t="s">
        <v>6</v>
      </c>
    </row>
    <row r="11" spans="1:74" ht="18.399999999999999" customHeight="1" x14ac:dyDescent="0.2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312"/>
      <c r="BS11" s="17" t="s">
        <v>6</v>
      </c>
    </row>
    <row r="12" spans="1:74" ht="6.95" customHeight="1" x14ac:dyDescent="0.2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2"/>
      <c r="BS12" s="17" t="s">
        <v>6</v>
      </c>
    </row>
    <row r="13" spans="1:74" ht="12" customHeight="1" x14ac:dyDescent="0.2">
      <c r="B13" s="21"/>
      <c r="C13" s="22"/>
      <c r="D13" s="29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33</v>
      </c>
      <c r="AO13" s="22"/>
      <c r="AP13" s="22"/>
      <c r="AQ13" s="22"/>
      <c r="AR13" s="20"/>
      <c r="BE13" s="312"/>
      <c r="BS13" s="17" t="s">
        <v>6</v>
      </c>
    </row>
    <row r="14" spans="1:74" ht="12.75" x14ac:dyDescent="0.2">
      <c r="B14" s="21"/>
      <c r="C14" s="22"/>
      <c r="D14" s="22"/>
      <c r="E14" s="306" t="s">
        <v>33</v>
      </c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29" t="s">
        <v>30</v>
      </c>
      <c r="AL14" s="22"/>
      <c r="AM14" s="22"/>
      <c r="AN14" s="31" t="s">
        <v>33</v>
      </c>
      <c r="AO14" s="22"/>
      <c r="AP14" s="22"/>
      <c r="AQ14" s="22"/>
      <c r="AR14" s="20"/>
      <c r="BE14" s="312"/>
      <c r="BS14" s="17" t="s">
        <v>6</v>
      </c>
    </row>
    <row r="15" spans="1:74" ht="6.95" customHeight="1" x14ac:dyDescent="0.2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2"/>
      <c r="BS15" s="17" t="s">
        <v>4</v>
      </c>
    </row>
    <row r="16" spans="1:74" ht="12" customHeight="1" x14ac:dyDescent="0.2">
      <c r="B16" s="21"/>
      <c r="C16" s="22"/>
      <c r="D16" s="29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35</v>
      </c>
      <c r="AO16" s="22"/>
      <c r="AP16" s="22"/>
      <c r="AQ16" s="22"/>
      <c r="AR16" s="20"/>
      <c r="BE16" s="312"/>
      <c r="BS16" s="17" t="s">
        <v>4</v>
      </c>
    </row>
    <row r="17" spans="2:71" ht="18.399999999999999" customHeight="1" x14ac:dyDescent="0.2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37</v>
      </c>
      <c r="AO17" s="22"/>
      <c r="AP17" s="22"/>
      <c r="AQ17" s="22"/>
      <c r="AR17" s="20"/>
      <c r="BE17" s="312"/>
      <c r="BS17" s="17" t="s">
        <v>38</v>
      </c>
    </row>
    <row r="18" spans="2:71" ht="6.95" customHeight="1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2"/>
      <c r="BS18" s="17" t="s">
        <v>6</v>
      </c>
    </row>
    <row r="19" spans="2:71" ht="12" customHeight="1" x14ac:dyDescent="0.2">
      <c r="B19" s="21"/>
      <c r="C19" s="22"/>
      <c r="D19" s="29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1</v>
      </c>
      <c r="AO19" s="22"/>
      <c r="AP19" s="22"/>
      <c r="AQ19" s="22"/>
      <c r="AR19" s="20"/>
      <c r="BE19" s="312"/>
      <c r="BS19" s="17" t="s">
        <v>6</v>
      </c>
    </row>
    <row r="20" spans="2:71" ht="18.399999999999999" customHeight="1" x14ac:dyDescent="0.2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1</v>
      </c>
      <c r="AO20" s="22"/>
      <c r="AP20" s="22"/>
      <c r="AQ20" s="22"/>
      <c r="AR20" s="20"/>
      <c r="BE20" s="312"/>
      <c r="BS20" s="17" t="s">
        <v>38</v>
      </c>
    </row>
    <row r="21" spans="2:71" ht="6.95" customHeight="1" x14ac:dyDescent="0.2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2"/>
    </row>
    <row r="22" spans="2:71" ht="12" customHeight="1" x14ac:dyDescent="0.2">
      <c r="B22" s="21"/>
      <c r="C22" s="22"/>
      <c r="D22" s="29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2"/>
    </row>
    <row r="23" spans="2:71" ht="16.5" customHeight="1" x14ac:dyDescent="0.2">
      <c r="B23" s="21"/>
      <c r="C23" s="22"/>
      <c r="D23" s="22"/>
      <c r="E23" s="308" t="s">
        <v>1</v>
      </c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O23" s="22"/>
      <c r="AP23" s="22"/>
      <c r="AQ23" s="22"/>
      <c r="AR23" s="20"/>
      <c r="BE23" s="312"/>
    </row>
    <row r="24" spans="2:71" ht="6.95" customHeight="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2"/>
    </row>
    <row r="25" spans="2:71" ht="6.95" customHeight="1" x14ac:dyDescent="0.2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12"/>
    </row>
    <row r="26" spans="2:71" s="1" customFormat="1" ht="25.9" customHeight="1" x14ac:dyDescent="0.2">
      <c r="B26" s="34"/>
      <c r="C26" s="35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4">
        <f>ROUND(AG94,2)</f>
        <v>0</v>
      </c>
      <c r="AL26" s="315"/>
      <c r="AM26" s="315"/>
      <c r="AN26" s="315"/>
      <c r="AO26" s="315"/>
      <c r="AP26" s="35"/>
      <c r="AQ26" s="35"/>
      <c r="AR26" s="38"/>
      <c r="BE26" s="312"/>
    </row>
    <row r="27" spans="2:71" s="1" customFormat="1" ht="6.95" customHeight="1" x14ac:dyDescent="0.2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12"/>
    </row>
    <row r="28" spans="2:71" s="1" customFormat="1" ht="12.75" x14ac:dyDescent="0.2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9" t="s">
        <v>43</v>
      </c>
      <c r="M28" s="309"/>
      <c r="N28" s="309"/>
      <c r="O28" s="309"/>
      <c r="P28" s="309"/>
      <c r="Q28" s="35"/>
      <c r="R28" s="35"/>
      <c r="S28" s="35"/>
      <c r="T28" s="35"/>
      <c r="U28" s="35"/>
      <c r="V28" s="35"/>
      <c r="W28" s="309" t="s">
        <v>44</v>
      </c>
      <c r="X28" s="309"/>
      <c r="Y28" s="309"/>
      <c r="Z28" s="309"/>
      <c r="AA28" s="309"/>
      <c r="AB28" s="309"/>
      <c r="AC28" s="309"/>
      <c r="AD28" s="309"/>
      <c r="AE28" s="309"/>
      <c r="AF28" s="35"/>
      <c r="AG28" s="35"/>
      <c r="AH28" s="35"/>
      <c r="AI28" s="35"/>
      <c r="AJ28" s="35"/>
      <c r="AK28" s="309" t="s">
        <v>45</v>
      </c>
      <c r="AL28" s="309"/>
      <c r="AM28" s="309"/>
      <c r="AN28" s="309"/>
      <c r="AO28" s="309"/>
      <c r="AP28" s="35"/>
      <c r="AQ28" s="35"/>
      <c r="AR28" s="38"/>
      <c r="BE28" s="312"/>
    </row>
    <row r="29" spans="2:71" s="2" customFormat="1" ht="14.45" customHeight="1" x14ac:dyDescent="0.2">
      <c r="B29" s="39"/>
      <c r="C29" s="40"/>
      <c r="D29" s="29" t="s">
        <v>46</v>
      </c>
      <c r="E29" s="40"/>
      <c r="F29" s="29" t="s">
        <v>47</v>
      </c>
      <c r="G29" s="40"/>
      <c r="H29" s="40"/>
      <c r="I29" s="40"/>
      <c r="J29" s="40"/>
      <c r="K29" s="40"/>
      <c r="L29" s="283">
        <v>0.21</v>
      </c>
      <c r="M29" s="284"/>
      <c r="N29" s="284"/>
      <c r="O29" s="284"/>
      <c r="P29" s="284"/>
      <c r="Q29" s="40"/>
      <c r="R29" s="40"/>
      <c r="S29" s="40"/>
      <c r="T29" s="40"/>
      <c r="U29" s="40"/>
      <c r="V29" s="40"/>
      <c r="W29" s="310">
        <f>ROUND(AZ94, 2)</f>
        <v>0</v>
      </c>
      <c r="X29" s="284"/>
      <c r="Y29" s="284"/>
      <c r="Z29" s="284"/>
      <c r="AA29" s="284"/>
      <c r="AB29" s="284"/>
      <c r="AC29" s="284"/>
      <c r="AD29" s="284"/>
      <c r="AE29" s="284"/>
      <c r="AF29" s="40"/>
      <c r="AG29" s="40"/>
      <c r="AH29" s="40"/>
      <c r="AI29" s="40"/>
      <c r="AJ29" s="40"/>
      <c r="AK29" s="310">
        <f>ROUND(AV94, 2)</f>
        <v>0</v>
      </c>
      <c r="AL29" s="284"/>
      <c r="AM29" s="284"/>
      <c r="AN29" s="284"/>
      <c r="AO29" s="284"/>
      <c r="AP29" s="40"/>
      <c r="AQ29" s="40"/>
      <c r="AR29" s="41"/>
      <c r="BE29" s="313"/>
    </row>
    <row r="30" spans="2:71" s="2" customFormat="1" ht="14.45" customHeight="1" x14ac:dyDescent="0.2">
      <c r="B30" s="39"/>
      <c r="C30" s="40"/>
      <c r="D30" s="40"/>
      <c r="E30" s="40"/>
      <c r="F30" s="29" t="s">
        <v>48</v>
      </c>
      <c r="G30" s="40"/>
      <c r="H30" s="40"/>
      <c r="I30" s="40"/>
      <c r="J30" s="40"/>
      <c r="K30" s="40"/>
      <c r="L30" s="283">
        <v>0.15</v>
      </c>
      <c r="M30" s="284"/>
      <c r="N30" s="284"/>
      <c r="O30" s="284"/>
      <c r="P30" s="284"/>
      <c r="Q30" s="40"/>
      <c r="R30" s="40"/>
      <c r="S30" s="40"/>
      <c r="T30" s="40"/>
      <c r="U30" s="40"/>
      <c r="V30" s="40"/>
      <c r="W30" s="310">
        <f>ROUND(BA94, 2)</f>
        <v>0</v>
      </c>
      <c r="X30" s="284"/>
      <c r="Y30" s="284"/>
      <c r="Z30" s="284"/>
      <c r="AA30" s="284"/>
      <c r="AB30" s="284"/>
      <c r="AC30" s="284"/>
      <c r="AD30" s="284"/>
      <c r="AE30" s="284"/>
      <c r="AF30" s="40"/>
      <c r="AG30" s="40"/>
      <c r="AH30" s="40"/>
      <c r="AI30" s="40"/>
      <c r="AJ30" s="40"/>
      <c r="AK30" s="310">
        <f>ROUND(AW94, 2)</f>
        <v>0</v>
      </c>
      <c r="AL30" s="284"/>
      <c r="AM30" s="284"/>
      <c r="AN30" s="284"/>
      <c r="AO30" s="284"/>
      <c r="AP30" s="40"/>
      <c r="AQ30" s="40"/>
      <c r="AR30" s="41"/>
      <c r="BE30" s="313"/>
    </row>
    <row r="31" spans="2:71" s="2" customFormat="1" ht="14.45" hidden="1" customHeight="1" x14ac:dyDescent="0.2">
      <c r="B31" s="39"/>
      <c r="C31" s="40"/>
      <c r="D31" s="40"/>
      <c r="E31" s="40"/>
      <c r="F31" s="29" t="s">
        <v>49</v>
      </c>
      <c r="G31" s="40"/>
      <c r="H31" s="40"/>
      <c r="I31" s="40"/>
      <c r="J31" s="40"/>
      <c r="K31" s="40"/>
      <c r="L31" s="283">
        <v>0.21</v>
      </c>
      <c r="M31" s="284"/>
      <c r="N31" s="284"/>
      <c r="O31" s="284"/>
      <c r="P31" s="284"/>
      <c r="Q31" s="40"/>
      <c r="R31" s="40"/>
      <c r="S31" s="40"/>
      <c r="T31" s="40"/>
      <c r="U31" s="40"/>
      <c r="V31" s="40"/>
      <c r="W31" s="310">
        <f>ROUND(BB94, 2)</f>
        <v>0</v>
      </c>
      <c r="X31" s="284"/>
      <c r="Y31" s="284"/>
      <c r="Z31" s="284"/>
      <c r="AA31" s="284"/>
      <c r="AB31" s="284"/>
      <c r="AC31" s="284"/>
      <c r="AD31" s="284"/>
      <c r="AE31" s="284"/>
      <c r="AF31" s="40"/>
      <c r="AG31" s="40"/>
      <c r="AH31" s="40"/>
      <c r="AI31" s="40"/>
      <c r="AJ31" s="40"/>
      <c r="AK31" s="310">
        <v>0</v>
      </c>
      <c r="AL31" s="284"/>
      <c r="AM31" s="284"/>
      <c r="AN31" s="284"/>
      <c r="AO31" s="284"/>
      <c r="AP31" s="40"/>
      <c r="AQ31" s="40"/>
      <c r="AR31" s="41"/>
      <c r="BE31" s="313"/>
    </row>
    <row r="32" spans="2:71" s="2" customFormat="1" ht="14.45" hidden="1" customHeight="1" x14ac:dyDescent="0.2">
      <c r="B32" s="39"/>
      <c r="C32" s="40"/>
      <c r="D32" s="40"/>
      <c r="E32" s="40"/>
      <c r="F32" s="29" t="s">
        <v>50</v>
      </c>
      <c r="G32" s="40"/>
      <c r="H32" s="40"/>
      <c r="I32" s="40"/>
      <c r="J32" s="40"/>
      <c r="K32" s="40"/>
      <c r="L32" s="283">
        <v>0.15</v>
      </c>
      <c r="M32" s="284"/>
      <c r="N32" s="284"/>
      <c r="O32" s="284"/>
      <c r="P32" s="284"/>
      <c r="Q32" s="40"/>
      <c r="R32" s="40"/>
      <c r="S32" s="40"/>
      <c r="T32" s="40"/>
      <c r="U32" s="40"/>
      <c r="V32" s="40"/>
      <c r="W32" s="310">
        <f>ROUND(BC94, 2)</f>
        <v>0</v>
      </c>
      <c r="X32" s="284"/>
      <c r="Y32" s="284"/>
      <c r="Z32" s="284"/>
      <c r="AA32" s="284"/>
      <c r="AB32" s="284"/>
      <c r="AC32" s="284"/>
      <c r="AD32" s="284"/>
      <c r="AE32" s="284"/>
      <c r="AF32" s="40"/>
      <c r="AG32" s="40"/>
      <c r="AH32" s="40"/>
      <c r="AI32" s="40"/>
      <c r="AJ32" s="40"/>
      <c r="AK32" s="310">
        <v>0</v>
      </c>
      <c r="AL32" s="284"/>
      <c r="AM32" s="284"/>
      <c r="AN32" s="284"/>
      <c r="AO32" s="284"/>
      <c r="AP32" s="40"/>
      <c r="AQ32" s="40"/>
      <c r="AR32" s="41"/>
      <c r="BE32" s="313"/>
    </row>
    <row r="33" spans="2:57" s="2" customFormat="1" ht="14.45" hidden="1" customHeight="1" x14ac:dyDescent="0.2">
      <c r="B33" s="39"/>
      <c r="C33" s="40"/>
      <c r="D33" s="40"/>
      <c r="E33" s="40"/>
      <c r="F33" s="29" t="s">
        <v>51</v>
      </c>
      <c r="G33" s="40"/>
      <c r="H33" s="40"/>
      <c r="I33" s="40"/>
      <c r="J33" s="40"/>
      <c r="K33" s="40"/>
      <c r="L33" s="283">
        <v>0</v>
      </c>
      <c r="M33" s="284"/>
      <c r="N33" s="284"/>
      <c r="O33" s="284"/>
      <c r="P33" s="284"/>
      <c r="Q33" s="40"/>
      <c r="R33" s="40"/>
      <c r="S33" s="40"/>
      <c r="T33" s="40"/>
      <c r="U33" s="40"/>
      <c r="V33" s="40"/>
      <c r="W33" s="310">
        <f>ROUND(BD94, 2)</f>
        <v>0</v>
      </c>
      <c r="X33" s="284"/>
      <c r="Y33" s="284"/>
      <c r="Z33" s="284"/>
      <c r="AA33" s="284"/>
      <c r="AB33" s="284"/>
      <c r="AC33" s="284"/>
      <c r="AD33" s="284"/>
      <c r="AE33" s="284"/>
      <c r="AF33" s="40"/>
      <c r="AG33" s="40"/>
      <c r="AH33" s="40"/>
      <c r="AI33" s="40"/>
      <c r="AJ33" s="40"/>
      <c r="AK33" s="310">
        <v>0</v>
      </c>
      <c r="AL33" s="284"/>
      <c r="AM33" s="284"/>
      <c r="AN33" s="284"/>
      <c r="AO33" s="284"/>
      <c r="AP33" s="40"/>
      <c r="AQ33" s="40"/>
      <c r="AR33" s="41"/>
      <c r="BE33" s="313"/>
    </row>
    <row r="34" spans="2:57" s="1" customFormat="1" ht="6.95" customHeight="1" x14ac:dyDescent="0.2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12"/>
    </row>
    <row r="35" spans="2:57" s="1" customFormat="1" ht="25.9" customHeight="1" x14ac:dyDescent="0.2">
      <c r="B35" s="34"/>
      <c r="C35" s="42"/>
      <c r="D35" s="43" t="s">
        <v>52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53</v>
      </c>
      <c r="U35" s="44"/>
      <c r="V35" s="44"/>
      <c r="W35" s="44"/>
      <c r="X35" s="287" t="s">
        <v>54</v>
      </c>
      <c r="Y35" s="288"/>
      <c r="Z35" s="288"/>
      <c r="AA35" s="288"/>
      <c r="AB35" s="288"/>
      <c r="AC35" s="44"/>
      <c r="AD35" s="44"/>
      <c r="AE35" s="44"/>
      <c r="AF35" s="44"/>
      <c r="AG35" s="44"/>
      <c r="AH35" s="44"/>
      <c r="AI35" s="44"/>
      <c r="AJ35" s="44"/>
      <c r="AK35" s="289">
        <f>SUM(AK26:AK33)</f>
        <v>0</v>
      </c>
      <c r="AL35" s="288"/>
      <c r="AM35" s="288"/>
      <c r="AN35" s="288"/>
      <c r="AO35" s="290"/>
      <c r="AP35" s="42"/>
      <c r="AQ35" s="42"/>
      <c r="AR35" s="38"/>
    </row>
    <row r="36" spans="2:57" s="1" customFormat="1" ht="6.95" customHeight="1" x14ac:dyDescent="0.2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57" s="1" customFormat="1" ht="14.45" customHeight="1" x14ac:dyDescent="0.2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</row>
    <row r="38" spans="2:57" ht="14.45" customHeight="1" x14ac:dyDescent="0.2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2:57" ht="14.45" customHeight="1" x14ac:dyDescent="0.2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2:57" ht="14.45" customHeight="1" x14ac:dyDescent="0.2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2:57" ht="14.45" customHeight="1" x14ac:dyDescent="0.2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2:57" ht="14.45" customHeight="1" x14ac:dyDescent="0.2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2:57" ht="14.45" customHeight="1" x14ac:dyDescent="0.2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2:57" ht="14.45" customHeight="1" x14ac:dyDescent="0.2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2:57" ht="14.45" customHeight="1" x14ac:dyDescent="0.2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2:57" ht="14.45" customHeight="1" x14ac:dyDescent="0.2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2:57" ht="14.45" customHeight="1" x14ac:dyDescent="0.2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2:57" ht="14.45" customHeight="1" x14ac:dyDescent="0.2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2:44" s="1" customFormat="1" ht="14.45" customHeight="1" x14ac:dyDescent="0.2">
      <c r="B49" s="34"/>
      <c r="C49" s="35"/>
      <c r="D49" s="46" t="s">
        <v>55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56</v>
      </c>
      <c r="AI49" s="47"/>
      <c r="AJ49" s="47"/>
      <c r="AK49" s="47"/>
      <c r="AL49" s="47"/>
      <c r="AM49" s="47"/>
      <c r="AN49" s="47"/>
      <c r="AO49" s="47"/>
      <c r="AP49" s="35"/>
      <c r="AQ49" s="35"/>
      <c r="AR49" s="38"/>
    </row>
    <row r="50" spans="2:44" x14ac:dyDescent="0.2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2:44" x14ac:dyDescent="0.2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2:44" x14ac:dyDescent="0.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2:44" x14ac:dyDescent="0.2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2:44" x14ac:dyDescent="0.2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2:44" x14ac:dyDescent="0.2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2:44" x14ac:dyDescent="0.2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2:44" x14ac:dyDescent="0.2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2:44" x14ac:dyDescent="0.2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2:44" x14ac:dyDescent="0.2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2:44" s="1" customFormat="1" ht="12.75" x14ac:dyDescent="0.2">
      <c r="B60" s="34"/>
      <c r="C60" s="35"/>
      <c r="D60" s="48" t="s">
        <v>57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48" t="s">
        <v>58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48" t="s">
        <v>57</v>
      </c>
      <c r="AI60" s="37"/>
      <c r="AJ60" s="37"/>
      <c r="AK60" s="37"/>
      <c r="AL60" s="37"/>
      <c r="AM60" s="48" t="s">
        <v>58</v>
      </c>
      <c r="AN60" s="37"/>
      <c r="AO60" s="37"/>
      <c r="AP60" s="35"/>
      <c r="AQ60" s="35"/>
      <c r="AR60" s="38"/>
    </row>
    <row r="61" spans="2:44" x14ac:dyDescent="0.2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2:44" x14ac:dyDescent="0.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2:44" x14ac:dyDescent="0.2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2:44" s="1" customFormat="1" ht="12.75" x14ac:dyDescent="0.2">
      <c r="B64" s="34"/>
      <c r="C64" s="35"/>
      <c r="D64" s="46" t="s">
        <v>59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6" t="s">
        <v>60</v>
      </c>
      <c r="AI64" s="47"/>
      <c r="AJ64" s="47"/>
      <c r="AK64" s="47"/>
      <c r="AL64" s="47"/>
      <c r="AM64" s="47"/>
      <c r="AN64" s="47"/>
      <c r="AO64" s="47"/>
      <c r="AP64" s="35"/>
      <c r="AQ64" s="35"/>
      <c r="AR64" s="38"/>
    </row>
    <row r="65" spans="2:44" x14ac:dyDescent="0.2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2:44" x14ac:dyDescent="0.2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2:44" x14ac:dyDescent="0.2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2:44" x14ac:dyDescent="0.2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2:44" x14ac:dyDescent="0.2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2:44" x14ac:dyDescent="0.2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2:44" x14ac:dyDescent="0.2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2:44" x14ac:dyDescent="0.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2:44" x14ac:dyDescent="0.2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2:44" x14ac:dyDescent="0.2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2:44" s="1" customFormat="1" ht="12.75" x14ac:dyDescent="0.2">
      <c r="B75" s="34"/>
      <c r="C75" s="35"/>
      <c r="D75" s="48" t="s">
        <v>57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48" t="s">
        <v>58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48" t="s">
        <v>57</v>
      </c>
      <c r="AI75" s="37"/>
      <c r="AJ75" s="37"/>
      <c r="AK75" s="37"/>
      <c r="AL75" s="37"/>
      <c r="AM75" s="48" t="s">
        <v>58</v>
      </c>
      <c r="AN75" s="37"/>
      <c r="AO75" s="37"/>
      <c r="AP75" s="35"/>
      <c r="AQ75" s="35"/>
      <c r="AR75" s="38"/>
    </row>
    <row r="76" spans="2:44" s="1" customFormat="1" x14ac:dyDescent="0.2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</row>
    <row r="77" spans="2:44" s="1" customFormat="1" ht="6.95" customHeight="1" x14ac:dyDescent="0.2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8"/>
    </row>
    <row r="81" spans="1:91" s="1" customFormat="1" ht="6.95" customHeight="1" x14ac:dyDescent="0.2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8"/>
    </row>
    <row r="82" spans="1:91" s="1" customFormat="1" ht="24.95" customHeight="1" x14ac:dyDescent="0.2">
      <c r="B82" s="34"/>
      <c r="C82" s="23" t="s">
        <v>61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</row>
    <row r="83" spans="1:91" s="1" customFormat="1" ht="6.95" customHeight="1" x14ac:dyDescent="0.2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</row>
    <row r="84" spans="1:91" s="3" customFormat="1" ht="12" customHeight="1" x14ac:dyDescent="0.2">
      <c r="B84" s="53"/>
      <c r="C84" s="29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2019-002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1" s="4" customFormat="1" ht="36.950000000000003" customHeight="1" x14ac:dyDescent="0.2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300" t="str">
        <f>K6</f>
        <v>Úpravy ulice Sv.Čecha v Karviné-Fryštátě, 2.část</v>
      </c>
      <c r="M85" s="301"/>
      <c r="N85" s="301"/>
      <c r="O85" s="301"/>
      <c r="P85" s="301"/>
      <c r="Q85" s="301"/>
      <c r="R85" s="301"/>
      <c r="S85" s="301"/>
      <c r="T85" s="301"/>
      <c r="U85" s="301"/>
      <c r="V85" s="301"/>
      <c r="W85" s="301"/>
      <c r="X85" s="301"/>
      <c r="Y85" s="301"/>
      <c r="Z85" s="301"/>
      <c r="AA85" s="301"/>
      <c r="AB85" s="301"/>
      <c r="AC85" s="301"/>
      <c r="AD85" s="301"/>
      <c r="AE85" s="301"/>
      <c r="AF85" s="301"/>
      <c r="AG85" s="301"/>
      <c r="AH85" s="301"/>
      <c r="AI85" s="301"/>
      <c r="AJ85" s="301"/>
      <c r="AK85" s="301"/>
      <c r="AL85" s="301"/>
      <c r="AM85" s="301"/>
      <c r="AN85" s="301"/>
      <c r="AO85" s="301"/>
      <c r="AP85" s="58"/>
      <c r="AQ85" s="58"/>
      <c r="AR85" s="59"/>
    </row>
    <row r="86" spans="1:91" s="1" customFormat="1" ht="6.95" customHeight="1" x14ac:dyDescent="0.2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</row>
    <row r="87" spans="1:91" s="1" customFormat="1" ht="12" customHeight="1" x14ac:dyDescent="0.2">
      <c r="B87" s="34"/>
      <c r="C87" s="29" t="s">
        <v>22</v>
      </c>
      <c r="D87" s="35"/>
      <c r="E87" s="35"/>
      <c r="F87" s="35"/>
      <c r="G87" s="35"/>
      <c r="H87" s="35"/>
      <c r="I87" s="35"/>
      <c r="J87" s="35"/>
      <c r="K87" s="35"/>
      <c r="L87" s="60" t="str">
        <f>IF(K8="","",K8)</f>
        <v>Karviná Fryštát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24</v>
      </c>
      <c r="AJ87" s="35"/>
      <c r="AK87" s="35"/>
      <c r="AL87" s="35"/>
      <c r="AM87" s="302" t="str">
        <f>IF(AN8= "","",AN8)</f>
        <v>9. 1. 2019</v>
      </c>
      <c r="AN87" s="302"/>
      <c r="AO87" s="35"/>
      <c r="AP87" s="35"/>
      <c r="AQ87" s="35"/>
      <c r="AR87" s="38"/>
    </row>
    <row r="88" spans="1:91" s="1" customFormat="1" ht="6.95" customHeight="1" x14ac:dyDescent="0.2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</row>
    <row r="89" spans="1:91" s="1" customFormat="1" ht="43.15" customHeight="1" x14ac:dyDescent="0.2">
      <c r="B89" s="34"/>
      <c r="C89" s="29" t="s">
        <v>26</v>
      </c>
      <c r="D89" s="35"/>
      <c r="E89" s="35"/>
      <c r="F89" s="35"/>
      <c r="G89" s="35"/>
      <c r="H89" s="35"/>
      <c r="I89" s="35"/>
      <c r="J89" s="35"/>
      <c r="K89" s="35"/>
      <c r="L89" s="54" t="str">
        <f>IF(E11= "","",E11)</f>
        <v>SMK-odbor majetkový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34</v>
      </c>
      <c r="AJ89" s="35"/>
      <c r="AK89" s="35"/>
      <c r="AL89" s="35"/>
      <c r="AM89" s="298" t="str">
        <f>IF(E17="","",E17)</f>
        <v>Ateliér ESO spolsr.o.,K.H.Máchy5203/33</v>
      </c>
      <c r="AN89" s="299"/>
      <c r="AO89" s="299"/>
      <c r="AP89" s="299"/>
      <c r="AQ89" s="35"/>
      <c r="AR89" s="38"/>
      <c r="AS89" s="292" t="s">
        <v>62</v>
      </c>
      <c r="AT89" s="293"/>
      <c r="AU89" s="62"/>
      <c r="AV89" s="62"/>
      <c r="AW89" s="62"/>
      <c r="AX89" s="62"/>
      <c r="AY89" s="62"/>
      <c r="AZ89" s="62"/>
      <c r="BA89" s="62"/>
      <c r="BB89" s="62"/>
      <c r="BC89" s="62"/>
      <c r="BD89" s="63"/>
    </row>
    <row r="90" spans="1:91" s="1" customFormat="1" ht="15.2" customHeight="1" x14ac:dyDescent="0.2">
      <c r="B90" s="34"/>
      <c r="C90" s="29" t="s">
        <v>32</v>
      </c>
      <c r="D90" s="35"/>
      <c r="E90" s="35"/>
      <c r="F90" s="35"/>
      <c r="G90" s="35"/>
      <c r="H90" s="35"/>
      <c r="I90" s="35"/>
      <c r="J90" s="35"/>
      <c r="K90" s="35"/>
      <c r="L90" s="5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39</v>
      </c>
      <c r="AJ90" s="35"/>
      <c r="AK90" s="35"/>
      <c r="AL90" s="35"/>
      <c r="AM90" s="298" t="str">
        <f>IF(E20="","",E20)</f>
        <v>Ing. Miloslav Vrána</v>
      </c>
      <c r="AN90" s="299"/>
      <c r="AO90" s="299"/>
      <c r="AP90" s="299"/>
      <c r="AQ90" s="35"/>
      <c r="AR90" s="38"/>
      <c r="AS90" s="294"/>
      <c r="AT90" s="295"/>
      <c r="AU90" s="64"/>
      <c r="AV90" s="64"/>
      <c r="AW90" s="64"/>
      <c r="AX90" s="64"/>
      <c r="AY90" s="64"/>
      <c r="AZ90" s="64"/>
      <c r="BA90" s="64"/>
      <c r="BB90" s="64"/>
      <c r="BC90" s="64"/>
      <c r="BD90" s="65"/>
    </row>
    <row r="91" spans="1:91" s="1" customFormat="1" ht="10.9" customHeight="1" x14ac:dyDescent="0.2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6"/>
      <c r="AT91" s="297"/>
      <c r="AU91" s="66"/>
      <c r="AV91" s="66"/>
      <c r="AW91" s="66"/>
      <c r="AX91" s="66"/>
      <c r="AY91" s="66"/>
      <c r="AZ91" s="66"/>
      <c r="BA91" s="66"/>
      <c r="BB91" s="66"/>
      <c r="BC91" s="66"/>
      <c r="BD91" s="67"/>
    </row>
    <row r="92" spans="1:91" s="1" customFormat="1" ht="29.25" customHeight="1" x14ac:dyDescent="0.2">
      <c r="B92" s="34"/>
      <c r="C92" s="275" t="s">
        <v>63</v>
      </c>
      <c r="D92" s="276"/>
      <c r="E92" s="276"/>
      <c r="F92" s="276"/>
      <c r="G92" s="276"/>
      <c r="H92" s="68"/>
      <c r="I92" s="277" t="s">
        <v>64</v>
      </c>
      <c r="J92" s="276"/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  <c r="AA92" s="276"/>
      <c r="AB92" s="276"/>
      <c r="AC92" s="276"/>
      <c r="AD92" s="276"/>
      <c r="AE92" s="276"/>
      <c r="AF92" s="276"/>
      <c r="AG92" s="286" t="s">
        <v>65</v>
      </c>
      <c r="AH92" s="276"/>
      <c r="AI92" s="276"/>
      <c r="AJ92" s="276"/>
      <c r="AK92" s="276"/>
      <c r="AL92" s="276"/>
      <c r="AM92" s="276"/>
      <c r="AN92" s="277" t="s">
        <v>66</v>
      </c>
      <c r="AO92" s="276"/>
      <c r="AP92" s="285"/>
      <c r="AQ92" s="69" t="s">
        <v>67</v>
      </c>
      <c r="AR92" s="38"/>
      <c r="AS92" s="70" t="s">
        <v>68</v>
      </c>
      <c r="AT92" s="71" t="s">
        <v>69</v>
      </c>
      <c r="AU92" s="71" t="s">
        <v>70</v>
      </c>
      <c r="AV92" s="71" t="s">
        <v>71</v>
      </c>
      <c r="AW92" s="71" t="s">
        <v>72</v>
      </c>
      <c r="AX92" s="71" t="s">
        <v>73</v>
      </c>
      <c r="AY92" s="71" t="s">
        <v>74</v>
      </c>
      <c r="AZ92" s="71" t="s">
        <v>75</v>
      </c>
      <c r="BA92" s="71" t="s">
        <v>76</v>
      </c>
      <c r="BB92" s="71" t="s">
        <v>77</v>
      </c>
      <c r="BC92" s="71" t="s">
        <v>78</v>
      </c>
      <c r="BD92" s="72" t="s">
        <v>79</v>
      </c>
    </row>
    <row r="93" spans="1:91" s="1" customFormat="1" ht="10.9" customHeight="1" x14ac:dyDescent="0.2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</row>
    <row r="94" spans="1:91" s="5" customFormat="1" ht="32.450000000000003" customHeight="1" x14ac:dyDescent="0.2">
      <c r="B94" s="76"/>
      <c r="C94" s="77" t="s">
        <v>80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73">
        <f>ROUND(AG95+AG97,2)</f>
        <v>0</v>
      </c>
      <c r="AH94" s="273"/>
      <c r="AI94" s="273"/>
      <c r="AJ94" s="273"/>
      <c r="AK94" s="273"/>
      <c r="AL94" s="273"/>
      <c r="AM94" s="273"/>
      <c r="AN94" s="274">
        <f>SUM(AG94,AT94)</f>
        <v>0</v>
      </c>
      <c r="AO94" s="274"/>
      <c r="AP94" s="274"/>
      <c r="AQ94" s="80" t="s">
        <v>1</v>
      </c>
      <c r="AR94" s="81"/>
      <c r="AS94" s="82">
        <f>ROUND(AS95+AS97,2)</f>
        <v>0</v>
      </c>
      <c r="AT94" s="83">
        <f>ROUND(SUM(AV94:AW94),2)</f>
        <v>0</v>
      </c>
      <c r="AU94" s="84">
        <f>ROUND(AU95+AU97,5)</f>
        <v>0</v>
      </c>
      <c r="AV94" s="83">
        <f>ROUND(AZ94*L29,2)</f>
        <v>0</v>
      </c>
      <c r="AW94" s="83">
        <f>ROUND(BA94*L30,2)</f>
        <v>0</v>
      </c>
      <c r="AX94" s="83">
        <f>ROUND(BB94*L29,2)</f>
        <v>0</v>
      </c>
      <c r="AY94" s="83">
        <f>ROUND(BC94*L30,2)</f>
        <v>0</v>
      </c>
      <c r="AZ94" s="83">
        <f>ROUND(AZ95+AZ97,2)</f>
        <v>0</v>
      </c>
      <c r="BA94" s="83">
        <f>ROUND(BA95+BA97,2)</f>
        <v>0</v>
      </c>
      <c r="BB94" s="83">
        <f>ROUND(BB95+BB97,2)</f>
        <v>0</v>
      </c>
      <c r="BC94" s="83">
        <f>ROUND(BC95+BC97,2)</f>
        <v>0</v>
      </c>
      <c r="BD94" s="85">
        <f>ROUND(BD95+BD97,2)</f>
        <v>0</v>
      </c>
      <c r="BS94" s="86" t="s">
        <v>81</v>
      </c>
      <c r="BT94" s="86" t="s">
        <v>82</v>
      </c>
      <c r="BU94" s="87" t="s">
        <v>83</v>
      </c>
      <c r="BV94" s="86" t="s">
        <v>84</v>
      </c>
      <c r="BW94" s="86" t="s">
        <v>5</v>
      </c>
      <c r="BX94" s="86" t="s">
        <v>85</v>
      </c>
      <c r="CL94" s="86" t="s">
        <v>19</v>
      </c>
    </row>
    <row r="95" spans="1:91" s="6" customFormat="1" ht="16.5" customHeight="1" x14ac:dyDescent="0.2">
      <c r="B95" s="88"/>
      <c r="C95" s="89"/>
      <c r="D95" s="278" t="s">
        <v>86</v>
      </c>
      <c r="E95" s="278"/>
      <c r="F95" s="278"/>
      <c r="G95" s="278"/>
      <c r="H95" s="278"/>
      <c r="I95" s="90"/>
      <c r="J95" s="278" t="s">
        <v>87</v>
      </c>
      <c r="K95" s="278"/>
      <c r="L95" s="278"/>
      <c r="M95" s="278"/>
      <c r="N95" s="278"/>
      <c r="O95" s="278"/>
      <c r="P95" s="278"/>
      <c r="Q95" s="278"/>
      <c r="R95" s="278"/>
      <c r="S95" s="278"/>
      <c r="T95" s="278"/>
      <c r="U95" s="278"/>
      <c r="V95" s="278"/>
      <c r="W95" s="278"/>
      <c r="X95" s="278"/>
      <c r="Y95" s="278"/>
      <c r="Z95" s="278"/>
      <c r="AA95" s="278"/>
      <c r="AB95" s="278"/>
      <c r="AC95" s="278"/>
      <c r="AD95" s="278"/>
      <c r="AE95" s="278"/>
      <c r="AF95" s="278"/>
      <c r="AG95" s="282">
        <f>ROUND(AG96,2)</f>
        <v>0</v>
      </c>
      <c r="AH95" s="281"/>
      <c r="AI95" s="281"/>
      <c r="AJ95" s="281"/>
      <c r="AK95" s="281"/>
      <c r="AL95" s="281"/>
      <c r="AM95" s="281"/>
      <c r="AN95" s="280">
        <f>SUM(AG95,AT95)</f>
        <v>0</v>
      </c>
      <c r="AO95" s="281"/>
      <c r="AP95" s="281"/>
      <c r="AQ95" s="91" t="s">
        <v>88</v>
      </c>
      <c r="AR95" s="92"/>
      <c r="AS95" s="93">
        <f>ROUND(AS96,2)</f>
        <v>0</v>
      </c>
      <c r="AT95" s="94">
        <f>ROUND(SUM(AV95:AW95),2)</f>
        <v>0</v>
      </c>
      <c r="AU95" s="95">
        <f>ROUND(AU96,5)</f>
        <v>0</v>
      </c>
      <c r="AV95" s="94">
        <f>ROUND(AZ95*L29,2)</f>
        <v>0</v>
      </c>
      <c r="AW95" s="94">
        <f>ROUND(BA95*L30,2)</f>
        <v>0</v>
      </c>
      <c r="AX95" s="94">
        <f>ROUND(BB95*L29,2)</f>
        <v>0</v>
      </c>
      <c r="AY95" s="94">
        <f>ROUND(BC95*L30,2)</f>
        <v>0</v>
      </c>
      <c r="AZ95" s="94">
        <f>ROUND(AZ96,2)</f>
        <v>0</v>
      </c>
      <c r="BA95" s="94">
        <f>ROUND(BA96,2)</f>
        <v>0</v>
      </c>
      <c r="BB95" s="94">
        <f>ROUND(BB96,2)</f>
        <v>0</v>
      </c>
      <c r="BC95" s="94">
        <f>ROUND(BC96,2)</f>
        <v>0</v>
      </c>
      <c r="BD95" s="96">
        <f>ROUND(BD96,2)</f>
        <v>0</v>
      </c>
      <c r="BS95" s="97" t="s">
        <v>81</v>
      </c>
      <c r="BT95" s="97" t="s">
        <v>89</v>
      </c>
      <c r="BU95" s="97" t="s">
        <v>83</v>
      </c>
      <c r="BV95" s="97" t="s">
        <v>84</v>
      </c>
      <c r="BW95" s="97" t="s">
        <v>90</v>
      </c>
      <c r="BX95" s="97" t="s">
        <v>5</v>
      </c>
      <c r="CL95" s="97" t="s">
        <v>19</v>
      </c>
      <c r="CM95" s="97" t="s">
        <v>91</v>
      </c>
    </row>
    <row r="96" spans="1:91" s="3" customFormat="1" ht="16.5" customHeight="1" x14ac:dyDescent="0.2">
      <c r="A96" s="98" t="s">
        <v>92</v>
      </c>
      <c r="B96" s="53"/>
      <c r="C96" s="99"/>
      <c r="D96" s="99"/>
      <c r="E96" s="279" t="s">
        <v>86</v>
      </c>
      <c r="F96" s="279"/>
      <c r="G96" s="279"/>
      <c r="H96" s="279"/>
      <c r="I96" s="279"/>
      <c r="J96" s="99"/>
      <c r="K96" s="279" t="s">
        <v>93</v>
      </c>
      <c r="L96" s="279"/>
      <c r="M96" s="279"/>
      <c r="N96" s="279"/>
      <c r="O96" s="279"/>
      <c r="P96" s="279"/>
      <c r="Q96" s="279"/>
      <c r="R96" s="279"/>
      <c r="S96" s="279"/>
      <c r="T96" s="279"/>
      <c r="U96" s="279"/>
      <c r="V96" s="279"/>
      <c r="W96" s="279"/>
      <c r="X96" s="279"/>
      <c r="Y96" s="279"/>
      <c r="Z96" s="279"/>
      <c r="AA96" s="279"/>
      <c r="AB96" s="279"/>
      <c r="AC96" s="279"/>
      <c r="AD96" s="279"/>
      <c r="AE96" s="279"/>
      <c r="AF96" s="279"/>
      <c r="AG96" s="271">
        <f>'2E_101 - Soupis prací - Komu...'!J32</f>
        <v>0</v>
      </c>
      <c r="AH96" s="272"/>
      <c r="AI96" s="272"/>
      <c r="AJ96" s="272"/>
      <c r="AK96" s="272"/>
      <c r="AL96" s="272"/>
      <c r="AM96" s="272"/>
      <c r="AN96" s="271">
        <f>SUM(AG96,AT96)</f>
        <v>0</v>
      </c>
      <c r="AO96" s="272"/>
      <c r="AP96" s="272"/>
      <c r="AQ96" s="100" t="s">
        <v>94</v>
      </c>
      <c r="AR96" s="55"/>
      <c r="AS96" s="101">
        <v>0</v>
      </c>
      <c r="AT96" s="102">
        <f>ROUND(SUM(AV96:AW96),2)</f>
        <v>0</v>
      </c>
      <c r="AU96" s="103">
        <f>'2E_101 - Soupis prací - Komu...'!P142</f>
        <v>0</v>
      </c>
      <c r="AV96" s="102">
        <f>'2E_101 - Soupis prací - Komu...'!J35</f>
        <v>0</v>
      </c>
      <c r="AW96" s="102">
        <f>'2E_101 - Soupis prací - Komu...'!J36</f>
        <v>0</v>
      </c>
      <c r="AX96" s="102">
        <f>'2E_101 - Soupis prací - Komu...'!J37</f>
        <v>0</v>
      </c>
      <c r="AY96" s="102">
        <f>'2E_101 - Soupis prací - Komu...'!J38</f>
        <v>0</v>
      </c>
      <c r="AZ96" s="102">
        <f>'2E_101 - Soupis prací - Komu...'!F35</f>
        <v>0</v>
      </c>
      <c r="BA96" s="102">
        <f>'2E_101 - Soupis prací - Komu...'!F36</f>
        <v>0</v>
      </c>
      <c r="BB96" s="102">
        <f>'2E_101 - Soupis prací - Komu...'!F37</f>
        <v>0</v>
      </c>
      <c r="BC96" s="102">
        <f>'2E_101 - Soupis prací - Komu...'!F38</f>
        <v>0</v>
      </c>
      <c r="BD96" s="104">
        <f>'2E_101 - Soupis prací - Komu...'!F39</f>
        <v>0</v>
      </c>
      <c r="BT96" s="105" t="s">
        <v>91</v>
      </c>
      <c r="BV96" s="105" t="s">
        <v>84</v>
      </c>
      <c r="BW96" s="105" t="s">
        <v>95</v>
      </c>
      <c r="BX96" s="105" t="s">
        <v>90</v>
      </c>
      <c r="CL96" s="105" t="s">
        <v>19</v>
      </c>
    </row>
    <row r="97" spans="1:91" s="6" customFormat="1" ht="16.5" customHeight="1" x14ac:dyDescent="0.2">
      <c r="B97" s="88"/>
      <c r="C97" s="89"/>
      <c r="D97" s="278" t="s">
        <v>96</v>
      </c>
      <c r="E97" s="278"/>
      <c r="F97" s="278"/>
      <c r="G97" s="278"/>
      <c r="H97" s="278"/>
      <c r="I97" s="90"/>
      <c r="J97" s="278" t="s">
        <v>97</v>
      </c>
      <c r="K97" s="278"/>
      <c r="L97" s="278"/>
      <c r="M97" s="278"/>
      <c r="N97" s="278"/>
      <c r="O97" s="278"/>
      <c r="P97" s="278"/>
      <c r="Q97" s="278"/>
      <c r="R97" s="278"/>
      <c r="S97" s="278"/>
      <c r="T97" s="278"/>
      <c r="U97" s="278"/>
      <c r="V97" s="278"/>
      <c r="W97" s="278"/>
      <c r="X97" s="278"/>
      <c r="Y97" s="278"/>
      <c r="Z97" s="278"/>
      <c r="AA97" s="278"/>
      <c r="AB97" s="278"/>
      <c r="AC97" s="278"/>
      <c r="AD97" s="278"/>
      <c r="AE97" s="278"/>
      <c r="AF97" s="278"/>
      <c r="AG97" s="282">
        <f>ROUND(AG98,2)</f>
        <v>0</v>
      </c>
      <c r="AH97" s="281"/>
      <c r="AI97" s="281"/>
      <c r="AJ97" s="281"/>
      <c r="AK97" s="281"/>
      <c r="AL97" s="281"/>
      <c r="AM97" s="281"/>
      <c r="AN97" s="280">
        <f>SUM(AG97,AT97)</f>
        <v>0</v>
      </c>
      <c r="AO97" s="281"/>
      <c r="AP97" s="281"/>
      <c r="AQ97" s="91" t="s">
        <v>88</v>
      </c>
      <c r="AR97" s="92"/>
      <c r="AS97" s="93">
        <f>ROUND(AS98,2)</f>
        <v>0</v>
      </c>
      <c r="AT97" s="94">
        <f>ROUND(SUM(AV97:AW97),2)</f>
        <v>0</v>
      </c>
      <c r="AU97" s="95">
        <f>ROUND(AU98,5)</f>
        <v>0</v>
      </c>
      <c r="AV97" s="94">
        <f>ROUND(AZ97*L29,2)</f>
        <v>0</v>
      </c>
      <c r="AW97" s="94">
        <f>ROUND(BA97*L30,2)</f>
        <v>0</v>
      </c>
      <c r="AX97" s="94">
        <f>ROUND(BB97*L29,2)</f>
        <v>0</v>
      </c>
      <c r="AY97" s="94">
        <f>ROUND(BC97*L30,2)</f>
        <v>0</v>
      </c>
      <c r="AZ97" s="94">
        <f>ROUND(AZ98,2)</f>
        <v>0</v>
      </c>
      <c r="BA97" s="94">
        <f>ROUND(BA98,2)</f>
        <v>0</v>
      </c>
      <c r="BB97" s="94">
        <f>ROUND(BB98,2)</f>
        <v>0</v>
      </c>
      <c r="BC97" s="94">
        <f>ROUND(BC98,2)</f>
        <v>0</v>
      </c>
      <c r="BD97" s="96">
        <f>ROUND(BD98,2)</f>
        <v>0</v>
      </c>
      <c r="BS97" s="97" t="s">
        <v>81</v>
      </c>
      <c r="BT97" s="97" t="s">
        <v>89</v>
      </c>
      <c r="BU97" s="97" t="s">
        <v>83</v>
      </c>
      <c r="BV97" s="97" t="s">
        <v>84</v>
      </c>
      <c r="BW97" s="97" t="s">
        <v>98</v>
      </c>
      <c r="BX97" s="97" t="s">
        <v>5</v>
      </c>
      <c r="CL97" s="97" t="s">
        <v>19</v>
      </c>
      <c r="CM97" s="97" t="s">
        <v>91</v>
      </c>
    </row>
    <row r="98" spans="1:91" s="3" customFormat="1" ht="16.5" customHeight="1" x14ac:dyDescent="0.2">
      <c r="A98" s="98" t="s">
        <v>92</v>
      </c>
      <c r="B98" s="53"/>
      <c r="C98" s="99"/>
      <c r="D98" s="99"/>
      <c r="E98" s="279" t="s">
        <v>96</v>
      </c>
      <c r="F98" s="279"/>
      <c r="G98" s="279"/>
      <c r="H98" s="279"/>
      <c r="I98" s="279"/>
      <c r="J98" s="99"/>
      <c r="K98" s="279" t="s">
        <v>99</v>
      </c>
      <c r="L98" s="279"/>
      <c r="M98" s="279"/>
      <c r="N98" s="279"/>
      <c r="O98" s="279"/>
      <c r="P98" s="279"/>
      <c r="Q98" s="279"/>
      <c r="R98" s="279"/>
      <c r="S98" s="279"/>
      <c r="T98" s="279"/>
      <c r="U98" s="279"/>
      <c r="V98" s="279"/>
      <c r="W98" s="279"/>
      <c r="X98" s="279"/>
      <c r="Y98" s="279"/>
      <c r="Z98" s="279"/>
      <c r="AA98" s="279"/>
      <c r="AB98" s="279"/>
      <c r="AC98" s="279"/>
      <c r="AD98" s="279"/>
      <c r="AE98" s="279"/>
      <c r="AF98" s="279"/>
      <c r="AG98" s="271">
        <f>'2E_VON - Soupis prací - Vedl...'!J32</f>
        <v>0</v>
      </c>
      <c r="AH98" s="272"/>
      <c r="AI98" s="272"/>
      <c r="AJ98" s="272"/>
      <c r="AK98" s="272"/>
      <c r="AL98" s="272"/>
      <c r="AM98" s="272"/>
      <c r="AN98" s="271">
        <f>SUM(AG98,AT98)</f>
        <v>0</v>
      </c>
      <c r="AO98" s="272"/>
      <c r="AP98" s="272"/>
      <c r="AQ98" s="100" t="s">
        <v>94</v>
      </c>
      <c r="AR98" s="55"/>
      <c r="AS98" s="106">
        <v>0</v>
      </c>
      <c r="AT98" s="107">
        <f>ROUND(SUM(AV98:AW98),2)</f>
        <v>0</v>
      </c>
      <c r="AU98" s="108">
        <f>'2E_VON - Soupis prací - Vedl...'!P124</f>
        <v>0</v>
      </c>
      <c r="AV98" s="107">
        <f>'2E_VON - Soupis prací - Vedl...'!J35</f>
        <v>0</v>
      </c>
      <c r="AW98" s="107">
        <f>'2E_VON - Soupis prací - Vedl...'!J36</f>
        <v>0</v>
      </c>
      <c r="AX98" s="107">
        <f>'2E_VON - Soupis prací - Vedl...'!J37</f>
        <v>0</v>
      </c>
      <c r="AY98" s="107">
        <f>'2E_VON - Soupis prací - Vedl...'!J38</f>
        <v>0</v>
      </c>
      <c r="AZ98" s="107">
        <f>'2E_VON - Soupis prací - Vedl...'!F35</f>
        <v>0</v>
      </c>
      <c r="BA98" s="107">
        <f>'2E_VON - Soupis prací - Vedl...'!F36</f>
        <v>0</v>
      </c>
      <c r="BB98" s="107">
        <f>'2E_VON - Soupis prací - Vedl...'!F37</f>
        <v>0</v>
      </c>
      <c r="BC98" s="107">
        <f>'2E_VON - Soupis prací - Vedl...'!F38</f>
        <v>0</v>
      </c>
      <c r="BD98" s="109">
        <f>'2E_VON - Soupis prací - Vedl...'!F39</f>
        <v>0</v>
      </c>
      <c r="BT98" s="105" t="s">
        <v>91</v>
      </c>
      <c r="BV98" s="105" t="s">
        <v>84</v>
      </c>
      <c r="BW98" s="105" t="s">
        <v>100</v>
      </c>
      <c r="BX98" s="105" t="s">
        <v>98</v>
      </c>
      <c r="CL98" s="105" t="s">
        <v>19</v>
      </c>
    </row>
    <row r="99" spans="1:91" s="1" customFormat="1" ht="30" customHeight="1" x14ac:dyDescent="0.2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</row>
    <row r="100" spans="1:91" s="1" customFormat="1" ht="6.95" customHeight="1" x14ac:dyDescent="0.2"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38"/>
    </row>
  </sheetData>
  <sheetProtection algorithmName="SHA-512" hashValue="P5E/WPOFcW4kRULP/VfdDL5XzdNuVQmxUdqBN2l4wzs/PPabFuAsspprNAnejbO8znaILsimjZk+T/a+9h0GxQ==" saltValue="asHMF94Hq5I4z5EgTT5h5oQPKXb/WmNZif3ELrwCyhpTPqB3tt2b5cnAqDdoDOweCfpI0IJdJtN5omTNDeIKqw==" spinCount="100000" sheet="1" objects="1" scenarios="1" formatColumns="0" formatRows="0"/>
  <mergeCells count="54">
    <mergeCell ref="AK33:AO33"/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E96:I96"/>
    <mergeCell ref="K96:AF96"/>
    <mergeCell ref="D97:H97"/>
    <mergeCell ref="J97:AF97"/>
    <mergeCell ref="E98:I98"/>
    <mergeCell ref="K98:AF98"/>
    <mergeCell ref="AN95:AP95"/>
    <mergeCell ref="AG95:AM95"/>
  </mergeCells>
  <hyperlinks>
    <hyperlink ref="A96" location="'101 - Soupis prací - Komu...'!C2" display="/"/>
    <hyperlink ref="A98" location="'VON - Soupis prací - Vedl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93"/>
  <sheetViews>
    <sheetView showGridLines="0" workbookViewId="0">
      <selection activeCell="A2" sqref="A2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10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95</v>
      </c>
    </row>
    <row r="3" spans="2:46" ht="6.95" customHeight="1" x14ac:dyDescent="0.2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20"/>
      <c r="AT3" s="17" t="s">
        <v>91</v>
      </c>
    </row>
    <row r="4" spans="2:46" ht="24.95" customHeight="1" x14ac:dyDescent="0.2">
      <c r="B4" s="20"/>
      <c r="D4" s="114" t="s">
        <v>101</v>
      </c>
      <c r="L4" s="20"/>
      <c r="M4" s="115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116" t="s">
        <v>16</v>
      </c>
      <c r="L6" s="20"/>
    </row>
    <row r="7" spans="2:46" ht="16.5" customHeight="1" x14ac:dyDescent="0.2">
      <c r="B7" s="20"/>
      <c r="E7" s="319" t="str">
        <f>'2E_Rekapitulace stavby'!K6</f>
        <v>Úpravy ulice Sv.Čecha v Karviné-Fryštátě, 2.část</v>
      </c>
      <c r="F7" s="320"/>
      <c r="G7" s="320"/>
      <c r="H7" s="320"/>
      <c r="L7" s="20"/>
    </row>
    <row r="8" spans="2:46" ht="12" customHeight="1" x14ac:dyDescent="0.2">
      <c r="B8" s="20"/>
      <c r="D8" s="116" t="s">
        <v>102</v>
      </c>
      <c r="L8" s="20"/>
    </row>
    <row r="9" spans="2:46" s="1" customFormat="1" ht="16.5" customHeight="1" x14ac:dyDescent="0.2">
      <c r="B9" s="38"/>
      <c r="E9" s="319" t="s">
        <v>103</v>
      </c>
      <c r="F9" s="321"/>
      <c r="G9" s="321"/>
      <c r="H9" s="321"/>
      <c r="I9" s="117"/>
      <c r="L9" s="38"/>
    </row>
    <row r="10" spans="2:46" s="1" customFormat="1" ht="12" customHeight="1" x14ac:dyDescent="0.2">
      <c r="B10" s="38"/>
      <c r="D10" s="116" t="s">
        <v>104</v>
      </c>
      <c r="I10" s="117"/>
      <c r="L10" s="38"/>
    </row>
    <row r="11" spans="2:46" s="1" customFormat="1" ht="36.950000000000003" customHeight="1" x14ac:dyDescent="0.2">
      <c r="B11" s="38"/>
      <c r="E11" s="322" t="s">
        <v>105</v>
      </c>
      <c r="F11" s="321"/>
      <c r="G11" s="321"/>
      <c r="H11" s="321"/>
      <c r="I11" s="117"/>
      <c r="L11" s="38"/>
    </row>
    <row r="12" spans="2:46" s="1" customFormat="1" x14ac:dyDescent="0.2">
      <c r="B12" s="38"/>
      <c r="I12" s="117"/>
      <c r="L12" s="38"/>
    </row>
    <row r="13" spans="2:46" s="1" customFormat="1" ht="12" customHeight="1" x14ac:dyDescent="0.2">
      <c r="B13" s="38"/>
      <c r="D13" s="116" t="s">
        <v>18</v>
      </c>
      <c r="F13" s="105" t="s">
        <v>19</v>
      </c>
      <c r="I13" s="118" t="s">
        <v>20</v>
      </c>
      <c r="J13" s="105" t="s">
        <v>1</v>
      </c>
      <c r="L13" s="38"/>
    </row>
    <row r="14" spans="2:46" s="1" customFormat="1" ht="12" customHeight="1" x14ac:dyDescent="0.2">
      <c r="B14" s="38"/>
      <c r="D14" s="116" t="s">
        <v>22</v>
      </c>
      <c r="F14" s="105" t="s">
        <v>23</v>
      </c>
      <c r="I14" s="118" t="s">
        <v>24</v>
      </c>
      <c r="J14" s="119" t="str">
        <f>'2E_Rekapitulace stavby'!AN8</f>
        <v>9. 1. 2019</v>
      </c>
      <c r="L14" s="38"/>
    </row>
    <row r="15" spans="2:46" s="1" customFormat="1" ht="10.9" customHeight="1" x14ac:dyDescent="0.2">
      <c r="B15" s="38"/>
      <c r="I15" s="117"/>
      <c r="L15" s="38"/>
    </row>
    <row r="16" spans="2:46" s="1" customFormat="1" ht="12" customHeight="1" x14ac:dyDescent="0.2">
      <c r="B16" s="38"/>
      <c r="D16" s="116" t="s">
        <v>26</v>
      </c>
      <c r="I16" s="118" t="s">
        <v>27</v>
      </c>
      <c r="J16" s="105" t="s">
        <v>28</v>
      </c>
      <c r="L16" s="38"/>
    </row>
    <row r="17" spans="2:12" s="1" customFormat="1" ht="18" customHeight="1" x14ac:dyDescent="0.2">
      <c r="B17" s="38"/>
      <c r="E17" s="105" t="s">
        <v>29</v>
      </c>
      <c r="I17" s="118" t="s">
        <v>30</v>
      </c>
      <c r="J17" s="105" t="s">
        <v>31</v>
      </c>
      <c r="L17" s="38"/>
    </row>
    <row r="18" spans="2:12" s="1" customFormat="1" ht="6.95" customHeight="1" x14ac:dyDescent="0.2">
      <c r="B18" s="38"/>
      <c r="I18" s="117"/>
      <c r="L18" s="38"/>
    </row>
    <row r="19" spans="2:12" s="1" customFormat="1" ht="12" customHeight="1" x14ac:dyDescent="0.2">
      <c r="B19" s="38"/>
      <c r="D19" s="116" t="s">
        <v>32</v>
      </c>
      <c r="I19" s="118" t="s">
        <v>27</v>
      </c>
      <c r="J19" s="30" t="str">
        <f>'2E_Rekapitulace stavby'!AN13</f>
        <v>Vyplň údaj</v>
      </c>
      <c r="L19" s="38"/>
    </row>
    <row r="20" spans="2:12" s="1" customFormat="1" ht="18" customHeight="1" x14ac:dyDescent="0.2">
      <c r="B20" s="38"/>
      <c r="E20" s="323" t="str">
        <f>'2E_Rekapitulace stavby'!E14</f>
        <v>Vyplň údaj</v>
      </c>
      <c r="F20" s="324"/>
      <c r="G20" s="324"/>
      <c r="H20" s="324"/>
      <c r="I20" s="118" t="s">
        <v>30</v>
      </c>
      <c r="J20" s="30" t="str">
        <f>'2E_Rekapitulace stavby'!AN14</f>
        <v>Vyplň údaj</v>
      </c>
      <c r="L20" s="38"/>
    </row>
    <row r="21" spans="2:12" s="1" customFormat="1" ht="6.95" customHeight="1" x14ac:dyDescent="0.2">
      <c r="B21" s="38"/>
      <c r="I21" s="117"/>
      <c r="L21" s="38"/>
    </row>
    <row r="22" spans="2:12" s="1" customFormat="1" ht="12" customHeight="1" x14ac:dyDescent="0.2">
      <c r="B22" s="38"/>
      <c r="D22" s="116" t="s">
        <v>34</v>
      </c>
      <c r="I22" s="118" t="s">
        <v>27</v>
      </c>
      <c r="J22" s="105" t="s">
        <v>35</v>
      </c>
      <c r="L22" s="38"/>
    </row>
    <row r="23" spans="2:12" s="1" customFormat="1" ht="18" customHeight="1" x14ac:dyDescent="0.2">
      <c r="B23" s="38"/>
      <c r="E23" s="105" t="s">
        <v>36</v>
      </c>
      <c r="I23" s="118" t="s">
        <v>30</v>
      </c>
      <c r="J23" s="105" t="s">
        <v>37</v>
      </c>
      <c r="L23" s="38"/>
    </row>
    <row r="24" spans="2:12" s="1" customFormat="1" ht="6.95" customHeight="1" x14ac:dyDescent="0.2">
      <c r="B24" s="38"/>
      <c r="I24" s="117"/>
      <c r="L24" s="38"/>
    </row>
    <row r="25" spans="2:12" s="1" customFormat="1" ht="12" customHeight="1" x14ac:dyDescent="0.2">
      <c r="B25" s="38"/>
      <c r="D25" s="116" t="s">
        <v>39</v>
      </c>
      <c r="I25" s="118" t="s">
        <v>27</v>
      </c>
      <c r="J25" s="105" t="s">
        <v>1</v>
      </c>
      <c r="L25" s="38"/>
    </row>
    <row r="26" spans="2:12" s="1" customFormat="1" ht="18" customHeight="1" x14ac:dyDescent="0.2">
      <c r="B26" s="38"/>
      <c r="E26" s="105" t="s">
        <v>106</v>
      </c>
      <c r="I26" s="118" t="s">
        <v>30</v>
      </c>
      <c r="J26" s="105" t="s">
        <v>1</v>
      </c>
      <c r="L26" s="38"/>
    </row>
    <row r="27" spans="2:12" s="1" customFormat="1" ht="6.95" customHeight="1" x14ac:dyDescent="0.2">
      <c r="B27" s="38"/>
      <c r="I27" s="117"/>
      <c r="L27" s="38"/>
    </row>
    <row r="28" spans="2:12" s="1" customFormat="1" ht="12" customHeight="1" x14ac:dyDescent="0.2">
      <c r="B28" s="38"/>
      <c r="D28" s="116" t="s">
        <v>41</v>
      </c>
      <c r="I28" s="117"/>
      <c r="L28" s="38"/>
    </row>
    <row r="29" spans="2:12" s="7" customFormat="1" ht="16.5" customHeight="1" x14ac:dyDescent="0.2">
      <c r="B29" s="120"/>
      <c r="E29" s="325" t="s">
        <v>1</v>
      </c>
      <c r="F29" s="325"/>
      <c r="G29" s="325"/>
      <c r="H29" s="325"/>
      <c r="I29" s="121"/>
      <c r="L29" s="120"/>
    </row>
    <row r="30" spans="2:12" s="1" customFormat="1" ht="6.95" customHeight="1" x14ac:dyDescent="0.2">
      <c r="B30" s="38"/>
      <c r="I30" s="117"/>
      <c r="L30" s="38"/>
    </row>
    <row r="31" spans="2:12" s="1" customFormat="1" ht="6.95" customHeight="1" x14ac:dyDescent="0.2">
      <c r="B31" s="38"/>
      <c r="D31" s="62"/>
      <c r="E31" s="62"/>
      <c r="F31" s="62"/>
      <c r="G31" s="62"/>
      <c r="H31" s="62"/>
      <c r="I31" s="122"/>
      <c r="J31" s="62"/>
      <c r="K31" s="62"/>
      <c r="L31" s="38"/>
    </row>
    <row r="32" spans="2:12" s="1" customFormat="1" ht="25.35" customHeight="1" x14ac:dyDescent="0.2">
      <c r="B32" s="38"/>
      <c r="D32" s="123" t="s">
        <v>42</v>
      </c>
      <c r="I32" s="117"/>
      <c r="J32" s="124">
        <f>ROUND(J142, 2)</f>
        <v>0</v>
      </c>
      <c r="L32" s="38"/>
    </row>
    <row r="33" spans="2:12" s="1" customFormat="1" ht="6.95" customHeight="1" x14ac:dyDescent="0.2">
      <c r="B33" s="38"/>
      <c r="D33" s="62"/>
      <c r="E33" s="62"/>
      <c r="F33" s="62"/>
      <c r="G33" s="62"/>
      <c r="H33" s="62"/>
      <c r="I33" s="122"/>
      <c r="J33" s="62"/>
      <c r="K33" s="62"/>
      <c r="L33" s="38"/>
    </row>
    <row r="34" spans="2:12" s="1" customFormat="1" ht="14.45" customHeight="1" x14ac:dyDescent="0.2">
      <c r="B34" s="38"/>
      <c r="F34" s="125" t="s">
        <v>44</v>
      </c>
      <c r="I34" s="126" t="s">
        <v>43</v>
      </c>
      <c r="J34" s="125" t="s">
        <v>45</v>
      </c>
      <c r="L34" s="38"/>
    </row>
    <row r="35" spans="2:12" s="1" customFormat="1" ht="14.45" customHeight="1" x14ac:dyDescent="0.2">
      <c r="B35" s="38"/>
      <c r="D35" s="127" t="s">
        <v>46</v>
      </c>
      <c r="E35" s="116" t="s">
        <v>47</v>
      </c>
      <c r="F35" s="128">
        <f>ROUND((SUM(BE142:BE492)),  2)</f>
        <v>0</v>
      </c>
      <c r="I35" s="129">
        <v>0.21</v>
      </c>
      <c r="J35" s="128">
        <f>ROUND(((SUM(BE142:BE492))*I35),  2)</f>
        <v>0</v>
      </c>
      <c r="L35" s="38"/>
    </row>
    <row r="36" spans="2:12" s="1" customFormat="1" ht="14.45" customHeight="1" x14ac:dyDescent="0.2">
      <c r="B36" s="38"/>
      <c r="E36" s="116" t="s">
        <v>48</v>
      </c>
      <c r="F36" s="128">
        <f>ROUND((SUM(BF142:BF492)),  2)</f>
        <v>0</v>
      </c>
      <c r="I36" s="129">
        <v>0.15</v>
      </c>
      <c r="J36" s="128">
        <f>ROUND(((SUM(BF142:BF492))*I36),  2)</f>
        <v>0</v>
      </c>
      <c r="L36" s="38"/>
    </row>
    <row r="37" spans="2:12" s="1" customFormat="1" ht="14.45" hidden="1" customHeight="1" x14ac:dyDescent="0.2">
      <c r="B37" s="38"/>
      <c r="E37" s="116" t="s">
        <v>49</v>
      </c>
      <c r="F37" s="128">
        <f>ROUND((SUM(BG142:BG492)),  2)</f>
        <v>0</v>
      </c>
      <c r="I37" s="129">
        <v>0.21</v>
      </c>
      <c r="J37" s="128">
        <f>0</f>
        <v>0</v>
      </c>
      <c r="L37" s="38"/>
    </row>
    <row r="38" spans="2:12" s="1" customFormat="1" ht="14.45" hidden="1" customHeight="1" x14ac:dyDescent="0.2">
      <c r="B38" s="38"/>
      <c r="E38" s="116" t="s">
        <v>50</v>
      </c>
      <c r="F38" s="128">
        <f>ROUND((SUM(BH142:BH492)),  2)</f>
        <v>0</v>
      </c>
      <c r="I38" s="129">
        <v>0.15</v>
      </c>
      <c r="J38" s="128">
        <f>0</f>
        <v>0</v>
      </c>
      <c r="L38" s="38"/>
    </row>
    <row r="39" spans="2:12" s="1" customFormat="1" ht="14.45" hidden="1" customHeight="1" x14ac:dyDescent="0.2">
      <c r="B39" s="38"/>
      <c r="E39" s="116" t="s">
        <v>51</v>
      </c>
      <c r="F39" s="128">
        <f>ROUND((SUM(BI142:BI492)),  2)</f>
        <v>0</v>
      </c>
      <c r="I39" s="129">
        <v>0</v>
      </c>
      <c r="J39" s="128">
        <f>0</f>
        <v>0</v>
      </c>
      <c r="L39" s="38"/>
    </row>
    <row r="40" spans="2:12" s="1" customFormat="1" ht="6.95" customHeight="1" x14ac:dyDescent="0.2">
      <c r="B40" s="38"/>
      <c r="I40" s="117"/>
      <c r="L40" s="38"/>
    </row>
    <row r="41" spans="2:12" s="1" customFormat="1" ht="25.35" customHeight="1" x14ac:dyDescent="0.2">
      <c r="B41" s="38"/>
      <c r="C41" s="130"/>
      <c r="D41" s="131" t="s">
        <v>52</v>
      </c>
      <c r="E41" s="132"/>
      <c r="F41" s="132"/>
      <c r="G41" s="133" t="s">
        <v>53</v>
      </c>
      <c r="H41" s="134" t="s">
        <v>54</v>
      </c>
      <c r="I41" s="135"/>
      <c r="J41" s="136">
        <f>SUM(J32:J39)</f>
        <v>0</v>
      </c>
      <c r="K41" s="137"/>
      <c r="L41" s="38"/>
    </row>
    <row r="42" spans="2:12" s="1" customFormat="1" ht="14.45" customHeight="1" x14ac:dyDescent="0.2">
      <c r="B42" s="38"/>
      <c r="I42" s="117"/>
      <c r="L42" s="38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8"/>
      <c r="D50" s="138" t="s">
        <v>55</v>
      </c>
      <c r="E50" s="139"/>
      <c r="F50" s="139"/>
      <c r="G50" s="138" t="s">
        <v>56</v>
      </c>
      <c r="H50" s="139"/>
      <c r="I50" s="140"/>
      <c r="J50" s="139"/>
      <c r="K50" s="139"/>
      <c r="L50" s="38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8"/>
      <c r="D61" s="141" t="s">
        <v>57</v>
      </c>
      <c r="E61" s="142"/>
      <c r="F61" s="143" t="s">
        <v>58</v>
      </c>
      <c r="G61" s="141" t="s">
        <v>57</v>
      </c>
      <c r="H61" s="142"/>
      <c r="I61" s="144"/>
      <c r="J61" s="145" t="s">
        <v>58</v>
      </c>
      <c r="K61" s="142"/>
      <c r="L61" s="38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8"/>
      <c r="D65" s="138" t="s">
        <v>59</v>
      </c>
      <c r="E65" s="139"/>
      <c r="F65" s="139"/>
      <c r="G65" s="138" t="s">
        <v>60</v>
      </c>
      <c r="H65" s="139"/>
      <c r="I65" s="140"/>
      <c r="J65" s="139"/>
      <c r="K65" s="139"/>
      <c r="L65" s="38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8"/>
      <c r="D76" s="141" t="s">
        <v>57</v>
      </c>
      <c r="E76" s="142"/>
      <c r="F76" s="143" t="s">
        <v>58</v>
      </c>
      <c r="G76" s="141" t="s">
        <v>57</v>
      </c>
      <c r="H76" s="142"/>
      <c r="I76" s="144"/>
      <c r="J76" s="145" t="s">
        <v>58</v>
      </c>
      <c r="K76" s="142"/>
      <c r="L76" s="38"/>
    </row>
    <row r="77" spans="2:12" s="1" customFormat="1" ht="14.45" customHeight="1" x14ac:dyDescent="0.2">
      <c r="B77" s="146"/>
      <c r="C77" s="147"/>
      <c r="D77" s="147"/>
      <c r="E77" s="147"/>
      <c r="F77" s="147"/>
      <c r="G77" s="147"/>
      <c r="H77" s="147"/>
      <c r="I77" s="148"/>
      <c r="J77" s="147"/>
      <c r="K77" s="147"/>
      <c r="L77" s="38"/>
    </row>
    <row r="81" spans="2:12" s="1" customFormat="1" ht="6.95" customHeight="1" x14ac:dyDescent="0.2">
      <c r="B81" s="149"/>
      <c r="C81" s="150"/>
      <c r="D81" s="150"/>
      <c r="E81" s="150"/>
      <c r="F81" s="150"/>
      <c r="G81" s="150"/>
      <c r="H81" s="150"/>
      <c r="I81" s="151"/>
      <c r="J81" s="150"/>
      <c r="K81" s="150"/>
      <c r="L81" s="38"/>
    </row>
    <row r="82" spans="2:12" s="1" customFormat="1" ht="24.95" customHeight="1" x14ac:dyDescent="0.2">
      <c r="B82" s="34"/>
      <c r="C82" s="23" t="s">
        <v>107</v>
      </c>
      <c r="D82" s="35"/>
      <c r="E82" s="35"/>
      <c r="F82" s="35"/>
      <c r="G82" s="35"/>
      <c r="H82" s="35"/>
      <c r="I82" s="117"/>
      <c r="J82" s="35"/>
      <c r="K82" s="35"/>
      <c r="L82" s="38"/>
    </row>
    <row r="83" spans="2:12" s="1" customFormat="1" ht="6.95" customHeight="1" x14ac:dyDescent="0.2">
      <c r="B83" s="34"/>
      <c r="C83" s="35"/>
      <c r="D83" s="35"/>
      <c r="E83" s="35"/>
      <c r="F83" s="35"/>
      <c r="G83" s="35"/>
      <c r="H83" s="35"/>
      <c r="I83" s="117"/>
      <c r="J83" s="35"/>
      <c r="K83" s="35"/>
      <c r="L83" s="38"/>
    </row>
    <row r="84" spans="2:12" s="1" customFormat="1" ht="12" customHeight="1" x14ac:dyDescent="0.2">
      <c r="B84" s="34"/>
      <c r="C84" s="29" t="s">
        <v>16</v>
      </c>
      <c r="D84" s="35"/>
      <c r="E84" s="35"/>
      <c r="F84" s="35"/>
      <c r="G84" s="35"/>
      <c r="H84" s="35"/>
      <c r="I84" s="117"/>
      <c r="J84" s="35"/>
      <c r="K84" s="35"/>
      <c r="L84" s="38"/>
    </row>
    <row r="85" spans="2:12" s="1" customFormat="1" ht="16.5" customHeight="1" x14ac:dyDescent="0.2">
      <c r="B85" s="34"/>
      <c r="C85" s="35"/>
      <c r="D85" s="35"/>
      <c r="E85" s="317" t="str">
        <f>E7</f>
        <v>Úpravy ulice Sv.Čecha v Karviné-Fryštátě, 2.část</v>
      </c>
      <c r="F85" s="318"/>
      <c r="G85" s="318"/>
      <c r="H85" s="318"/>
      <c r="I85" s="117"/>
      <c r="J85" s="35"/>
      <c r="K85" s="35"/>
      <c r="L85" s="38"/>
    </row>
    <row r="86" spans="2:12" ht="12" customHeight="1" x14ac:dyDescent="0.2">
      <c r="B86" s="21"/>
      <c r="C86" s="29" t="s">
        <v>102</v>
      </c>
      <c r="D86" s="22"/>
      <c r="E86" s="22"/>
      <c r="F86" s="22"/>
      <c r="G86" s="22"/>
      <c r="H86" s="22"/>
      <c r="J86" s="22"/>
      <c r="K86" s="22"/>
      <c r="L86" s="20"/>
    </row>
    <row r="87" spans="2:12" s="1" customFormat="1" ht="16.5" customHeight="1" x14ac:dyDescent="0.2">
      <c r="B87" s="34"/>
      <c r="C87" s="35"/>
      <c r="D87" s="35"/>
      <c r="E87" s="317" t="s">
        <v>103</v>
      </c>
      <c r="F87" s="316"/>
      <c r="G87" s="316"/>
      <c r="H87" s="316"/>
      <c r="I87" s="117"/>
      <c r="J87" s="35"/>
      <c r="K87" s="35"/>
      <c r="L87" s="38"/>
    </row>
    <row r="88" spans="2:12" s="1" customFormat="1" ht="12" customHeight="1" x14ac:dyDescent="0.2">
      <c r="B88" s="34"/>
      <c r="C88" s="29" t="s">
        <v>104</v>
      </c>
      <c r="D88" s="35"/>
      <c r="E88" s="35"/>
      <c r="F88" s="35"/>
      <c r="G88" s="35"/>
      <c r="H88" s="35"/>
      <c r="I88" s="117"/>
      <c r="J88" s="35"/>
      <c r="K88" s="35"/>
      <c r="L88" s="38"/>
    </row>
    <row r="89" spans="2:12" s="1" customFormat="1" ht="16.5" customHeight="1" x14ac:dyDescent="0.2">
      <c r="B89" s="34"/>
      <c r="C89" s="35"/>
      <c r="D89" s="35"/>
      <c r="E89" s="300" t="str">
        <f>E11</f>
        <v>101 - Soupis prací - Komunikace</v>
      </c>
      <c r="F89" s="316"/>
      <c r="G89" s="316"/>
      <c r="H89" s="316"/>
      <c r="I89" s="117"/>
      <c r="J89" s="35"/>
      <c r="K89" s="35"/>
      <c r="L89" s="38"/>
    </row>
    <row r="90" spans="2:12" s="1" customFormat="1" ht="6.95" customHeight="1" x14ac:dyDescent="0.2">
      <c r="B90" s="34"/>
      <c r="C90" s="35"/>
      <c r="D90" s="35"/>
      <c r="E90" s="35"/>
      <c r="F90" s="35"/>
      <c r="G90" s="35"/>
      <c r="H90" s="35"/>
      <c r="I90" s="117"/>
      <c r="J90" s="35"/>
      <c r="K90" s="35"/>
      <c r="L90" s="38"/>
    </row>
    <row r="91" spans="2:12" s="1" customFormat="1" ht="12" customHeight="1" x14ac:dyDescent="0.2">
      <c r="B91" s="34"/>
      <c r="C91" s="29" t="s">
        <v>22</v>
      </c>
      <c r="D91" s="35"/>
      <c r="E91" s="35"/>
      <c r="F91" s="27" t="str">
        <f>F14</f>
        <v>Karviná Fryštát</v>
      </c>
      <c r="G91" s="35"/>
      <c r="H91" s="35"/>
      <c r="I91" s="118" t="s">
        <v>24</v>
      </c>
      <c r="J91" s="61" t="str">
        <f>IF(J14="","",J14)</f>
        <v>9. 1. 2019</v>
      </c>
      <c r="K91" s="35"/>
      <c r="L91" s="38"/>
    </row>
    <row r="92" spans="2:12" s="1" customFormat="1" ht="6.95" customHeight="1" x14ac:dyDescent="0.2">
      <c r="B92" s="34"/>
      <c r="C92" s="35"/>
      <c r="D92" s="35"/>
      <c r="E92" s="35"/>
      <c r="F92" s="35"/>
      <c r="G92" s="35"/>
      <c r="H92" s="35"/>
      <c r="I92" s="117"/>
      <c r="J92" s="35"/>
      <c r="K92" s="35"/>
      <c r="L92" s="38"/>
    </row>
    <row r="93" spans="2:12" s="1" customFormat="1" ht="43.15" customHeight="1" x14ac:dyDescent="0.2">
      <c r="B93" s="34"/>
      <c r="C93" s="29" t="s">
        <v>26</v>
      </c>
      <c r="D93" s="35"/>
      <c r="E93" s="35"/>
      <c r="F93" s="27" t="str">
        <f>E17</f>
        <v>SMK-odbor majetkový</v>
      </c>
      <c r="G93" s="35"/>
      <c r="H93" s="35"/>
      <c r="I93" s="118" t="s">
        <v>34</v>
      </c>
      <c r="J93" s="32" t="str">
        <f>E23</f>
        <v>Ateliér ESO spolsr.o.,K.H.Máchy5203/33</v>
      </c>
      <c r="K93" s="35"/>
      <c r="L93" s="38"/>
    </row>
    <row r="94" spans="2:12" s="1" customFormat="1" ht="27.95" customHeight="1" x14ac:dyDescent="0.2">
      <c r="B94" s="34"/>
      <c r="C94" s="29" t="s">
        <v>32</v>
      </c>
      <c r="D94" s="35"/>
      <c r="E94" s="35"/>
      <c r="F94" s="27" t="str">
        <f>IF(E20="","",E20)</f>
        <v>Vyplň údaj</v>
      </c>
      <c r="G94" s="35"/>
      <c r="H94" s="35"/>
      <c r="I94" s="118" t="s">
        <v>39</v>
      </c>
      <c r="J94" s="32" t="str">
        <f>E26</f>
        <v>Ing. Miloslav v Karviné</v>
      </c>
      <c r="K94" s="35"/>
      <c r="L94" s="38"/>
    </row>
    <row r="95" spans="2:12" s="1" customFormat="1" ht="10.35" customHeight="1" x14ac:dyDescent="0.2">
      <c r="B95" s="34"/>
      <c r="C95" s="35"/>
      <c r="D95" s="35"/>
      <c r="E95" s="35"/>
      <c r="F95" s="35"/>
      <c r="G95" s="35"/>
      <c r="H95" s="35"/>
      <c r="I95" s="117"/>
      <c r="J95" s="35"/>
      <c r="K95" s="35"/>
      <c r="L95" s="38"/>
    </row>
    <row r="96" spans="2:12" s="1" customFormat="1" ht="29.25" customHeight="1" x14ac:dyDescent="0.2">
      <c r="B96" s="34"/>
      <c r="C96" s="152" t="s">
        <v>108</v>
      </c>
      <c r="D96" s="153"/>
      <c r="E96" s="153"/>
      <c r="F96" s="153"/>
      <c r="G96" s="153"/>
      <c r="H96" s="153"/>
      <c r="I96" s="154"/>
      <c r="J96" s="155" t="s">
        <v>109</v>
      </c>
      <c r="K96" s="153"/>
      <c r="L96" s="38"/>
    </row>
    <row r="97" spans="2:47" s="1" customFormat="1" ht="10.35" customHeight="1" x14ac:dyDescent="0.2">
      <c r="B97" s="34"/>
      <c r="C97" s="35"/>
      <c r="D97" s="35"/>
      <c r="E97" s="35"/>
      <c r="F97" s="35"/>
      <c r="G97" s="35"/>
      <c r="H97" s="35"/>
      <c r="I97" s="117"/>
      <c r="J97" s="35"/>
      <c r="K97" s="35"/>
      <c r="L97" s="38"/>
    </row>
    <row r="98" spans="2:47" s="1" customFormat="1" ht="22.9" customHeight="1" x14ac:dyDescent="0.2">
      <c r="B98" s="34"/>
      <c r="C98" s="156" t="s">
        <v>110</v>
      </c>
      <c r="D98" s="35"/>
      <c r="E98" s="35"/>
      <c r="F98" s="35"/>
      <c r="G98" s="35"/>
      <c r="H98" s="35"/>
      <c r="I98" s="117"/>
      <c r="J98" s="79">
        <f>J142</f>
        <v>0</v>
      </c>
      <c r="K98" s="35"/>
      <c r="L98" s="38"/>
      <c r="AU98" s="17" t="s">
        <v>111</v>
      </c>
    </row>
    <row r="99" spans="2:47" s="8" customFormat="1" ht="24.95" customHeight="1" x14ac:dyDescent="0.2">
      <c r="B99" s="157"/>
      <c r="C99" s="158"/>
      <c r="D99" s="159" t="s">
        <v>112</v>
      </c>
      <c r="E99" s="160"/>
      <c r="F99" s="160"/>
      <c r="G99" s="160"/>
      <c r="H99" s="160"/>
      <c r="I99" s="161"/>
      <c r="J99" s="162">
        <f>J143</f>
        <v>0</v>
      </c>
      <c r="K99" s="158"/>
      <c r="L99" s="163"/>
    </row>
    <row r="100" spans="2:47" s="9" customFormat="1" ht="19.899999999999999" customHeight="1" x14ac:dyDescent="0.2">
      <c r="B100" s="164"/>
      <c r="C100" s="99"/>
      <c r="D100" s="165" t="s">
        <v>113</v>
      </c>
      <c r="E100" s="166"/>
      <c r="F100" s="166"/>
      <c r="G100" s="166"/>
      <c r="H100" s="166"/>
      <c r="I100" s="167"/>
      <c r="J100" s="168">
        <f>J144</f>
        <v>0</v>
      </c>
      <c r="K100" s="99"/>
      <c r="L100" s="169"/>
    </row>
    <row r="101" spans="2:47" s="9" customFormat="1" ht="14.85" customHeight="1" x14ac:dyDescent="0.2">
      <c r="B101" s="164"/>
      <c r="C101" s="99"/>
      <c r="D101" s="165" t="s">
        <v>114</v>
      </c>
      <c r="E101" s="166"/>
      <c r="F101" s="166"/>
      <c r="G101" s="166"/>
      <c r="H101" s="166"/>
      <c r="I101" s="167"/>
      <c r="J101" s="168">
        <f>J149</f>
        <v>0</v>
      </c>
      <c r="K101" s="99"/>
      <c r="L101" s="169"/>
    </row>
    <row r="102" spans="2:47" s="9" customFormat="1" ht="14.85" customHeight="1" x14ac:dyDescent="0.2">
      <c r="B102" s="164"/>
      <c r="C102" s="99"/>
      <c r="D102" s="165" t="s">
        <v>115</v>
      </c>
      <c r="E102" s="166"/>
      <c r="F102" s="166"/>
      <c r="G102" s="166"/>
      <c r="H102" s="166"/>
      <c r="I102" s="167"/>
      <c r="J102" s="168">
        <f>J162</f>
        <v>0</v>
      </c>
      <c r="K102" s="99"/>
      <c r="L102" s="169"/>
    </row>
    <row r="103" spans="2:47" s="9" customFormat="1" ht="14.85" customHeight="1" x14ac:dyDescent="0.2">
      <c r="B103" s="164"/>
      <c r="C103" s="99"/>
      <c r="D103" s="165" t="s">
        <v>116</v>
      </c>
      <c r="E103" s="166"/>
      <c r="F103" s="166"/>
      <c r="G103" s="166"/>
      <c r="H103" s="166"/>
      <c r="I103" s="167"/>
      <c r="J103" s="168">
        <f>J175</f>
        <v>0</v>
      </c>
      <c r="K103" s="99"/>
      <c r="L103" s="169"/>
    </row>
    <row r="104" spans="2:47" s="9" customFormat="1" ht="14.85" customHeight="1" x14ac:dyDescent="0.2">
      <c r="B104" s="164"/>
      <c r="C104" s="99"/>
      <c r="D104" s="165" t="s">
        <v>117</v>
      </c>
      <c r="E104" s="166"/>
      <c r="F104" s="166"/>
      <c r="G104" s="166"/>
      <c r="H104" s="166"/>
      <c r="I104" s="167"/>
      <c r="J104" s="168">
        <f>J223</f>
        <v>0</v>
      </c>
      <c r="K104" s="99"/>
      <c r="L104" s="169"/>
    </row>
    <row r="105" spans="2:47" s="9" customFormat="1" ht="14.85" customHeight="1" x14ac:dyDescent="0.2">
      <c r="B105" s="164"/>
      <c r="C105" s="99"/>
      <c r="D105" s="165" t="s">
        <v>118</v>
      </c>
      <c r="E105" s="166"/>
      <c r="F105" s="166"/>
      <c r="G105" s="166"/>
      <c r="H105" s="166"/>
      <c r="I105" s="167"/>
      <c r="J105" s="168">
        <f>J228</f>
        <v>0</v>
      </c>
      <c r="K105" s="99"/>
      <c r="L105" s="169"/>
    </row>
    <row r="106" spans="2:47" s="9" customFormat="1" ht="14.85" customHeight="1" x14ac:dyDescent="0.2">
      <c r="B106" s="164"/>
      <c r="C106" s="99"/>
      <c r="D106" s="165" t="s">
        <v>119</v>
      </c>
      <c r="E106" s="166"/>
      <c r="F106" s="166"/>
      <c r="G106" s="166"/>
      <c r="H106" s="166"/>
      <c r="I106" s="167"/>
      <c r="J106" s="168">
        <f>J255</f>
        <v>0</v>
      </c>
      <c r="K106" s="99"/>
      <c r="L106" s="169"/>
    </row>
    <row r="107" spans="2:47" s="9" customFormat="1" ht="19.899999999999999" customHeight="1" x14ac:dyDescent="0.2">
      <c r="B107" s="164"/>
      <c r="C107" s="99"/>
      <c r="D107" s="165" t="s">
        <v>120</v>
      </c>
      <c r="E107" s="166"/>
      <c r="F107" s="166"/>
      <c r="G107" s="166"/>
      <c r="H107" s="166"/>
      <c r="I107" s="167"/>
      <c r="J107" s="168">
        <f>J273</f>
        <v>0</v>
      </c>
      <c r="K107" s="99"/>
      <c r="L107" s="169"/>
    </row>
    <row r="108" spans="2:47" s="9" customFormat="1" ht="19.899999999999999" customHeight="1" x14ac:dyDescent="0.2">
      <c r="B108" s="164"/>
      <c r="C108" s="99"/>
      <c r="D108" s="165" t="s">
        <v>121</v>
      </c>
      <c r="E108" s="166"/>
      <c r="F108" s="166"/>
      <c r="G108" s="166"/>
      <c r="H108" s="166"/>
      <c r="I108" s="167"/>
      <c r="J108" s="168">
        <f>J278</f>
        <v>0</v>
      </c>
      <c r="K108" s="99"/>
      <c r="L108" s="169"/>
    </row>
    <row r="109" spans="2:47" s="9" customFormat="1" ht="14.85" customHeight="1" x14ac:dyDescent="0.2">
      <c r="B109" s="164"/>
      <c r="C109" s="99"/>
      <c r="D109" s="165" t="s">
        <v>122</v>
      </c>
      <c r="E109" s="166"/>
      <c r="F109" s="166"/>
      <c r="G109" s="166"/>
      <c r="H109" s="166"/>
      <c r="I109" s="167"/>
      <c r="J109" s="168">
        <f>J279</f>
        <v>0</v>
      </c>
      <c r="K109" s="99"/>
      <c r="L109" s="169"/>
    </row>
    <row r="110" spans="2:47" s="9" customFormat="1" ht="19.899999999999999" customHeight="1" x14ac:dyDescent="0.2">
      <c r="B110" s="164"/>
      <c r="C110" s="99"/>
      <c r="D110" s="165" t="s">
        <v>123</v>
      </c>
      <c r="E110" s="166"/>
      <c r="F110" s="166"/>
      <c r="G110" s="166"/>
      <c r="H110" s="166"/>
      <c r="I110" s="167"/>
      <c r="J110" s="168">
        <f>J289</f>
        <v>0</v>
      </c>
      <c r="K110" s="99"/>
      <c r="L110" s="169"/>
    </row>
    <row r="111" spans="2:47" s="9" customFormat="1" ht="14.85" customHeight="1" x14ac:dyDescent="0.2">
      <c r="B111" s="164"/>
      <c r="C111" s="99"/>
      <c r="D111" s="165" t="s">
        <v>124</v>
      </c>
      <c r="E111" s="166"/>
      <c r="F111" s="166"/>
      <c r="G111" s="166"/>
      <c r="H111" s="166"/>
      <c r="I111" s="167"/>
      <c r="J111" s="168">
        <f>J290</f>
        <v>0</v>
      </c>
      <c r="K111" s="99"/>
      <c r="L111" s="169"/>
    </row>
    <row r="112" spans="2:47" s="9" customFormat="1" ht="14.85" customHeight="1" x14ac:dyDescent="0.2">
      <c r="B112" s="164"/>
      <c r="C112" s="99"/>
      <c r="D112" s="165" t="s">
        <v>125</v>
      </c>
      <c r="E112" s="166"/>
      <c r="F112" s="166"/>
      <c r="G112" s="166"/>
      <c r="H112" s="166"/>
      <c r="I112" s="167"/>
      <c r="J112" s="168">
        <f>J297</f>
        <v>0</v>
      </c>
      <c r="K112" s="99"/>
      <c r="L112" s="169"/>
    </row>
    <row r="113" spans="2:12" s="9" customFormat="1" ht="19.899999999999999" customHeight="1" x14ac:dyDescent="0.2">
      <c r="B113" s="164"/>
      <c r="C113" s="99"/>
      <c r="D113" s="165" t="s">
        <v>126</v>
      </c>
      <c r="E113" s="166"/>
      <c r="F113" s="166"/>
      <c r="G113" s="166"/>
      <c r="H113" s="166"/>
      <c r="I113" s="167"/>
      <c r="J113" s="168">
        <f>J309</f>
        <v>0</v>
      </c>
      <c r="K113" s="99"/>
      <c r="L113" s="169"/>
    </row>
    <row r="114" spans="2:12" s="9" customFormat="1" ht="19.899999999999999" customHeight="1" x14ac:dyDescent="0.2">
      <c r="B114" s="164"/>
      <c r="C114" s="99"/>
      <c r="D114" s="165" t="s">
        <v>127</v>
      </c>
      <c r="E114" s="166"/>
      <c r="F114" s="166"/>
      <c r="G114" s="166"/>
      <c r="H114" s="166"/>
      <c r="I114" s="167"/>
      <c r="J114" s="168">
        <f>J318</f>
        <v>0</v>
      </c>
      <c r="K114" s="99"/>
      <c r="L114" s="169"/>
    </row>
    <row r="115" spans="2:12" s="9" customFormat="1" ht="14.85" customHeight="1" x14ac:dyDescent="0.2">
      <c r="B115" s="164"/>
      <c r="C115" s="99"/>
      <c r="D115" s="165" t="s">
        <v>128</v>
      </c>
      <c r="E115" s="166"/>
      <c r="F115" s="166"/>
      <c r="G115" s="166"/>
      <c r="H115" s="166"/>
      <c r="I115" s="167"/>
      <c r="J115" s="168">
        <f>J319</f>
        <v>0</v>
      </c>
      <c r="K115" s="99"/>
      <c r="L115" s="169"/>
    </row>
    <row r="116" spans="2:12" s="9" customFormat="1" ht="19.899999999999999" customHeight="1" x14ac:dyDescent="0.2">
      <c r="B116" s="164"/>
      <c r="C116" s="99"/>
      <c r="D116" s="165" t="s">
        <v>129</v>
      </c>
      <c r="E116" s="166"/>
      <c r="F116" s="166"/>
      <c r="G116" s="166"/>
      <c r="H116" s="166"/>
      <c r="I116" s="167"/>
      <c r="J116" s="168">
        <f>J341</f>
        <v>0</v>
      </c>
      <c r="K116" s="99"/>
      <c r="L116" s="169"/>
    </row>
    <row r="117" spans="2:12" s="9" customFormat="1" ht="19.899999999999999" customHeight="1" x14ac:dyDescent="0.2">
      <c r="B117" s="164"/>
      <c r="C117" s="99"/>
      <c r="D117" s="165" t="s">
        <v>130</v>
      </c>
      <c r="E117" s="166"/>
      <c r="F117" s="166"/>
      <c r="G117" s="166"/>
      <c r="H117" s="166"/>
      <c r="I117" s="167"/>
      <c r="J117" s="168">
        <f>J420</f>
        <v>0</v>
      </c>
      <c r="K117" s="99"/>
      <c r="L117" s="169"/>
    </row>
    <row r="118" spans="2:12" s="9" customFormat="1" ht="19.899999999999999" customHeight="1" x14ac:dyDescent="0.2">
      <c r="B118" s="164"/>
      <c r="C118" s="99"/>
      <c r="D118" s="165" t="s">
        <v>131</v>
      </c>
      <c r="E118" s="166"/>
      <c r="F118" s="166"/>
      <c r="G118" s="166"/>
      <c r="H118" s="166"/>
      <c r="I118" s="167"/>
      <c r="J118" s="168">
        <f>J477</f>
        <v>0</v>
      </c>
      <c r="K118" s="99"/>
      <c r="L118" s="169"/>
    </row>
    <row r="119" spans="2:12" s="9" customFormat="1" ht="19.899999999999999" customHeight="1" x14ac:dyDescent="0.2">
      <c r="B119" s="164"/>
      <c r="C119" s="99"/>
      <c r="D119" s="165" t="s">
        <v>132</v>
      </c>
      <c r="E119" s="166"/>
      <c r="F119" s="166"/>
      <c r="G119" s="166"/>
      <c r="H119" s="166"/>
      <c r="I119" s="167"/>
      <c r="J119" s="168">
        <f>J480</f>
        <v>0</v>
      </c>
      <c r="K119" s="99"/>
      <c r="L119" s="169"/>
    </row>
    <row r="120" spans="2:12" s="9" customFormat="1" ht="19.899999999999999" customHeight="1" x14ac:dyDescent="0.2">
      <c r="B120" s="164"/>
      <c r="C120" s="99"/>
      <c r="D120" s="165" t="s">
        <v>133</v>
      </c>
      <c r="E120" s="166"/>
      <c r="F120" s="166"/>
      <c r="G120" s="166"/>
      <c r="H120" s="166"/>
      <c r="I120" s="167"/>
      <c r="J120" s="168">
        <f>J491</f>
        <v>0</v>
      </c>
      <c r="K120" s="99"/>
      <c r="L120" s="169"/>
    </row>
    <row r="121" spans="2:12" s="1" customFormat="1" ht="21.75" customHeight="1" x14ac:dyDescent="0.2">
      <c r="B121" s="34"/>
      <c r="C121" s="35"/>
      <c r="D121" s="35"/>
      <c r="E121" s="35"/>
      <c r="F121" s="35"/>
      <c r="G121" s="35"/>
      <c r="H121" s="35"/>
      <c r="I121" s="117"/>
      <c r="J121" s="35"/>
      <c r="K121" s="35"/>
      <c r="L121" s="38"/>
    </row>
    <row r="122" spans="2:12" s="1" customFormat="1" ht="6.95" customHeight="1" x14ac:dyDescent="0.2">
      <c r="B122" s="49"/>
      <c r="C122" s="50"/>
      <c r="D122" s="50"/>
      <c r="E122" s="50"/>
      <c r="F122" s="50"/>
      <c r="G122" s="50"/>
      <c r="H122" s="50"/>
      <c r="I122" s="148"/>
      <c r="J122" s="50"/>
      <c r="K122" s="50"/>
      <c r="L122" s="38"/>
    </row>
    <row r="126" spans="2:12" s="1" customFormat="1" ht="6.95" customHeight="1" x14ac:dyDescent="0.2">
      <c r="B126" s="51"/>
      <c r="C126" s="52"/>
      <c r="D126" s="52"/>
      <c r="E126" s="52"/>
      <c r="F126" s="52"/>
      <c r="G126" s="52"/>
      <c r="H126" s="52"/>
      <c r="I126" s="151"/>
      <c r="J126" s="52"/>
      <c r="K126" s="52"/>
      <c r="L126" s="38"/>
    </row>
    <row r="127" spans="2:12" s="1" customFormat="1" ht="24.95" customHeight="1" x14ac:dyDescent="0.2">
      <c r="B127" s="34"/>
      <c r="C127" s="23" t="s">
        <v>134</v>
      </c>
      <c r="D127" s="35"/>
      <c r="E127" s="35"/>
      <c r="F127" s="35"/>
      <c r="G127" s="35"/>
      <c r="H127" s="35"/>
      <c r="I127" s="117"/>
      <c r="J127" s="35"/>
      <c r="K127" s="35"/>
      <c r="L127" s="38"/>
    </row>
    <row r="128" spans="2:12" s="1" customFormat="1" ht="6.95" customHeight="1" x14ac:dyDescent="0.2">
      <c r="B128" s="34"/>
      <c r="C128" s="35"/>
      <c r="D128" s="35"/>
      <c r="E128" s="35"/>
      <c r="F128" s="35"/>
      <c r="G128" s="35"/>
      <c r="H128" s="35"/>
      <c r="I128" s="117"/>
      <c r="J128" s="35"/>
      <c r="K128" s="35"/>
      <c r="L128" s="38"/>
    </row>
    <row r="129" spans="2:63" s="1" customFormat="1" ht="12" customHeight="1" x14ac:dyDescent="0.2">
      <c r="B129" s="34"/>
      <c r="C129" s="29" t="s">
        <v>16</v>
      </c>
      <c r="D129" s="35"/>
      <c r="E129" s="35"/>
      <c r="F129" s="35"/>
      <c r="G129" s="35"/>
      <c r="H129" s="35"/>
      <c r="I129" s="117"/>
      <c r="J129" s="35"/>
      <c r="K129" s="35"/>
      <c r="L129" s="38"/>
    </row>
    <row r="130" spans="2:63" s="1" customFormat="1" ht="16.5" customHeight="1" x14ac:dyDescent="0.2">
      <c r="B130" s="34"/>
      <c r="C130" s="35"/>
      <c r="D130" s="35"/>
      <c r="E130" s="317" t="str">
        <f>E7</f>
        <v>Úpravy ulice Sv.Čecha v Karviné-Fryštátě, 2.část</v>
      </c>
      <c r="F130" s="318"/>
      <c r="G130" s="318"/>
      <c r="H130" s="318"/>
      <c r="I130" s="117"/>
      <c r="J130" s="35"/>
      <c r="K130" s="35"/>
      <c r="L130" s="38"/>
    </row>
    <row r="131" spans="2:63" ht="12" customHeight="1" x14ac:dyDescent="0.2">
      <c r="B131" s="21"/>
      <c r="C131" s="29" t="s">
        <v>102</v>
      </c>
      <c r="D131" s="22"/>
      <c r="E131" s="22"/>
      <c r="F131" s="22"/>
      <c r="G131" s="22"/>
      <c r="H131" s="22"/>
      <c r="J131" s="22"/>
      <c r="K131" s="22"/>
      <c r="L131" s="20"/>
    </row>
    <row r="132" spans="2:63" s="1" customFormat="1" ht="16.5" customHeight="1" x14ac:dyDescent="0.2">
      <c r="B132" s="34"/>
      <c r="C132" s="35"/>
      <c r="D132" s="35"/>
      <c r="E132" s="317" t="s">
        <v>103</v>
      </c>
      <c r="F132" s="316"/>
      <c r="G132" s="316"/>
      <c r="H132" s="316"/>
      <c r="I132" s="117"/>
      <c r="J132" s="35"/>
      <c r="K132" s="35"/>
      <c r="L132" s="38"/>
    </row>
    <row r="133" spans="2:63" s="1" customFormat="1" ht="12" customHeight="1" x14ac:dyDescent="0.2">
      <c r="B133" s="34"/>
      <c r="C133" s="29" t="s">
        <v>104</v>
      </c>
      <c r="D133" s="35"/>
      <c r="E133" s="35"/>
      <c r="F133" s="35"/>
      <c r="G133" s="35"/>
      <c r="H133" s="35"/>
      <c r="I133" s="117"/>
      <c r="J133" s="35"/>
      <c r="K133" s="35"/>
      <c r="L133" s="38"/>
    </row>
    <row r="134" spans="2:63" s="1" customFormat="1" ht="16.5" customHeight="1" x14ac:dyDescent="0.2">
      <c r="B134" s="34"/>
      <c r="C134" s="35"/>
      <c r="D134" s="35"/>
      <c r="E134" s="300" t="str">
        <f>E11</f>
        <v>101 - Soupis prací - Komunikace</v>
      </c>
      <c r="F134" s="316"/>
      <c r="G134" s="316"/>
      <c r="H134" s="316"/>
      <c r="I134" s="117"/>
      <c r="J134" s="35"/>
      <c r="K134" s="35"/>
      <c r="L134" s="38"/>
    </row>
    <row r="135" spans="2:63" s="1" customFormat="1" ht="6.95" customHeight="1" x14ac:dyDescent="0.2">
      <c r="B135" s="34"/>
      <c r="C135" s="35"/>
      <c r="D135" s="35"/>
      <c r="E135" s="35"/>
      <c r="F135" s="35"/>
      <c r="G135" s="35"/>
      <c r="H135" s="35"/>
      <c r="I135" s="117"/>
      <c r="J135" s="35"/>
      <c r="K135" s="35"/>
      <c r="L135" s="38"/>
    </row>
    <row r="136" spans="2:63" s="1" customFormat="1" ht="12" customHeight="1" x14ac:dyDescent="0.2">
      <c r="B136" s="34"/>
      <c r="C136" s="29" t="s">
        <v>22</v>
      </c>
      <c r="D136" s="35"/>
      <c r="E136" s="35"/>
      <c r="F136" s="27" t="str">
        <f>F14</f>
        <v>Karviná Fryštát</v>
      </c>
      <c r="G136" s="35"/>
      <c r="H136" s="35"/>
      <c r="I136" s="118" t="s">
        <v>24</v>
      </c>
      <c r="J136" s="61" t="str">
        <f>IF(J14="","",J14)</f>
        <v>9. 1. 2019</v>
      </c>
      <c r="K136" s="35"/>
      <c r="L136" s="38"/>
    </row>
    <row r="137" spans="2:63" s="1" customFormat="1" ht="6.95" customHeight="1" x14ac:dyDescent="0.2">
      <c r="B137" s="34"/>
      <c r="C137" s="35"/>
      <c r="D137" s="35"/>
      <c r="E137" s="35"/>
      <c r="F137" s="35"/>
      <c r="G137" s="35"/>
      <c r="H137" s="35"/>
      <c r="I137" s="117"/>
      <c r="J137" s="35"/>
      <c r="K137" s="35"/>
      <c r="L137" s="38"/>
    </row>
    <row r="138" spans="2:63" s="1" customFormat="1" ht="43.15" customHeight="1" x14ac:dyDescent="0.2">
      <c r="B138" s="34"/>
      <c r="C138" s="29" t="s">
        <v>26</v>
      </c>
      <c r="D138" s="35"/>
      <c r="E138" s="35"/>
      <c r="F138" s="27" t="str">
        <f>E17</f>
        <v>SMK-odbor majetkový</v>
      </c>
      <c r="G138" s="35"/>
      <c r="H138" s="35"/>
      <c r="I138" s="118" t="s">
        <v>34</v>
      </c>
      <c r="J138" s="32" t="str">
        <f>E23</f>
        <v>Ateliér ESO spolsr.o.,K.H.Máchy5203/33</v>
      </c>
      <c r="K138" s="35"/>
      <c r="L138" s="38"/>
    </row>
    <row r="139" spans="2:63" s="1" customFormat="1" ht="27.95" customHeight="1" x14ac:dyDescent="0.2">
      <c r="B139" s="34"/>
      <c r="C139" s="29" t="s">
        <v>32</v>
      </c>
      <c r="D139" s="35"/>
      <c r="E139" s="35"/>
      <c r="F139" s="27" t="str">
        <f>IF(E20="","",E20)</f>
        <v>Vyplň údaj</v>
      </c>
      <c r="G139" s="35"/>
      <c r="H139" s="35"/>
      <c r="I139" s="118" t="s">
        <v>39</v>
      </c>
      <c r="J139" s="32" t="str">
        <f>E26</f>
        <v>Ing. Miloslav v Karviné</v>
      </c>
      <c r="K139" s="35"/>
      <c r="L139" s="38"/>
    </row>
    <row r="140" spans="2:63" s="1" customFormat="1" ht="10.35" customHeight="1" x14ac:dyDescent="0.2">
      <c r="B140" s="34"/>
      <c r="C140" s="35"/>
      <c r="D140" s="35"/>
      <c r="E140" s="35"/>
      <c r="F140" s="35"/>
      <c r="G140" s="35"/>
      <c r="H140" s="35"/>
      <c r="I140" s="117"/>
      <c r="J140" s="35"/>
      <c r="K140" s="35"/>
      <c r="L140" s="38"/>
    </row>
    <row r="141" spans="2:63" s="10" customFormat="1" ht="29.25" customHeight="1" x14ac:dyDescent="0.2">
      <c r="B141" s="170"/>
      <c r="C141" s="171" t="s">
        <v>135</v>
      </c>
      <c r="D141" s="172" t="s">
        <v>67</v>
      </c>
      <c r="E141" s="172" t="s">
        <v>63</v>
      </c>
      <c r="F141" s="172" t="s">
        <v>64</v>
      </c>
      <c r="G141" s="172" t="s">
        <v>136</v>
      </c>
      <c r="H141" s="172" t="s">
        <v>137</v>
      </c>
      <c r="I141" s="173" t="s">
        <v>138</v>
      </c>
      <c r="J141" s="172" t="s">
        <v>109</v>
      </c>
      <c r="K141" s="174" t="s">
        <v>139</v>
      </c>
      <c r="L141" s="175"/>
      <c r="M141" s="70" t="s">
        <v>1</v>
      </c>
      <c r="N141" s="71" t="s">
        <v>46</v>
      </c>
      <c r="O141" s="71" t="s">
        <v>140</v>
      </c>
      <c r="P141" s="71" t="s">
        <v>141</v>
      </c>
      <c r="Q141" s="71" t="s">
        <v>142</v>
      </c>
      <c r="R141" s="71" t="s">
        <v>143</v>
      </c>
      <c r="S141" s="71" t="s">
        <v>144</v>
      </c>
      <c r="T141" s="72" t="s">
        <v>145</v>
      </c>
    </row>
    <row r="142" spans="2:63" s="1" customFormat="1" ht="22.9" customHeight="1" x14ac:dyDescent="0.25">
      <c r="B142" s="34"/>
      <c r="C142" s="77" t="s">
        <v>146</v>
      </c>
      <c r="D142" s="35"/>
      <c r="E142" s="35"/>
      <c r="F142" s="35"/>
      <c r="G142" s="35"/>
      <c r="H142" s="35"/>
      <c r="I142" s="117"/>
      <c r="J142" s="176">
        <f>BK142</f>
        <v>0</v>
      </c>
      <c r="K142" s="35"/>
      <c r="L142" s="38"/>
      <c r="M142" s="73"/>
      <c r="N142" s="74"/>
      <c r="O142" s="74"/>
      <c r="P142" s="177">
        <f>P143</f>
        <v>0</v>
      </c>
      <c r="Q142" s="74"/>
      <c r="R142" s="177">
        <f>R143</f>
        <v>1997.9312853199999</v>
      </c>
      <c r="S142" s="74"/>
      <c r="T142" s="178">
        <f>T143</f>
        <v>600.71849999999995</v>
      </c>
      <c r="AT142" s="17" t="s">
        <v>81</v>
      </c>
      <c r="AU142" s="17" t="s">
        <v>111</v>
      </c>
      <c r="BK142" s="179">
        <f>BK143</f>
        <v>0</v>
      </c>
    </row>
    <row r="143" spans="2:63" s="11" customFormat="1" ht="25.9" customHeight="1" x14ac:dyDescent="0.2">
      <c r="B143" s="180"/>
      <c r="C143" s="181"/>
      <c r="D143" s="182" t="s">
        <v>81</v>
      </c>
      <c r="E143" s="183" t="s">
        <v>147</v>
      </c>
      <c r="F143" s="183" t="s">
        <v>148</v>
      </c>
      <c r="G143" s="181"/>
      <c r="H143" s="181"/>
      <c r="I143" s="184"/>
      <c r="J143" s="185">
        <f>BK143</f>
        <v>0</v>
      </c>
      <c r="K143" s="181"/>
      <c r="L143" s="186"/>
      <c r="M143" s="187"/>
      <c r="N143" s="188"/>
      <c r="O143" s="188"/>
      <c r="P143" s="189">
        <f>P144+P273+P278+P289+P309+P318+P341+P420+P477+P480+P491</f>
        <v>0</v>
      </c>
      <c r="Q143" s="188"/>
      <c r="R143" s="189">
        <f>R144+R273+R278+R289+R309+R318+R341+R420+R477+R480+R491</f>
        <v>1997.9312853199999</v>
      </c>
      <c r="S143" s="188"/>
      <c r="T143" s="190">
        <f>T144+T273+T278+T289+T309+T318+T341+T420+T477+T480+T491</f>
        <v>600.71849999999995</v>
      </c>
      <c r="AR143" s="191" t="s">
        <v>89</v>
      </c>
      <c r="AT143" s="192" t="s">
        <v>81</v>
      </c>
      <c r="AU143" s="192" t="s">
        <v>82</v>
      </c>
      <c r="AY143" s="191" t="s">
        <v>149</v>
      </c>
      <c r="BK143" s="193">
        <f>BK144+BK273+BK278+BK289+BK309+BK318+BK341+BK420+BK477+BK480+BK491</f>
        <v>0</v>
      </c>
    </row>
    <row r="144" spans="2:63" s="11" customFormat="1" ht="22.9" customHeight="1" x14ac:dyDescent="0.2">
      <c r="B144" s="180"/>
      <c r="C144" s="181"/>
      <c r="D144" s="182" t="s">
        <v>81</v>
      </c>
      <c r="E144" s="194" t="s">
        <v>89</v>
      </c>
      <c r="F144" s="194" t="s">
        <v>150</v>
      </c>
      <c r="G144" s="181"/>
      <c r="H144" s="181"/>
      <c r="I144" s="184"/>
      <c r="J144" s="195">
        <f>BK144</f>
        <v>0</v>
      </c>
      <c r="K144" s="181"/>
      <c r="L144" s="186"/>
      <c r="M144" s="187"/>
      <c r="N144" s="188"/>
      <c r="O144" s="188"/>
      <c r="P144" s="189">
        <f>P145+SUM(P146:P149)+P162+P175+P223+P228+P255</f>
        <v>0</v>
      </c>
      <c r="Q144" s="188"/>
      <c r="R144" s="189">
        <f>R145+SUM(R146:R149)+R162+R175+R223+R228+R255</f>
        <v>706.63098296999999</v>
      </c>
      <c r="S144" s="188"/>
      <c r="T144" s="190">
        <f>T145+SUM(T146:T149)+T162+T175+T223+T228+T255</f>
        <v>600.71849999999995</v>
      </c>
      <c r="AR144" s="191" t="s">
        <v>89</v>
      </c>
      <c r="AT144" s="192" t="s">
        <v>81</v>
      </c>
      <c r="AU144" s="192" t="s">
        <v>89</v>
      </c>
      <c r="AY144" s="191" t="s">
        <v>149</v>
      </c>
      <c r="BK144" s="193">
        <f>BK145+SUM(BK146:BK149)+BK162+BK175+BK223+BK228+BK255</f>
        <v>0</v>
      </c>
    </row>
    <row r="145" spans="2:65" s="1" customFormat="1" ht="16.5" customHeight="1" x14ac:dyDescent="0.2">
      <c r="B145" s="34"/>
      <c r="C145" s="196" t="s">
        <v>89</v>
      </c>
      <c r="D145" s="196" t="s">
        <v>151</v>
      </c>
      <c r="E145" s="197" t="s">
        <v>152</v>
      </c>
      <c r="F145" s="198" t="s">
        <v>153</v>
      </c>
      <c r="G145" s="199" t="s">
        <v>154</v>
      </c>
      <c r="H145" s="200">
        <v>50</v>
      </c>
      <c r="I145" s="201"/>
      <c r="J145" s="202">
        <f>ROUND(I145*H145,2)</f>
        <v>0</v>
      </c>
      <c r="K145" s="198" t="s">
        <v>155</v>
      </c>
      <c r="L145" s="38"/>
      <c r="M145" s="203" t="s">
        <v>1</v>
      </c>
      <c r="N145" s="204" t="s">
        <v>47</v>
      </c>
      <c r="O145" s="66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AR145" s="207" t="s">
        <v>156</v>
      </c>
      <c r="AT145" s="207" t="s">
        <v>151</v>
      </c>
      <c r="AU145" s="207" t="s">
        <v>91</v>
      </c>
      <c r="AY145" s="17" t="s">
        <v>149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7" t="s">
        <v>89</v>
      </c>
      <c r="BK145" s="208">
        <f>ROUND(I145*H145,2)</f>
        <v>0</v>
      </c>
      <c r="BL145" s="17" t="s">
        <v>156</v>
      </c>
      <c r="BM145" s="207" t="s">
        <v>157</v>
      </c>
    </row>
    <row r="146" spans="2:65" s="12" customFormat="1" x14ac:dyDescent="0.2">
      <c r="B146" s="209"/>
      <c r="C146" s="210"/>
      <c r="D146" s="211" t="s">
        <v>158</v>
      </c>
      <c r="E146" s="212" t="s">
        <v>1</v>
      </c>
      <c r="F146" s="213" t="s">
        <v>159</v>
      </c>
      <c r="G146" s="210"/>
      <c r="H146" s="214">
        <v>50</v>
      </c>
      <c r="I146" s="215"/>
      <c r="J146" s="210"/>
      <c r="K146" s="210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158</v>
      </c>
      <c r="AU146" s="220" t="s">
        <v>91</v>
      </c>
      <c r="AV146" s="12" t="s">
        <v>91</v>
      </c>
      <c r="AW146" s="12" t="s">
        <v>38</v>
      </c>
      <c r="AX146" s="12" t="s">
        <v>89</v>
      </c>
      <c r="AY146" s="220" t="s">
        <v>149</v>
      </c>
    </row>
    <row r="147" spans="2:65" s="1" customFormat="1" ht="16.5" customHeight="1" x14ac:dyDescent="0.2">
      <c r="B147" s="34"/>
      <c r="C147" s="196" t="s">
        <v>91</v>
      </c>
      <c r="D147" s="196" t="s">
        <v>151</v>
      </c>
      <c r="E147" s="197" t="s">
        <v>160</v>
      </c>
      <c r="F147" s="198" t="s">
        <v>161</v>
      </c>
      <c r="G147" s="199" t="s">
        <v>162</v>
      </c>
      <c r="H147" s="200">
        <v>10</v>
      </c>
      <c r="I147" s="201"/>
      <c r="J147" s="202">
        <f>ROUND(I147*H147,2)</f>
        <v>0</v>
      </c>
      <c r="K147" s="198" t="s">
        <v>155</v>
      </c>
      <c r="L147" s="38"/>
      <c r="M147" s="203" t="s">
        <v>1</v>
      </c>
      <c r="N147" s="204" t="s">
        <v>47</v>
      </c>
      <c r="O147" s="66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AR147" s="207" t="s">
        <v>156</v>
      </c>
      <c r="AT147" s="207" t="s">
        <v>151</v>
      </c>
      <c r="AU147" s="207" t="s">
        <v>91</v>
      </c>
      <c r="AY147" s="17" t="s">
        <v>149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7" t="s">
        <v>89</v>
      </c>
      <c r="BK147" s="208">
        <f>ROUND(I147*H147,2)</f>
        <v>0</v>
      </c>
      <c r="BL147" s="17" t="s">
        <v>156</v>
      </c>
      <c r="BM147" s="207" t="s">
        <v>163</v>
      </c>
    </row>
    <row r="148" spans="2:65" s="12" customFormat="1" x14ac:dyDescent="0.2">
      <c r="B148" s="209"/>
      <c r="C148" s="210"/>
      <c r="D148" s="211" t="s">
        <v>158</v>
      </c>
      <c r="E148" s="212" t="s">
        <v>1</v>
      </c>
      <c r="F148" s="213" t="s">
        <v>164</v>
      </c>
      <c r="G148" s="210"/>
      <c r="H148" s="214">
        <v>10</v>
      </c>
      <c r="I148" s="215"/>
      <c r="J148" s="210"/>
      <c r="K148" s="210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158</v>
      </c>
      <c r="AU148" s="220" t="s">
        <v>91</v>
      </c>
      <c r="AV148" s="12" t="s">
        <v>91</v>
      </c>
      <c r="AW148" s="12" t="s">
        <v>38</v>
      </c>
      <c r="AX148" s="12" t="s">
        <v>89</v>
      </c>
      <c r="AY148" s="220" t="s">
        <v>149</v>
      </c>
    </row>
    <row r="149" spans="2:65" s="11" customFormat="1" ht="20.85" customHeight="1" x14ac:dyDescent="0.2">
      <c r="B149" s="180"/>
      <c r="C149" s="181"/>
      <c r="D149" s="182" t="s">
        <v>81</v>
      </c>
      <c r="E149" s="194" t="s">
        <v>165</v>
      </c>
      <c r="F149" s="194" t="s">
        <v>166</v>
      </c>
      <c r="G149" s="181"/>
      <c r="H149" s="181"/>
      <c r="I149" s="184"/>
      <c r="J149" s="195">
        <f>BK149</f>
        <v>0</v>
      </c>
      <c r="K149" s="181"/>
      <c r="L149" s="186"/>
      <c r="M149" s="187"/>
      <c r="N149" s="188"/>
      <c r="O149" s="188"/>
      <c r="P149" s="189">
        <f>SUM(P150:P161)</f>
        <v>0</v>
      </c>
      <c r="Q149" s="188"/>
      <c r="R149" s="189">
        <f>SUM(R150:R161)</f>
        <v>0.24752000000000002</v>
      </c>
      <c r="S149" s="188"/>
      <c r="T149" s="190">
        <f>SUM(T150:T161)</f>
        <v>600.71849999999995</v>
      </c>
      <c r="AR149" s="191" t="s">
        <v>89</v>
      </c>
      <c r="AT149" s="192" t="s">
        <v>81</v>
      </c>
      <c r="AU149" s="192" t="s">
        <v>91</v>
      </c>
      <c r="AY149" s="191" t="s">
        <v>149</v>
      </c>
      <c r="BK149" s="193">
        <f>SUM(BK150:BK161)</f>
        <v>0</v>
      </c>
    </row>
    <row r="150" spans="2:65" s="1" customFormat="1" ht="16.5" customHeight="1" x14ac:dyDescent="0.2">
      <c r="B150" s="34"/>
      <c r="C150" s="196" t="s">
        <v>167</v>
      </c>
      <c r="D150" s="196" t="s">
        <v>151</v>
      </c>
      <c r="E150" s="197" t="s">
        <v>168</v>
      </c>
      <c r="F150" s="198" t="s">
        <v>169</v>
      </c>
      <c r="G150" s="199" t="s">
        <v>170</v>
      </c>
      <c r="H150" s="200">
        <v>114.6</v>
      </c>
      <c r="I150" s="201"/>
      <c r="J150" s="202">
        <f>ROUND(I150*H150,2)</f>
        <v>0</v>
      </c>
      <c r="K150" s="198" t="s">
        <v>155</v>
      </c>
      <c r="L150" s="38"/>
      <c r="M150" s="203" t="s">
        <v>1</v>
      </c>
      <c r="N150" s="204" t="s">
        <v>47</v>
      </c>
      <c r="O150" s="66"/>
      <c r="P150" s="205">
        <f>O150*H150</f>
        <v>0</v>
      </c>
      <c r="Q150" s="205">
        <v>0</v>
      </c>
      <c r="R150" s="205">
        <f>Q150*H150</f>
        <v>0</v>
      </c>
      <c r="S150" s="205">
        <v>0.26</v>
      </c>
      <c r="T150" s="206">
        <f>S150*H150</f>
        <v>29.795999999999999</v>
      </c>
      <c r="AR150" s="207" t="s">
        <v>156</v>
      </c>
      <c r="AT150" s="207" t="s">
        <v>151</v>
      </c>
      <c r="AU150" s="207" t="s">
        <v>167</v>
      </c>
      <c r="AY150" s="17" t="s">
        <v>149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7" t="s">
        <v>89</v>
      </c>
      <c r="BK150" s="208">
        <f>ROUND(I150*H150,2)</f>
        <v>0</v>
      </c>
      <c r="BL150" s="17" t="s">
        <v>156</v>
      </c>
      <c r="BM150" s="207" t="s">
        <v>171</v>
      </c>
    </row>
    <row r="151" spans="2:65" s="13" customFormat="1" x14ac:dyDescent="0.2">
      <c r="B151" s="221"/>
      <c r="C151" s="222"/>
      <c r="D151" s="211" t="s">
        <v>158</v>
      </c>
      <c r="E151" s="223" t="s">
        <v>1</v>
      </c>
      <c r="F151" s="224" t="s">
        <v>172</v>
      </c>
      <c r="G151" s="222"/>
      <c r="H151" s="223" t="s">
        <v>1</v>
      </c>
      <c r="I151" s="225"/>
      <c r="J151" s="222"/>
      <c r="K151" s="222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158</v>
      </c>
      <c r="AU151" s="230" t="s">
        <v>167</v>
      </c>
      <c r="AV151" s="13" t="s">
        <v>89</v>
      </c>
      <c r="AW151" s="13" t="s">
        <v>38</v>
      </c>
      <c r="AX151" s="13" t="s">
        <v>82</v>
      </c>
      <c r="AY151" s="230" t="s">
        <v>149</v>
      </c>
    </row>
    <row r="152" spans="2:65" s="12" customFormat="1" x14ac:dyDescent="0.2">
      <c r="B152" s="209"/>
      <c r="C152" s="210"/>
      <c r="D152" s="211" t="s">
        <v>158</v>
      </c>
      <c r="E152" s="212" t="s">
        <v>1</v>
      </c>
      <c r="F152" s="213" t="s">
        <v>173</v>
      </c>
      <c r="G152" s="210"/>
      <c r="H152" s="214">
        <v>114.6</v>
      </c>
      <c r="I152" s="215"/>
      <c r="J152" s="210"/>
      <c r="K152" s="210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158</v>
      </c>
      <c r="AU152" s="220" t="s">
        <v>167</v>
      </c>
      <c r="AV152" s="12" t="s">
        <v>91</v>
      </c>
      <c r="AW152" s="12" t="s">
        <v>38</v>
      </c>
      <c r="AX152" s="12" t="s">
        <v>89</v>
      </c>
      <c r="AY152" s="220" t="s">
        <v>149</v>
      </c>
    </row>
    <row r="153" spans="2:65" s="1" customFormat="1" ht="16.5" customHeight="1" x14ac:dyDescent="0.2">
      <c r="B153" s="34"/>
      <c r="C153" s="196" t="s">
        <v>156</v>
      </c>
      <c r="D153" s="196" t="s">
        <v>151</v>
      </c>
      <c r="E153" s="197" t="s">
        <v>174</v>
      </c>
      <c r="F153" s="198" t="s">
        <v>175</v>
      </c>
      <c r="G153" s="199" t="s">
        <v>170</v>
      </c>
      <c r="H153" s="200">
        <v>176.6</v>
      </c>
      <c r="I153" s="201"/>
      <c r="J153" s="202">
        <f>ROUND(I153*H153,2)</f>
        <v>0</v>
      </c>
      <c r="K153" s="198" t="s">
        <v>155</v>
      </c>
      <c r="L153" s="38"/>
      <c r="M153" s="203" t="s">
        <v>1</v>
      </c>
      <c r="N153" s="204" t="s">
        <v>47</v>
      </c>
      <c r="O153" s="66"/>
      <c r="P153" s="205">
        <f>O153*H153</f>
        <v>0</v>
      </c>
      <c r="Q153" s="205">
        <v>0</v>
      </c>
      <c r="R153" s="205">
        <f>Q153*H153</f>
        <v>0</v>
      </c>
      <c r="S153" s="205">
        <v>0.28999999999999998</v>
      </c>
      <c r="T153" s="206">
        <f>S153*H153</f>
        <v>51.213999999999992</v>
      </c>
      <c r="AR153" s="207" t="s">
        <v>156</v>
      </c>
      <c r="AT153" s="207" t="s">
        <v>151</v>
      </c>
      <c r="AU153" s="207" t="s">
        <v>167</v>
      </c>
      <c r="AY153" s="17" t="s">
        <v>149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7" t="s">
        <v>89</v>
      </c>
      <c r="BK153" s="208">
        <f>ROUND(I153*H153,2)</f>
        <v>0</v>
      </c>
      <c r="BL153" s="17" t="s">
        <v>156</v>
      </c>
      <c r="BM153" s="207" t="s">
        <v>176</v>
      </c>
    </row>
    <row r="154" spans="2:65" s="12" customFormat="1" x14ac:dyDescent="0.2">
      <c r="B154" s="209"/>
      <c r="C154" s="210"/>
      <c r="D154" s="211" t="s">
        <v>158</v>
      </c>
      <c r="E154" s="212" t="s">
        <v>1</v>
      </c>
      <c r="F154" s="213" t="s">
        <v>177</v>
      </c>
      <c r="G154" s="210"/>
      <c r="H154" s="214">
        <v>176.6</v>
      </c>
      <c r="I154" s="215"/>
      <c r="J154" s="210"/>
      <c r="K154" s="210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158</v>
      </c>
      <c r="AU154" s="220" t="s">
        <v>167</v>
      </c>
      <c r="AV154" s="12" t="s">
        <v>91</v>
      </c>
      <c r="AW154" s="12" t="s">
        <v>38</v>
      </c>
      <c r="AX154" s="12" t="s">
        <v>89</v>
      </c>
      <c r="AY154" s="220" t="s">
        <v>149</v>
      </c>
    </row>
    <row r="155" spans="2:65" s="1" customFormat="1" ht="16.5" customHeight="1" x14ac:dyDescent="0.2">
      <c r="B155" s="34"/>
      <c r="C155" s="196" t="s">
        <v>178</v>
      </c>
      <c r="D155" s="196" t="s">
        <v>151</v>
      </c>
      <c r="E155" s="197" t="s">
        <v>179</v>
      </c>
      <c r="F155" s="198" t="s">
        <v>180</v>
      </c>
      <c r="G155" s="199" t="s">
        <v>170</v>
      </c>
      <c r="H155" s="200">
        <v>1547</v>
      </c>
      <c r="I155" s="201"/>
      <c r="J155" s="202">
        <f>ROUND(I155*H155,2)</f>
        <v>0</v>
      </c>
      <c r="K155" s="198" t="s">
        <v>155</v>
      </c>
      <c r="L155" s="38"/>
      <c r="M155" s="203" t="s">
        <v>1</v>
      </c>
      <c r="N155" s="204" t="s">
        <v>47</v>
      </c>
      <c r="O155" s="66"/>
      <c r="P155" s="205">
        <f>O155*H155</f>
        <v>0</v>
      </c>
      <c r="Q155" s="205">
        <v>1.6000000000000001E-4</v>
      </c>
      <c r="R155" s="205">
        <f>Q155*H155</f>
        <v>0.24752000000000002</v>
      </c>
      <c r="S155" s="205">
        <v>0.25600000000000001</v>
      </c>
      <c r="T155" s="206">
        <f>S155*H155</f>
        <v>396.03199999999998</v>
      </c>
      <c r="AR155" s="207" t="s">
        <v>156</v>
      </c>
      <c r="AT155" s="207" t="s">
        <v>151</v>
      </c>
      <c r="AU155" s="207" t="s">
        <v>167</v>
      </c>
      <c r="AY155" s="17" t="s">
        <v>149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7" t="s">
        <v>89</v>
      </c>
      <c r="BK155" s="208">
        <f>ROUND(I155*H155,2)</f>
        <v>0</v>
      </c>
      <c r="BL155" s="17" t="s">
        <v>156</v>
      </c>
      <c r="BM155" s="207" t="s">
        <v>181</v>
      </c>
    </row>
    <row r="156" spans="2:65" s="12" customFormat="1" x14ac:dyDescent="0.2">
      <c r="B156" s="209"/>
      <c r="C156" s="210"/>
      <c r="D156" s="211" t="s">
        <v>158</v>
      </c>
      <c r="E156" s="212" t="s">
        <v>1</v>
      </c>
      <c r="F156" s="213" t="s">
        <v>182</v>
      </c>
      <c r="G156" s="210"/>
      <c r="H156" s="214">
        <v>1547</v>
      </c>
      <c r="I156" s="215"/>
      <c r="J156" s="210"/>
      <c r="K156" s="210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158</v>
      </c>
      <c r="AU156" s="220" t="s">
        <v>167</v>
      </c>
      <c r="AV156" s="12" t="s">
        <v>91</v>
      </c>
      <c r="AW156" s="12" t="s">
        <v>38</v>
      </c>
      <c r="AX156" s="12" t="s">
        <v>89</v>
      </c>
      <c r="AY156" s="220" t="s">
        <v>149</v>
      </c>
    </row>
    <row r="157" spans="2:65" s="1" customFormat="1" ht="16.5" customHeight="1" x14ac:dyDescent="0.2">
      <c r="B157" s="34"/>
      <c r="C157" s="196" t="s">
        <v>183</v>
      </c>
      <c r="D157" s="196" t="s">
        <v>151</v>
      </c>
      <c r="E157" s="197" t="s">
        <v>184</v>
      </c>
      <c r="F157" s="198" t="s">
        <v>185</v>
      </c>
      <c r="G157" s="199" t="s">
        <v>186</v>
      </c>
      <c r="H157" s="200">
        <v>603.29999999999995</v>
      </c>
      <c r="I157" s="201"/>
      <c r="J157" s="202">
        <f>ROUND(I157*H157,2)</f>
        <v>0</v>
      </c>
      <c r="K157" s="198" t="s">
        <v>155</v>
      </c>
      <c r="L157" s="38"/>
      <c r="M157" s="203" t="s">
        <v>1</v>
      </c>
      <c r="N157" s="204" t="s">
        <v>47</v>
      </c>
      <c r="O157" s="66"/>
      <c r="P157" s="205">
        <f>O157*H157</f>
        <v>0</v>
      </c>
      <c r="Q157" s="205">
        <v>0</v>
      </c>
      <c r="R157" s="205">
        <f>Q157*H157</f>
        <v>0</v>
      </c>
      <c r="S157" s="205">
        <v>0.20499999999999999</v>
      </c>
      <c r="T157" s="206">
        <f>S157*H157</f>
        <v>123.67649999999999</v>
      </c>
      <c r="AR157" s="207" t="s">
        <v>156</v>
      </c>
      <c r="AT157" s="207" t="s">
        <v>151</v>
      </c>
      <c r="AU157" s="207" t="s">
        <v>167</v>
      </c>
      <c r="AY157" s="17" t="s">
        <v>149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7" t="s">
        <v>89</v>
      </c>
      <c r="BK157" s="208">
        <f>ROUND(I157*H157,2)</f>
        <v>0</v>
      </c>
      <c r="BL157" s="17" t="s">
        <v>156</v>
      </c>
      <c r="BM157" s="207" t="s">
        <v>187</v>
      </c>
    </row>
    <row r="158" spans="2:65" s="13" customFormat="1" x14ac:dyDescent="0.2">
      <c r="B158" s="221"/>
      <c r="C158" s="222"/>
      <c r="D158" s="211" t="s">
        <v>158</v>
      </c>
      <c r="E158" s="223" t="s">
        <v>1</v>
      </c>
      <c r="F158" s="224" t="s">
        <v>188</v>
      </c>
      <c r="G158" s="222"/>
      <c r="H158" s="223" t="s">
        <v>1</v>
      </c>
      <c r="I158" s="225"/>
      <c r="J158" s="222"/>
      <c r="K158" s="222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158</v>
      </c>
      <c r="AU158" s="230" t="s">
        <v>167</v>
      </c>
      <c r="AV158" s="13" t="s">
        <v>89</v>
      </c>
      <c r="AW158" s="13" t="s">
        <v>38</v>
      </c>
      <c r="AX158" s="13" t="s">
        <v>82</v>
      </c>
      <c r="AY158" s="230" t="s">
        <v>149</v>
      </c>
    </row>
    <row r="159" spans="2:65" s="12" customFormat="1" x14ac:dyDescent="0.2">
      <c r="B159" s="209"/>
      <c r="C159" s="210"/>
      <c r="D159" s="211" t="s">
        <v>158</v>
      </c>
      <c r="E159" s="212" t="s">
        <v>1</v>
      </c>
      <c r="F159" s="213" t="s">
        <v>189</v>
      </c>
      <c r="G159" s="210"/>
      <c r="H159" s="214">
        <v>603.29999999999995</v>
      </c>
      <c r="I159" s="215"/>
      <c r="J159" s="210"/>
      <c r="K159" s="210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158</v>
      </c>
      <c r="AU159" s="220" t="s">
        <v>167</v>
      </c>
      <c r="AV159" s="12" t="s">
        <v>91</v>
      </c>
      <c r="AW159" s="12" t="s">
        <v>38</v>
      </c>
      <c r="AX159" s="12" t="s">
        <v>89</v>
      </c>
      <c r="AY159" s="220" t="s">
        <v>149</v>
      </c>
    </row>
    <row r="160" spans="2:65" s="1" customFormat="1" ht="16.5" customHeight="1" x14ac:dyDescent="0.2">
      <c r="B160" s="34"/>
      <c r="C160" s="196" t="s">
        <v>190</v>
      </c>
      <c r="D160" s="196" t="s">
        <v>151</v>
      </c>
      <c r="E160" s="197" t="s">
        <v>191</v>
      </c>
      <c r="F160" s="198" t="s">
        <v>192</v>
      </c>
      <c r="G160" s="199" t="s">
        <v>193</v>
      </c>
      <c r="H160" s="200">
        <v>10</v>
      </c>
      <c r="I160" s="201"/>
      <c r="J160" s="202">
        <f>ROUND(I160*H160,2)</f>
        <v>0</v>
      </c>
      <c r="K160" s="198" t="s">
        <v>155</v>
      </c>
      <c r="L160" s="38"/>
      <c r="M160" s="203" t="s">
        <v>1</v>
      </c>
      <c r="N160" s="204" t="s">
        <v>47</v>
      </c>
      <c r="O160" s="66"/>
      <c r="P160" s="205">
        <f>O160*H160</f>
        <v>0</v>
      </c>
      <c r="Q160" s="205">
        <v>0</v>
      </c>
      <c r="R160" s="205">
        <f>Q160*H160</f>
        <v>0</v>
      </c>
      <c r="S160" s="205">
        <v>0</v>
      </c>
      <c r="T160" s="206">
        <f>S160*H160</f>
        <v>0</v>
      </c>
      <c r="AR160" s="207" t="s">
        <v>156</v>
      </c>
      <c r="AT160" s="207" t="s">
        <v>151</v>
      </c>
      <c r="AU160" s="207" t="s">
        <v>167</v>
      </c>
      <c r="AY160" s="17" t="s">
        <v>149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7" t="s">
        <v>89</v>
      </c>
      <c r="BK160" s="208">
        <f>ROUND(I160*H160,2)</f>
        <v>0</v>
      </c>
      <c r="BL160" s="17" t="s">
        <v>156</v>
      </c>
      <c r="BM160" s="207" t="s">
        <v>194</v>
      </c>
    </row>
    <row r="161" spans="2:65" s="12" customFormat="1" x14ac:dyDescent="0.2">
      <c r="B161" s="209"/>
      <c r="C161" s="210"/>
      <c r="D161" s="211" t="s">
        <v>158</v>
      </c>
      <c r="E161" s="212" t="s">
        <v>1</v>
      </c>
      <c r="F161" s="213" t="s">
        <v>164</v>
      </c>
      <c r="G161" s="210"/>
      <c r="H161" s="214">
        <v>10</v>
      </c>
      <c r="I161" s="215"/>
      <c r="J161" s="210"/>
      <c r="K161" s="210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158</v>
      </c>
      <c r="AU161" s="220" t="s">
        <v>167</v>
      </c>
      <c r="AV161" s="12" t="s">
        <v>91</v>
      </c>
      <c r="AW161" s="12" t="s">
        <v>38</v>
      </c>
      <c r="AX161" s="12" t="s">
        <v>89</v>
      </c>
      <c r="AY161" s="220" t="s">
        <v>149</v>
      </c>
    </row>
    <row r="162" spans="2:65" s="11" customFormat="1" ht="20.85" customHeight="1" x14ac:dyDescent="0.2">
      <c r="B162" s="180"/>
      <c r="C162" s="181"/>
      <c r="D162" s="182" t="s">
        <v>81</v>
      </c>
      <c r="E162" s="194" t="s">
        <v>195</v>
      </c>
      <c r="F162" s="194" t="s">
        <v>196</v>
      </c>
      <c r="G162" s="181"/>
      <c r="H162" s="181"/>
      <c r="I162" s="184"/>
      <c r="J162" s="195">
        <f>BK162</f>
        <v>0</v>
      </c>
      <c r="K162" s="181"/>
      <c r="L162" s="186"/>
      <c r="M162" s="187"/>
      <c r="N162" s="188"/>
      <c r="O162" s="188"/>
      <c r="P162" s="189">
        <f>SUM(P163:P174)</f>
        <v>0</v>
      </c>
      <c r="Q162" s="188"/>
      <c r="R162" s="189">
        <f>SUM(R163:R174)</f>
        <v>17.939249999999998</v>
      </c>
      <c r="S162" s="188"/>
      <c r="T162" s="190">
        <f>SUM(T163:T174)</f>
        <v>0</v>
      </c>
      <c r="AR162" s="191" t="s">
        <v>89</v>
      </c>
      <c r="AT162" s="192" t="s">
        <v>81</v>
      </c>
      <c r="AU162" s="192" t="s">
        <v>91</v>
      </c>
      <c r="AY162" s="191" t="s">
        <v>149</v>
      </c>
      <c r="BK162" s="193">
        <f>SUM(BK163:BK174)</f>
        <v>0</v>
      </c>
    </row>
    <row r="163" spans="2:65" s="1" customFormat="1" ht="16.5" customHeight="1" x14ac:dyDescent="0.2">
      <c r="B163" s="34"/>
      <c r="C163" s="196" t="s">
        <v>197</v>
      </c>
      <c r="D163" s="196" t="s">
        <v>151</v>
      </c>
      <c r="E163" s="197" t="s">
        <v>198</v>
      </c>
      <c r="F163" s="198" t="s">
        <v>199</v>
      </c>
      <c r="G163" s="199" t="s">
        <v>193</v>
      </c>
      <c r="H163" s="200">
        <v>85.424999999999997</v>
      </c>
      <c r="I163" s="201"/>
      <c r="J163" s="202">
        <f>ROUND(I163*H163,2)</f>
        <v>0</v>
      </c>
      <c r="K163" s="198" t="s">
        <v>155</v>
      </c>
      <c r="L163" s="38"/>
      <c r="M163" s="203" t="s">
        <v>1</v>
      </c>
      <c r="N163" s="204" t="s">
        <v>47</v>
      </c>
      <c r="O163" s="66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AR163" s="207" t="s">
        <v>156</v>
      </c>
      <c r="AT163" s="207" t="s">
        <v>151</v>
      </c>
      <c r="AU163" s="207" t="s">
        <v>167</v>
      </c>
      <c r="AY163" s="17" t="s">
        <v>149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7" t="s">
        <v>89</v>
      </c>
      <c r="BK163" s="208">
        <f>ROUND(I163*H163,2)</f>
        <v>0</v>
      </c>
      <c r="BL163" s="17" t="s">
        <v>156</v>
      </c>
      <c r="BM163" s="207" t="s">
        <v>200</v>
      </c>
    </row>
    <row r="164" spans="2:65" s="12" customFormat="1" x14ac:dyDescent="0.2">
      <c r="B164" s="209"/>
      <c r="C164" s="210"/>
      <c r="D164" s="211" t="s">
        <v>158</v>
      </c>
      <c r="E164" s="212" t="s">
        <v>1</v>
      </c>
      <c r="F164" s="213" t="s">
        <v>201</v>
      </c>
      <c r="G164" s="210"/>
      <c r="H164" s="214">
        <v>85.424999999999997</v>
      </c>
      <c r="I164" s="215"/>
      <c r="J164" s="210"/>
      <c r="K164" s="210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158</v>
      </c>
      <c r="AU164" s="220" t="s">
        <v>167</v>
      </c>
      <c r="AV164" s="12" t="s">
        <v>91</v>
      </c>
      <c r="AW164" s="12" t="s">
        <v>38</v>
      </c>
      <c r="AX164" s="12" t="s">
        <v>89</v>
      </c>
      <c r="AY164" s="220" t="s">
        <v>149</v>
      </c>
    </row>
    <row r="165" spans="2:65" s="1" customFormat="1" ht="16.5" customHeight="1" x14ac:dyDescent="0.2">
      <c r="B165" s="34"/>
      <c r="C165" s="231" t="s">
        <v>202</v>
      </c>
      <c r="D165" s="231" t="s">
        <v>203</v>
      </c>
      <c r="E165" s="232" t="s">
        <v>204</v>
      </c>
      <c r="F165" s="233" t="s">
        <v>205</v>
      </c>
      <c r="G165" s="234" t="s">
        <v>193</v>
      </c>
      <c r="H165" s="235">
        <v>85.424999999999997</v>
      </c>
      <c r="I165" s="236"/>
      <c r="J165" s="237">
        <f>ROUND(I165*H165,2)</f>
        <v>0</v>
      </c>
      <c r="K165" s="233" t="s">
        <v>155</v>
      </c>
      <c r="L165" s="238"/>
      <c r="M165" s="239" t="s">
        <v>1</v>
      </c>
      <c r="N165" s="240" t="s">
        <v>47</v>
      </c>
      <c r="O165" s="66"/>
      <c r="P165" s="205">
        <f>O165*H165</f>
        <v>0</v>
      </c>
      <c r="Q165" s="205">
        <v>0.21</v>
      </c>
      <c r="R165" s="205">
        <f>Q165*H165</f>
        <v>17.939249999999998</v>
      </c>
      <c r="S165" s="205">
        <v>0</v>
      </c>
      <c r="T165" s="206">
        <f>S165*H165</f>
        <v>0</v>
      </c>
      <c r="AR165" s="207" t="s">
        <v>197</v>
      </c>
      <c r="AT165" s="207" t="s">
        <v>203</v>
      </c>
      <c r="AU165" s="207" t="s">
        <v>167</v>
      </c>
      <c r="AY165" s="17" t="s">
        <v>149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7" t="s">
        <v>89</v>
      </c>
      <c r="BK165" s="208">
        <f>ROUND(I165*H165,2)</f>
        <v>0</v>
      </c>
      <c r="BL165" s="17" t="s">
        <v>156</v>
      </c>
      <c r="BM165" s="207" t="s">
        <v>206</v>
      </c>
    </row>
    <row r="166" spans="2:65" s="13" customFormat="1" x14ac:dyDescent="0.2">
      <c r="B166" s="221"/>
      <c r="C166" s="222"/>
      <c r="D166" s="211" t="s">
        <v>158</v>
      </c>
      <c r="E166" s="223" t="s">
        <v>1</v>
      </c>
      <c r="F166" s="224" t="s">
        <v>207</v>
      </c>
      <c r="G166" s="222"/>
      <c r="H166" s="223" t="s">
        <v>1</v>
      </c>
      <c r="I166" s="225"/>
      <c r="J166" s="222"/>
      <c r="K166" s="222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158</v>
      </c>
      <c r="AU166" s="230" t="s">
        <v>167</v>
      </c>
      <c r="AV166" s="13" t="s">
        <v>89</v>
      </c>
      <c r="AW166" s="13" t="s">
        <v>38</v>
      </c>
      <c r="AX166" s="13" t="s">
        <v>82</v>
      </c>
      <c r="AY166" s="230" t="s">
        <v>149</v>
      </c>
    </row>
    <row r="167" spans="2:65" s="12" customFormat="1" x14ac:dyDescent="0.2">
      <c r="B167" s="209"/>
      <c r="C167" s="210"/>
      <c r="D167" s="211" t="s">
        <v>158</v>
      </c>
      <c r="E167" s="212" t="s">
        <v>1</v>
      </c>
      <c r="F167" s="213" t="s">
        <v>208</v>
      </c>
      <c r="G167" s="210"/>
      <c r="H167" s="214">
        <v>85.424999999999997</v>
      </c>
      <c r="I167" s="215"/>
      <c r="J167" s="210"/>
      <c r="K167" s="210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158</v>
      </c>
      <c r="AU167" s="220" t="s">
        <v>167</v>
      </c>
      <c r="AV167" s="12" t="s">
        <v>91</v>
      </c>
      <c r="AW167" s="12" t="s">
        <v>38</v>
      </c>
      <c r="AX167" s="12" t="s">
        <v>89</v>
      </c>
      <c r="AY167" s="220" t="s">
        <v>149</v>
      </c>
    </row>
    <row r="168" spans="2:65" s="1" customFormat="1" ht="16.5" customHeight="1" x14ac:dyDescent="0.2">
      <c r="B168" s="34"/>
      <c r="C168" s="196" t="s">
        <v>164</v>
      </c>
      <c r="D168" s="196" t="s">
        <v>151</v>
      </c>
      <c r="E168" s="197" t="s">
        <v>209</v>
      </c>
      <c r="F168" s="198" t="s">
        <v>210</v>
      </c>
      <c r="G168" s="199" t="s">
        <v>193</v>
      </c>
      <c r="H168" s="200">
        <v>114.476</v>
      </c>
      <c r="I168" s="201"/>
      <c r="J168" s="202">
        <f>ROUND(I168*H168,2)</f>
        <v>0</v>
      </c>
      <c r="K168" s="198" t="s">
        <v>155</v>
      </c>
      <c r="L168" s="38"/>
      <c r="M168" s="203" t="s">
        <v>1</v>
      </c>
      <c r="N168" s="204" t="s">
        <v>47</v>
      </c>
      <c r="O168" s="66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AR168" s="207" t="s">
        <v>156</v>
      </c>
      <c r="AT168" s="207" t="s">
        <v>151</v>
      </c>
      <c r="AU168" s="207" t="s">
        <v>167</v>
      </c>
      <c r="AY168" s="17" t="s">
        <v>149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89</v>
      </c>
      <c r="BK168" s="208">
        <f>ROUND(I168*H168,2)</f>
        <v>0</v>
      </c>
      <c r="BL168" s="17" t="s">
        <v>156</v>
      </c>
      <c r="BM168" s="207" t="s">
        <v>211</v>
      </c>
    </row>
    <row r="169" spans="2:65" s="13" customFormat="1" x14ac:dyDescent="0.2">
      <c r="B169" s="221"/>
      <c r="C169" s="222"/>
      <c r="D169" s="211" t="s">
        <v>158</v>
      </c>
      <c r="E169" s="223" t="s">
        <v>1</v>
      </c>
      <c r="F169" s="224" t="s">
        <v>212</v>
      </c>
      <c r="G169" s="222"/>
      <c r="H169" s="223" t="s">
        <v>1</v>
      </c>
      <c r="I169" s="225"/>
      <c r="J169" s="222"/>
      <c r="K169" s="222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158</v>
      </c>
      <c r="AU169" s="230" t="s">
        <v>167</v>
      </c>
      <c r="AV169" s="13" t="s">
        <v>89</v>
      </c>
      <c r="AW169" s="13" t="s">
        <v>38</v>
      </c>
      <c r="AX169" s="13" t="s">
        <v>82</v>
      </c>
      <c r="AY169" s="230" t="s">
        <v>149</v>
      </c>
    </row>
    <row r="170" spans="2:65" s="12" customFormat="1" x14ac:dyDescent="0.2">
      <c r="B170" s="209"/>
      <c r="C170" s="210"/>
      <c r="D170" s="211" t="s">
        <v>158</v>
      </c>
      <c r="E170" s="212" t="s">
        <v>1</v>
      </c>
      <c r="F170" s="213" t="s">
        <v>213</v>
      </c>
      <c r="G170" s="210"/>
      <c r="H170" s="214">
        <v>51.070999999999998</v>
      </c>
      <c r="I170" s="215"/>
      <c r="J170" s="210"/>
      <c r="K170" s="210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158</v>
      </c>
      <c r="AU170" s="220" t="s">
        <v>167</v>
      </c>
      <c r="AV170" s="12" t="s">
        <v>91</v>
      </c>
      <c r="AW170" s="12" t="s">
        <v>38</v>
      </c>
      <c r="AX170" s="12" t="s">
        <v>82</v>
      </c>
      <c r="AY170" s="220" t="s">
        <v>149</v>
      </c>
    </row>
    <row r="171" spans="2:65" s="13" customFormat="1" x14ac:dyDescent="0.2">
      <c r="B171" s="221"/>
      <c r="C171" s="222"/>
      <c r="D171" s="211" t="s">
        <v>158</v>
      </c>
      <c r="E171" s="223" t="s">
        <v>1</v>
      </c>
      <c r="F171" s="224" t="s">
        <v>214</v>
      </c>
      <c r="G171" s="222"/>
      <c r="H171" s="223" t="s">
        <v>1</v>
      </c>
      <c r="I171" s="225"/>
      <c r="J171" s="222"/>
      <c r="K171" s="222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158</v>
      </c>
      <c r="AU171" s="230" t="s">
        <v>167</v>
      </c>
      <c r="AV171" s="13" t="s">
        <v>89</v>
      </c>
      <c r="AW171" s="13" t="s">
        <v>38</v>
      </c>
      <c r="AX171" s="13" t="s">
        <v>82</v>
      </c>
      <c r="AY171" s="230" t="s">
        <v>149</v>
      </c>
    </row>
    <row r="172" spans="2:65" s="12" customFormat="1" x14ac:dyDescent="0.2">
      <c r="B172" s="209"/>
      <c r="C172" s="210"/>
      <c r="D172" s="211" t="s">
        <v>158</v>
      </c>
      <c r="E172" s="212" t="s">
        <v>1</v>
      </c>
      <c r="F172" s="213" t="s">
        <v>215</v>
      </c>
      <c r="G172" s="210"/>
      <c r="H172" s="214">
        <v>63.405000000000001</v>
      </c>
      <c r="I172" s="215"/>
      <c r="J172" s="210"/>
      <c r="K172" s="210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158</v>
      </c>
      <c r="AU172" s="220" t="s">
        <v>167</v>
      </c>
      <c r="AV172" s="12" t="s">
        <v>91</v>
      </c>
      <c r="AW172" s="12" t="s">
        <v>38</v>
      </c>
      <c r="AX172" s="12" t="s">
        <v>82</v>
      </c>
      <c r="AY172" s="220" t="s">
        <v>149</v>
      </c>
    </row>
    <row r="173" spans="2:65" s="1" customFormat="1" ht="16.5" customHeight="1" x14ac:dyDescent="0.2">
      <c r="B173" s="34"/>
      <c r="C173" s="196" t="s">
        <v>165</v>
      </c>
      <c r="D173" s="196" t="s">
        <v>151</v>
      </c>
      <c r="E173" s="197" t="s">
        <v>216</v>
      </c>
      <c r="F173" s="198" t="s">
        <v>217</v>
      </c>
      <c r="G173" s="199" t="s">
        <v>193</v>
      </c>
      <c r="H173" s="200">
        <v>57.238</v>
      </c>
      <c r="I173" s="201"/>
      <c r="J173" s="202">
        <f>ROUND(I173*H173,2)</f>
        <v>0</v>
      </c>
      <c r="K173" s="198" t="s">
        <v>155</v>
      </c>
      <c r="L173" s="38"/>
      <c r="M173" s="203" t="s">
        <v>1</v>
      </c>
      <c r="N173" s="204" t="s">
        <v>47</v>
      </c>
      <c r="O173" s="66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6">
        <f>S173*H173</f>
        <v>0</v>
      </c>
      <c r="AR173" s="207" t="s">
        <v>156</v>
      </c>
      <c r="AT173" s="207" t="s">
        <v>151</v>
      </c>
      <c r="AU173" s="207" t="s">
        <v>167</v>
      </c>
      <c r="AY173" s="17" t="s">
        <v>149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7" t="s">
        <v>89</v>
      </c>
      <c r="BK173" s="208">
        <f>ROUND(I173*H173,2)</f>
        <v>0</v>
      </c>
      <c r="BL173" s="17" t="s">
        <v>156</v>
      </c>
      <c r="BM173" s="207" t="s">
        <v>218</v>
      </c>
    </row>
    <row r="174" spans="2:65" s="12" customFormat="1" x14ac:dyDescent="0.2">
      <c r="B174" s="209"/>
      <c r="C174" s="210"/>
      <c r="D174" s="211" t="s">
        <v>158</v>
      </c>
      <c r="E174" s="212" t="s">
        <v>1</v>
      </c>
      <c r="F174" s="213" t="s">
        <v>219</v>
      </c>
      <c r="G174" s="210"/>
      <c r="H174" s="214">
        <v>57.238</v>
      </c>
      <c r="I174" s="215"/>
      <c r="J174" s="210"/>
      <c r="K174" s="210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158</v>
      </c>
      <c r="AU174" s="220" t="s">
        <v>167</v>
      </c>
      <c r="AV174" s="12" t="s">
        <v>91</v>
      </c>
      <c r="AW174" s="12" t="s">
        <v>38</v>
      </c>
      <c r="AX174" s="12" t="s">
        <v>82</v>
      </c>
      <c r="AY174" s="220" t="s">
        <v>149</v>
      </c>
    </row>
    <row r="175" spans="2:65" s="11" customFormat="1" ht="20.85" customHeight="1" x14ac:dyDescent="0.2">
      <c r="B175" s="180"/>
      <c r="C175" s="181"/>
      <c r="D175" s="182" t="s">
        <v>81</v>
      </c>
      <c r="E175" s="194" t="s">
        <v>220</v>
      </c>
      <c r="F175" s="194" t="s">
        <v>221</v>
      </c>
      <c r="G175" s="181"/>
      <c r="H175" s="181"/>
      <c r="I175" s="184"/>
      <c r="J175" s="195">
        <f>BK175</f>
        <v>0</v>
      </c>
      <c r="K175" s="181"/>
      <c r="L175" s="186"/>
      <c r="M175" s="187"/>
      <c r="N175" s="188"/>
      <c r="O175" s="188"/>
      <c r="P175" s="189">
        <f>SUM(P176:P222)</f>
        <v>0</v>
      </c>
      <c r="Q175" s="188"/>
      <c r="R175" s="189">
        <f>SUM(R176:R222)</f>
        <v>0.70358496999999987</v>
      </c>
      <c r="S175" s="188"/>
      <c r="T175" s="190">
        <f>SUM(T176:T222)</f>
        <v>0</v>
      </c>
      <c r="AR175" s="191" t="s">
        <v>89</v>
      </c>
      <c r="AT175" s="192" t="s">
        <v>81</v>
      </c>
      <c r="AU175" s="192" t="s">
        <v>91</v>
      </c>
      <c r="AY175" s="191" t="s">
        <v>149</v>
      </c>
      <c r="BK175" s="193">
        <f>SUM(BK176:BK222)</f>
        <v>0</v>
      </c>
    </row>
    <row r="176" spans="2:65" s="1" customFormat="1" ht="16.5" customHeight="1" x14ac:dyDescent="0.2">
      <c r="B176" s="34"/>
      <c r="C176" s="196" t="s">
        <v>195</v>
      </c>
      <c r="D176" s="196" t="s">
        <v>151</v>
      </c>
      <c r="E176" s="197" t="s">
        <v>222</v>
      </c>
      <c r="F176" s="198" t="s">
        <v>223</v>
      </c>
      <c r="G176" s="199" t="s">
        <v>193</v>
      </c>
      <c r="H176" s="200">
        <v>80</v>
      </c>
      <c r="I176" s="201"/>
      <c r="J176" s="202">
        <f>ROUND(I176*H176,2)</f>
        <v>0</v>
      </c>
      <c r="K176" s="198" t="s">
        <v>155</v>
      </c>
      <c r="L176" s="38"/>
      <c r="M176" s="203" t="s">
        <v>1</v>
      </c>
      <c r="N176" s="204" t="s">
        <v>47</v>
      </c>
      <c r="O176" s="66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AR176" s="207" t="s">
        <v>156</v>
      </c>
      <c r="AT176" s="207" t="s">
        <v>151</v>
      </c>
      <c r="AU176" s="207" t="s">
        <v>167</v>
      </c>
      <c r="AY176" s="17" t="s">
        <v>149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7" t="s">
        <v>89</v>
      </c>
      <c r="BK176" s="208">
        <f>ROUND(I176*H176,2)</f>
        <v>0</v>
      </c>
      <c r="BL176" s="17" t="s">
        <v>156</v>
      </c>
      <c r="BM176" s="207" t="s">
        <v>224</v>
      </c>
    </row>
    <row r="177" spans="2:65" s="13" customFormat="1" x14ac:dyDescent="0.2">
      <c r="B177" s="221"/>
      <c r="C177" s="222"/>
      <c r="D177" s="211" t="s">
        <v>158</v>
      </c>
      <c r="E177" s="223" t="s">
        <v>1</v>
      </c>
      <c r="F177" s="224" t="s">
        <v>225</v>
      </c>
      <c r="G177" s="222"/>
      <c r="H177" s="223" t="s">
        <v>1</v>
      </c>
      <c r="I177" s="225"/>
      <c r="J177" s="222"/>
      <c r="K177" s="222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158</v>
      </c>
      <c r="AU177" s="230" t="s">
        <v>167</v>
      </c>
      <c r="AV177" s="13" t="s">
        <v>89</v>
      </c>
      <c r="AW177" s="13" t="s">
        <v>38</v>
      </c>
      <c r="AX177" s="13" t="s">
        <v>82</v>
      </c>
      <c r="AY177" s="230" t="s">
        <v>149</v>
      </c>
    </row>
    <row r="178" spans="2:65" s="12" customFormat="1" x14ac:dyDescent="0.2">
      <c r="B178" s="209"/>
      <c r="C178" s="210"/>
      <c r="D178" s="211" t="s">
        <v>158</v>
      </c>
      <c r="E178" s="212" t="s">
        <v>1</v>
      </c>
      <c r="F178" s="213" t="s">
        <v>226</v>
      </c>
      <c r="G178" s="210"/>
      <c r="H178" s="214">
        <v>80</v>
      </c>
      <c r="I178" s="215"/>
      <c r="J178" s="210"/>
      <c r="K178" s="210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158</v>
      </c>
      <c r="AU178" s="220" t="s">
        <v>167</v>
      </c>
      <c r="AV178" s="12" t="s">
        <v>91</v>
      </c>
      <c r="AW178" s="12" t="s">
        <v>38</v>
      </c>
      <c r="AX178" s="12" t="s">
        <v>89</v>
      </c>
      <c r="AY178" s="220" t="s">
        <v>149</v>
      </c>
    </row>
    <row r="179" spans="2:65" s="1" customFormat="1" ht="16.5" customHeight="1" x14ac:dyDescent="0.2">
      <c r="B179" s="34"/>
      <c r="C179" s="196" t="s">
        <v>220</v>
      </c>
      <c r="D179" s="196" t="s">
        <v>151</v>
      </c>
      <c r="E179" s="197" t="s">
        <v>227</v>
      </c>
      <c r="F179" s="198" t="s">
        <v>228</v>
      </c>
      <c r="G179" s="199" t="s">
        <v>193</v>
      </c>
      <c r="H179" s="200">
        <v>40</v>
      </c>
      <c r="I179" s="201"/>
      <c r="J179" s="202">
        <f>ROUND(I179*H179,2)</f>
        <v>0</v>
      </c>
      <c r="K179" s="198" t="s">
        <v>155</v>
      </c>
      <c r="L179" s="38"/>
      <c r="M179" s="203" t="s">
        <v>1</v>
      </c>
      <c r="N179" s="204" t="s">
        <v>47</v>
      </c>
      <c r="O179" s="66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6">
        <f>S179*H179</f>
        <v>0</v>
      </c>
      <c r="AR179" s="207" t="s">
        <v>156</v>
      </c>
      <c r="AT179" s="207" t="s">
        <v>151</v>
      </c>
      <c r="AU179" s="207" t="s">
        <v>167</v>
      </c>
      <c r="AY179" s="17" t="s">
        <v>149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7" t="s">
        <v>89</v>
      </c>
      <c r="BK179" s="208">
        <f>ROUND(I179*H179,2)</f>
        <v>0</v>
      </c>
      <c r="BL179" s="17" t="s">
        <v>156</v>
      </c>
      <c r="BM179" s="207" t="s">
        <v>229</v>
      </c>
    </row>
    <row r="180" spans="2:65" s="12" customFormat="1" x14ac:dyDescent="0.2">
      <c r="B180" s="209"/>
      <c r="C180" s="210"/>
      <c r="D180" s="211" t="s">
        <v>158</v>
      </c>
      <c r="E180" s="212" t="s">
        <v>1</v>
      </c>
      <c r="F180" s="213" t="s">
        <v>230</v>
      </c>
      <c r="G180" s="210"/>
      <c r="H180" s="214">
        <v>40</v>
      </c>
      <c r="I180" s="215"/>
      <c r="J180" s="210"/>
      <c r="K180" s="210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158</v>
      </c>
      <c r="AU180" s="220" t="s">
        <v>167</v>
      </c>
      <c r="AV180" s="12" t="s">
        <v>91</v>
      </c>
      <c r="AW180" s="12" t="s">
        <v>38</v>
      </c>
      <c r="AX180" s="12" t="s">
        <v>89</v>
      </c>
      <c r="AY180" s="220" t="s">
        <v>149</v>
      </c>
    </row>
    <row r="181" spans="2:65" s="1" customFormat="1" ht="16.5" customHeight="1" x14ac:dyDescent="0.2">
      <c r="B181" s="34"/>
      <c r="C181" s="196" t="s">
        <v>231</v>
      </c>
      <c r="D181" s="196" t="s">
        <v>151</v>
      </c>
      <c r="E181" s="197" t="s">
        <v>232</v>
      </c>
      <c r="F181" s="198" t="s">
        <v>233</v>
      </c>
      <c r="G181" s="199" t="s">
        <v>193</v>
      </c>
      <c r="H181" s="200">
        <v>179.28200000000001</v>
      </c>
      <c r="I181" s="201"/>
      <c r="J181" s="202">
        <f>ROUND(I181*H181,2)</f>
        <v>0</v>
      </c>
      <c r="K181" s="198" t="s">
        <v>155</v>
      </c>
      <c r="L181" s="38"/>
      <c r="M181" s="203" t="s">
        <v>1</v>
      </c>
      <c r="N181" s="204" t="s">
        <v>47</v>
      </c>
      <c r="O181" s="66"/>
      <c r="P181" s="205">
        <f>O181*H181</f>
        <v>0</v>
      </c>
      <c r="Q181" s="205">
        <v>0</v>
      </c>
      <c r="R181" s="205">
        <f>Q181*H181</f>
        <v>0</v>
      </c>
      <c r="S181" s="205">
        <v>0</v>
      </c>
      <c r="T181" s="206">
        <f>S181*H181</f>
        <v>0</v>
      </c>
      <c r="AR181" s="207" t="s">
        <v>156</v>
      </c>
      <c r="AT181" s="207" t="s">
        <v>151</v>
      </c>
      <c r="AU181" s="207" t="s">
        <v>167</v>
      </c>
      <c r="AY181" s="17" t="s">
        <v>149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7" t="s">
        <v>89</v>
      </c>
      <c r="BK181" s="208">
        <f>ROUND(I181*H181,2)</f>
        <v>0</v>
      </c>
      <c r="BL181" s="17" t="s">
        <v>156</v>
      </c>
      <c r="BM181" s="207" t="s">
        <v>234</v>
      </c>
    </row>
    <row r="182" spans="2:65" s="13" customFormat="1" x14ac:dyDescent="0.2">
      <c r="B182" s="221"/>
      <c r="C182" s="222"/>
      <c r="D182" s="211" t="s">
        <v>158</v>
      </c>
      <c r="E182" s="223" t="s">
        <v>1</v>
      </c>
      <c r="F182" s="224" t="s">
        <v>235</v>
      </c>
      <c r="G182" s="222"/>
      <c r="H182" s="223" t="s">
        <v>1</v>
      </c>
      <c r="I182" s="225"/>
      <c r="J182" s="222"/>
      <c r="K182" s="222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158</v>
      </c>
      <c r="AU182" s="230" t="s">
        <v>167</v>
      </c>
      <c r="AV182" s="13" t="s">
        <v>89</v>
      </c>
      <c r="AW182" s="13" t="s">
        <v>38</v>
      </c>
      <c r="AX182" s="13" t="s">
        <v>82</v>
      </c>
      <c r="AY182" s="230" t="s">
        <v>149</v>
      </c>
    </row>
    <row r="183" spans="2:65" s="12" customFormat="1" x14ac:dyDescent="0.2">
      <c r="B183" s="209"/>
      <c r="C183" s="210"/>
      <c r="D183" s="211" t="s">
        <v>158</v>
      </c>
      <c r="E183" s="212" t="s">
        <v>1</v>
      </c>
      <c r="F183" s="213" t="s">
        <v>236</v>
      </c>
      <c r="G183" s="210"/>
      <c r="H183" s="214">
        <v>26.797999999999998</v>
      </c>
      <c r="I183" s="215"/>
      <c r="J183" s="210"/>
      <c r="K183" s="210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158</v>
      </c>
      <c r="AU183" s="220" t="s">
        <v>167</v>
      </c>
      <c r="AV183" s="12" t="s">
        <v>91</v>
      </c>
      <c r="AW183" s="12" t="s">
        <v>38</v>
      </c>
      <c r="AX183" s="12" t="s">
        <v>82</v>
      </c>
      <c r="AY183" s="220" t="s">
        <v>149</v>
      </c>
    </row>
    <row r="184" spans="2:65" s="13" customFormat="1" x14ac:dyDescent="0.2">
      <c r="B184" s="221"/>
      <c r="C184" s="222"/>
      <c r="D184" s="211" t="s">
        <v>158</v>
      </c>
      <c r="E184" s="223" t="s">
        <v>1</v>
      </c>
      <c r="F184" s="224" t="s">
        <v>237</v>
      </c>
      <c r="G184" s="222"/>
      <c r="H184" s="223" t="s">
        <v>1</v>
      </c>
      <c r="I184" s="225"/>
      <c r="J184" s="222"/>
      <c r="K184" s="222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158</v>
      </c>
      <c r="AU184" s="230" t="s">
        <v>167</v>
      </c>
      <c r="AV184" s="13" t="s">
        <v>89</v>
      </c>
      <c r="AW184" s="13" t="s">
        <v>38</v>
      </c>
      <c r="AX184" s="13" t="s">
        <v>82</v>
      </c>
      <c r="AY184" s="230" t="s">
        <v>149</v>
      </c>
    </row>
    <row r="185" spans="2:65" s="12" customFormat="1" x14ac:dyDescent="0.2">
      <c r="B185" s="209"/>
      <c r="C185" s="210"/>
      <c r="D185" s="211" t="s">
        <v>158</v>
      </c>
      <c r="E185" s="212" t="s">
        <v>1</v>
      </c>
      <c r="F185" s="213" t="s">
        <v>238</v>
      </c>
      <c r="G185" s="210"/>
      <c r="H185" s="214">
        <v>36.808999999999997</v>
      </c>
      <c r="I185" s="215"/>
      <c r="J185" s="210"/>
      <c r="K185" s="210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158</v>
      </c>
      <c r="AU185" s="220" t="s">
        <v>167</v>
      </c>
      <c r="AV185" s="12" t="s">
        <v>91</v>
      </c>
      <c r="AW185" s="12" t="s">
        <v>38</v>
      </c>
      <c r="AX185" s="12" t="s">
        <v>82</v>
      </c>
      <c r="AY185" s="220" t="s">
        <v>149</v>
      </c>
    </row>
    <row r="186" spans="2:65" s="13" customFormat="1" x14ac:dyDescent="0.2">
      <c r="B186" s="221"/>
      <c r="C186" s="222"/>
      <c r="D186" s="211" t="s">
        <v>158</v>
      </c>
      <c r="E186" s="223" t="s">
        <v>1</v>
      </c>
      <c r="F186" s="224" t="s">
        <v>239</v>
      </c>
      <c r="G186" s="222"/>
      <c r="H186" s="223" t="s">
        <v>1</v>
      </c>
      <c r="I186" s="225"/>
      <c r="J186" s="222"/>
      <c r="K186" s="222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158</v>
      </c>
      <c r="AU186" s="230" t="s">
        <v>167</v>
      </c>
      <c r="AV186" s="13" t="s">
        <v>89</v>
      </c>
      <c r="AW186" s="13" t="s">
        <v>38</v>
      </c>
      <c r="AX186" s="13" t="s">
        <v>82</v>
      </c>
      <c r="AY186" s="230" t="s">
        <v>149</v>
      </c>
    </row>
    <row r="187" spans="2:65" s="12" customFormat="1" x14ac:dyDescent="0.2">
      <c r="B187" s="209"/>
      <c r="C187" s="210"/>
      <c r="D187" s="211" t="s">
        <v>158</v>
      </c>
      <c r="E187" s="212" t="s">
        <v>1</v>
      </c>
      <c r="F187" s="213" t="s">
        <v>240</v>
      </c>
      <c r="G187" s="210"/>
      <c r="H187" s="214">
        <v>24.675000000000001</v>
      </c>
      <c r="I187" s="215"/>
      <c r="J187" s="210"/>
      <c r="K187" s="210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158</v>
      </c>
      <c r="AU187" s="220" t="s">
        <v>167</v>
      </c>
      <c r="AV187" s="12" t="s">
        <v>91</v>
      </c>
      <c r="AW187" s="12" t="s">
        <v>38</v>
      </c>
      <c r="AX187" s="12" t="s">
        <v>82</v>
      </c>
      <c r="AY187" s="220" t="s">
        <v>149</v>
      </c>
    </row>
    <row r="188" spans="2:65" s="13" customFormat="1" x14ac:dyDescent="0.2">
      <c r="B188" s="221"/>
      <c r="C188" s="222"/>
      <c r="D188" s="211" t="s">
        <v>158</v>
      </c>
      <c r="E188" s="223" t="s">
        <v>1</v>
      </c>
      <c r="F188" s="224" t="s">
        <v>241</v>
      </c>
      <c r="G188" s="222"/>
      <c r="H188" s="223" t="s">
        <v>1</v>
      </c>
      <c r="I188" s="225"/>
      <c r="J188" s="222"/>
      <c r="K188" s="222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158</v>
      </c>
      <c r="AU188" s="230" t="s">
        <v>167</v>
      </c>
      <c r="AV188" s="13" t="s">
        <v>89</v>
      </c>
      <c r="AW188" s="13" t="s">
        <v>38</v>
      </c>
      <c r="AX188" s="13" t="s">
        <v>82</v>
      </c>
      <c r="AY188" s="230" t="s">
        <v>149</v>
      </c>
    </row>
    <row r="189" spans="2:65" s="12" customFormat="1" x14ac:dyDescent="0.2">
      <c r="B189" s="209"/>
      <c r="C189" s="210"/>
      <c r="D189" s="211" t="s">
        <v>158</v>
      </c>
      <c r="E189" s="212" t="s">
        <v>1</v>
      </c>
      <c r="F189" s="213" t="s">
        <v>242</v>
      </c>
      <c r="G189" s="210"/>
      <c r="H189" s="214">
        <v>91</v>
      </c>
      <c r="I189" s="215"/>
      <c r="J189" s="210"/>
      <c r="K189" s="210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158</v>
      </c>
      <c r="AU189" s="220" t="s">
        <v>167</v>
      </c>
      <c r="AV189" s="12" t="s">
        <v>91</v>
      </c>
      <c r="AW189" s="12" t="s">
        <v>38</v>
      </c>
      <c r="AX189" s="12" t="s">
        <v>82</v>
      </c>
      <c r="AY189" s="220" t="s">
        <v>149</v>
      </c>
    </row>
    <row r="190" spans="2:65" s="1" customFormat="1" ht="16.5" customHeight="1" x14ac:dyDescent="0.2">
      <c r="B190" s="34"/>
      <c r="C190" s="196" t="s">
        <v>8</v>
      </c>
      <c r="D190" s="196" t="s">
        <v>151</v>
      </c>
      <c r="E190" s="197" t="s">
        <v>243</v>
      </c>
      <c r="F190" s="198" t="s">
        <v>244</v>
      </c>
      <c r="G190" s="199" t="s">
        <v>193</v>
      </c>
      <c r="H190" s="200">
        <v>89.641000000000005</v>
      </c>
      <c r="I190" s="201"/>
      <c r="J190" s="202">
        <f>ROUND(I190*H190,2)</f>
        <v>0</v>
      </c>
      <c r="K190" s="198" t="s">
        <v>155</v>
      </c>
      <c r="L190" s="38"/>
      <c r="M190" s="203" t="s">
        <v>1</v>
      </c>
      <c r="N190" s="204" t="s">
        <v>47</v>
      </c>
      <c r="O190" s="66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AR190" s="207" t="s">
        <v>156</v>
      </c>
      <c r="AT190" s="207" t="s">
        <v>151</v>
      </c>
      <c r="AU190" s="207" t="s">
        <v>167</v>
      </c>
      <c r="AY190" s="17" t="s">
        <v>149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89</v>
      </c>
      <c r="BK190" s="208">
        <f>ROUND(I190*H190,2)</f>
        <v>0</v>
      </c>
      <c r="BL190" s="17" t="s">
        <v>156</v>
      </c>
      <c r="BM190" s="207" t="s">
        <v>245</v>
      </c>
    </row>
    <row r="191" spans="2:65" s="12" customFormat="1" x14ac:dyDescent="0.2">
      <c r="B191" s="209"/>
      <c r="C191" s="210"/>
      <c r="D191" s="211" t="s">
        <v>158</v>
      </c>
      <c r="E191" s="212" t="s">
        <v>1</v>
      </c>
      <c r="F191" s="213" t="s">
        <v>246</v>
      </c>
      <c r="G191" s="210"/>
      <c r="H191" s="214">
        <v>89.641000000000005</v>
      </c>
      <c r="I191" s="215"/>
      <c r="J191" s="210"/>
      <c r="K191" s="210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158</v>
      </c>
      <c r="AU191" s="220" t="s">
        <v>167</v>
      </c>
      <c r="AV191" s="12" t="s">
        <v>91</v>
      </c>
      <c r="AW191" s="12" t="s">
        <v>38</v>
      </c>
      <c r="AX191" s="12" t="s">
        <v>82</v>
      </c>
      <c r="AY191" s="220" t="s">
        <v>149</v>
      </c>
    </row>
    <row r="192" spans="2:65" s="1" customFormat="1" ht="16.5" customHeight="1" x14ac:dyDescent="0.2">
      <c r="B192" s="34"/>
      <c r="C192" s="196" t="s">
        <v>247</v>
      </c>
      <c r="D192" s="196" t="s">
        <v>151</v>
      </c>
      <c r="E192" s="197" t="s">
        <v>248</v>
      </c>
      <c r="F192" s="198" t="s">
        <v>249</v>
      </c>
      <c r="G192" s="199" t="s">
        <v>193</v>
      </c>
      <c r="H192" s="200">
        <v>140.13</v>
      </c>
      <c r="I192" s="201"/>
      <c r="J192" s="202">
        <f>ROUND(I192*H192,2)</f>
        <v>0</v>
      </c>
      <c r="K192" s="198" t="s">
        <v>155</v>
      </c>
      <c r="L192" s="38"/>
      <c r="M192" s="203" t="s">
        <v>1</v>
      </c>
      <c r="N192" s="204" t="s">
        <v>47</v>
      </c>
      <c r="O192" s="66"/>
      <c r="P192" s="205">
        <f>O192*H192</f>
        <v>0</v>
      </c>
      <c r="Q192" s="205">
        <v>0</v>
      </c>
      <c r="R192" s="205">
        <f>Q192*H192</f>
        <v>0</v>
      </c>
      <c r="S192" s="205">
        <v>0</v>
      </c>
      <c r="T192" s="206">
        <f>S192*H192</f>
        <v>0</v>
      </c>
      <c r="AR192" s="207" t="s">
        <v>156</v>
      </c>
      <c r="AT192" s="207" t="s">
        <v>151</v>
      </c>
      <c r="AU192" s="207" t="s">
        <v>167</v>
      </c>
      <c r="AY192" s="17" t="s">
        <v>149</v>
      </c>
      <c r="BE192" s="208">
        <f>IF(N192="základní",J192,0)</f>
        <v>0</v>
      </c>
      <c r="BF192" s="208">
        <f>IF(N192="snížená",J192,0)</f>
        <v>0</v>
      </c>
      <c r="BG192" s="208">
        <f>IF(N192="zákl. přenesená",J192,0)</f>
        <v>0</v>
      </c>
      <c r="BH192" s="208">
        <f>IF(N192="sníž. přenesená",J192,0)</f>
        <v>0</v>
      </c>
      <c r="BI192" s="208">
        <f>IF(N192="nulová",J192,0)</f>
        <v>0</v>
      </c>
      <c r="BJ192" s="17" t="s">
        <v>89</v>
      </c>
      <c r="BK192" s="208">
        <f>ROUND(I192*H192,2)</f>
        <v>0</v>
      </c>
      <c r="BL192" s="17" t="s">
        <v>156</v>
      </c>
      <c r="BM192" s="207" t="s">
        <v>250</v>
      </c>
    </row>
    <row r="193" spans="2:65" s="13" customFormat="1" x14ac:dyDescent="0.2">
      <c r="B193" s="221"/>
      <c r="C193" s="222"/>
      <c r="D193" s="211" t="s">
        <v>158</v>
      </c>
      <c r="E193" s="223" t="s">
        <v>1</v>
      </c>
      <c r="F193" s="224" t="s">
        <v>251</v>
      </c>
      <c r="G193" s="222"/>
      <c r="H193" s="223" t="s">
        <v>1</v>
      </c>
      <c r="I193" s="225"/>
      <c r="J193" s="222"/>
      <c r="K193" s="222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158</v>
      </c>
      <c r="AU193" s="230" t="s">
        <v>167</v>
      </c>
      <c r="AV193" s="13" t="s">
        <v>89</v>
      </c>
      <c r="AW193" s="13" t="s">
        <v>38</v>
      </c>
      <c r="AX193" s="13" t="s">
        <v>82</v>
      </c>
      <c r="AY193" s="230" t="s">
        <v>149</v>
      </c>
    </row>
    <row r="194" spans="2:65" s="12" customFormat="1" x14ac:dyDescent="0.2">
      <c r="B194" s="209"/>
      <c r="C194" s="210"/>
      <c r="D194" s="211" t="s">
        <v>158</v>
      </c>
      <c r="E194" s="212" t="s">
        <v>1</v>
      </c>
      <c r="F194" s="213" t="s">
        <v>252</v>
      </c>
      <c r="G194" s="210"/>
      <c r="H194" s="214">
        <v>140.13</v>
      </c>
      <c r="I194" s="215"/>
      <c r="J194" s="210"/>
      <c r="K194" s="210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158</v>
      </c>
      <c r="AU194" s="220" t="s">
        <v>167</v>
      </c>
      <c r="AV194" s="12" t="s">
        <v>91</v>
      </c>
      <c r="AW194" s="12" t="s">
        <v>38</v>
      </c>
      <c r="AX194" s="12" t="s">
        <v>89</v>
      </c>
      <c r="AY194" s="220" t="s">
        <v>149</v>
      </c>
    </row>
    <row r="195" spans="2:65" s="1" customFormat="1" ht="16.5" customHeight="1" x14ac:dyDescent="0.2">
      <c r="B195" s="34"/>
      <c r="C195" s="196" t="s">
        <v>253</v>
      </c>
      <c r="D195" s="196" t="s">
        <v>151</v>
      </c>
      <c r="E195" s="197" t="s">
        <v>254</v>
      </c>
      <c r="F195" s="198" t="s">
        <v>255</v>
      </c>
      <c r="G195" s="199" t="s">
        <v>193</v>
      </c>
      <c r="H195" s="200">
        <v>70.064999999999998</v>
      </c>
      <c r="I195" s="201"/>
      <c r="J195" s="202">
        <f>ROUND(I195*H195,2)</f>
        <v>0</v>
      </c>
      <c r="K195" s="198" t="s">
        <v>155</v>
      </c>
      <c r="L195" s="38"/>
      <c r="M195" s="203" t="s">
        <v>1</v>
      </c>
      <c r="N195" s="204" t="s">
        <v>47</v>
      </c>
      <c r="O195" s="66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6">
        <f>S195*H195</f>
        <v>0</v>
      </c>
      <c r="AR195" s="207" t="s">
        <v>156</v>
      </c>
      <c r="AT195" s="207" t="s">
        <v>151</v>
      </c>
      <c r="AU195" s="207" t="s">
        <v>167</v>
      </c>
      <c r="AY195" s="17" t="s">
        <v>149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7" t="s">
        <v>89</v>
      </c>
      <c r="BK195" s="208">
        <f>ROUND(I195*H195,2)</f>
        <v>0</v>
      </c>
      <c r="BL195" s="17" t="s">
        <v>156</v>
      </c>
      <c r="BM195" s="207" t="s">
        <v>256</v>
      </c>
    </row>
    <row r="196" spans="2:65" s="12" customFormat="1" x14ac:dyDescent="0.2">
      <c r="B196" s="209"/>
      <c r="C196" s="210"/>
      <c r="D196" s="211" t="s">
        <v>158</v>
      </c>
      <c r="E196" s="212" t="s">
        <v>1</v>
      </c>
      <c r="F196" s="213" t="s">
        <v>257</v>
      </c>
      <c r="G196" s="210"/>
      <c r="H196" s="214">
        <v>70.064999999999998</v>
      </c>
      <c r="I196" s="215"/>
      <c r="J196" s="210"/>
      <c r="K196" s="210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158</v>
      </c>
      <c r="AU196" s="220" t="s">
        <v>167</v>
      </c>
      <c r="AV196" s="12" t="s">
        <v>91</v>
      </c>
      <c r="AW196" s="12" t="s">
        <v>38</v>
      </c>
      <c r="AX196" s="12" t="s">
        <v>89</v>
      </c>
      <c r="AY196" s="220" t="s">
        <v>149</v>
      </c>
    </row>
    <row r="197" spans="2:65" s="1" customFormat="1" ht="16.5" customHeight="1" x14ac:dyDescent="0.2">
      <c r="B197" s="34"/>
      <c r="C197" s="196" t="s">
        <v>258</v>
      </c>
      <c r="D197" s="196" t="s">
        <v>151</v>
      </c>
      <c r="E197" s="197" t="s">
        <v>259</v>
      </c>
      <c r="F197" s="198" t="s">
        <v>260</v>
      </c>
      <c r="G197" s="199" t="s">
        <v>193</v>
      </c>
      <c r="H197" s="200">
        <v>342.91</v>
      </c>
      <c r="I197" s="201"/>
      <c r="J197" s="202">
        <f>ROUND(I197*H197,2)</f>
        <v>0</v>
      </c>
      <c r="K197" s="198" t="s">
        <v>155</v>
      </c>
      <c r="L197" s="38"/>
      <c r="M197" s="203" t="s">
        <v>1</v>
      </c>
      <c r="N197" s="204" t="s">
        <v>47</v>
      </c>
      <c r="O197" s="66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6">
        <f>S197*H197</f>
        <v>0</v>
      </c>
      <c r="AR197" s="207" t="s">
        <v>156</v>
      </c>
      <c r="AT197" s="207" t="s">
        <v>151</v>
      </c>
      <c r="AU197" s="207" t="s">
        <v>167</v>
      </c>
      <c r="AY197" s="17" t="s">
        <v>149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7" t="s">
        <v>89</v>
      </c>
      <c r="BK197" s="208">
        <f>ROUND(I197*H197,2)</f>
        <v>0</v>
      </c>
      <c r="BL197" s="17" t="s">
        <v>156</v>
      </c>
      <c r="BM197" s="207" t="s">
        <v>261</v>
      </c>
    </row>
    <row r="198" spans="2:65" s="13" customFormat="1" x14ac:dyDescent="0.2">
      <c r="B198" s="221"/>
      <c r="C198" s="222"/>
      <c r="D198" s="211" t="s">
        <v>158</v>
      </c>
      <c r="E198" s="223" t="s">
        <v>1</v>
      </c>
      <c r="F198" s="224" t="s">
        <v>262</v>
      </c>
      <c r="G198" s="222"/>
      <c r="H198" s="223" t="s">
        <v>1</v>
      </c>
      <c r="I198" s="225"/>
      <c r="J198" s="222"/>
      <c r="K198" s="222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158</v>
      </c>
      <c r="AU198" s="230" t="s">
        <v>167</v>
      </c>
      <c r="AV198" s="13" t="s">
        <v>89</v>
      </c>
      <c r="AW198" s="13" t="s">
        <v>38</v>
      </c>
      <c r="AX198" s="13" t="s">
        <v>82</v>
      </c>
      <c r="AY198" s="230" t="s">
        <v>149</v>
      </c>
    </row>
    <row r="199" spans="2:65" s="12" customFormat="1" x14ac:dyDescent="0.2">
      <c r="B199" s="209"/>
      <c r="C199" s="210"/>
      <c r="D199" s="211" t="s">
        <v>158</v>
      </c>
      <c r="E199" s="212" t="s">
        <v>1</v>
      </c>
      <c r="F199" s="213" t="s">
        <v>263</v>
      </c>
      <c r="G199" s="210"/>
      <c r="H199" s="214">
        <v>95.04</v>
      </c>
      <c r="I199" s="215"/>
      <c r="J199" s="210"/>
      <c r="K199" s="210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158</v>
      </c>
      <c r="AU199" s="220" t="s">
        <v>167</v>
      </c>
      <c r="AV199" s="12" t="s">
        <v>91</v>
      </c>
      <c r="AW199" s="12" t="s">
        <v>38</v>
      </c>
      <c r="AX199" s="12" t="s">
        <v>82</v>
      </c>
      <c r="AY199" s="220" t="s">
        <v>149</v>
      </c>
    </row>
    <row r="200" spans="2:65" s="13" customFormat="1" x14ac:dyDescent="0.2">
      <c r="B200" s="221"/>
      <c r="C200" s="222"/>
      <c r="D200" s="211" t="s">
        <v>158</v>
      </c>
      <c r="E200" s="223" t="s">
        <v>1</v>
      </c>
      <c r="F200" s="224" t="s">
        <v>264</v>
      </c>
      <c r="G200" s="222"/>
      <c r="H200" s="223" t="s">
        <v>1</v>
      </c>
      <c r="I200" s="225"/>
      <c r="J200" s="222"/>
      <c r="K200" s="222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158</v>
      </c>
      <c r="AU200" s="230" t="s">
        <v>167</v>
      </c>
      <c r="AV200" s="13" t="s">
        <v>89</v>
      </c>
      <c r="AW200" s="13" t="s">
        <v>38</v>
      </c>
      <c r="AX200" s="13" t="s">
        <v>82</v>
      </c>
      <c r="AY200" s="230" t="s">
        <v>149</v>
      </c>
    </row>
    <row r="201" spans="2:65" s="12" customFormat="1" x14ac:dyDescent="0.2">
      <c r="B201" s="209"/>
      <c r="C201" s="210"/>
      <c r="D201" s="211" t="s">
        <v>158</v>
      </c>
      <c r="E201" s="212" t="s">
        <v>1</v>
      </c>
      <c r="F201" s="213" t="s">
        <v>265</v>
      </c>
      <c r="G201" s="210"/>
      <c r="H201" s="214">
        <v>247.87</v>
      </c>
      <c r="I201" s="215"/>
      <c r="J201" s="210"/>
      <c r="K201" s="210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158</v>
      </c>
      <c r="AU201" s="220" t="s">
        <v>167</v>
      </c>
      <c r="AV201" s="12" t="s">
        <v>91</v>
      </c>
      <c r="AW201" s="12" t="s">
        <v>38</v>
      </c>
      <c r="AX201" s="12" t="s">
        <v>82</v>
      </c>
      <c r="AY201" s="220" t="s">
        <v>149</v>
      </c>
    </row>
    <row r="202" spans="2:65" s="14" customFormat="1" x14ac:dyDescent="0.2">
      <c r="B202" s="241"/>
      <c r="C202" s="242"/>
      <c r="D202" s="211" t="s">
        <v>158</v>
      </c>
      <c r="E202" s="243" t="s">
        <v>1</v>
      </c>
      <c r="F202" s="244" t="s">
        <v>266</v>
      </c>
      <c r="G202" s="242"/>
      <c r="H202" s="245">
        <v>342.91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AT202" s="251" t="s">
        <v>158</v>
      </c>
      <c r="AU202" s="251" t="s">
        <v>167</v>
      </c>
      <c r="AV202" s="14" t="s">
        <v>156</v>
      </c>
      <c r="AW202" s="14" t="s">
        <v>38</v>
      </c>
      <c r="AX202" s="14" t="s">
        <v>89</v>
      </c>
      <c r="AY202" s="251" t="s">
        <v>149</v>
      </c>
    </row>
    <row r="203" spans="2:65" s="1" customFormat="1" ht="16.5" customHeight="1" x14ac:dyDescent="0.2">
      <c r="B203" s="34"/>
      <c r="C203" s="196" t="s">
        <v>267</v>
      </c>
      <c r="D203" s="196" t="s">
        <v>151</v>
      </c>
      <c r="E203" s="197" t="s">
        <v>268</v>
      </c>
      <c r="F203" s="198" t="s">
        <v>269</v>
      </c>
      <c r="G203" s="199" t="s">
        <v>193</v>
      </c>
      <c r="H203" s="200">
        <v>171.45500000000001</v>
      </c>
      <c r="I203" s="201"/>
      <c r="J203" s="202">
        <f>ROUND(I203*H203,2)</f>
        <v>0</v>
      </c>
      <c r="K203" s="198" t="s">
        <v>155</v>
      </c>
      <c r="L203" s="38"/>
      <c r="M203" s="203" t="s">
        <v>1</v>
      </c>
      <c r="N203" s="204" t="s">
        <v>47</v>
      </c>
      <c r="O203" s="66"/>
      <c r="P203" s="205">
        <f>O203*H203</f>
        <v>0</v>
      </c>
      <c r="Q203" s="205">
        <v>0</v>
      </c>
      <c r="R203" s="205">
        <f>Q203*H203</f>
        <v>0</v>
      </c>
      <c r="S203" s="205">
        <v>0</v>
      </c>
      <c r="T203" s="206">
        <f>S203*H203</f>
        <v>0</v>
      </c>
      <c r="AR203" s="207" t="s">
        <v>156</v>
      </c>
      <c r="AT203" s="207" t="s">
        <v>151</v>
      </c>
      <c r="AU203" s="207" t="s">
        <v>167</v>
      </c>
      <c r="AY203" s="17" t="s">
        <v>149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7" t="s">
        <v>89</v>
      </c>
      <c r="BK203" s="208">
        <f>ROUND(I203*H203,2)</f>
        <v>0</v>
      </c>
      <c r="BL203" s="17" t="s">
        <v>156</v>
      </c>
      <c r="BM203" s="207" t="s">
        <v>270</v>
      </c>
    </row>
    <row r="204" spans="2:65" s="12" customFormat="1" x14ac:dyDescent="0.2">
      <c r="B204" s="209"/>
      <c r="C204" s="210"/>
      <c r="D204" s="211" t="s">
        <v>158</v>
      </c>
      <c r="E204" s="212" t="s">
        <v>1</v>
      </c>
      <c r="F204" s="213" t="s">
        <v>271</v>
      </c>
      <c r="G204" s="210"/>
      <c r="H204" s="214">
        <v>171.45500000000001</v>
      </c>
      <c r="I204" s="215"/>
      <c r="J204" s="210"/>
      <c r="K204" s="210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158</v>
      </c>
      <c r="AU204" s="220" t="s">
        <v>167</v>
      </c>
      <c r="AV204" s="12" t="s">
        <v>91</v>
      </c>
      <c r="AW204" s="12" t="s">
        <v>38</v>
      </c>
      <c r="AX204" s="12" t="s">
        <v>89</v>
      </c>
      <c r="AY204" s="220" t="s">
        <v>149</v>
      </c>
    </row>
    <row r="205" spans="2:65" s="1" customFormat="1" ht="16.5" customHeight="1" x14ac:dyDescent="0.2">
      <c r="B205" s="34"/>
      <c r="C205" s="196" t="s">
        <v>272</v>
      </c>
      <c r="D205" s="196" t="s">
        <v>151</v>
      </c>
      <c r="E205" s="197" t="s">
        <v>273</v>
      </c>
      <c r="F205" s="198" t="s">
        <v>274</v>
      </c>
      <c r="G205" s="199" t="s">
        <v>170</v>
      </c>
      <c r="H205" s="200">
        <v>623.47299999999996</v>
      </c>
      <c r="I205" s="201"/>
      <c r="J205" s="202">
        <f>ROUND(I205*H205,2)</f>
        <v>0</v>
      </c>
      <c r="K205" s="198" t="s">
        <v>155</v>
      </c>
      <c r="L205" s="38"/>
      <c r="M205" s="203" t="s">
        <v>1</v>
      </c>
      <c r="N205" s="204" t="s">
        <v>47</v>
      </c>
      <c r="O205" s="66"/>
      <c r="P205" s="205">
        <f>O205*H205</f>
        <v>0</v>
      </c>
      <c r="Q205" s="205">
        <v>8.4000000000000003E-4</v>
      </c>
      <c r="R205" s="205">
        <f>Q205*H205</f>
        <v>0.52371731999999993</v>
      </c>
      <c r="S205" s="205">
        <v>0</v>
      </c>
      <c r="T205" s="206">
        <f>S205*H205</f>
        <v>0</v>
      </c>
      <c r="AR205" s="207" t="s">
        <v>156</v>
      </c>
      <c r="AT205" s="207" t="s">
        <v>151</v>
      </c>
      <c r="AU205" s="207" t="s">
        <v>167</v>
      </c>
      <c r="AY205" s="17" t="s">
        <v>149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7" t="s">
        <v>89</v>
      </c>
      <c r="BK205" s="208">
        <f>ROUND(I205*H205,2)</f>
        <v>0</v>
      </c>
      <c r="BL205" s="17" t="s">
        <v>156</v>
      </c>
      <c r="BM205" s="207" t="s">
        <v>275</v>
      </c>
    </row>
    <row r="206" spans="2:65" s="13" customFormat="1" x14ac:dyDescent="0.2">
      <c r="B206" s="221"/>
      <c r="C206" s="222"/>
      <c r="D206" s="211" t="s">
        <v>158</v>
      </c>
      <c r="E206" s="223" t="s">
        <v>1</v>
      </c>
      <c r="F206" s="224" t="s">
        <v>276</v>
      </c>
      <c r="G206" s="222"/>
      <c r="H206" s="223" t="s">
        <v>1</v>
      </c>
      <c r="I206" s="225"/>
      <c r="J206" s="222"/>
      <c r="K206" s="222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158</v>
      </c>
      <c r="AU206" s="230" t="s">
        <v>167</v>
      </c>
      <c r="AV206" s="13" t="s">
        <v>89</v>
      </c>
      <c r="AW206" s="13" t="s">
        <v>38</v>
      </c>
      <c r="AX206" s="13" t="s">
        <v>82</v>
      </c>
      <c r="AY206" s="230" t="s">
        <v>149</v>
      </c>
    </row>
    <row r="207" spans="2:65" s="12" customFormat="1" x14ac:dyDescent="0.2">
      <c r="B207" s="209"/>
      <c r="C207" s="210"/>
      <c r="D207" s="211" t="s">
        <v>158</v>
      </c>
      <c r="E207" s="212" t="s">
        <v>1</v>
      </c>
      <c r="F207" s="213" t="s">
        <v>277</v>
      </c>
      <c r="G207" s="210"/>
      <c r="H207" s="214">
        <v>172.8</v>
      </c>
      <c r="I207" s="215"/>
      <c r="J207" s="210"/>
      <c r="K207" s="210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158</v>
      </c>
      <c r="AU207" s="220" t="s">
        <v>167</v>
      </c>
      <c r="AV207" s="12" t="s">
        <v>91</v>
      </c>
      <c r="AW207" s="12" t="s">
        <v>38</v>
      </c>
      <c r="AX207" s="12" t="s">
        <v>82</v>
      </c>
      <c r="AY207" s="220" t="s">
        <v>149</v>
      </c>
    </row>
    <row r="208" spans="2:65" s="13" customFormat="1" x14ac:dyDescent="0.2">
      <c r="B208" s="221"/>
      <c r="C208" s="222"/>
      <c r="D208" s="211" t="s">
        <v>158</v>
      </c>
      <c r="E208" s="223" t="s">
        <v>1</v>
      </c>
      <c r="F208" s="224" t="s">
        <v>264</v>
      </c>
      <c r="G208" s="222"/>
      <c r="H208" s="223" t="s">
        <v>1</v>
      </c>
      <c r="I208" s="225"/>
      <c r="J208" s="222"/>
      <c r="K208" s="222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158</v>
      </c>
      <c r="AU208" s="230" t="s">
        <v>167</v>
      </c>
      <c r="AV208" s="13" t="s">
        <v>89</v>
      </c>
      <c r="AW208" s="13" t="s">
        <v>38</v>
      </c>
      <c r="AX208" s="13" t="s">
        <v>82</v>
      </c>
      <c r="AY208" s="230" t="s">
        <v>149</v>
      </c>
    </row>
    <row r="209" spans="2:65" s="12" customFormat="1" x14ac:dyDescent="0.2">
      <c r="B209" s="209"/>
      <c r="C209" s="210"/>
      <c r="D209" s="211" t="s">
        <v>158</v>
      </c>
      <c r="E209" s="212" t="s">
        <v>1</v>
      </c>
      <c r="F209" s="213" t="s">
        <v>278</v>
      </c>
      <c r="G209" s="210"/>
      <c r="H209" s="214">
        <v>450.673</v>
      </c>
      <c r="I209" s="215"/>
      <c r="J209" s="210"/>
      <c r="K209" s="210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158</v>
      </c>
      <c r="AU209" s="220" t="s">
        <v>167</v>
      </c>
      <c r="AV209" s="12" t="s">
        <v>91</v>
      </c>
      <c r="AW209" s="12" t="s">
        <v>38</v>
      </c>
      <c r="AX209" s="12" t="s">
        <v>82</v>
      </c>
      <c r="AY209" s="220" t="s">
        <v>149</v>
      </c>
    </row>
    <row r="210" spans="2:65" s="1" customFormat="1" ht="16.5" customHeight="1" x14ac:dyDescent="0.2">
      <c r="B210" s="34"/>
      <c r="C210" s="196" t="s">
        <v>7</v>
      </c>
      <c r="D210" s="196" t="s">
        <v>151</v>
      </c>
      <c r="E210" s="197" t="s">
        <v>279</v>
      </c>
      <c r="F210" s="198" t="s">
        <v>280</v>
      </c>
      <c r="G210" s="199" t="s">
        <v>170</v>
      </c>
      <c r="H210" s="200">
        <v>211.60900000000001</v>
      </c>
      <c r="I210" s="201"/>
      <c r="J210" s="202">
        <f>ROUND(I210*H210,2)</f>
        <v>0</v>
      </c>
      <c r="K210" s="198" t="s">
        <v>155</v>
      </c>
      <c r="L210" s="38"/>
      <c r="M210" s="203" t="s">
        <v>1</v>
      </c>
      <c r="N210" s="204" t="s">
        <v>47</v>
      </c>
      <c r="O210" s="66"/>
      <c r="P210" s="205">
        <f>O210*H210</f>
        <v>0</v>
      </c>
      <c r="Q210" s="205">
        <v>8.4999999999999995E-4</v>
      </c>
      <c r="R210" s="205">
        <f>Q210*H210</f>
        <v>0.17986764999999999</v>
      </c>
      <c r="S210" s="205">
        <v>0</v>
      </c>
      <c r="T210" s="206">
        <f>S210*H210</f>
        <v>0</v>
      </c>
      <c r="AR210" s="207" t="s">
        <v>156</v>
      </c>
      <c r="AT210" s="207" t="s">
        <v>151</v>
      </c>
      <c r="AU210" s="207" t="s">
        <v>167</v>
      </c>
      <c r="AY210" s="17" t="s">
        <v>149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7" t="s">
        <v>89</v>
      </c>
      <c r="BK210" s="208">
        <f>ROUND(I210*H210,2)</f>
        <v>0</v>
      </c>
      <c r="BL210" s="17" t="s">
        <v>156</v>
      </c>
      <c r="BM210" s="207" t="s">
        <v>281</v>
      </c>
    </row>
    <row r="211" spans="2:65" s="13" customFormat="1" x14ac:dyDescent="0.2">
      <c r="B211" s="221"/>
      <c r="C211" s="222"/>
      <c r="D211" s="211" t="s">
        <v>158</v>
      </c>
      <c r="E211" s="223" t="s">
        <v>1</v>
      </c>
      <c r="F211" s="224" t="s">
        <v>237</v>
      </c>
      <c r="G211" s="222"/>
      <c r="H211" s="223" t="s">
        <v>1</v>
      </c>
      <c r="I211" s="225"/>
      <c r="J211" s="222"/>
      <c r="K211" s="222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158</v>
      </c>
      <c r="AU211" s="230" t="s">
        <v>167</v>
      </c>
      <c r="AV211" s="13" t="s">
        <v>89</v>
      </c>
      <c r="AW211" s="13" t="s">
        <v>38</v>
      </c>
      <c r="AX211" s="13" t="s">
        <v>82</v>
      </c>
      <c r="AY211" s="230" t="s">
        <v>149</v>
      </c>
    </row>
    <row r="212" spans="2:65" s="12" customFormat="1" x14ac:dyDescent="0.2">
      <c r="B212" s="209"/>
      <c r="C212" s="210"/>
      <c r="D212" s="211" t="s">
        <v>158</v>
      </c>
      <c r="E212" s="212" t="s">
        <v>1</v>
      </c>
      <c r="F212" s="213" t="s">
        <v>282</v>
      </c>
      <c r="G212" s="210"/>
      <c r="H212" s="214">
        <v>46.301000000000002</v>
      </c>
      <c r="I212" s="215"/>
      <c r="J212" s="210"/>
      <c r="K212" s="210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158</v>
      </c>
      <c r="AU212" s="220" t="s">
        <v>167</v>
      </c>
      <c r="AV212" s="12" t="s">
        <v>91</v>
      </c>
      <c r="AW212" s="12" t="s">
        <v>38</v>
      </c>
      <c r="AX212" s="12" t="s">
        <v>82</v>
      </c>
      <c r="AY212" s="220" t="s">
        <v>149</v>
      </c>
    </row>
    <row r="213" spans="2:65" s="13" customFormat="1" x14ac:dyDescent="0.2">
      <c r="B213" s="221"/>
      <c r="C213" s="222"/>
      <c r="D213" s="211" t="s">
        <v>158</v>
      </c>
      <c r="E213" s="223" t="s">
        <v>1</v>
      </c>
      <c r="F213" s="224" t="s">
        <v>235</v>
      </c>
      <c r="G213" s="222"/>
      <c r="H213" s="223" t="s">
        <v>1</v>
      </c>
      <c r="I213" s="225"/>
      <c r="J213" s="222"/>
      <c r="K213" s="222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158</v>
      </c>
      <c r="AU213" s="230" t="s">
        <v>167</v>
      </c>
      <c r="AV213" s="13" t="s">
        <v>89</v>
      </c>
      <c r="AW213" s="13" t="s">
        <v>38</v>
      </c>
      <c r="AX213" s="13" t="s">
        <v>82</v>
      </c>
      <c r="AY213" s="230" t="s">
        <v>149</v>
      </c>
    </row>
    <row r="214" spans="2:65" s="12" customFormat="1" x14ac:dyDescent="0.2">
      <c r="B214" s="209"/>
      <c r="C214" s="210"/>
      <c r="D214" s="211" t="s">
        <v>158</v>
      </c>
      <c r="E214" s="212" t="s">
        <v>1</v>
      </c>
      <c r="F214" s="213" t="s">
        <v>283</v>
      </c>
      <c r="G214" s="210"/>
      <c r="H214" s="214">
        <v>33.707999999999998</v>
      </c>
      <c r="I214" s="215"/>
      <c r="J214" s="210"/>
      <c r="K214" s="210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158</v>
      </c>
      <c r="AU214" s="220" t="s">
        <v>167</v>
      </c>
      <c r="AV214" s="12" t="s">
        <v>91</v>
      </c>
      <c r="AW214" s="12" t="s">
        <v>38</v>
      </c>
      <c r="AX214" s="12" t="s">
        <v>82</v>
      </c>
      <c r="AY214" s="220" t="s">
        <v>149</v>
      </c>
    </row>
    <row r="215" spans="2:65" s="13" customFormat="1" x14ac:dyDescent="0.2">
      <c r="B215" s="221"/>
      <c r="C215" s="222"/>
      <c r="D215" s="211" t="s">
        <v>158</v>
      </c>
      <c r="E215" s="223" t="s">
        <v>1</v>
      </c>
      <c r="F215" s="224" t="s">
        <v>284</v>
      </c>
      <c r="G215" s="222"/>
      <c r="H215" s="223" t="s">
        <v>1</v>
      </c>
      <c r="I215" s="225"/>
      <c r="J215" s="222"/>
      <c r="K215" s="222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158</v>
      </c>
      <c r="AU215" s="230" t="s">
        <v>167</v>
      </c>
      <c r="AV215" s="13" t="s">
        <v>89</v>
      </c>
      <c r="AW215" s="13" t="s">
        <v>38</v>
      </c>
      <c r="AX215" s="13" t="s">
        <v>82</v>
      </c>
      <c r="AY215" s="230" t="s">
        <v>149</v>
      </c>
    </row>
    <row r="216" spans="2:65" s="12" customFormat="1" x14ac:dyDescent="0.2">
      <c r="B216" s="209"/>
      <c r="C216" s="210"/>
      <c r="D216" s="211" t="s">
        <v>158</v>
      </c>
      <c r="E216" s="212" t="s">
        <v>1</v>
      </c>
      <c r="F216" s="213" t="s">
        <v>285</v>
      </c>
      <c r="G216" s="210"/>
      <c r="H216" s="214">
        <v>43.4</v>
      </c>
      <c r="I216" s="215"/>
      <c r="J216" s="210"/>
      <c r="K216" s="210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158</v>
      </c>
      <c r="AU216" s="220" t="s">
        <v>167</v>
      </c>
      <c r="AV216" s="12" t="s">
        <v>91</v>
      </c>
      <c r="AW216" s="12" t="s">
        <v>38</v>
      </c>
      <c r="AX216" s="12" t="s">
        <v>82</v>
      </c>
      <c r="AY216" s="220" t="s">
        <v>149</v>
      </c>
    </row>
    <row r="217" spans="2:65" s="13" customFormat="1" x14ac:dyDescent="0.2">
      <c r="B217" s="221"/>
      <c r="C217" s="222"/>
      <c r="D217" s="211" t="s">
        <v>158</v>
      </c>
      <c r="E217" s="223" t="s">
        <v>1</v>
      </c>
      <c r="F217" s="224" t="s">
        <v>286</v>
      </c>
      <c r="G217" s="222"/>
      <c r="H217" s="223" t="s">
        <v>1</v>
      </c>
      <c r="I217" s="225"/>
      <c r="J217" s="222"/>
      <c r="K217" s="222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158</v>
      </c>
      <c r="AU217" s="230" t="s">
        <v>167</v>
      </c>
      <c r="AV217" s="13" t="s">
        <v>89</v>
      </c>
      <c r="AW217" s="13" t="s">
        <v>38</v>
      </c>
      <c r="AX217" s="13" t="s">
        <v>82</v>
      </c>
      <c r="AY217" s="230" t="s">
        <v>149</v>
      </c>
    </row>
    <row r="218" spans="2:65" s="12" customFormat="1" x14ac:dyDescent="0.2">
      <c r="B218" s="209"/>
      <c r="C218" s="210"/>
      <c r="D218" s="211" t="s">
        <v>158</v>
      </c>
      <c r="E218" s="212" t="s">
        <v>1</v>
      </c>
      <c r="F218" s="213" t="s">
        <v>287</v>
      </c>
      <c r="G218" s="210"/>
      <c r="H218" s="214">
        <v>88.2</v>
      </c>
      <c r="I218" s="215"/>
      <c r="J218" s="210"/>
      <c r="K218" s="210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158</v>
      </c>
      <c r="AU218" s="220" t="s">
        <v>167</v>
      </c>
      <c r="AV218" s="12" t="s">
        <v>91</v>
      </c>
      <c r="AW218" s="12" t="s">
        <v>38</v>
      </c>
      <c r="AX218" s="12" t="s">
        <v>82</v>
      </c>
      <c r="AY218" s="220" t="s">
        <v>149</v>
      </c>
    </row>
    <row r="219" spans="2:65" s="1" customFormat="1" ht="16.5" customHeight="1" x14ac:dyDescent="0.2">
      <c r="B219" s="34"/>
      <c r="C219" s="196" t="s">
        <v>288</v>
      </c>
      <c r="D219" s="196" t="s">
        <v>151</v>
      </c>
      <c r="E219" s="197" t="s">
        <v>289</v>
      </c>
      <c r="F219" s="198" t="s">
        <v>290</v>
      </c>
      <c r="G219" s="199" t="s">
        <v>170</v>
      </c>
      <c r="H219" s="200">
        <v>623.47299999999996</v>
      </c>
      <c r="I219" s="201"/>
      <c r="J219" s="202">
        <f>ROUND(I219*H219,2)</f>
        <v>0</v>
      </c>
      <c r="K219" s="198" t="s">
        <v>155</v>
      </c>
      <c r="L219" s="38"/>
      <c r="M219" s="203" t="s">
        <v>1</v>
      </c>
      <c r="N219" s="204" t="s">
        <v>47</v>
      </c>
      <c r="O219" s="66"/>
      <c r="P219" s="205">
        <f>O219*H219</f>
        <v>0</v>
      </c>
      <c r="Q219" s="205">
        <v>0</v>
      </c>
      <c r="R219" s="205">
        <f>Q219*H219</f>
        <v>0</v>
      </c>
      <c r="S219" s="205">
        <v>0</v>
      </c>
      <c r="T219" s="206">
        <f>S219*H219</f>
        <v>0</v>
      </c>
      <c r="AR219" s="207" t="s">
        <v>156</v>
      </c>
      <c r="AT219" s="207" t="s">
        <v>151</v>
      </c>
      <c r="AU219" s="207" t="s">
        <v>167</v>
      </c>
      <c r="AY219" s="17" t="s">
        <v>149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7" t="s">
        <v>89</v>
      </c>
      <c r="BK219" s="208">
        <f>ROUND(I219*H219,2)</f>
        <v>0</v>
      </c>
      <c r="BL219" s="17" t="s">
        <v>156</v>
      </c>
      <c r="BM219" s="207" t="s">
        <v>291</v>
      </c>
    </row>
    <row r="220" spans="2:65" s="12" customFormat="1" x14ac:dyDescent="0.2">
      <c r="B220" s="209"/>
      <c r="C220" s="210"/>
      <c r="D220" s="211" t="s">
        <v>158</v>
      </c>
      <c r="E220" s="212" t="s">
        <v>1</v>
      </c>
      <c r="F220" s="213" t="s">
        <v>292</v>
      </c>
      <c r="G220" s="210"/>
      <c r="H220" s="214">
        <v>623.47299999999996</v>
      </c>
      <c r="I220" s="215"/>
      <c r="J220" s="210"/>
      <c r="K220" s="210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158</v>
      </c>
      <c r="AU220" s="220" t="s">
        <v>167</v>
      </c>
      <c r="AV220" s="12" t="s">
        <v>91</v>
      </c>
      <c r="AW220" s="12" t="s">
        <v>38</v>
      </c>
      <c r="AX220" s="12" t="s">
        <v>82</v>
      </c>
      <c r="AY220" s="220" t="s">
        <v>149</v>
      </c>
    </row>
    <row r="221" spans="2:65" s="1" customFormat="1" ht="16.5" customHeight="1" x14ac:dyDescent="0.2">
      <c r="B221" s="34"/>
      <c r="C221" s="196" t="s">
        <v>293</v>
      </c>
      <c r="D221" s="196" t="s">
        <v>151</v>
      </c>
      <c r="E221" s="197" t="s">
        <v>294</v>
      </c>
      <c r="F221" s="198" t="s">
        <v>295</v>
      </c>
      <c r="G221" s="199" t="s">
        <v>170</v>
      </c>
      <c r="H221" s="200">
        <v>211.60900000000001</v>
      </c>
      <c r="I221" s="201"/>
      <c r="J221" s="202">
        <f>ROUND(I221*H221,2)</f>
        <v>0</v>
      </c>
      <c r="K221" s="198" t="s">
        <v>155</v>
      </c>
      <c r="L221" s="38"/>
      <c r="M221" s="203" t="s">
        <v>1</v>
      </c>
      <c r="N221" s="204" t="s">
        <v>47</v>
      </c>
      <c r="O221" s="66"/>
      <c r="P221" s="205">
        <f>O221*H221</f>
        <v>0</v>
      </c>
      <c r="Q221" s="205">
        <v>0</v>
      </c>
      <c r="R221" s="205">
        <f>Q221*H221</f>
        <v>0</v>
      </c>
      <c r="S221" s="205">
        <v>0</v>
      </c>
      <c r="T221" s="206">
        <f>S221*H221</f>
        <v>0</v>
      </c>
      <c r="AR221" s="207" t="s">
        <v>156</v>
      </c>
      <c r="AT221" s="207" t="s">
        <v>151</v>
      </c>
      <c r="AU221" s="207" t="s">
        <v>167</v>
      </c>
      <c r="AY221" s="17" t="s">
        <v>149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7" t="s">
        <v>89</v>
      </c>
      <c r="BK221" s="208">
        <f>ROUND(I221*H221,2)</f>
        <v>0</v>
      </c>
      <c r="BL221" s="17" t="s">
        <v>156</v>
      </c>
      <c r="BM221" s="207" t="s">
        <v>296</v>
      </c>
    </row>
    <row r="222" spans="2:65" s="12" customFormat="1" x14ac:dyDescent="0.2">
      <c r="B222" s="209"/>
      <c r="C222" s="210"/>
      <c r="D222" s="211" t="s">
        <v>158</v>
      </c>
      <c r="E222" s="212" t="s">
        <v>1</v>
      </c>
      <c r="F222" s="213" t="s">
        <v>297</v>
      </c>
      <c r="G222" s="210"/>
      <c r="H222" s="214">
        <v>211.60900000000001</v>
      </c>
      <c r="I222" s="215"/>
      <c r="J222" s="210"/>
      <c r="K222" s="210"/>
      <c r="L222" s="216"/>
      <c r="M222" s="217"/>
      <c r="N222" s="218"/>
      <c r="O222" s="218"/>
      <c r="P222" s="218"/>
      <c r="Q222" s="218"/>
      <c r="R222" s="218"/>
      <c r="S222" s="218"/>
      <c r="T222" s="219"/>
      <c r="AT222" s="220" t="s">
        <v>158</v>
      </c>
      <c r="AU222" s="220" t="s">
        <v>167</v>
      </c>
      <c r="AV222" s="12" t="s">
        <v>91</v>
      </c>
      <c r="AW222" s="12" t="s">
        <v>38</v>
      </c>
      <c r="AX222" s="12" t="s">
        <v>82</v>
      </c>
      <c r="AY222" s="220" t="s">
        <v>149</v>
      </c>
    </row>
    <row r="223" spans="2:65" s="11" customFormat="1" ht="20.85" customHeight="1" x14ac:dyDescent="0.2">
      <c r="B223" s="180"/>
      <c r="C223" s="181"/>
      <c r="D223" s="182" t="s">
        <v>81</v>
      </c>
      <c r="E223" s="194" t="s">
        <v>247</v>
      </c>
      <c r="F223" s="194" t="s">
        <v>298</v>
      </c>
      <c r="G223" s="181"/>
      <c r="H223" s="181"/>
      <c r="I223" s="184"/>
      <c r="J223" s="195">
        <f>BK223</f>
        <v>0</v>
      </c>
      <c r="K223" s="181"/>
      <c r="L223" s="186"/>
      <c r="M223" s="187"/>
      <c r="N223" s="188"/>
      <c r="O223" s="188"/>
      <c r="P223" s="189">
        <f>SUM(P224:P227)</f>
        <v>0</v>
      </c>
      <c r="Q223" s="188"/>
      <c r="R223" s="189">
        <f>SUM(R224:R227)</f>
        <v>0</v>
      </c>
      <c r="S223" s="188"/>
      <c r="T223" s="190">
        <f>SUM(T224:T227)</f>
        <v>0</v>
      </c>
      <c r="AR223" s="191" t="s">
        <v>89</v>
      </c>
      <c r="AT223" s="192" t="s">
        <v>81</v>
      </c>
      <c r="AU223" s="192" t="s">
        <v>91</v>
      </c>
      <c r="AY223" s="191" t="s">
        <v>149</v>
      </c>
      <c r="BK223" s="193">
        <f>SUM(BK224:BK227)</f>
        <v>0</v>
      </c>
    </row>
    <row r="224" spans="2:65" s="1" customFormat="1" ht="16.5" customHeight="1" x14ac:dyDescent="0.2">
      <c r="B224" s="34"/>
      <c r="C224" s="196" t="s">
        <v>299</v>
      </c>
      <c r="D224" s="196" t="s">
        <v>151</v>
      </c>
      <c r="E224" s="197" t="s">
        <v>300</v>
      </c>
      <c r="F224" s="198" t="s">
        <v>301</v>
      </c>
      <c r="G224" s="199" t="s">
        <v>193</v>
      </c>
      <c r="H224" s="200">
        <v>942.22299999999996</v>
      </c>
      <c r="I224" s="201"/>
      <c r="J224" s="202">
        <f>ROUND(I224*H224,2)</f>
        <v>0</v>
      </c>
      <c r="K224" s="198" t="s">
        <v>155</v>
      </c>
      <c r="L224" s="38"/>
      <c r="M224" s="203" t="s">
        <v>1</v>
      </c>
      <c r="N224" s="204" t="s">
        <v>47</v>
      </c>
      <c r="O224" s="66"/>
      <c r="P224" s="205">
        <f>O224*H224</f>
        <v>0</v>
      </c>
      <c r="Q224" s="205">
        <v>0</v>
      </c>
      <c r="R224" s="205">
        <f>Q224*H224</f>
        <v>0</v>
      </c>
      <c r="S224" s="205">
        <v>0</v>
      </c>
      <c r="T224" s="206">
        <f>S224*H224</f>
        <v>0</v>
      </c>
      <c r="AR224" s="207" t="s">
        <v>156</v>
      </c>
      <c r="AT224" s="207" t="s">
        <v>151</v>
      </c>
      <c r="AU224" s="207" t="s">
        <v>167</v>
      </c>
      <c r="AY224" s="17" t="s">
        <v>149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7" t="s">
        <v>89</v>
      </c>
      <c r="BK224" s="208">
        <f>ROUND(I224*H224,2)</f>
        <v>0</v>
      </c>
      <c r="BL224" s="17" t="s">
        <v>156</v>
      </c>
      <c r="BM224" s="207" t="s">
        <v>302</v>
      </c>
    </row>
    <row r="225" spans="2:65" s="12" customFormat="1" x14ac:dyDescent="0.2">
      <c r="B225" s="209"/>
      <c r="C225" s="210"/>
      <c r="D225" s="211" t="s">
        <v>158</v>
      </c>
      <c r="E225" s="212" t="s">
        <v>1</v>
      </c>
      <c r="F225" s="213" t="s">
        <v>208</v>
      </c>
      <c r="G225" s="210"/>
      <c r="H225" s="214">
        <v>85.424999999999997</v>
      </c>
      <c r="I225" s="215"/>
      <c r="J225" s="210"/>
      <c r="K225" s="210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158</v>
      </c>
      <c r="AU225" s="220" t="s">
        <v>167</v>
      </c>
      <c r="AV225" s="12" t="s">
        <v>91</v>
      </c>
      <c r="AW225" s="12" t="s">
        <v>38</v>
      </c>
      <c r="AX225" s="12" t="s">
        <v>82</v>
      </c>
      <c r="AY225" s="220" t="s">
        <v>149</v>
      </c>
    </row>
    <row r="226" spans="2:65" s="12" customFormat="1" x14ac:dyDescent="0.2">
      <c r="B226" s="209"/>
      <c r="C226" s="210"/>
      <c r="D226" s="211" t="s">
        <v>158</v>
      </c>
      <c r="E226" s="212" t="s">
        <v>1</v>
      </c>
      <c r="F226" s="213" t="s">
        <v>303</v>
      </c>
      <c r="G226" s="210"/>
      <c r="H226" s="214">
        <v>856.798</v>
      </c>
      <c r="I226" s="215"/>
      <c r="J226" s="210"/>
      <c r="K226" s="210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158</v>
      </c>
      <c r="AU226" s="220" t="s">
        <v>167</v>
      </c>
      <c r="AV226" s="12" t="s">
        <v>91</v>
      </c>
      <c r="AW226" s="12" t="s">
        <v>38</v>
      </c>
      <c r="AX226" s="12" t="s">
        <v>82</v>
      </c>
      <c r="AY226" s="220" t="s">
        <v>149</v>
      </c>
    </row>
    <row r="227" spans="2:65" s="14" customFormat="1" x14ac:dyDescent="0.2">
      <c r="B227" s="241"/>
      <c r="C227" s="242"/>
      <c r="D227" s="211" t="s">
        <v>158</v>
      </c>
      <c r="E227" s="243" t="s">
        <v>1</v>
      </c>
      <c r="F227" s="244" t="s">
        <v>266</v>
      </c>
      <c r="G227" s="242"/>
      <c r="H227" s="245">
        <v>942.22299999999996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AT227" s="251" t="s">
        <v>158</v>
      </c>
      <c r="AU227" s="251" t="s">
        <v>167</v>
      </c>
      <c r="AV227" s="14" t="s">
        <v>156</v>
      </c>
      <c r="AW227" s="14" t="s">
        <v>38</v>
      </c>
      <c r="AX227" s="14" t="s">
        <v>89</v>
      </c>
      <c r="AY227" s="251" t="s">
        <v>149</v>
      </c>
    </row>
    <row r="228" spans="2:65" s="11" customFormat="1" ht="20.85" customHeight="1" x14ac:dyDescent="0.2">
      <c r="B228" s="180"/>
      <c r="C228" s="181"/>
      <c r="D228" s="182" t="s">
        <v>81</v>
      </c>
      <c r="E228" s="194" t="s">
        <v>253</v>
      </c>
      <c r="F228" s="194" t="s">
        <v>304</v>
      </c>
      <c r="G228" s="181"/>
      <c r="H228" s="181"/>
      <c r="I228" s="184"/>
      <c r="J228" s="195">
        <f>BK228</f>
        <v>0</v>
      </c>
      <c r="K228" s="181"/>
      <c r="L228" s="186"/>
      <c r="M228" s="187"/>
      <c r="N228" s="188"/>
      <c r="O228" s="188"/>
      <c r="P228" s="189">
        <f>SUM(P229:P254)</f>
        <v>0</v>
      </c>
      <c r="Q228" s="188"/>
      <c r="R228" s="189">
        <f>SUM(R229:R254)</f>
        <v>687.71500000000003</v>
      </c>
      <c r="S228" s="188"/>
      <c r="T228" s="190">
        <f>SUM(T229:T254)</f>
        <v>0</v>
      </c>
      <c r="AR228" s="191" t="s">
        <v>89</v>
      </c>
      <c r="AT228" s="192" t="s">
        <v>81</v>
      </c>
      <c r="AU228" s="192" t="s">
        <v>91</v>
      </c>
      <c r="AY228" s="191" t="s">
        <v>149</v>
      </c>
      <c r="BK228" s="193">
        <f>SUM(BK229:BK254)</f>
        <v>0</v>
      </c>
    </row>
    <row r="229" spans="2:65" s="1" customFormat="1" ht="16.5" customHeight="1" x14ac:dyDescent="0.2">
      <c r="B229" s="34"/>
      <c r="C229" s="196" t="s">
        <v>305</v>
      </c>
      <c r="D229" s="196" t="s">
        <v>151</v>
      </c>
      <c r="E229" s="197" t="s">
        <v>306</v>
      </c>
      <c r="F229" s="198" t="s">
        <v>307</v>
      </c>
      <c r="G229" s="199" t="s">
        <v>193</v>
      </c>
      <c r="H229" s="200">
        <v>942.22299999999996</v>
      </c>
      <c r="I229" s="201"/>
      <c r="J229" s="202">
        <f>ROUND(I229*H229,2)</f>
        <v>0</v>
      </c>
      <c r="K229" s="198" t="s">
        <v>155</v>
      </c>
      <c r="L229" s="38"/>
      <c r="M229" s="203" t="s">
        <v>1</v>
      </c>
      <c r="N229" s="204" t="s">
        <v>47</v>
      </c>
      <c r="O229" s="66"/>
      <c r="P229" s="205">
        <f>O229*H229</f>
        <v>0</v>
      </c>
      <c r="Q229" s="205">
        <v>0</v>
      </c>
      <c r="R229" s="205">
        <f>Q229*H229</f>
        <v>0</v>
      </c>
      <c r="S229" s="205">
        <v>0</v>
      </c>
      <c r="T229" s="206">
        <f>S229*H229</f>
        <v>0</v>
      </c>
      <c r="AR229" s="207" t="s">
        <v>156</v>
      </c>
      <c r="AT229" s="207" t="s">
        <v>151</v>
      </c>
      <c r="AU229" s="207" t="s">
        <v>167</v>
      </c>
      <c r="AY229" s="17" t="s">
        <v>149</v>
      </c>
      <c r="BE229" s="208">
        <f>IF(N229="základní",J229,0)</f>
        <v>0</v>
      </c>
      <c r="BF229" s="208">
        <f>IF(N229="snížená",J229,0)</f>
        <v>0</v>
      </c>
      <c r="BG229" s="208">
        <f>IF(N229="zákl. přenesená",J229,0)</f>
        <v>0</v>
      </c>
      <c r="BH229" s="208">
        <f>IF(N229="sníž. přenesená",J229,0)</f>
        <v>0</v>
      </c>
      <c r="BI229" s="208">
        <f>IF(N229="nulová",J229,0)</f>
        <v>0</v>
      </c>
      <c r="BJ229" s="17" t="s">
        <v>89</v>
      </c>
      <c r="BK229" s="208">
        <f>ROUND(I229*H229,2)</f>
        <v>0</v>
      </c>
      <c r="BL229" s="17" t="s">
        <v>156</v>
      </c>
      <c r="BM229" s="207" t="s">
        <v>308</v>
      </c>
    </row>
    <row r="230" spans="2:65" s="12" customFormat="1" x14ac:dyDescent="0.2">
      <c r="B230" s="209"/>
      <c r="C230" s="210"/>
      <c r="D230" s="211" t="s">
        <v>158</v>
      </c>
      <c r="E230" s="212" t="s">
        <v>1</v>
      </c>
      <c r="F230" s="213" t="s">
        <v>309</v>
      </c>
      <c r="G230" s="210"/>
      <c r="H230" s="214">
        <v>942.22299999999996</v>
      </c>
      <c r="I230" s="215"/>
      <c r="J230" s="210"/>
      <c r="K230" s="210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158</v>
      </c>
      <c r="AU230" s="220" t="s">
        <v>167</v>
      </c>
      <c r="AV230" s="12" t="s">
        <v>91</v>
      </c>
      <c r="AW230" s="12" t="s">
        <v>38</v>
      </c>
      <c r="AX230" s="12" t="s">
        <v>89</v>
      </c>
      <c r="AY230" s="220" t="s">
        <v>149</v>
      </c>
    </row>
    <row r="231" spans="2:65" s="1" customFormat="1" ht="16.5" customHeight="1" x14ac:dyDescent="0.2">
      <c r="B231" s="34"/>
      <c r="C231" s="196" t="s">
        <v>310</v>
      </c>
      <c r="D231" s="196" t="s">
        <v>151</v>
      </c>
      <c r="E231" s="197" t="s">
        <v>311</v>
      </c>
      <c r="F231" s="198" t="s">
        <v>312</v>
      </c>
      <c r="G231" s="199" t="s">
        <v>313</v>
      </c>
      <c r="H231" s="200">
        <v>1542.2360000000001</v>
      </c>
      <c r="I231" s="201"/>
      <c r="J231" s="202">
        <f>ROUND(I231*H231,2)</f>
        <v>0</v>
      </c>
      <c r="K231" s="198" t="s">
        <v>155</v>
      </c>
      <c r="L231" s="38"/>
      <c r="M231" s="203" t="s">
        <v>1</v>
      </c>
      <c r="N231" s="204" t="s">
        <v>47</v>
      </c>
      <c r="O231" s="66"/>
      <c r="P231" s="205">
        <f>O231*H231</f>
        <v>0</v>
      </c>
      <c r="Q231" s="205">
        <v>0</v>
      </c>
      <c r="R231" s="205">
        <f>Q231*H231</f>
        <v>0</v>
      </c>
      <c r="S231" s="205">
        <v>0</v>
      </c>
      <c r="T231" s="206">
        <f>S231*H231</f>
        <v>0</v>
      </c>
      <c r="AR231" s="207" t="s">
        <v>156</v>
      </c>
      <c r="AT231" s="207" t="s">
        <v>151</v>
      </c>
      <c r="AU231" s="207" t="s">
        <v>167</v>
      </c>
      <c r="AY231" s="17" t="s">
        <v>149</v>
      </c>
      <c r="BE231" s="208">
        <f>IF(N231="základní",J231,0)</f>
        <v>0</v>
      </c>
      <c r="BF231" s="208">
        <f>IF(N231="snížená",J231,0)</f>
        <v>0</v>
      </c>
      <c r="BG231" s="208">
        <f>IF(N231="zákl. přenesená",J231,0)</f>
        <v>0</v>
      </c>
      <c r="BH231" s="208">
        <f>IF(N231="sníž. přenesená",J231,0)</f>
        <v>0</v>
      </c>
      <c r="BI231" s="208">
        <f>IF(N231="nulová",J231,0)</f>
        <v>0</v>
      </c>
      <c r="BJ231" s="17" t="s">
        <v>89</v>
      </c>
      <c r="BK231" s="208">
        <f>ROUND(I231*H231,2)</f>
        <v>0</v>
      </c>
      <c r="BL231" s="17" t="s">
        <v>156</v>
      </c>
      <c r="BM231" s="207" t="s">
        <v>314</v>
      </c>
    </row>
    <row r="232" spans="2:65" s="12" customFormat="1" x14ac:dyDescent="0.2">
      <c r="B232" s="209"/>
      <c r="C232" s="210"/>
      <c r="D232" s="211" t="s">
        <v>158</v>
      </c>
      <c r="E232" s="212" t="s">
        <v>1</v>
      </c>
      <c r="F232" s="213" t="s">
        <v>315</v>
      </c>
      <c r="G232" s="210"/>
      <c r="H232" s="214">
        <v>1542.2360000000001</v>
      </c>
      <c r="I232" s="215"/>
      <c r="J232" s="210"/>
      <c r="K232" s="210"/>
      <c r="L232" s="216"/>
      <c r="M232" s="217"/>
      <c r="N232" s="218"/>
      <c r="O232" s="218"/>
      <c r="P232" s="218"/>
      <c r="Q232" s="218"/>
      <c r="R232" s="218"/>
      <c r="S232" s="218"/>
      <c r="T232" s="219"/>
      <c r="AT232" s="220" t="s">
        <v>158</v>
      </c>
      <c r="AU232" s="220" t="s">
        <v>167</v>
      </c>
      <c r="AV232" s="12" t="s">
        <v>91</v>
      </c>
      <c r="AW232" s="12" t="s">
        <v>38</v>
      </c>
      <c r="AX232" s="12" t="s">
        <v>89</v>
      </c>
      <c r="AY232" s="220" t="s">
        <v>149</v>
      </c>
    </row>
    <row r="233" spans="2:65" s="1" customFormat="1" ht="16.5" customHeight="1" x14ac:dyDescent="0.2">
      <c r="B233" s="34"/>
      <c r="C233" s="196" t="s">
        <v>316</v>
      </c>
      <c r="D233" s="196" t="s">
        <v>151</v>
      </c>
      <c r="E233" s="197" t="s">
        <v>317</v>
      </c>
      <c r="F233" s="198" t="s">
        <v>318</v>
      </c>
      <c r="G233" s="199" t="s">
        <v>193</v>
      </c>
      <c r="H233" s="200">
        <v>382.065</v>
      </c>
      <c r="I233" s="201"/>
      <c r="J233" s="202">
        <f>ROUND(I233*H233,2)</f>
        <v>0</v>
      </c>
      <c r="K233" s="198" t="s">
        <v>155</v>
      </c>
      <c r="L233" s="38"/>
      <c r="M233" s="203" t="s">
        <v>1</v>
      </c>
      <c r="N233" s="204" t="s">
        <v>47</v>
      </c>
      <c r="O233" s="66"/>
      <c r="P233" s="205">
        <f>O233*H233</f>
        <v>0</v>
      </c>
      <c r="Q233" s="205">
        <v>0</v>
      </c>
      <c r="R233" s="205">
        <f>Q233*H233</f>
        <v>0</v>
      </c>
      <c r="S233" s="205">
        <v>0</v>
      </c>
      <c r="T233" s="206">
        <f>S233*H233</f>
        <v>0</v>
      </c>
      <c r="AR233" s="207" t="s">
        <v>156</v>
      </c>
      <c r="AT233" s="207" t="s">
        <v>151</v>
      </c>
      <c r="AU233" s="207" t="s">
        <v>167</v>
      </c>
      <c r="AY233" s="17" t="s">
        <v>149</v>
      </c>
      <c r="BE233" s="208">
        <f>IF(N233="základní",J233,0)</f>
        <v>0</v>
      </c>
      <c r="BF233" s="208">
        <f>IF(N233="snížená",J233,0)</f>
        <v>0</v>
      </c>
      <c r="BG233" s="208">
        <f>IF(N233="zákl. přenesená",J233,0)</f>
        <v>0</v>
      </c>
      <c r="BH233" s="208">
        <f>IF(N233="sníž. přenesená",J233,0)</f>
        <v>0</v>
      </c>
      <c r="BI233" s="208">
        <f>IF(N233="nulová",J233,0)</f>
        <v>0</v>
      </c>
      <c r="BJ233" s="17" t="s">
        <v>89</v>
      </c>
      <c r="BK233" s="208">
        <f>ROUND(I233*H233,2)</f>
        <v>0</v>
      </c>
      <c r="BL233" s="17" t="s">
        <v>156</v>
      </c>
      <c r="BM233" s="207" t="s">
        <v>319</v>
      </c>
    </row>
    <row r="234" spans="2:65" s="13" customFormat="1" x14ac:dyDescent="0.2">
      <c r="B234" s="221"/>
      <c r="C234" s="222"/>
      <c r="D234" s="211" t="s">
        <v>158</v>
      </c>
      <c r="E234" s="223" t="s">
        <v>1</v>
      </c>
      <c r="F234" s="224" t="s">
        <v>320</v>
      </c>
      <c r="G234" s="222"/>
      <c r="H234" s="223" t="s">
        <v>1</v>
      </c>
      <c r="I234" s="225"/>
      <c r="J234" s="222"/>
      <c r="K234" s="222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158</v>
      </c>
      <c r="AU234" s="230" t="s">
        <v>167</v>
      </c>
      <c r="AV234" s="13" t="s">
        <v>89</v>
      </c>
      <c r="AW234" s="13" t="s">
        <v>38</v>
      </c>
      <c r="AX234" s="13" t="s">
        <v>82</v>
      </c>
      <c r="AY234" s="230" t="s">
        <v>149</v>
      </c>
    </row>
    <row r="235" spans="2:65" s="12" customFormat="1" x14ac:dyDescent="0.2">
      <c r="B235" s="209"/>
      <c r="C235" s="210"/>
      <c r="D235" s="211" t="s">
        <v>158</v>
      </c>
      <c r="E235" s="212" t="s">
        <v>1</v>
      </c>
      <c r="F235" s="213" t="s">
        <v>321</v>
      </c>
      <c r="G235" s="210"/>
      <c r="H235" s="214">
        <v>18.853000000000002</v>
      </c>
      <c r="I235" s="215"/>
      <c r="J235" s="210"/>
      <c r="K235" s="210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158</v>
      </c>
      <c r="AU235" s="220" t="s">
        <v>167</v>
      </c>
      <c r="AV235" s="12" t="s">
        <v>91</v>
      </c>
      <c r="AW235" s="12" t="s">
        <v>38</v>
      </c>
      <c r="AX235" s="12" t="s">
        <v>82</v>
      </c>
      <c r="AY235" s="220" t="s">
        <v>149</v>
      </c>
    </row>
    <row r="236" spans="2:65" s="12" customFormat="1" x14ac:dyDescent="0.2">
      <c r="B236" s="209"/>
      <c r="C236" s="210"/>
      <c r="D236" s="211" t="s">
        <v>158</v>
      </c>
      <c r="E236" s="212" t="s">
        <v>1</v>
      </c>
      <c r="F236" s="213" t="s">
        <v>322</v>
      </c>
      <c r="G236" s="210"/>
      <c r="H236" s="214">
        <v>30.861999999999998</v>
      </c>
      <c r="I236" s="215"/>
      <c r="J236" s="210"/>
      <c r="K236" s="210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158</v>
      </c>
      <c r="AU236" s="220" t="s">
        <v>167</v>
      </c>
      <c r="AV236" s="12" t="s">
        <v>91</v>
      </c>
      <c r="AW236" s="12" t="s">
        <v>38</v>
      </c>
      <c r="AX236" s="12" t="s">
        <v>82</v>
      </c>
      <c r="AY236" s="220" t="s">
        <v>149</v>
      </c>
    </row>
    <row r="237" spans="2:65" s="13" customFormat="1" x14ac:dyDescent="0.2">
      <c r="B237" s="221"/>
      <c r="C237" s="222"/>
      <c r="D237" s="211" t="s">
        <v>158</v>
      </c>
      <c r="E237" s="223" t="s">
        <v>1</v>
      </c>
      <c r="F237" s="224" t="s">
        <v>323</v>
      </c>
      <c r="G237" s="222"/>
      <c r="H237" s="223" t="s">
        <v>1</v>
      </c>
      <c r="I237" s="225"/>
      <c r="J237" s="222"/>
      <c r="K237" s="222"/>
      <c r="L237" s="226"/>
      <c r="M237" s="227"/>
      <c r="N237" s="228"/>
      <c r="O237" s="228"/>
      <c r="P237" s="228"/>
      <c r="Q237" s="228"/>
      <c r="R237" s="228"/>
      <c r="S237" s="228"/>
      <c r="T237" s="229"/>
      <c r="AT237" s="230" t="s">
        <v>158</v>
      </c>
      <c r="AU237" s="230" t="s">
        <v>167</v>
      </c>
      <c r="AV237" s="13" t="s">
        <v>89</v>
      </c>
      <c r="AW237" s="13" t="s">
        <v>38</v>
      </c>
      <c r="AX237" s="13" t="s">
        <v>82</v>
      </c>
      <c r="AY237" s="230" t="s">
        <v>149</v>
      </c>
    </row>
    <row r="238" spans="2:65" s="12" customFormat="1" x14ac:dyDescent="0.2">
      <c r="B238" s="209"/>
      <c r="C238" s="210"/>
      <c r="D238" s="211" t="s">
        <v>158</v>
      </c>
      <c r="E238" s="212" t="s">
        <v>1</v>
      </c>
      <c r="F238" s="213" t="s">
        <v>324</v>
      </c>
      <c r="G238" s="210"/>
      <c r="H238" s="214">
        <v>19.187999999999999</v>
      </c>
      <c r="I238" s="215"/>
      <c r="J238" s="210"/>
      <c r="K238" s="210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158</v>
      </c>
      <c r="AU238" s="220" t="s">
        <v>167</v>
      </c>
      <c r="AV238" s="12" t="s">
        <v>91</v>
      </c>
      <c r="AW238" s="12" t="s">
        <v>38</v>
      </c>
      <c r="AX238" s="12" t="s">
        <v>82</v>
      </c>
      <c r="AY238" s="220" t="s">
        <v>149</v>
      </c>
    </row>
    <row r="239" spans="2:65" s="12" customFormat="1" x14ac:dyDescent="0.2">
      <c r="B239" s="209"/>
      <c r="C239" s="210"/>
      <c r="D239" s="211" t="s">
        <v>158</v>
      </c>
      <c r="E239" s="212" t="s">
        <v>1</v>
      </c>
      <c r="F239" s="213" t="s">
        <v>325</v>
      </c>
      <c r="G239" s="210"/>
      <c r="H239" s="214">
        <v>76.037999999999997</v>
      </c>
      <c r="I239" s="215"/>
      <c r="J239" s="210"/>
      <c r="K239" s="210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158</v>
      </c>
      <c r="AU239" s="220" t="s">
        <v>167</v>
      </c>
      <c r="AV239" s="12" t="s">
        <v>91</v>
      </c>
      <c r="AW239" s="12" t="s">
        <v>38</v>
      </c>
      <c r="AX239" s="12" t="s">
        <v>82</v>
      </c>
      <c r="AY239" s="220" t="s">
        <v>149</v>
      </c>
    </row>
    <row r="240" spans="2:65" s="13" customFormat="1" x14ac:dyDescent="0.2">
      <c r="B240" s="221"/>
      <c r="C240" s="222"/>
      <c r="D240" s="211" t="s">
        <v>158</v>
      </c>
      <c r="E240" s="223" t="s">
        <v>1</v>
      </c>
      <c r="F240" s="224" t="s">
        <v>326</v>
      </c>
      <c r="G240" s="222"/>
      <c r="H240" s="223" t="s">
        <v>1</v>
      </c>
      <c r="I240" s="225"/>
      <c r="J240" s="222"/>
      <c r="K240" s="222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158</v>
      </c>
      <c r="AU240" s="230" t="s">
        <v>167</v>
      </c>
      <c r="AV240" s="13" t="s">
        <v>89</v>
      </c>
      <c r="AW240" s="13" t="s">
        <v>38</v>
      </c>
      <c r="AX240" s="13" t="s">
        <v>82</v>
      </c>
      <c r="AY240" s="230" t="s">
        <v>149</v>
      </c>
    </row>
    <row r="241" spans="2:65" s="12" customFormat="1" x14ac:dyDescent="0.2">
      <c r="B241" s="209"/>
      <c r="C241" s="210"/>
      <c r="D241" s="211" t="s">
        <v>158</v>
      </c>
      <c r="E241" s="212" t="s">
        <v>1</v>
      </c>
      <c r="F241" s="213" t="s">
        <v>327</v>
      </c>
      <c r="G241" s="210"/>
      <c r="H241" s="214">
        <v>66.72</v>
      </c>
      <c r="I241" s="215"/>
      <c r="J241" s="210"/>
      <c r="K241" s="210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158</v>
      </c>
      <c r="AU241" s="220" t="s">
        <v>167</v>
      </c>
      <c r="AV241" s="12" t="s">
        <v>91</v>
      </c>
      <c r="AW241" s="12" t="s">
        <v>38</v>
      </c>
      <c r="AX241" s="12" t="s">
        <v>82</v>
      </c>
      <c r="AY241" s="220" t="s">
        <v>149</v>
      </c>
    </row>
    <row r="242" spans="2:65" s="12" customFormat="1" x14ac:dyDescent="0.2">
      <c r="B242" s="209"/>
      <c r="C242" s="210"/>
      <c r="D242" s="211" t="s">
        <v>158</v>
      </c>
      <c r="E242" s="212" t="s">
        <v>1</v>
      </c>
      <c r="F242" s="213" t="s">
        <v>328</v>
      </c>
      <c r="G242" s="210"/>
      <c r="H242" s="214">
        <v>170.404</v>
      </c>
      <c r="I242" s="215"/>
      <c r="J242" s="210"/>
      <c r="K242" s="210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158</v>
      </c>
      <c r="AU242" s="220" t="s">
        <v>167</v>
      </c>
      <c r="AV242" s="12" t="s">
        <v>91</v>
      </c>
      <c r="AW242" s="12" t="s">
        <v>38</v>
      </c>
      <c r="AX242" s="12" t="s">
        <v>82</v>
      </c>
      <c r="AY242" s="220" t="s">
        <v>149</v>
      </c>
    </row>
    <row r="243" spans="2:65" s="14" customFormat="1" x14ac:dyDescent="0.2">
      <c r="B243" s="241"/>
      <c r="C243" s="242"/>
      <c r="D243" s="211" t="s">
        <v>158</v>
      </c>
      <c r="E243" s="243" t="s">
        <v>1</v>
      </c>
      <c r="F243" s="244" t="s">
        <v>266</v>
      </c>
      <c r="G243" s="242"/>
      <c r="H243" s="245">
        <v>382.065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AT243" s="251" t="s">
        <v>158</v>
      </c>
      <c r="AU243" s="251" t="s">
        <v>167</v>
      </c>
      <c r="AV243" s="14" t="s">
        <v>156</v>
      </c>
      <c r="AW243" s="14" t="s">
        <v>38</v>
      </c>
      <c r="AX243" s="14" t="s">
        <v>89</v>
      </c>
      <c r="AY243" s="251" t="s">
        <v>149</v>
      </c>
    </row>
    <row r="244" spans="2:65" s="1" customFormat="1" ht="16.5" customHeight="1" x14ac:dyDescent="0.2">
      <c r="B244" s="34"/>
      <c r="C244" s="231" t="s">
        <v>329</v>
      </c>
      <c r="D244" s="231" t="s">
        <v>203</v>
      </c>
      <c r="E244" s="232" t="s">
        <v>330</v>
      </c>
      <c r="F244" s="233" t="s">
        <v>331</v>
      </c>
      <c r="G244" s="234" t="s">
        <v>313</v>
      </c>
      <c r="H244" s="235">
        <v>687.71500000000003</v>
      </c>
      <c r="I244" s="236"/>
      <c r="J244" s="237">
        <f>ROUND(I244*H244,2)</f>
        <v>0</v>
      </c>
      <c r="K244" s="233" t="s">
        <v>155</v>
      </c>
      <c r="L244" s="238"/>
      <c r="M244" s="239" t="s">
        <v>1</v>
      </c>
      <c r="N244" s="240" t="s">
        <v>47</v>
      </c>
      <c r="O244" s="66"/>
      <c r="P244" s="205">
        <f>O244*H244</f>
        <v>0</v>
      </c>
      <c r="Q244" s="205">
        <v>1</v>
      </c>
      <c r="R244" s="205">
        <f>Q244*H244</f>
        <v>687.71500000000003</v>
      </c>
      <c r="S244" s="205">
        <v>0</v>
      </c>
      <c r="T244" s="206">
        <f>S244*H244</f>
        <v>0</v>
      </c>
      <c r="AR244" s="207" t="s">
        <v>197</v>
      </c>
      <c r="AT244" s="207" t="s">
        <v>203</v>
      </c>
      <c r="AU244" s="207" t="s">
        <v>167</v>
      </c>
      <c r="AY244" s="17" t="s">
        <v>149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7" t="s">
        <v>89</v>
      </c>
      <c r="BK244" s="208">
        <f>ROUND(I244*H244,2)</f>
        <v>0</v>
      </c>
      <c r="BL244" s="17" t="s">
        <v>156</v>
      </c>
      <c r="BM244" s="207" t="s">
        <v>332</v>
      </c>
    </row>
    <row r="245" spans="2:65" s="13" customFormat="1" x14ac:dyDescent="0.2">
      <c r="B245" s="221"/>
      <c r="C245" s="222"/>
      <c r="D245" s="211" t="s">
        <v>158</v>
      </c>
      <c r="E245" s="223" t="s">
        <v>1</v>
      </c>
      <c r="F245" s="224" t="s">
        <v>320</v>
      </c>
      <c r="G245" s="222"/>
      <c r="H245" s="223" t="s">
        <v>1</v>
      </c>
      <c r="I245" s="225"/>
      <c r="J245" s="222"/>
      <c r="K245" s="222"/>
      <c r="L245" s="226"/>
      <c r="M245" s="227"/>
      <c r="N245" s="228"/>
      <c r="O245" s="228"/>
      <c r="P245" s="228"/>
      <c r="Q245" s="228"/>
      <c r="R245" s="228"/>
      <c r="S245" s="228"/>
      <c r="T245" s="229"/>
      <c r="AT245" s="230" t="s">
        <v>158</v>
      </c>
      <c r="AU245" s="230" t="s">
        <v>167</v>
      </c>
      <c r="AV245" s="13" t="s">
        <v>89</v>
      </c>
      <c r="AW245" s="13" t="s">
        <v>38</v>
      </c>
      <c r="AX245" s="13" t="s">
        <v>82</v>
      </c>
      <c r="AY245" s="230" t="s">
        <v>149</v>
      </c>
    </row>
    <row r="246" spans="2:65" s="12" customFormat="1" x14ac:dyDescent="0.2">
      <c r="B246" s="209"/>
      <c r="C246" s="210"/>
      <c r="D246" s="211" t="s">
        <v>158</v>
      </c>
      <c r="E246" s="212" t="s">
        <v>1</v>
      </c>
      <c r="F246" s="213" t="s">
        <v>333</v>
      </c>
      <c r="G246" s="210"/>
      <c r="H246" s="214">
        <v>33.935000000000002</v>
      </c>
      <c r="I246" s="215"/>
      <c r="J246" s="210"/>
      <c r="K246" s="210"/>
      <c r="L246" s="216"/>
      <c r="M246" s="217"/>
      <c r="N246" s="218"/>
      <c r="O246" s="218"/>
      <c r="P246" s="218"/>
      <c r="Q246" s="218"/>
      <c r="R246" s="218"/>
      <c r="S246" s="218"/>
      <c r="T246" s="219"/>
      <c r="AT246" s="220" t="s">
        <v>158</v>
      </c>
      <c r="AU246" s="220" t="s">
        <v>167</v>
      </c>
      <c r="AV246" s="12" t="s">
        <v>91</v>
      </c>
      <c r="AW246" s="12" t="s">
        <v>38</v>
      </c>
      <c r="AX246" s="12" t="s">
        <v>82</v>
      </c>
      <c r="AY246" s="220" t="s">
        <v>149</v>
      </c>
    </row>
    <row r="247" spans="2:65" s="12" customFormat="1" x14ac:dyDescent="0.2">
      <c r="B247" s="209"/>
      <c r="C247" s="210"/>
      <c r="D247" s="211" t="s">
        <v>158</v>
      </c>
      <c r="E247" s="212" t="s">
        <v>1</v>
      </c>
      <c r="F247" s="213" t="s">
        <v>334</v>
      </c>
      <c r="G247" s="210"/>
      <c r="H247" s="214">
        <v>55.551000000000002</v>
      </c>
      <c r="I247" s="215"/>
      <c r="J247" s="210"/>
      <c r="K247" s="210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158</v>
      </c>
      <c r="AU247" s="220" t="s">
        <v>167</v>
      </c>
      <c r="AV247" s="12" t="s">
        <v>91</v>
      </c>
      <c r="AW247" s="12" t="s">
        <v>38</v>
      </c>
      <c r="AX247" s="12" t="s">
        <v>82</v>
      </c>
      <c r="AY247" s="220" t="s">
        <v>149</v>
      </c>
    </row>
    <row r="248" spans="2:65" s="13" customFormat="1" x14ac:dyDescent="0.2">
      <c r="B248" s="221"/>
      <c r="C248" s="222"/>
      <c r="D248" s="211" t="s">
        <v>158</v>
      </c>
      <c r="E248" s="223" t="s">
        <v>1</v>
      </c>
      <c r="F248" s="224" t="s">
        <v>323</v>
      </c>
      <c r="G248" s="222"/>
      <c r="H248" s="223" t="s">
        <v>1</v>
      </c>
      <c r="I248" s="225"/>
      <c r="J248" s="222"/>
      <c r="K248" s="222"/>
      <c r="L248" s="226"/>
      <c r="M248" s="227"/>
      <c r="N248" s="228"/>
      <c r="O248" s="228"/>
      <c r="P248" s="228"/>
      <c r="Q248" s="228"/>
      <c r="R248" s="228"/>
      <c r="S248" s="228"/>
      <c r="T248" s="229"/>
      <c r="AT248" s="230" t="s">
        <v>158</v>
      </c>
      <c r="AU248" s="230" t="s">
        <v>167</v>
      </c>
      <c r="AV248" s="13" t="s">
        <v>89</v>
      </c>
      <c r="AW248" s="13" t="s">
        <v>38</v>
      </c>
      <c r="AX248" s="13" t="s">
        <v>82</v>
      </c>
      <c r="AY248" s="230" t="s">
        <v>149</v>
      </c>
    </row>
    <row r="249" spans="2:65" s="12" customFormat="1" x14ac:dyDescent="0.2">
      <c r="B249" s="209"/>
      <c r="C249" s="210"/>
      <c r="D249" s="211" t="s">
        <v>158</v>
      </c>
      <c r="E249" s="212" t="s">
        <v>1</v>
      </c>
      <c r="F249" s="213" t="s">
        <v>335</v>
      </c>
      <c r="G249" s="210"/>
      <c r="H249" s="214">
        <v>34.537999999999997</v>
      </c>
      <c r="I249" s="215"/>
      <c r="J249" s="210"/>
      <c r="K249" s="210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158</v>
      </c>
      <c r="AU249" s="220" t="s">
        <v>167</v>
      </c>
      <c r="AV249" s="12" t="s">
        <v>91</v>
      </c>
      <c r="AW249" s="12" t="s">
        <v>38</v>
      </c>
      <c r="AX249" s="12" t="s">
        <v>82</v>
      </c>
      <c r="AY249" s="220" t="s">
        <v>149</v>
      </c>
    </row>
    <row r="250" spans="2:65" s="12" customFormat="1" x14ac:dyDescent="0.2">
      <c r="B250" s="209"/>
      <c r="C250" s="210"/>
      <c r="D250" s="211" t="s">
        <v>158</v>
      </c>
      <c r="E250" s="212" t="s">
        <v>1</v>
      </c>
      <c r="F250" s="213" t="s">
        <v>336</v>
      </c>
      <c r="G250" s="210"/>
      <c r="H250" s="214">
        <v>136.86799999999999</v>
      </c>
      <c r="I250" s="215"/>
      <c r="J250" s="210"/>
      <c r="K250" s="210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158</v>
      </c>
      <c r="AU250" s="220" t="s">
        <v>167</v>
      </c>
      <c r="AV250" s="12" t="s">
        <v>91</v>
      </c>
      <c r="AW250" s="12" t="s">
        <v>38</v>
      </c>
      <c r="AX250" s="12" t="s">
        <v>82</v>
      </c>
      <c r="AY250" s="220" t="s">
        <v>149</v>
      </c>
    </row>
    <row r="251" spans="2:65" s="13" customFormat="1" x14ac:dyDescent="0.2">
      <c r="B251" s="221"/>
      <c r="C251" s="222"/>
      <c r="D251" s="211" t="s">
        <v>158</v>
      </c>
      <c r="E251" s="223" t="s">
        <v>1</v>
      </c>
      <c r="F251" s="224" t="s">
        <v>326</v>
      </c>
      <c r="G251" s="222"/>
      <c r="H251" s="223" t="s">
        <v>1</v>
      </c>
      <c r="I251" s="225"/>
      <c r="J251" s="222"/>
      <c r="K251" s="222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158</v>
      </c>
      <c r="AU251" s="230" t="s">
        <v>167</v>
      </c>
      <c r="AV251" s="13" t="s">
        <v>89</v>
      </c>
      <c r="AW251" s="13" t="s">
        <v>38</v>
      </c>
      <c r="AX251" s="13" t="s">
        <v>82</v>
      </c>
      <c r="AY251" s="230" t="s">
        <v>149</v>
      </c>
    </row>
    <row r="252" spans="2:65" s="12" customFormat="1" x14ac:dyDescent="0.2">
      <c r="B252" s="209"/>
      <c r="C252" s="210"/>
      <c r="D252" s="211" t="s">
        <v>158</v>
      </c>
      <c r="E252" s="212" t="s">
        <v>1</v>
      </c>
      <c r="F252" s="213" t="s">
        <v>337</v>
      </c>
      <c r="G252" s="210"/>
      <c r="H252" s="214">
        <v>120.096</v>
      </c>
      <c r="I252" s="215"/>
      <c r="J252" s="210"/>
      <c r="K252" s="210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158</v>
      </c>
      <c r="AU252" s="220" t="s">
        <v>167</v>
      </c>
      <c r="AV252" s="12" t="s">
        <v>91</v>
      </c>
      <c r="AW252" s="12" t="s">
        <v>38</v>
      </c>
      <c r="AX252" s="12" t="s">
        <v>82</v>
      </c>
      <c r="AY252" s="220" t="s">
        <v>149</v>
      </c>
    </row>
    <row r="253" spans="2:65" s="12" customFormat="1" x14ac:dyDescent="0.2">
      <c r="B253" s="209"/>
      <c r="C253" s="210"/>
      <c r="D253" s="211" t="s">
        <v>158</v>
      </c>
      <c r="E253" s="212" t="s">
        <v>1</v>
      </c>
      <c r="F253" s="213" t="s">
        <v>338</v>
      </c>
      <c r="G253" s="210"/>
      <c r="H253" s="214">
        <v>306.72699999999998</v>
      </c>
      <c r="I253" s="215"/>
      <c r="J253" s="210"/>
      <c r="K253" s="210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158</v>
      </c>
      <c r="AU253" s="220" t="s">
        <v>167</v>
      </c>
      <c r="AV253" s="12" t="s">
        <v>91</v>
      </c>
      <c r="AW253" s="12" t="s">
        <v>38</v>
      </c>
      <c r="AX253" s="12" t="s">
        <v>82</v>
      </c>
      <c r="AY253" s="220" t="s">
        <v>149</v>
      </c>
    </row>
    <row r="254" spans="2:65" s="14" customFormat="1" x14ac:dyDescent="0.2">
      <c r="B254" s="241"/>
      <c r="C254" s="242"/>
      <c r="D254" s="211" t="s">
        <v>158</v>
      </c>
      <c r="E254" s="243" t="s">
        <v>1</v>
      </c>
      <c r="F254" s="244" t="s">
        <v>266</v>
      </c>
      <c r="G254" s="242"/>
      <c r="H254" s="245">
        <v>687.71500000000003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AT254" s="251" t="s">
        <v>158</v>
      </c>
      <c r="AU254" s="251" t="s">
        <v>167</v>
      </c>
      <c r="AV254" s="14" t="s">
        <v>156</v>
      </c>
      <c r="AW254" s="14" t="s">
        <v>38</v>
      </c>
      <c r="AX254" s="14" t="s">
        <v>89</v>
      </c>
      <c r="AY254" s="251" t="s">
        <v>149</v>
      </c>
    </row>
    <row r="255" spans="2:65" s="11" customFormat="1" ht="20.85" customHeight="1" x14ac:dyDescent="0.2">
      <c r="B255" s="180"/>
      <c r="C255" s="181"/>
      <c r="D255" s="182" t="s">
        <v>81</v>
      </c>
      <c r="E255" s="194" t="s">
        <v>258</v>
      </c>
      <c r="F255" s="194" t="s">
        <v>339</v>
      </c>
      <c r="G255" s="181"/>
      <c r="H255" s="181"/>
      <c r="I255" s="184"/>
      <c r="J255" s="195">
        <f>BK255</f>
        <v>0</v>
      </c>
      <c r="K255" s="181"/>
      <c r="L255" s="186"/>
      <c r="M255" s="187"/>
      <c r="N255" s="188"/>
      <c r="O255" s="188"/>
      <c r="P255" s="189">
        <f>SUM(P256:P272)</f>
        <v>0</v>
      </c>
      <c r="Q255" s="188"/>
      <c r="R255" s="189">
        <f>SUM(R256:R272)</f>
        <v>2.5628000000000001E-2</v>
      </c>
      <c r="S255" s="188"/>
      <c r="T255" s="190">
        <f>SUM(T256:T272)</f>
        <v>0</v>
      </c>
      <c r="AR255" s="191" t="s">
        <v>89</v>
      </c>
      <c r="AT255" s="192" t="s">
        <v>81</v>
      </c>
      <c r="AU255" s="192" t="s">
        <v>91</v>
      </c>
      <c r="AY255" s="191" t="s">
        <v>149</v>
      </c>
      <c r="BK255" s="193">
        <f>SUM(BK256:BK272)</f>
        <v>0</v>
      </c>
    </row>
    <row r="256" spans="2:65" s="1" customFormat="1" ht="16.5" customHeight="1" x14ac:dyDescent="0.2">
      <c r="B256" s="34"/>
      <c r="C256" s="196" t="s">
        <v>340</v>
      </c>
      <c r="D256" s="196" t="s">
        <v>151</v>
      </c>
      <c r="E256" s="197" t="s">
        <v>341</v>
      </c>
      <c r="F256" s="198" t="s">
        <v>342</v>
      </c>
      <c r="G256" s="199" t="s">
        <v>170</v>
      </c>
      <c r="H256" s="200">
        <v>854.25</v>
      </c>
      <c r="I256" s="201"/>
      <c r="J256" s="202">
        <f>ROUND(I256*H256,2)</f>
        <v>0</v>
      </c>
      <c r="K256" s="198" t="s">
        <v>155</v>
      </c>
      <c r="L256" s="38"/>
      <c r="M256" s="203" t="s">
        <v>1</v>
      </c>
      <c r="N256" s="204" t="s">
        <v>47</v>
      </c>
      <c r="O256" s="66"/>
      <c r="P256" s="205">
        <f>O256*H256</f>
        <v>0</v>
      </c>
      <c r="Q256" s="205">
        <v>0</v>
      </c>
      <c r="R256" s="205">
        <f>Q256*H256</f>
        <v>0</v>
      </c>
      <c r="S256" s="205">
        <v>0</v>
      </c>
      <c r="T256" s="206">
        <f>S256*H256</f>
        <v>0</v>
      </c>
      <c r="AR256" s="207" t="s">
        <v>156</v>
      </c>
      <c r="AT256" s="207" t="s">
        <v>151</v>
      </c>
      <c r="AU256" s="207" t="s">
        <v>167</v>
      </c>
      <c r="AY256" s="17" t="s">
        <v>149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7" t="s">
        <v>89</v>
      </c>
      <c r="BK256" s="208">
        <f>ROUND(I256*H256,2)</f>
        <v>0</v>
      </c>
      <c r="BL256" s="17" t="s">
        <v>156</v>
      </c>
      <c r="BM256" s="207" t="s">
        <v>343</v>
      </c>
    </row>
    <row r="257" spans="2:65" s="12" customFormat="1" x14ac:dyDescent="0.2">
      <c r="B257" s="209"/>
      <c r="C257" s="210"/>
      <c r="D257" s="211" t="s">
        <v>158</v>
      </c>
      <c r="E257" s="212" t="s">
        <v>1</v>
      </c>
      <c r="F257" s="213" t="s">
        <v>344</v>
      </c>
      <c r="G257" s="210"/>
      <c r="H257" s="214">
        <v>854.25</v>
      </c>
      <c r="I257" s="215"/>
      <c r="J257" s="210"/>
      <c r="K257" s="210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158</v>
      </c>
      <c r="AU257" s="220" t="s">
        <v>167</v>
      </c>
      <c r="AV257" s="12" t="s">
        <v>91</v>
      </c>
      <c r="AW257" s="12" t="s">
        <v>38</v>
      </c>
      <c r="AX257" s="12" t="s">
        <v>89</v>
      </c>
      <c r="AY257" s="220" t="s">
        <v>149</v>
      </c>
    </row>
    <row r="258" spans="2:65" s="1" customFormat="1" ht="16.5" customHeight="1" x14ac:dyDescent="0.2">
      <c r="B258" s="34"/>
      <c r="C258" s="231" t="s">
        <v>345</v>
      </c>
      <c r="D258" s="231" t="s">
        <v>203</v>
      </c>
      <c r="E258" s="232" t="s">
        <v>346</v>
      </c>
      <c r="F258" s="233" t="s">
        <v>347</v>
      </c>
      <c r="G258" s="234" t="s">
        <v>348</v>
      </c>
      <c r="H258" s="235">
        <v>25.628</v>
      </c>
      <c r="I258" s="236"/>
      <c r="J258" s="237">
        <f>ROUND(I258*H258,2)</f>
        <v>0</v>
      </c>
      <c r="K258" s="233" t="s">
        <v>155</v>
      </c>
      <c r="L258" s="238"/>
      <c r="M258" s="239" t="s">
        <v>1</v>
      </c>
      <c r="N258" s="240" t="s">
        <v>47</v>
      </c>
      <c r="O258" s="66"/>
      <c r="P258" s="205">
        <f>O258*H258</f>
        <v>0</v>
      </c>
      <c r="Q258" s="205">
        <v>1E-3</v>
      </c>
      <c r="R258" s="205">
        <f>Q258*H258</f>
        <v>2.5628000000000001E-2</v>
      </c>
      <c r="S258" s="205">
        <v>0</v>
      </c>
      <c r="T258" s="206">
        <f>S258*H258</f>
        <v>0</v>
      </c>
      <c r="AR258" s="207" t="s">
        <v>197</v>
      </c>
      <c r="AT258" s="207" t="s">
        <v>203</v>
      </c>
      <c r="AU258" s="207" t="s">
        <v>167</v>
      </c>
      <c r="AY258" s="17" t="s">
        <v>149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7" t="s">
        <v>89</v>
      </c>
      <c r="BK258" s="208">
        <f>ROUND(I258*H258,2)</f>
        <v>0</v>
      </c>
      <c r="BL258" s="17" t="s">
        <v>156</v>
      </c>
      <c r="BM258" s="207" t="s">
        <v>349</v>
      </c>
    </row>
    <row r="259" spans="2:65" s="12" customFormat="1" x14ac:dyDescent="0.2">
      <c r="B259" s="209"/>
      <c r="C259" s="210"/>
      <c r="D259" s="211" t="s">
        <v>158</v>
      </c>
      <c r="E259" s="212" t="s">
        <v>1</v>
      </c>
      <c r="F259" s="213" t="s">
        <v>350</v>
      </c>
      <c r="G259" s="210"/>
      <c r="H259" s="214">
        <v>25.628</v>
      </c>
      <c r="I259" s="215"/>
      <c r="J259" s="210"/>
      <c r="K259" s="210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158</v>
      </c>
      <c r="AU259" s="220" t="s">
        <v>167</v>
      </c>
      <c r="AV259" s="12" t="s">
        <v>91</v>
      </c>
      <c r="AW259" s="12" t="s">
        <v>38</v>
      </c>
      <c r="AX259" s="12" t="s">
        <v>89</v>
      </c>
      <c r="AY259" s="220" t="s">
        <v>149</v>
      </c>
    </row>
    <row r="260" spans="2:65" s="1" customFormat="1" ht="16.5" customHeight="1" x14ac:dyDescent="0.2">
      <c r="B260" s="34"/>
      <c r="C260" s="196" t="s">
        <v>351</v>
      </c>
      <c r="D260" s="196" t="s">
        <v>151</v>
      </c>
      <c r="E260" s="197" t="s">
        <v>352</v>
      </c>
      <c r="F260" s="198" t="s">
        <v>353</v>
      </c>
      <c r="G260" s="199" t="s">
        <v>170</v>
      </c>
      <c r="H260" s="200">
        <v>854.25</v>
      </c>
      <c r="I260" s="201"/>
      <c r="J260" s="202">
        <f>ROUND(I260*H260,2)</f>
        <v>0</v>
      </c>
      <c r="K260" s="198" t="s">
        <v>155</v>
      </c>
      <c r="L260" s="38"/>
      <c r="M260" s="203" t="s">
        <v>1</v>
      </c>
      <c r="N260" s="204" t="s">
        <v>47</v>
      </c>
      <c r="O260" s="66"/>
      <c r="P260" s="205">
        <f>O260*H260</f>
        <v>0</v>
      </c>
      <c r="Q260" s="205">
        <v>0</v>
      </c>
      <c r="R260" s="205">
        <f>Q260*H260</f>
        <v>0</v>
      </c>
      <c r="S260" s="205">
        <v>0</v>
      </c>
      <c r="T260" s="206">
        <f>S260*H260</f>
        <v>0</v>
      </c>
      <c r="AR260" s="207" t="s">
        <v>156</v>
      </c>
      <c r="AT260" s="207" t="s">
        <v>151</v>
      </c>
      <c r="AU260" s="207" t="s">
        <v>167</v>
      </c>
      <c r="AY260" s="17" t="s">
        <v>149</v>
      </c>
      <c r="BE260" s="208">
        <f>IF(N260="základní",J260,0)</f>
        <v>0</v>
      </c>
      <c r="BF260" s="208">
        <f>IF(N260="snížená",J260,0)</f>
        <v>0</v>
      </c>
      <c r="BG260" s="208">
        <f>IF(N260="zákl. přenesená",J260,0)</f>
        <v>0</v>
      </c>
      <c r="BH260" s="208">
        <f>IF(N260="sníž. přenesená",J260,0)</f>
        <v>0</v>
      </c>
      <c r="BI260" s="208">
        <f>IF(N260="nulová",J260,0)</f>
        <v>0</v>
      </c>
      <c r="BJ260" s="17" t="s">
        <v>89</v>
      </c>
      <c r="BK260" s="208">
        <f>ROUND(I260*H260,2)</f>
        <v>0</v>
      </c>
      <c r="BL260" s="17" t="s">
        <v>156</v>
      </c>
      <c r="BM260" s="207" t="s">
        <v>354</v>
      </c>
    </row>
    <row r="261" spans="2:65" s="12" customFormat="1" x14ac:dyDescent="0.2">
      <c r="B261" s="209"/>
      <c r="C261" s="210"/>
      <c r="D261" s="211" t="s">
        <v>158</v>
      </c>
      <c r="E261" s="212" t="s">
        <v>1</v>
      </c>
      <c r="F261" s="213" t="s">
        <v>355</v>
      </c>
      <c r="G261" s="210"/>
      <c r="H261" s="214">
        <v>854.25</v>
      </c>
      <c r="I261" s="215"/>
      <c r="J261" s="210"/>
      <c r="K261" s="210"/>
      <c r="L261" s="216"/>
      <c r="M261" s="217"/>
      <c r="N261" s="218"/>
      <c r="O261" s="218"/>
      <c r="P261" s="218"/>
      <c r="Q261" s="218"/>
      <c r="R261" s="218"/>
      <c r="S261" s="218"/>
      <c r="T261" s="219"/>
      <c r="AT261" s="220" t="s">
        <v>158</v>
      </c>
      <c r="AU261" s="220" t="s">
        <v>167</v>
      </c>
      <c r="AV261" s="12" t="s">
        <v>91</v>
      </c>
      <c r="AW261" s="12" t="s">
        <v>38</v>
      </c>
      <c r="AX261" s="12" t="s">
        <v>89</v>
      </c>
      <c r="AY261" s="220" t="s">
        <v>149</v>
      </c>
    </row>
    <row r="262" spans="2:65" s="1" customFormat="1" ht="16.5" customHeight="1" x14ac:dyDescent="0.2">
      <c r="B262" s="34"/>
      <c r="C262" s="196" t="s">
        <v>356</v>
      </c>
      <c r="D262" s="196" t="s">
        <v>151</v>
      </c>
      <c r="E262" s="197" t="s">
        <v>357</v>
      </c>
      <c r="F262" s="198" t="s">
        <v>358</v>
      </c>
      <c r="G262" s="199" t="s">
        <v>170</v>
      </c>
      <c r="H262" s="200">
        <v>228.56</v>
      </c>
      <c r="I262" s="201"/>
      <c r="J262" s="202">
        <f>ROUND(I262*H262,2)</f>
        <v>0</v>
      </c>
      <c r="K262" s="198" t="s">
        <v>155</v>
      </c>
      <c r="L262" s="38"/>
      <c r="M262" s="203" t="s">
        <v>1</v>
      </c>
      <c r="N262" s="204" t="s">
        <v>47</v>
      </c>
      <c r="O262" s="66"/>
      <c r="P262" s="205">
        <f>O262*H262</f>
        <v>0</v>
      </c>
      <c r="Q262" s="205">
        <v>0</v>
      </c>
      <c r="R262" s="205">
        <f>Q262*H262</f>
        <v>0</v>
      </c>
      <c r="S262" s="205">
        <v>0</v>
      </c>
      <c r="T262" s="206">
        <f>S262*H262</f>
        <v>0</v>
      </c>
      <c r="AR262" s="207" t="s">
        <v>156</v>
      </c>
      <c r="AT262" s="207" t="s">
        <v>151</v>
      </c>
      <c r="AU262" s="207" t="s">
        <v>167</v>
      </c>
      <c r="AY262" s="17" t="s">
        <v>149</v>
      </c>
      <c r="BE262" s="208">
        <f>IF(N262="základní",J262,0)</f>
        <v>0</v>
      </c>
      <c r="BF262" s="208">
        <f>IF(N262="snížená",J262,0)</f>
        <v>0</v>
      </c>
      <c r="BG262" s="208">
        <f>IF(N262="zákl. přenesená",J262,0)</f>
        <v>0</v>
      </c>
      <c r="BH262" s="208">
        <f>IF(N262="sníž. přenesená",J262,0)</f>
        <v>0</v>
      </c>
      <c r="BI262" s="208">
        <f>IF(N262="nulová",J262,0)</f>
        <v>0</v>
      </c>
      <c r="BJ262" s="17" t="s">
        <v>89</v>
      </c>
      <c r="BK262" s="208">
        <f>ROUND(I262*H262,2)</f>
        <v>0</v>
      </c>
      <c r="BL262" s="17" t="s">
        <v>156</v>
      </c>
      <c r="BM262" s="207" t="s">
        <v>359</v>
      </c>
    </row>
    <row r="263" spans="2:65" s="12" customFormat="1" x14ac:dyDescent="0.2">
      <c r="B263" s="209"/>
      <c r="C263" s="210"/>
      <c r="D263" s="211" t="s">
        <v>158</v>
      </c>
      <c r="E263" s="212" t="s">
        <v>1</v>
      </c>
      <c r="F263" s="213" t="s">
        <v>360</v>
      </c>
      <c r="G263" s="210"/>
      <c r="H263" s="214">
        <v>140.9</v>
      </c>
      <c r="I263" s="215"/>
      <c r="J263" s="210"/>
      <c r="K263" s="210"/>
      <c r="L263" s="216"/>
      <c r="M263" s="217"/>
      <c r="N263" s="218"/>
      <c r="O263" s="218"/>
      <c r="P263" s="218"/>
      <c r="Q263" s="218"/>
      <c r="R263" s="218"/>
      <c r="S263" s="218"/>
      <c r="T263" s="219"/>
      <c r="AT263" s="220" t="s">
        <v>158</v>
      </c>
      <c r="AU263" s="220" t="s">
        <v>167</v>
      </c>
      <c r="AV263" s="12" t="s">
        <v>91</v>
      </c>
      <c r="AW263" s="12" t="s">
        <v>38</v>
      </c>
      <c r="AX263" s="12" t="s">
        <v>82</v>
      </c>
      <c r="AY263" s="220" t="s">
        <v>149</v>
      </c>
    </row>
    <row r="264" spans="2:65" s="13" customFormat="1" x14ac:dyDescent="0.2">
      <c r="B264" s="221"/>
      <c r="C264" s="222"/>
      <c r="D264" s="211" t="s">
        <v>158</v>
      </c>
      <c r="E264" s="223" t="s">
        <v>1</v>
      </c>
      <c r="F264" s="224" t="s">
        <v>212</v>
      </c>
      <c r="G264" s="222"/>
      <c r="H264" s="223" t="s">
        <v>1</v>
      </c>
      <c r="I264" s="225"/>
      <c r="J264" s="222"/>
      <c r="K264" s="222"/>
      <c r="L264" s="226"/>
      <c r="M264" s="227"/>
      <c r="N264" s="228"/>
      <c r="O264" s="228"/>
      <c r="P264" s="228"/>
      <c r="Q264" s="228"/>
      <c r="R264" s="228"/>
      <c r="S264" s="228"/>
      <c r="T264" s="229"/>
      <c r="AT264" s="230" t="s">
        <v>158</v>
      </c>
      <c r="AU264" s="230" t="s">
        <v>167</v>
      </c>
      <c r="AV264" s="13" t="s">
        <v>89</v>
      </c>
      <c r="AW264" s="13" t="s">
        <v>38</v>
      </c>
      <c r="AX264" s="13" t="s">
        <v>82</v>
      </c>
      <c r="AY264" s="230" t="s">
        <v>149</v>
      </c>
    </row>
    <row r="265" spans="2:65" s="12" customFormat="1" x14ac:dyDescent="0.2">
      <c r="B265" s="209"/>
      <c r="C265" s="210"/>
      <c r="D265" s="211" t="s">
        <v>158</v>
      </c>
      <c r="E265" s="212" t="s">
        <v>1</v>
      </c>
      <c r="F265" s="213" t="s">
        <v>361</v>
      </c>
      <c r="G265" s="210"/>
      <c r="H265" s="214">
        <v>87.66</v>
      </c>
      <c r="I265" s="215"/>
      <c r="J265" s="210"/>
      <c r="K265" s="210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158</v>
      </c>
      <c r="AU265" s="220" t="s">
        <v>167</v>
      </c>
      <c r="AV265" s="12" t="s">
        <v>91</v>
      </c>
      <c r="AW265" s="12" t="s">
        <v>38</v>
      </c>
      <c r="AX265" s="12" t="s">
        <v>82</v>
      </c>
      <c r="AY265" s="220" t="s">
        <v>149</v>
      </c>
    </row>
    <row r="266" spans="2:65" s="14" customFormat="1" x14ac:dyDescent="0.2">
      <c r="B266" s="241"/>
      <c r="C266" s="242"/>
      <c r="D266" s="211" t="s">
        <v>158</v>
      </c>
      <c r="E266" s="243" t="s">
        <v>1</v>
      </c>
      <c r="F266" s="244" t="s">
        <v>266</v>
      </c>
      <c r="G266" s="242"/>
      <c r="H266" s="245">
        <v>228.56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AT266" s="251" t="s">
        <v>158</v>
      </c>
      <c r="AU266" s="251" t="s">
        <v>167</v>
      </c>
      <c r="AV266" s="14" t="s">
        <v>156</v>
      </c>
      <c r="AW266" s="14" t="s">
        <v>38</v>
      </c>
      <c r="AX266" s="14" t="s">
        <v>89</v>
      </c>
      <c r="AY266" s="251" t="s">
        <v>149</v>
      </c>
    </row>
    <row r="267" spans="2:65" s="1" customFormat="1" ht="16.5" customHeight="1" x14ac:dyDescent="0.2">
      <c r="B267" s="34"/>
      <c r="C267" s="196" t="s">
        <v>362</v>
      </c>
      <c r="D267" s="196" t="s">
        <v>151</v>
      </c>
      <c r="E267" s="197" t="s">
        <v>363</v>
      </c>
      <c r="F267" s="198" t="s">
        <v>364</v>
      </c>
      <c r="G267" s="199" t="s">
        <v>170</v>
      </c>
      <c r="H267" s="200">
        <v>854.25</v>
      </c>
      <c r="I267" s="201"/>
      <c r="J267" s="202">
        <f>ROUND(I267*H267,2)</f>
        <v>0</v>
      </c>
      <c r="K267" s="198" t="s">
        <v>155</v>
      </c>
      <c r="L267" s="38"/>
      <c r="M267" s="203" t="s">
        <v>1</v>
      </c>
      <c r="N267" s="204" t="s">
        <v>47</v>
      </c>
      <c r="O267" s="66"/>
      <c r="P267" s="205">
        <f>O267*H267</f>
        <v>0</v>
      </c>
      <c r="Q267" s="205">
        <v>0</v>
      </c>
      <c r="R267" s="205">
        <f>Q267*H267</f>
        <v>0</v>
      </c>
      <c r="S267" s="205">
        <v>0</v>
      </c>
      <c r="T267" s="206">
        <f>S267*H267</f>
        <v>0</v>
      </c>
      <c r="AR267" s="207" t="s">
        <v>156</v>
      </c>
      <c r="AT267" s="207" t="s">
        <v>151</v>
      </c>
      <c r="AU267" s="207" t="s">
        <v>167</v>
      </c>
      <c r="AY267" s="17" t="s">
        <v>149</v>
      </c>
      <c r="BE267" s="208">
        <f>IF(N267="základní",J267,0)</f>
        <v>0</v>
      </c>
      <c r="BF267" s="208">
        <f>IF(N267="snížená",J267,0)</f>
        <v>0</v>
      </c>
      <c r="BG267" s="208">
        <f>IF(N267="zákl. přenesená",J267,0)</f>
        <v>0</v>
      </c>
      <c r="BH267" s="208">
        <f>IF(N267="sníž. přenesená",J267,0)</f>
        <v>0</v>
      </c>
      <c r="BI267" s="208">
        <f>IF(N267="nulová",J267,0)</f>
        <v>0</v>
      </c>
      <c r="BJ267" s="17" t="s">
        <v>89</v>
      </c>
      <c r="BK267" s="208">
        <f>ROUND(I267*H267,2)</f>
        <v>0</v>
      </c>
      <c r="BL267" s="17" t="s">
        <v>156</v>
      </c>
      <c r="BM267" s="207" t="s">
        <v>365</v>
      </c>
    </row>
    <row r="268" spans="2:65" s="12" customFormat="1" x14ac:dyDescent="0.2">
      <c r="B268" s="209"/>
      <c r="C268" s="210"/>
      <c r="D268" s="211" t="s">
        <v>158</v>
      </c>
      <c r="E268" s="212" t="s">
        <v>1</v>
      </c>
      <c r="F268" s="213" t="s">
        <v>355</v>
      </c>
      <c r="G268" s="210"/>
      <c r="H268" s="214">
        <v>854.25</v>
      </c>
      <c r="I268" s="215"/>
      <c r="J268" s="210"/>
      <c r="K268" s="210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158</v>
      </c>
      <c r="AU268" s="220" t="s">
        <v>167</v>
      </c>
      <c r="AV268" s="12" t="s">
        <v>91</v>
      </c>
      <c r="AW268" s="12" t="s">
        <v>38</v>
      </c>
      <c r="AX268" s="12" t="s">
        <v>89</v>
      </c>
      <c r="AY268" s="220" t="s">
        <v>149</v>
      </c>
    </row>
    <row r="269" spans="2:65" s="1" customFormat="1" ht="16.5" customHeight="1" x14ac:dyDescent="0.2">
      <c r="B269" s="34"/>
      <c r="C269" s="196" t="s">
        <v>366</v>
      </c>
      <c r="D269" s="196" t="s">
        <v>151</v>
      </c>
      <c r="E269" s="197" t="s">
        <v>367</v>
      </c>
      <c r="F269" s="198" t="s">
        <v>368</v>
      </c>
      <c r="G269" s="199" t="s">
        <v>170</v>
      </c>
      <c r="H269" s="200">
        <v>854.25</v>
      </c>
      <c r="I269" s="201"/>
      <c r="J269" s="202">
        <f>ROUND(I269*H269,2)</f>
        <v>0</v>
      </c>
      <c r="K269" s="198" t="s">
        <v>155</v>
      </c>
      <c r="L269" s="38"/>
      <c r="M269" s="203" t="s">
        <v>1</v>
      </c>
      <c r="N269" s="204" t="s">
        <v>47</v>
      </c>
      <c r="O269" s="66"/>
      <c r="P269" s="205">
        <f>O269*H269</f>
        <v>0</v>
      </c>
      <c r="Q269" s="205">
        <v>0</v>
      </c>
      <c r="R269" s="205">
        <f>Q269*H269</f>
        <v>0</v>
      </c>
      <c r="S269" s="205">
        <v>0</v>
      </c>
      <c r="T269" s="206">
        <f>S269*H269</f>
        <v>0</v>
      </c>
      <c r="AR269" s="207" t="s">
        <v>156</v>
      </c>
      <c r="AT269" s="207" t="s">
        <v>151</v>
      </c>
      <c r="AU269" s="207" t="s">
        <v>167</v>
      </c>
      <c r="AY269" s="17" t="s">
        <v>149</v>
      </c>
      <c r="BE269" s="208">
        <f>IF(N269="základní",J269,0)</f>
        <v>0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17" t="s">
        <v>89</v>
      </c>
      <c r="BK269" s="208">
        <f>ROUND(I269*H269,2)</f>
        <v>0</v>
      </c>
      <c r="BL269" s="17" t="s">
        <v>156</v>
      </c>
      <c r="BM269" s="207" t="s">
        <v>369</v>
      </c>
    </row>
    <row r="270" spans="2:65" s="12" customFormat="1" x14ac:dyDescent="0.2">
      <c r="B270" s="209"/>
      <c r="C270" s="210"/>
      <c r="D270" s="211" t="s">
        <v>158</v>
      </c>
      <c r="E270" s="212" t="s">
        <v>1</v>
      </c>
      <c r="F270" s="213" t="s">
        <v>355</v>
      </c>
      <c r="G270" s="210"/>
      <c r="H270" s="214">
        <v>854.25</v>
      </c>
      <c r="I270" s="215"/>
      <c r="J270" s="210"/>
      <c r="K270" s="210"/>
      <c r="L270" s="216"/>
      <c r="M270" s="217"/>
      <c r="N270" s="218"/>
      <c r="O270" s="218"/>
      <c r="P270" s="218"/>
      <c r="Q270" s="218"/>
      <c r="R270" s="218"/>
      <c r="S270" s="218"/>
      <c r="T270" s="219"/>
      <c r="AT270" s="220" t="s">
        <v>158</v>
      </c>
      <c r="AU270" s="220" t="s">
        <v>167</v>
      </c>
      <c r="AV270" s="12" t="s">
        <v>91</v>
      </c>
      <c r="AW270" s="12" t="s">
        <v>38</v>
      </c>
      <c r="AX270" s="12" t="s">
        <v>89</v>
      </c>
      <c r="AY270" s="220" t="s">
        <v>149</v>
      </c>
    </row>
    <row r="271" spans="2:65" s="1" customFormat="1" ht="16.5" customHeight="1" x14ac:dyDescent="0.2">
      <c r="B271" s="34"/>
      <c r="C271" s="196" t="s">
        <v>370</v>
      </c>
      <c r="D271" s="196" t="s">
        <v>151</v>
      </c>
      <c r="E271" s="197" t="s">
        <v>371</v>
      </c>
      <c r="F271" s="198" t="s">
        <v>372</v>
      </c>
      <c r="G271" s="199" t="s">
        <v>170</v>
      </c>
      <c r="H271" s="200">
        <v>854.25</v>
      </c>
      <c r="I271" s="201"/>
      <c r="J271" s="202">
        <f>ROUND(I271*H271,2)</f>
        <v>0</v>
      </c>
      <c r="K271" s="198" t="s">
        <v>155</v>
      </c>
      <c r="L271" s="38"/>
      <c r="M271" s="203" t="s">
        <v>1</v>
      </c>
      <c r="N271" s="204" t="s">
        <v>47</v>
      </c>
      <c r="O271" s="66"/>
      <c r="P271" s="205">
        <f>O271*H271</f>
        <v>0</v>
      </c>
      <c r="Q271" s="205">
        <v>0</v>
      </c>
      <c r="R271" s="205">
        <f>Q271*H271</f>
        <v>0</v>
      </c>
      <c r="S271" s="205">
        <v>0</v>
      </c>
      <c r="T271" s="206">
        <f>S271*H271</f>
        <v>0</v>
      </c>
      <c r="AR271" s="207" t="s">
        <v>156</v>
      </c>
      <c r="AT271" s="207" t="s">
        <v>151</v>
      </c>
      <c r="AU271" s="207" t="s">
        <v>167</v>
      </c>
      <c r="AY271" s="17" t="s">
        <v>149</v>
      </c>
      <c r="BE271" s="208">
        <f>IF(N271="základní",J271,0)</f>
        <v>0</v>
      </c>
      <c r="BF271" s="208">
        <f>IF(N271="snížená",J271,0)</f>
        <v>0</v>
      </c>
      <c r="BG271" s="208">
        <f>IF(N271="zákl. přenesená",J271,0)</f>
        <v>0</v>
      </c>
      <c r="BH271" s="208">
        <f>IF(N271="sníž. přenesená",J271,0)</f>
        <v>0</v>
      </c>
      <c r="BI271" s="208">
        <f>IF(N271="nulová",J271,0)</f>
        <v>0</v>
      </c>
      <c r="BJ271" s="17" t="s">
        <v>89</v>
      </c>
      <c r="BK271" s="208">
        <f>ROUND(I271*H271,2)</f>
        <v>0</v>
      </c>
      <c r="BL271" s="17" t="s">
        <v>156</v>
      </c>
      <c r="BM271" s="207" t="s">
        <v>373</v>
      </c>
    </row>
    <row r="272" spans="2:65" s="12" customFormat="1" x14ac:dyDescent="0.2">
      <c r="B272" s="209"/>
      <c r="C272" s="210"/>
      <c r="D272" s="211" t="s">
        <v>158</v>
      </c>
      <c r="E272" s="212" t="s">
        <v>1</v>
      </c>
      <c r="F272" s="213" t="s">
        <v>355</v>
      </c>
      <c r="G272" s="210"/>
      <c r="H272" s="214">
        <v>854.25</v>
      </c>
      <c r="I272" s="215"/>
      <c r="J272" s="210"/>
      <c r="K272" s="210"/>
      <c r="L272" s="216"/>
      <c r="M272" s="217"/>
      <c r="N272" s="218"/>
      <c r="O272" s="218"/>
      <c r="P272" s="218"/>
      <c r="Q272" s="218"/>
      <c r="R272" s="218"/>
      <c r="S272" s="218"/>
      <c r="T272" s="219"/>
      <c r="AT272" s="220" t="s">
        <v>158</v>
      </c>
      <c r="AU272" s="220" t="s">
        <v>167</v>
      </c>
      <c r="AV272" s="12" t="s">
        <v>91</v>
      </c>
      <c r="AW272" s="12" t="s">
        <v>38</v>
      </c>
      <c r="AX272" s="12" t="s">
        <v>89</v>
      </c>
      <c r="AY272" s="220" t="s">
        <v>149</v>
      </c>
    </row>
    <row r="273" spans="2:65" s="11" customFormat="1" ht="22.9" customHeight="1" x14ac:dyDescent="0.2">
      <c r="B273" s="180"/>
      <c r="C273" s="181"/>
      <c r="D273" s="182" t="s">
        <v>81</v>
      </c>
      <c r="E273" s="194" t="s">
        <v>316</v>
      </c>
      <c r="F273" s="194" t="s">
        <v>374</v>
      </c>
      <c r="G273" s="181"/>
      <c r="H273" s="181"/>
      <c r="I273" s="184"/>
      <c r="J273" s="195">
        <f>BK273</f>
        <v>0</v>
      </c>
      <c r="K273" s="181"/>
      <c r="L273" s="186"/>
      <c r="M273" s="187"/>
      <c r="N273" s="188"/>
      <c r="O273" s="188"/>
      <c r="P273" s="189">
        <f>SUM(P274:P277)</f>
        <v>0</v>
      </c>
      <c r="Q273" s="188"/>
      <c r="R273" s="189">
        <f>SUM(R274:R277)</f>
        <v>5.86872E-3</v>
      </c>
      <c r="S273" s="188"/>
      <c r="T273" s="190">
        <f>SUM(T274:T277)</f>
        <v>0</v>
      </c>
      <c r="AR273" s="191" t="s">
        <v>89</v>
      </c>
      <c r="AT273" s="192" t="s">
        <v>81</v>
      </c>
      <c r="AU273" s="192" t="s">
        <v>89</v>
      </c>
      <c r="AY273" s="191" t="s">
        <v>149</v>
      </c>
      <c r="BK273" s="193">
        <f>SUM(BK274:BK277)</f>
        <v>0</v>
      </c>
    </row>
    <row r="274" spans="2:65" s="1" customFormat="1" ht="16.5" customHeight="1" x14ac:dyDescent="0.2">
      <c r="B274" s="34"/>
      <c r="C274" s="196" t="s">
        <v>375</v>
      </c>
      <c r="D274" s="196" t="s">
        <v>151</v>
      </c>
      <c r="E274" s="197" t="s">
        <v>376</v>
      </c>
      <c r="F274" s="198" t="s">
        <v>377</v>
      </c>
      <c r="G274" s="199" t="s">
        <v>170</v>
      </c>
      <c r="H274" s="200">
        <v>2.3759999999999999</v>
      </c>
      <c r="I274" s="201"/>
      <c r="J274" s="202">
        <f>ROUND(I274*H274,2)</f>
        <v>0</v>
      </c>
      <c r="K274" s="198" t="s">
        <v>155</v>
      </c>
      <c r="L274" s="38"/>
      <c r="M274" s="203" t="s">
        <v>1</v>
      </c>
      <c r="N274" s="204" t="s">
        <v>47</v>
      </c>
      <c r="O274" s="66"/>
      <c r="P274" s="205">
        <f>O274*H274</f>
        <v>0</v>
      </c>
      <c r="Q274" s="205">
        <v>2.47E-3</v>
      </c>
      <c r="R274" s="205">
        <f>Q274*H274</f>
        <v>5.86872E-3</v>
      </c>
      <c r="S274" s="205">
        <v>0</v>
      </c>
      <c r="T274" s="206">
        <f>S274*H274</f>
        <v>0</v>
      </c>
      <c r="AR274" s="207" t="s">
        <v>156</v>
      </c>
      <c r="AT274" s="207" t="s">
        <v>151</v>
      </c>
      <c r="AU274" s="207" t="s">
        <v>91</v>
      </c>
      <c r="AY274" s="17" t="s">
        <v>149</v>
      </c>
      <c r="BE274" s="208">
        <f>IF(N274="základní",J274,0)</f>
        <v>0</v>
      </c>
      <c r="BF274" s="208">
        <f>IF(N274="snížená",J274,0)</f>
        <v>0</v>
      </c>
      <c r="BG274" s="208">
        <f>IF(N274="zákl. přenesená",J274,0)</f>
        <v>0</v>
      </c>
      <c r="BH274" s="208">
        <f>IF(N274="sníž. přenesená",J274,0)</f>
        <v>0</v>
      </c>
      <c r="BI274" s="208">
        <f>IF(N274="nulová",J274,0)</f>
        <v>0</v>
      </c>
      <c r="BJ274" s="17" t="s">
        <v>89</v>
      </c>
      <c r="BK274" s="208">
        <f>ROUND(I274*H274,2)</f>
        <v>0</v>
      </c>
      <c r="BL274" s="17" t="s">
        <v>156</v>
      </c>
      <c r="BM274" s="207" t="s">
        <v>378</v>
      </c>
    </row>
    <row r="275" spans="2:65" s="12" customFormat="1" x14ac:dyDescent="0.2">
      <c r="B275" s="209"/>
      <c r="C275" s="210"/>
      <c r="D275" s="211" t="s">
        <v>158</v>
      </c>
      <c r="E275" s="212" t="s">
        <v>1</v>
      </c>
      <c r="F275" s="213" t="s">
        <v>379</v>
      </c>
      <c r="G275" s="210"/>
      <c r="H275" s="214">
        <v>2.3759999999999999</v>
      </c>
      <c r="I275" s="215"/>
      <c r="J275" s="210"/>
      <c r="K275" s="210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158</v>
      </c>
      <c r="AU275" s="220" t="s">
        <v>91</v>
      </c>
      <c r="AV275" s="12" t="s">
        <v>91</v>
      </c>
      <c r="AW275" s="12" t="s">
        <v>38</v>
      </c>
      <c r="AX275" s="12" t="s">
        <v>89</v>
      </c>
      <c r="AY275" s="220" t="s">
        <v>149</v>
      </c>
    </row>
    <row r="276" spans="2:65" s="1" customFormat="1" ht="16.5" customHeight="1" x14ac:dyDescent="0.2">
      <c r="B276" s="34"/>
      <c r="C276" s="196" t="s">
        <v>380</v>
      </c>
      <c r="D276" s="196" t="s">
        <v>151</v>
      </c>
      <c r="E276" s="197" t="s">
        <v>381</v>
      </c>
      <c r="F276" s="198" t="s">
        <v>382</v>
      </c>
      <c r="G276" s="199" t="s">
        <v>170</v>
      </c>
      <c r="H276" s="200">
        <v>2.3759999999999999</v>
      </c>
      <c r="I276" s="201"/>
      <c r="J276" s="202">
        <f>ROUND(I276*H276,2)</f>
        <v>0</v>
      </c>
      <c r="K276" s="198" t="s">
        <v>155</v>
      </c>
      <c r="L276" s="38"/>
      <c r="M276" s="203" t="s">
        <v>1</v>
      </c>
      <c r="N276" s="204" t="s">
        <v>47</v>
      </c>
      <c r="O276" s="66"/>
      <c r="P276" s="205">
        <f>O276*H276</f>
        <v>0</v>
      </c>
      <c r="Q276" s="205">
        <v>0</v>
      </c>
      <c r="R276" s="205">
        <f>Q276*H276</f>
        <v>0</v>
      </c>
      <c r="S276" s="205">
        <v>0</v>
      </c>
      <c r="T276" s="206">
        <f>S276*H276</f>
        <v>0</v>
      </c>
      <c r="AR276" s="207" t="s">
        <v>156</v>
      </c>
      <c r="AT276" s="207" t="s">
        <v>151</v>
      </c>
      <c r="AU276" s="207" t="s">
        <v>91</v>
      </c>
      <c r="AY276" s="17" t="s">
        <v>149</v>
      </c>
      <c r="BE276" s="208">
        <f>IF(N276="základní",J276,0)</f>
        <v>0</v>
      </c>
      <c r="BF276" s="208">
        <f>IF(N276="snížená",J276,0)</f>
        <v>0</v>
      </c>
      <c r="BG276" s="208">
        <f>IF(N276="zákl. přenesená",J276,0)</f>
        <v>0</v>
      </c>
      <c r="BH276" s="208">
        <f>IF(N276="sníž. přenesená",J276,0)</f>
        <v>0</v>
      </c>
      <c r="BI276" s="208">
        <f>IF(N276="nulová",J276,0)</f>
        <v>0</v>
      </c>
      <c r="BJ276" s="17" t="s">
        <v>89</v>
      </c>
      <c r="BK276" s="208">
        <f>ROUND(I276*H276,2)</f>
        <v>0</v>
      </c>
      <c r="BL276" s="17" t="s">
        <v>156</v>
      </c>
      <c r="BM276" s="207" t="s">
        <v>383</v>
      </c>
    </row>
    <row r="277" spans="2:65" s="12" customFormat="1" x14ac:dyDescent="0.2">
      <c r="B277" s="209"/>
      <c r="C277" s="210"/>
      <c r="D277" s="211" t="s">
        <v>158</v>
      </c>
      <c r="E277" s="212" t="s">
        <v>1</v>
      </c>
      <c r="F277" s="213" t="s">
        <v>384</v>
      </c>
      <c r="G277" s="210"/>
      <c r="H277" s="214">
        <v>2.3759999999999999</v>
      </c>
      <c r="I277" s="215"/>
      <c r="J277" s="210"/>
      <c r="K277" s="210"/>
      <c r="L277" s="216"/>
      <c r="M277" s="217"/>
      <c r="N277" s="218"/>
      <c r="O277" s="218"/>
      <c r="P277" s="218"/>
      <c r="Q277" s="218"/>
      <c r="R277" s="218"/>
      <c r="S277" s="218"/>
      <c r="T277" s="219"/>
      <c r="AT277" s="220" t="s">
        <v>158</v>
      </c>
      <c r="AU277" s="220" t="s">
        <v>91</v>
      </c>
      <c r="AV277" s="12" t="s">
        <v>91</v>
      </c>
      <c r="AW277" s="12" t="s">
        <v>38</v>
      </c>
      <c r="AX277" s="12" t="s">
        <v>89</v>
      </c>
      <c r="AY277" s="220" t="s">
        <v>149</v>
      </c>
    </row>
    <row r="278" spans="2:65" s="11" customFormat="1" ht="22.9" customHeight="1" x14ac:dyDescent="0.2">
      <c r="B278" s="180"/>
      <c r="C278" s="181"/>
      <c r="D278" s="182" t="s">
        <v>81</v>
      </c>
      <c r="E278" s="194" t="s">
        <v>156</v>
      </c>
      <c r="F278" s="194" t="s">
        <v>385</v>
      </c>
      <c r="G278" s="181"/>
      <c r="H278" s="181"/>
      <c r="I278" s="184"/>
      <c r="J278" s="195">
        <f>BK278</f>
        <v>0</v>
      </c>
      <c r="K278" s="181"/>
      <c r="L278" s="186"/>
      <c r="M278" s="187"/>
      <c r="N278" s="188"/>
      <c r="O278" s="188"/>
      <c r="P278" s="189">
        <f>P279</f>
        <v>0</v>
      </c>
      <c r="Q278" s="188"/>
      <c r="R278" s="189">
        <f>R279</f>
        <v>267.17661153</v>
      </c>
      <c r="S278" s="188"/>
      <c r="T278" s="190">
        <f>T279</f>
        <v>0</v>
      </c>
      <c r="AR278" s="191" t="s">
        <v>89</v>
      </c>
      <c r="AT278" s="192" t="s">
        <v>81</v>
      </c>
      <c r="AU278" s="192" t="s">
        <v>89</v>
      </c>
      <c r="AY278" s="191" t="s">
        <v>149</v>
      </c>
      <c r="BK278" s="193">
        <f>BK279</f>
        <v>0</v>
      </c>
    </row>
    <row r="279" spans="2:65" s="11" customFormat="1" ht="20.85" customHeight="1" x14ac:dyDescent="0.2">
      <c r="B279" s="180"/>
      <c r="C279" s="181"/>
      <c r="D279" s="182" t="s">
        <v>81</v>
      </c>
      <c r="E279" s="194" t="s">
        <v>386</v>
      </c>
      <c r="F279" s="194" t="s">
        <v>387</v>
      </c>
      <c r="G279" s="181"/>
      <c r="H279" s="181"/>
      <c r="I279" s="184"/>
      <c r="J279" s="195">
        <f>BK279</f>
        <v>0</v>
      </c>
      <c r="K279" s="181"/>
      <c r="L279" s="186"/>
      <c r="M279" s="187"/>
      <c r="N279" s="188"/>
      <c r="O279" s="188"/>
      <c r="P279" s="189">
        <f>SUM(P280:P288)</f>
        <v>0</v>
      </c>
      <c r="Q279" s="188"/>
      <c r="R279" s="189">
        <f>SUM(R280:R288)</f>
        <v>267.17661153</v>
      </c>
      <c r="S279" s="188"/>
      <c r="T279" s="190">
        <f>SUM(T280:T288)</f>
        <v>0</v>
      </c>
      <c r="AR279" s="191" t="s">
        <v>89</v>
      </c>
      <c r="AT279" s="192" t="s">
        <v>81</v>
      </c>
      <c r="AU279" s="192" t="s">
        <v>91</v>
      </c>
      <c r="AY279" s="191" t="s">
        <v>149</v>
      </c>
      <c r="BK279" s="193">
        <f>SUM(BK280:BK288)</f>
        <v>0</v>
      </c>
    </row>
    <row r="280" spans="2:65" s="1" customFormat="1" ht="16.5" customHeight="1" x14ac:dyDescent="0.2">
      <c r="B280" s="34"/>
      <c r="C280" s="196" t="s">
        <v>388</v>
      </c>
      <c r="D280" s="196" t="s">
        <v>151</v>
      </c>
      <c r="E280" s="197" t="s">
        <v>389</v>
      </c>
      <c r="F280" s="198" t="s">
        <v>390</v>
      </c>
      <c r="G280" s="199" t="s">
        <v>170</v>
      </c>
      <c r="H280" s="200">
        <v>7.8410000000000002</v>
      </c>
      <c r="I280" s="201"/>
      <c r="J280" s="202">
        <f>ROUND(I280*H280,2)</f>
        <v>0</v>
      </c>
      <c r="K280" s="198" t="s">
        <v>155</v>
      </c>
      <c r="L280" s="38"/>
      <c r="M280" s="203" t="s">
        <v>1</v>
      </c>
      <c r="N280" s="204" t="s">
        <v>47</v>
      </c>
      <c r="O280" s="66"/>
      <c r="P280" s="205">
        <f>O280*H280</f>
        <v>0</v>
      </c>
      <c r="Q280" s="205">
        <v>0.34190999999999999</v>
      </c>
      <c r="R280" s="205">
        <f>Q280*H280</f>
        <v>2.6809163100000002</v>
      </c>
      <c r="S280" s="205">
        <v>0</v>
      </c>
      <c r="T280" s="206">
        <f>S280*H280</f>
        <v>0</v>
      </c>
      <c r="AR280" s="207" t="s">
        <v>156</v>
      </c>
      <c r="AT280" s="207" t="s">
        <v>151</v>
      </c>
      <c r="AU280" s="207" t="s">
        <v>167</v>
      </c>
      <c r="AY280" s="17" t="s">
        <v>149</v>
      </c>
      <c r="BE280" s="208">
        <f>IF(N280="základní",J280,0)</f>
        <v>0</v>
      </c>
      <c r="BF280" s="208">
        <f>IF(N280="snížená",J280,0)</f>
        <v>0</v>
      </c>
      <c r="BG280" s="208">
        <f>IF(N280="zákl. přenesená",J280,0)</f>
        <v>0</v>
      </c>
      <c r="BH280" s="208">
        <f>IF(N280="sníž. přenesená",J280,0)</f>
        <v>0</v>
      </c>
      <c r="BI280" s="208">
        <f>IF(N280="nulová",J280,0)</f>
        <v>0</v>
      </c>
      <c r="BJ280" s="17" t="s">
        <v>89</v>
      </c>
      <c r="BK280" s="208">
        <f>ROUND(I280*H280,2)</f>
        <v>0</v>
      </c>
      <c r="BL280" s="17" t="s">
        <v>156</v>
      </c>
      <c r="BM280" s="207" t="s">
        <v>391</v>
      </c>
    </row>
    <row r="281" spans="2:65" s="13" customFormat="1" x14ac:dyDescent="0.2">
      <c r="B281" s="221"/>
      <c r="C281" s="222"/>
      <c r="D281" s="211" t="s">
        <v>158</v>
      </c>
      <c r="E281" s="223" t="s">
        <v>1</v>
      </c>
      <c r="F281" s="224" t="s">
        <v>392</v>
      </c>
      <c r="G281" s="222"/>
      <c r="H281" s="223" t="s">
        <v>1</v>
      </c>
      <c r="I281" s="225"/>
      <c r="J281" s="222"/>
      <c r="K281" s="222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158</v>
      </c>
      <c r="AU281" s="230" t="s">
        <v>167</v>
      </c>
      <c r="AV281" s="13" t="s">
        <v>89</v>
      </c>
      <c r="AW281" s="13" t="s">
        <v>38</v>
      </c>
      <c r="AX281" s="13" t="s">
        <v>82</v>
      </c>
      <c r="AY281" s="230" t="s">
        <v>149</v>
      </c>
    </row>
    <row r="282" spans="2:65" s="12" customFormat="1" x14ac:dyDescent="0.2">
      <c r="B282" s="209"/>
      <c r="C282" s="210"/>
      <c r="D282" s="211" t="s">
        <v>158</v>
      </c>
      <c r="E282" s="212" t="s">
        <v>1</v>
      </c>
      <c r="F282" s="213" t="s">
        <v>393</v>
      </c>
      <c r="G282" s="210"/>
      <c r="H282" s="214">
        <v>7.8410000000000002</v>
      </c>
      <c r="I282" s="215"/>
      <c r="J282" s="210"/>
      <c r="K282" s="210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158</v>
      </c>
      <c r="AU282" s="220" t="s">
        <v>167</v>
      </c>
      <c r="AV282" s="12" t="s">
        <v>91</v>
      </c>
      <c r="AW282" s="12" t="s">
        <v>38</v>
      </c>
      <c r="AX282" s="12" t="s">
        <v>89</v>
      </c>
      <c r="AY282" s="220" t="s">
        <v>149</v>
      </c>
    </row>
    <row r="283" spans="2:65" s="1" customFormat="1" ht="16.5" customHeight="1" x14ac:dyDescent="0.2">
      <c r="B283" s="34"/>
      <c r="C283" s="196" t="s">
        <v>394</v>
      </c>
      <c r="D283" s="196" t="s">
        <v>151</v>
      </c>
      <c r="E283" s="197" t="s">
        <v>395</v>
      </c>
      <c r="F283" s="198" t="s">
        <v>396</v>
      </c>
      <c r="G283" s="199" t="s">
        <v>193</v>
      </c>
      <c r="H283" s="200">
        <v>105.786</v>
      </c>
      <c r="I283" s="201"/>
      <c r="J283" s="202">
        <f>ROUND(I283*H283,2)</f>
        <v>0</v>
      </c>
      <c r="K283" s="198" t="s">
        <v>155</v>
      </c>
      <c r="L283" s="38"/>
      <c r="M283" s="203" t="s">
        <v>1</v>
      </c>
      <c r="N283" s="204" t="s">
        <v>47</v>
      </c>
      <c r="O283" s="66"/>
      <c r="P283" s="205">
        <f>O283*H283</f>
        <v>0</v>
      </c>
      <c r="Q283" s="205">
        <v>1.8907700000000001</v>
      </c>
      <c r="R283" s="205">
        <f>Q283*H283</f>
        <v>200.01699522000001</v>
      </c>
      <c r="S283" s="205">
        <v>0</v>
      </c>
      <c r="T283" s="206">
        <f>S283*H283</f>
        <v>0</v>
      </c>
      <c r="AR283" s="207" t="s">
        <v>156</v>
      </c>
      <c r="AT283" s="207" t="s">
        <v>151</v>
      </c>
      <c r="AU283" s="207" t="s">
        <v>167</v>
      </c>
      <c r="AY283" s="17" t="s">
        <v>149</v>
      </c>
      <c r="BE283" s="208">
        <f>IF(N283="základní",J283,0)</f>
        <v>0</v>
      </c>
      <c r="BF283" s="208">
        <f>IF(N283="snížená",J283,0)</f>
        <v>0</v>
      </c>
      <c r="BG283" s="208">
        <f>IF(N283="zákl. přenesená",J283,0)</f>
        <v>0</v>
      </c>
      <c r="BH283" s="208">
        <f>IF(N283="sníž. přenesená",J283,0)</f>
        <v>0</v>
      </c>
      <c r="BI283" s="208">
        <f>IF(N283="nulová",J283,0)</f>
        <v>0</v>
      </c>
      <c r="BJ283" s="17" t="s">
        <v>89</v>
      </c>
      <c r="BK283" s="208">
        <f>ROUND(I283*H283,2)</f>
        <v>0</v>
      </c>
      <c r="BL283" s="17" t="s">
        <v>156</v>
      </c>
      <c r="BM283" s="207" t="s">
        <v>397</v>
      </c>
    </row>
    <row r="284" spans="2:65" s="12" customFormat="1" x14ac:dyDescent="0.2">
      <c r="B284" s="209"/>
      <c r="C284" s="210"/>
      <c r="D284" s="211" t="s">
        <v>158</v>
      </c>
      <c r="E284" s="212" t="s">
        <v>1</v>
      </c>
      <c r="F284" s="213" t="s">
        <v>398</v>
      </c>
      <c r="G284" s="210"/>
      <c r="H284" s="214">
        <v>28.32</v>
      </c>
      <c r="I284" s="215"/>
      <c r="J284" s="210"/>
      <c r="K284" s="210"/>
      <c r="L284" s="216"/>
      <c r="M284" s="217"/>
      <c r="N284" s="218"/>
      <c r="O284" s="218"/>
      <c r="P284" s="218"/>
      <c r="Q284" s="218"/>
      <c r="R284" s="218"/>
      <c r="S284" s="218"/>
      <c r="T284" s="219"/>
      <c r="AT284" s="220" t="s">
        <v>158</v>
      </c>
      <c r="AU284" s="220" t="s">
        <v>167</v>
      </c>
      <c r="AV284" s="12" t="s">
        <v>91</v>
      </c>
      <c r="AW284" s="12" t="s">
        <v>38</v>
      </c>
      <c r="AX284" s="12" t="s">
        <v>82</v>
      </c>
      <c r="AY284" s="220" t="s">
        <v>149</v>
      </c>
    </row>
    <row r="285" spans="2:65" s="12" customFormat="1" x14ac:dyDescent="0.2">
      <c r="B285" s="209"/>
      <c r="C285" s="210"/>
      <c r="D285" s="211" t="s">
        <v>158</v>
      </c>
      <c r="E285" s="212" t="s">
        <v>1</v>
      </c>
      <c r="F285" s="213" t="s">
        <v>399</v>
      </c>
      <c r="G285" s="210"/>
      <c r="H285" s="214">
        <v>77.465999999999994</v>
      </c>
      <c r="I285" s="215"/>
      <c r="J285" s="210"/>
      <c r="K285" s="210"/>
      <c r="L285" s="216"/>
      <c r="M285" s="217"/>
      <c r="N285" s="218"/>
      <c r="O285" s="218"/>
      <c r="P285" s="218"/>
      <c r="Q285" s="218"/>
      <c r="R285" s="218"/>
      <c r="S285" s="218"/>
      <c r="T285" s="219"/>
      <c r="AT285" s="220" t="s">
        <v>158</v>
      </c>
      <c r="AU285" s="220" t="s">
        <v>167</v>
      </c>
      <c r="AV285" s="12" t="s">
        <v>91</v>
      </c>
      <c r="AW285" s="12" t="s">
        <v>38</v>
      </c>
      <c r="AX285" s="12" t="s">
        <v>82</v>
      </c>
      <c r="AY285" s="220" t="s">
        <v>149</v>
      </c>
    </row>
    <row r="286" spans="2:65" s="14" customFormat="1" x14ac:dyDescent="0.2">
      <c r="B286" s="241"/>
      <c r="C286" s="242"/>
      <c r="D286" s="211" t="s">
        <v>158</v>
      </c>
      <c r="E286" s="243" t="s">
        <v>1</v>
      </c>
      <c r="F286" s="244" t="s">
        <v>266</v>
      </c>
      <c r="G286" s="242"/>
      <c r="H286" s="245">
        <v>105.786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AT286" s="251" t="s">
        <v>158</v>
      </c>
      <c r="AU286" s="251" t="s">
        <v>167</v>
      </c>
      <c r="AV286" s="14" t="s">
        <v>156</v>
      </c>
      <c r="AW286" s="14" t="s">
        <v>38</v>
      </c>
      <c r="AX286" s="14" t="s">
        <v>89</v>
      </c>
      <c r="AY286" s="251" t="s">
        <v>149</v>
      </c>
    </row>
    <row r="287" spans="2:65" s="1" customFormat="1" ht="16.5" customHeight="1" x14ac:dyDescent="0.2">
      <c r="B287" s="34"/>
      <c r="C287" s="196" t="s">
        <v>400</v>
      </c>
      <c r="D287" s="196" t="s">
        <v>151</v>
      </c>
      <c r="E287" s="197" t="s">
        <v>401</v>
      </c>
      <c r="F287" s="198" t="s">
        <v>402</v>
      </c>
      <c r="G287" s="199" t="s">
        <v>170</v>
      </c>
      <c r="H287" s="200">
        <v>117</v>
      </c>
      <c r="I287" s="201"/>
      <c r="J287" s="202">
        <f>ROUND(I287*H287,2)</f>
        <v>0</v>
      </c>
      <c r="K287" s="198" t="s">
        <v>155</v>
      </c>
      <c r="L287" s="38"/>
      <c r="M287" s="203" t="s">
        <v>1</v>
      </c>
      <c r="N287" s="204" t="s">
        <v>47</v>
      </c>
      <c r="O287" s="66"/>
      <c r="P287" s="205">
        <f>O287*H287</f>
        <v>0</v>
      </c>
      <c r="Q287" s="205">
        <v>0.55110000000000003</v>
      </c>
      <c r="R287" s="205">
        <f>Q287*H287</f>
        <v>64.478700000000003</v>
      </c>
      <c r="S287" s="205">
        <v>0</v>
      </c>
      <c r="T287" s="206">
        <f>S287*H287</f>
        <v>0</v>
      </c>
      <c r="AR287" s="207" t="s">
        <v>156</v>
      </c>
      <c r="AT287" s="207" t="s">
        <v>151</v>
      </c>
      <c r="AU287" s="207" t="s">
        <v>167</v>
      </c>
      <c r="AY287" s="17" t="s">
        <v>149</v>
      </c>
      <c r="BE287" s="208">
        <f>IF(N287="základní",J287,0)</f>
        <v>0</v>
      </c>
      <c r="BF287" s="208">
        <f>IF(N287="snížená",J287,0)</f>
        <v>0</v>
      </c>
      <c r="BG287" s="208">
        <f>IF(N287="zákl. přenesená",J287,0)</f>
        <v>0</v>
      </c>
      <c r="BH287" s="208">
        <f>IF(N287="sníž. přenesená",J287,0)</f>
        <v>0</v>
      </c>
      <c r="BI287" s="208">
        <f>IF(N287="nulová",J287,0)</f>
        <v>0</v>
      </c>
      <c r="BJ287" s="17" t="s">
        <v>89</v>
      </c>
      <c r="BK287" s="208">
        <f>ROUND(I287*H287,2)</f>
        <v>0</v>
      </c>
      <c r="BL287" s="17" t="s">
        <v>156</v>
      </c>
      <c r="BM287" s="207" t="s">
        <v>403</v>
      </c>
    </row>
    <row r="288" spans="2:65" s="12" customFormat="1" x14ac:dyDescent="0.2">
      <c r="B288" s="209"/>
      <c r="C288" s="210"/>
      <c r="D288" s="211" t="s">
        <v>158</v>
      </c>
      <c r="E288" s="212" t="s">
        <v>1</v>
      </c>
      <c r="F288" s="213" t="s">
        <v>404</v>
      </c>
      <c r="G288" s="210"/>
      <c r="H288" s="214">
        <v>117</v>
      </c>
      <c r="I288" s="215"/>
      <c r="J288" s="210"/>
      <c r="K288" s="210"/>
      <c r="L288" s="216"/>
      <c r="M288" s="217"/>
      <c r="N288" s="218"/>
      <c r="O288" s="218"/>
      <c r="P288" s="218"/>
      <c r="Q288" s="218"/>
      <c r="R288" s="218"/>
      <c r="S288" s="218"/>
      <c r="T288" s="219"/>
      <c r="AT288" s="220" t="s">
        <v>158</v>
      </c>
      <c r="AU288" s="220" t="s">
        <v>167</v>
      </c>
      <c r="AV288" s="12" t="s">
        <v>91</v>
      </c>
      <c r="AW288" s="12" t="s">
        <v>38</v>
      </c>
      <c r="AX288" s="12" t="s">
        <v>89</v>
      </c>
      <c r="AY288" s="220" t="s">
        <v>149</v>
      </c>
    </row>
    <row r="289" spans="2:65" s="11" customFormat="1" ht="22.9" customHeight="1" x14ac:dyDescent="0.2">
      <c r="B289" s="180"/>
      <c r="C289" s="181"/>
      <c r="D289" s="182" t="s">
        <v>81</v>
      </c>
      <c r="E289" s="194" t="s">
        <v>178</v>
      </c>
      <c r="F289" s="194" t="s">
        <v>87</v>
      </c>
      <c r="G289" s="181"/>
      <c r="H289" s="181"/>
      <c r="I289" s="184"/>
      <c r="J289" s="195">
        <f>BK289</f>
        <v>0</v>
      </c>
      <c r="K289" s="181"/>
      <c r="L289" s="186"/>
      <c r="M289" s="187"/>
      <c r="N289" s="188"/>
      <c r="O289" s="188"/>
      <c r="P289" s="189">
        <f>P290+P297</f>
        <v>0</v>
      </c>
      <c r="Q289" s="188"/>
      <c r="R289" s="189">
        <f>R290+R297</f>
        <v>280.35756079999999</v>
      </c>
      <c r="S289" s="188"/>
      <c r="T289" s="190">
        <f>T290+T297</f>
        <v>0</v>
      </c>
      <c r="AR289" s="191" t="s">
        <v>89</v>
      </c>
      <c r="AT289" s="192" t="s">
        <v>81</v>
      </c>
      <c r="AU289" s="192" t="s">
        <v>89</v>
      </c>
      <c r="AY289" s="191" t="s">
        <v>149</v>
      </c>
      <c r="BK289" s="193">
        <f>BK290+BK297</f>
        <v>0</v>
      </c>
    </row>
    <row r="290" spans="2:65" s="11" customFormat="1" ht="20.85" customHeight="1" x14ac:dyDescent="0.2">
      <c r="B290" s="180"/>
      <c r="C290" s="181"/>
      <c r="D290" s="182" t="s">
        <v>81</v>
      </c>
      <c r="E290" s="194" t="s">
        <v>405</v>
      </c>
      <c r="F290" s="194" t="s">
        <v>406</v>
      </c>
      <c r="G290" s="181"/>
      <c r="H290" s="181"/>
      <c r="I290" s="184"/>
      <c r="J290" s="195">
        <f>BK290</f>
        <v>0</v>
      </c>
      <c r="K290" s="181"/>
      <c r="L290" s="186"/>
      <c r="M290" s="187"/>
      <c r="N290" s="188"/>
      <c r="O290" s="188"/>
      <c r="P290" s="189">
        <f>SUM(P291:P296)</f>
        <v>0</v>
      </c>
      <c r="Q290" s="188"/>
      <c r="R290" s="189">
        <f>SUM(R291:R296)</f>
        <v>245.4712528</v>
      </c>
      <c r="S290" s="188"/>
      <c r="T290" s="190">
        <f>SUM(T291:T296)</f>
        <v>0</v>
      </c>
      <c r="AR290" s="191" t="s">
        <v>89</v>
      </c>
      <c r="AT290" s="192" t="s">
        <v>81</v>
      </c>
      <c r="AU290" s="192" t="s">
        <v>91</v>
      </c>
      <c r="AY290" s="191" t="s">
        <v>149</v>
      </c>
      <c r="BK290" s="193">
        <f>SUM(BK291:BK296)</f>
        <v>0</v>
      </c>
    </row>
    <row r="291" spans="2:65" s="1" customFormat="1" ht="16.5" customHeight="1" x14ac:dyDescent="0.2">
      <c r="B291" s="34"/>
      <c r="C291" s="196" t="s">
        <v>407</v>
      </c>
      <c r="D291" s="196" t="s">
        <v>151</v>
      </c>
      <c r="E291" s="197" t="s">
        <v>408</v>
      </c>
      <c r="F291" s="198" t="s">
        <v>409</v>
      </c>
      <c r="G291" s="199" t="s">
        <v>170</v>
      </c>
      <c r="H291" s="200">
        <v>891</v>
      </c>
      <c r="I291" s="201"/>
      <c r="J291" s="202">
        <f>ROUND(I291*H291,2)</f>
        <v>0</v>
      </c>
      <c r="K291" s="198" t="s">
        <v>155</v>
      </c>
      <c r="L291" s="38"/>
      <c r="M291" s="203" t="s">
        <v>1</v>
      </c>
      <c r="N291" s="204" t="s">
        <v>47</v>
      </c>
      <c r="O291" s="66"/>
      <c r="P291" s="205">
        <f>O291*H291</f>
        <v>0</v>
      </c>
      <c r="Q291" s="205">
        <v>0.13188</v>
      </c>
      <c r="R291" s="205">
        <f>Q291*H291</f>
        <v>117.50507999999999</v>
      </c>
      <c r="S291" s="205">
        <v>0</v>
      </c>
      <c r="T291" s="206">
        <f>S291*H291</f>
        <v>0</v>
      </c>
      <c r="AR291" s="207" t="s">
        <v>156</v>
      </c>
      <c r="AT291" s="207" t="s">
        <v>151</v>
      </c>
      <c r="AU291" s="207" t="s">
        <v>167</v>
      </c>
      <c r="AY291" s="17" t="s">
        <v>149</v>
      </c>
      <c r="BE291" s="208">
        <f>IF(N291="základní",J291,0)</f>
        <v>0</v>
      </c>
      <c r="BF291" s="208">
        <f>IF(N291="snížená",J291,0)</f>
        <v>0</v>
      </c>
      <c r="BG291" s="208">
        <f>IF(N291="zákl. přenesená",J291,0)</f>
        <v>0</v>
      </c>
      <c r="BH291" s="208">
        <f>IF(N291="sníž. přenesená",J291,0)</f>
        <v>0</v>
      </c>
      <c r="BI291" s="208">
        <f>IF(N291="nulová",J291,0)</f>
        <v>0</v>
      </c>
      <c r="BJ291" s="17" t="s">
        <v>89</v>
      </c>
      <c r="BK291" s="208">
        <f>ROUND(I291*H291,2)</f>
        <v>0</v>
      </c>
      <c r="BL291" s="17" t="s">
        <v>156</v>
      </c>
      <c r="BM291" s="207" t="s">
        <v>410</v>
      </c>
    </row>
    <row r="292" spans="2:65" s="12" customFormat="1" x14ac:dyDescent="0.2">
      <c r="B292" s="209"/>
      <c r="C292" s="210"/>
      <c r="D292" s="211" t="s">
        <v>158</v>
      </c>
      <c r="E292" s="212" t="s">
        <v>1</v>
      </c>
      <c r="F292" s="213" t="s">
        <v>411</v>
      </c>
      <c r="G292" s="210"/>
      <c r="H292" s="214">
        <v>891</v>
      </c>
      <c r="I292" s="215"/>
      <c r="J292" s="210"/>
      <c r="K292" s="210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158</v>
      </c>
      <c r="AU292" s="220" t="s">
        <v>167</v>
      </c>
      <c r="AV292" s="12" t="s">
        <v>91</v>
      </c>
      <c r="AW292" s="12" t="s">
        <v>38</v>
      </c>
      <c r="AX292" s="12" t="s">
        <v>89</v>
      </c>
      <c r="AY292" s="220" t="s">
        <v>149</v>
      </c>
    </row>
    <row r="293" spans="2:65" s="1" customFormat="1" ht="16.5" customHeight="1" x14ac:dyDescent="0.2">
      <c r="B293" s="34"/>
      <c r="C293" s="196" t="s">
        <v>412</v>
      </c>
      <c r="D293" s="196" t="s">
        <v>151</v>
      </c>
      <c r="E293" s="197" t="s">
        <v>413</v>
      </c>
      <c r="F293" s="198" t="s">
        <v>414</v>
      </c>
      <c r="G293" s="199" t="s">
        <v>170</v>
      </c>
      <c r="H293" s="200">
        <v>457.12</v>
      </c>
      <c r="I293" s="201"/>
      <c r="J293" s="202">
        <f>ROUND(I293*H293,2)</f>
        <v>0</v>
      </c>
      <c r="K293" s="198" t="s">
        <v>155</v>
      </c>
      <c r="L293" s="38"/>
      <c r="M293" s="203" t="s">
        <v>1</v>
      </c>
      <c r="N293" s="204" t="s">
        <v>47</v>
      </c>
      <c r="O293" s="66"/>
      <c r="P293" s="205">
        <f>O293*H293</f>
        <v>0</v>
      </c>
      <c r="Q293" s="205">
        <v>0.27994000000000002</v>
      </c>
      <c r="R293" s="205">
        <f>Q293*H293</f>
        <v>127.96617280000001</v>
      </c>
      <c r="S293" s="205">
        <v>0</v>
      </c>
      <c r="T293" s="206">
        <f>S293*H293</f>
        <v>0</v>
      </c>
      <c r="AR293" s="207" t="s">
        <v>156</v>
      </c>
      <c r="AT293" s="207" t="s">
        <v>151</v>
      </c>
      <c r="AU293" s="207" t="s">
        <v>167</v>
      </c>
      <c r="AY293" s="17" t="s">
        <v>149</v>
      </c>
      <c r="BE293" s="208">
        <f>IF(N293="základní",J293,0)</f>
        <v>0</v>
      </c>
      <c r="BF293" s="208">
        <f>IF(N293="snížená",J293,0)</f>
        <v>0</v>
      </c>
      <c r="BG293" s="208">
        <f>IF(N293="zákl. přenesená",J293,0)</f>
        <v>0</v>
      </c>
      <c r="BH293" s="208">
        <f>IF(N293="sníž. přenesená",J293,0)</f>
        <v>0</v>
      </c>
      <c r="BI293" s="208">
        <f>IF(N293="nulová",J293,0)</f>
        <v>0</v>
      </c>
      <c r="BJ293" s="17" t="s">
        <v>89</v>
      </c>
      <c r="BK293" s="208">
        <f>ROUND(I293*H293,2)</f>
        <v>0</v>
      </c>
      <c r="BL293" s="17" t="s">
        <v>156</v>
      </c>
      <c r="BM293" s="207" t="s">
        <v>415</v>
      </c>
    </row>
    <row r="294" spans="2:65" s="12" customFormat="1" x14ac:dyDescent="0.2">
      <c r="B294" s="209"/>
      <c r="C294" s="210"/>
      <c r="D294" s="211" t="s">
        <v>158</v>
      </c>
      <c r="E294" s="212" t="s">
        <v>1</v>
      </c>
      <c r="F294" s="213" t="s">
        <v>416</v>
      </c>
      <c r="G294" s="210"/>
      <c r="H294" s="214">
        <v>281.8</v>
      </c>
      <c r="I294" s="215"/>
      <c r="J294" s="210"/>
      <c r="K294" s="210"/>
      <c r="L294" s="216"/>
      <c r="M294" s="217"/>
      <c r="N294" s="218"/>
      <c r="O294" s="218"/>
      <c r="P294" s="218"/>
      <c r="Q294" s="218"/>
      <c r="R294" s="218"/>
      <c r="S294" s="218"/>
      <c r="T294" s="219"/>
      <c r="AT294" s="220" t="s">
        <v>158</v>
      </c>
      <c r="AU294" s="220" t="s">
        <v>167</v>
      </c>
      <c r="AV294" s="12" t="s">
        <v>91</v>
      </c>
      <c r="AW294" s="12" t="s">
        <v>38</v>
      </c>
      <c r="AX294" s="12" t="s">
        <v>82</v>
      </c>
      <c r="AY294" s="220" t="s">
        <v>149</v>
      </c>
    </row>
    <row r="295" spans="2:65" s="12" customFormat="1" x14ac:dyDescent="0.2">
      <c r="B295" s="209"/>
      <c r="C295" s="210"/>
      <c r="D295" s="211" t="s">
        <v>158</v>
      </c>
      <c r="E295" s="212" t="s">
        <v>1</v>
      </c>
      <c r="F295" s="213" t="s">
        <v>417</v>
      </c>
      <c r="G295" s="210"/>
      <c r="H295" s="214">
        <v>175.32</v>
      </c>
      <c r="I295" s="215"/>
      <c r="J295" s="210"/>
      <c r="K295" s="210"/>
      <c r="L295" s="216"/>
      <c r="M295" s="217"/>
      <c r="N295" s="218"/>
      <c r="O295" s="218"/>
      <c r="P295" s="218"/>
      <c r="Q295" s="218"/>
      <c r="R295" s="218"/>
      <c r="S295" s="218"/>
      <c r="T295" s="219"/>
      <c r="AT295" s="220" t="s">
        <v>158</v>
      </c>
      <c r="AU295" s="220" t="s">
        <v>167</v>
      </c>
      <c r="AV295" s="12" t="s">
        <v>91</v>
      </c>
      <c r="AW295" s="12" t="s">
        <v>38</v>
      </c>
      <c r="AX295" s="12" t="s">
        <v>82</v>
      </c>
      <c r="AY295" s="220" t="s">
        <v>149</v>
      </c>
    </row>
    <row r="296" spans="2:65" s="14" customFormat="1" x14ac:dyDescent="0.2">
      <c r="B296" s="241"/>
      <c r="C296" s="242"/>
      <c r="D296" s="211" t="s">
        <v>158</v>
      </c>
      <c r="E296" s="243" t="s">
        <v>1</v>
      </c>
      <c r="F296" s="244" t="s">
        <v>266</v>
      </c>
      <c r="G296" s="242"/>
      <c r="H296" s="245">
        <v>457.12</v>
      </c>
      <c r="I296" s="246"/>
      <c r="J296" s="242"/>
      <c r="K296" s="242"/>
      <c r="L296" s="247"/>
      <c r="M296" s="248"/>
      <c r="N296" s="249"/>
      <c r="O296" s="249"/>
      <c r="P296" s="249"/>
      <c r="Q296" s="249"/>
      <c r="R296" s="249"/>
      <c r="S296" s="249"/>
      <c r="T296" s="250"/>
      <c r="AT296" s="251" t="s">
        <v>158</v>
      </c>
      <c r="AU296" s="251" t="s">
        <v>167</v>
      </c>
      <c r="AV296" s="14" t="s">
        <v>156</v>
      </c>
      <c r="AW296" s="14" t="s">
        <v>38</v>
      </c>
      <c r="AX296" s="14" t="s">
        <v>89</v>
      </c>
      <c r="AY296" s="251" t="s">
        <v>149</v>
      </c>
    </row>
    <row r="297" spans="2:65" s="11" customFormat="1" ht="20.85" customHeight="1" x14ac:dyDescent="0.2">
      <c r="B297" s="180"/>
      <c r="C297" s="181"/>
      <c r="D297" s="182" t="s">
        <v>81</v>
      </c>
      <c r="E297" s="194" t="s">
        <v>418</v>
      </c>
      <c r="F297" s="194" t="s">
        <v>419</v>
      </c>
      <c r="G297" s="181"/>
      <c r="H297" s="181"/>
      <c r="I297" s="184"/>
      <c r="J297" s="195">
        <f>BK297</f>
        <v>0</v>
      </c>
      <c r="K297" s="181"/>
      <c r="L297" s="186"/>
      <c r="M297" s="187"/>
      <c r="N297" s="188"/>
      <c r="O297" s="188"/>
      <c r="P297" s="189">
        <f>SUM(P298:P308)</f>
        <v>0</v>
      </c>
      <c r="Q297" s="188"/>
      <c r="R297" s="189">
        <f>SUM(R298:R308)</f>
        <v>34.886308</v>
      </c>
      <c r="S297" s="188"/>
      <c r="T297" s="190">
        <f>SUM(T298:T308)</f>
        <v>0</v>
      </c>
      <c r="AR297" s="191" t="s">
        <v>89</v>
      </c>
      <c r="AT297" s="192" t="s">
        <v>81</v>
      </c>
      <c r="AU297" s="192" t="s">
        <v>91</v>
      </c>
      <c r="AY297" s="191" t="s">
        <v>149</v>
      </c>
      <c r="BK297" s="193">
        <f>SUM(BK298:BK308)</f>
        <v>0</v>
      </c>
    </row>
    <row r="298" spans="2:65" s="1" customFormat="1" ht="16.5" customHeight="1" x14ac:dyDescent="0.2">
      <c r="B298" s="34"/>
      <c r="C298" s="196" t="s">
        <v>420</v>
      </c>
      <c r="D298" s="196" t="s">
        <v>151</v>
      </c>
      <c r="E298" s="197" t="s">
        <v>421</v>
      </c>
      <c r="F298" s="198" t="s">
        <v>422</v>
      </c>
      <c r="G298" s="199" t="s">
        <v>170</v>
      </c>
      <c r="H298" s="200">
        <v>140.9</v>
      </c>
      <c r="I298" s="201"/>
      <c r="J298" s="202">
        <f>ROUND(I298*H298,2)</f>
        <v>0</v>
      </c>
      <c r="K298" s="198" t="s">
        <v>155</v>
      </c>
      <c r="L298" s="38"/>
      <c r="M298" s="203" t="s">
        <v>1</v>
      </c>
      <c r="N298" s="204" t="s">
        <v>47</v>
      </c>
      <c r="O298" s="66"/>
      <c r="P298" s="205">
        <f>O298*H298</f>
        <v>0</v>
      </c>
      <c r="Q298" s="205">
        <v>8.5650000000000004E-2</v>
      </c>
      <c r="R298" s="205">
        <f>Q298*H298</f>
        <v>12.068085000000002</v>
      </c>
      <c r="S298" s="205">
        <v>0</v>
      </c>
      <c r="T298" s="206">
        <f>S298*H298</f>
        <v>0</v>
      </c>
      <c r="AR298" s="207" t="s">
        <v>156</v>
      </c>
      <c r="AT298" s="207" t="s">
        <v>151</v>
      </c>
      <c r="AU298" s="207" t="s">
        <v>167</v>
      </c>
      <c r="AY298" s="17" t="s">
        <v>149</v>
      </c>
      <c r="BE298" s="208">
        <f>IF(N298="základní",J298,0)</f>
        <v>0</v>
      </c>
      <c r="BF298" s="208">
        <f>IF(N298="snížená",J298,0)</f>
        <v>0</v>
      </c>
      <c r="BG298" s="208">
        <f>IF(N298="zákl. přenesená",J298,0)</f>
        <v>0</v>
      </c>
      <c r="BH298" s="208">
        <f>IF(N298="sníž. přenesená",J298,0)</f>
        <v>0</v>
      </c>
      <c r="BI298" s="208">
        <f>IF(N298="nulová",J298,0)</f>
        <v>0</v>
      </c>
      <c r="BJ298" s="17" t="s">
        <v>89</v>
      </c>
      <c r="BK298" s="208">
        <f>ROUND(I298*H298,2)</f>
        <v>0</v>
      </c>
      <c r="BL298" s="17" t="s">
        <v>156</v>
      </c>
      <c r="BM298" s="207" t="s">
        <v>423</v>
      </c>
    </row>
    <row r="299" spans="2:65" s="13" customFormat="1" x14ac:dyDescent="0.2">
      <c r="B299" s="221"/>
      <c r="C299" s="222"/>
      <c r="D299" s="211" t="s">
        <v>158</v>
      </c>
      <c r="E299" s="223" t="s">
        <v>1</v>
      </c>
      <c r="F299" s="224" t="s">
        <v>214</v>
      </c>
      <c r="G299" s="222"/>
      <c r="H299" s="223" t="s">
        <v>1</v>
      </c>
      <c r="I299" s="225"/>
      <c r="J299" s="222"/>
      <c r="K299" s="222"/>
      <c r="L299" s="226"/>
      <c r="M299" s="227"/>
      <c r="N299" s="228"/>
      <c r="O299" s="228"/>
      <c r="P299" s="228"/>
      <c r="Q299" s="228"/>
      <c r="R299" s="228"/>
      <c r="S299" s="228"/>
      <c r="T299" s="229"/>
      <c r="AT299" s="230" t="s">
        <v>158</v>
      </c>
      <c r="AU299" s="230" t="s">
        <v>167</v>
      </c>
      <c r="AV299" s="13" t="s">
        <v>89</v>
      </c>
      <c r="AW299" s="13" t="s">
        <v>38</v>
      </c>
      <c r="AX299" s="13" t="s">
        <v>82</v>
      </c>
      <c r="AY299" s="230" t="s">
        <v>149</v>
      </c>
    </row>
    <row r="300" spans="2:65" s="12" customFormat="1" x14ac:dyDescent="0.2">
      <c r="B300" s="209"/>
      <c r="C300" s="210"/>
      <c r="D300" s="211" t="s">
        <v>158</v>
      </c>
      <c r="E300" s="212" t="s">
        <v>1</v>
      </c>
      <c r="F300" s="213" t="s">
        <v>424</v>
      </c>
      <c r="G300" s="210"/>
      <c r="H300" s="214">
        <v>53.5</v>
      </c>
      <c r="I300" s="215"/>
      <c r="J300" s="210"/>
      <c r="K300" s="210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158</v>
      </c>
      <c r="AU300" s="220" t="s">
        <v>167</v>
      </c>
      <c r="AV300" s="12" t="s">
        <v>91</v>
      </c>
      <c r="AW300" s="12" t="s">
        <v>38</v>
      </c>
      <c r="AX300" s="12" t="s">
        <v>82</v>
      </c>
      <c r="AY300" s="220" t="s">
        <v>149</v>
      </c>
    </row>
    <row r="301" spans="2:65" s="12" customFormat="1" x14ac:dyDescent="0.2">
      <c r="B301" s="209"/>
      <c r="C301" s="210"/>
      <c r="D301" s="211" t="s">
        <v>158</v>
      </c>
      <c r="E301" s="212" t="s">
        <v>1</v>
      </c>
      <c r="F301" s="213" t="s">
        <v>425</v>
      </c>
      <c r="G301" s="210"/>
      <c r="H301" s="214">
        <v>36.6</v>
      </c>
      <c r="I301" s="215"/>
      <c r="J301" s="210"/>
      <c r="K301" s="210"/>
      <c r="L301" s="216"/>
      <c r="M301" s="217"/>
      <c r="N301" s="218"/>
      <c r="O301" s="218"/>
      <c r="P301" s="218"/>
      <c r="Q301" s="218"/>
      <c r="R301" s="218"/>
      <c r="S301" s="218"/>
      <c r="T301" s="219"/>
      <c r="AT301" s="220" t="s">
        <v>158</v>
      </c>
      <c r="AU301" s="220" t="s">
        <v>167</v>
      </c>
      <c r="AV301" s="12" t="s">
        <v>91</v>
      </c>
      <c r="AW301" s="12" t="s">
        <v>38</v>
      </c>
      <c r="AX301" s="12" t="s">
        <v>82</v>
      </c>
      <c r="AY301" s="220" t="s">
        <v>149</v>
      </c>
    </row>
    <row r="302" spans="2:65" s="12" customFormat="1" x14ac:dyDescent="0.2">
      <c r="B302" s="209"/>
      <c r="C302" s="210"/>
      <c r="D302" s="211" t="s">
        <v>158</v>
      </c>
      <c r="E302" s="212" t="s">
        <v>1</v>
      </c>
      <c r="F302" s="213" t="s">
        <v>426</v>
      </c>
      <c r="G302" s="210"/>
      <c r="H302" s="214">
        <v>31.5</v>
      </c>
      <c r="I302" s="215"/>
      <c r="J302" s="210"/>
      <c r="K302" s="210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158</v>
      </c>
      <c r="AU302" s="220" t="s">
        <v>167</v>
      </c>
      <c r="AV302" s="12" t="s">
        <v>91</v>
      </c>
      <c r="AW302" s="12" t="s">
        <v>38</v>
      </c>
      <c r="AX302" s="12" t="s">
        <v>82</v>
      </c>
      <c r="AY302" s="220" t="s">
        <v>149</v>
      </c>
    </row>
    <row r="303" spans="2:65" s="12" customFormat="1" x14ac:dyDescent="0.2">
      <c r="B303" s="209"/>
      <c r="C303" s="210"/>
      <c r="D303" s="211" t="s">
        <v>158</v>
      </c>
      <c r="E303" s="212" t="s">
        <v>1</v>
      </c>
      <c r="F303" s="213" t="s">
        <v>427</v>
      </c>
      <c r="G303" s="210"/>
      <c r="H303" s="214">
        <v>19.3</v>
      </c>
      <c r="I303" s="215"/>
      <c r="J303" s="210"/>
      <c r="K303" s="210"/>
      <c r="L303" s="216"/>
      <c r="M303" s="217"/>
      <c r="N303" s="218"/>
      <c r="O303" s="218"/>
      <c r="P303" s="218"/>
      <c r="Q303" s="218"/>
      <c r="R303" s="218"/>
      <c r="S303" s="218"/>
      <c r="T303" s="219"/>
      <c r="AT303" s="220" t="s">
        <v>158</v>
      </c>
      <c r="AU303" s="220" t="s">
        <v>167</v>
      </c>
      <c r="AV303" s="12" t="s">
        <v>91</v>
      </c>
      <c r="AW303" s="12" t="s">
        <v>38</v>
      </c>
      <c r="AX303" s="12" t="s">
        <v>82</v>
      </c>
      <c r="AY303" s="220" t="s">
        <v>149</v>
      </c>
    </row>
    <row r="304" spans="2:65" s="14" customFormat="1" x14ac:dyDescent="0.2">
      <c r="B304" s="241"/>
      <c r="C304" s="242"/>
      <c r="D304" s="211" t="s">
        <v>158</v>
      </c>
      <c r="E304" s="243" t="s">
        <v>1</v>
      </c>
      <c r="F304" s="244" t="s">
        <v>266</v>
      </c>
      <c r="G304" s="242"/>
      <c r="H304" s="245">
        <v>140.9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AT304" s="251" t="s">
        <v>158</v>
      </c>
      <c r="AU304" s="251" t="s">
        <v>167</v>
      </c>
      <c r="AV304" s="14" t="s">
        <v>156</v>
      </c>
      <c r="AW304" s="14" t="s">
        <v>38</v>
      </c>
      <c r="AX304" s="14" t="s">
        <v>89</v>
      </c>
      <c r="AY304" s="251" t="s">
        <v>149</v>
      </c>
    </row>
    <row r="305" spans="2:65" s="1" customFormat="1" ht="16.5" customHeight="1" x14ac:dyDescent="0.2">
      <c r="B305" s="34"/>
      <c r="C305" s="231" t="s">
        <v>428</v>
      </c>
      <c r="D305" s="231" t="s">
        <v>203</v>
      </c>
      <c r="E305" s="232" t="s">
        <v>429</v>
      </c>
      <c r="F305" s="233" t="s">
        <v>430</v>
      </c>
      <c r="G305" s="234" t="s">
        <v>170</v>
      </c>
      <c r="H305" s="235">
        <v>122.816</v>
      </c>
      <c r="I305" s="236"/>
      <c r="J305" s="237">
        <f>ROUND(I305*H305,2)</f>
        <v>0</v>
      </c>
      <c r="K305" s="233" t="s">
        <v>155</v>
      </c>
      <c r="L305" s="238"/>
      <c r="M305" s="239" t="s">
        <v>1</v>
      </c>
      <c r="N305" s="240" t="s">
        <v>47</v>
      </c>
      <c r="O305" s="66"/>
      <c r="P305" s="205">
        <f>O305*H305</f>
        <v>0</v>
      </c>
      <c r="Q305" s="205">
        <v>0.16500000000000001</v>
      </c>
      <c r="R305" s="205">
        <f>Q305*H305</f>
        <v>20.26464</v>
      </c>
      <c r="S305" s="205">
        <v>0</v>
      </c>
      <c r="T305" s="206">
        <f>S305*H305</f>
        <v>0</v>
      </c>
      <c r="AR305" s="207" t="s">
        <v>197</v>
      </c>
      <c r="AT305" s="207" t="s">
        <v>203</v>
      </c>
      <c r="AU305" s="207" t="s">
        <v>167</v>
      </c>
      <c r="AY305" s="17" t="s">
        <v>149</v>
      </c>
      <c r="BE305" s="208">
        <f>IF(N305="základní",J305,0)</f>
        <v>0</v>
      </c>
      <c r="BF305" s="208">
        <f>IF(N305="snížená",J305,0)</f>
        <v>0</v>
      </c>
      <c r="BG305" s="208">
        <f>IF(N305="zákl. přenesená",J305,0)</f>
        <v>0</v>
      </c>
      <c r="BH305" s="208">
        <f>IF(N305="sníž. přenesená",J305,0)</f>
        <v>0</v>
      </c>
      <c r="BI305" s="208">
        <f>IF(N305="nulová",J305,0)</f>
        <v>0</v>
      </c>
      <c r="BJ305" s="17" t="s">
        <v>89</v>
      </c>
      <c r="BK305" s="208">
        <f>ROUND(I305*H305,2)</f>
        <v>0</v>
      </c>
      <c r="BL305" s="17" t="s">
        <v>156</v>
      </c>
      <c r="BM305" s="207" t="s">
        <v>431</v>
      </c>
    </row>
    <row r="306" spans="2:65" s="12" customFormat="1" x14ac:dyDescent="0.2">
      <c r="B306" s="209"/>
      <c r="C306" s="210"/>
      <c r="D306" s="211" t="s">
        <v>158</v>
      </c>
      <c r="E306" s="212" t="s">
        <v>1</v>
      </c>
      <c r="F306" s="213" t="s">
        <v>432</v>
      </c>
      <c r="G306" s="210"/>
      <c r="H306" s="214">
        <v>122.816</v>
      </c>
      <c r="I306" s="215"/>
      <c r="J306" s="210"/>
      <c r="K306" s="210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158</v>
      </c>
      <c r="AU306" s="220" t="s">
        <v>167</v>
      </c>
      <c r="AV306" s="12" t="s">
        <v>91</v>
      </c>
      <c r="AW306" s="12" t="s">
        <v>38</v>
      </c>
      <c r="AX306" s="12" t="s">
        <v>89</v>
      </c>
      <c r="AY306" s="220" t="s">
        <v>149</v>
      </c>
    </row>
    <row r="307" spans="2:65" s="1" customFormat="1" ht="16.5" customHeight="1" x14ac:dyDescent="0.2">
      <c r="B307" s="34"/>
      <c r="C307" s="231" t="s">
        <v>386</v>
      </c>
      <c r="D307" s="231" t="s">
        <v>203</v>
      </c>
      <c r="E307" s="232" t="s">
        <v>433</v>
      </c>
      <c r="F307" s="233" t="s">
        <v>434</v>
      </c>
      <c r="G307" s="234" t="s">
        <v>170</v>
      </c>
      <c r="H307" s="235">
        <v>19.492999999999999</v>
      </c>
      <c r="I307" s="236"/>
      <c r="J307" s="237">
        <f>ROUND(I307*H307,2)</f>
        <v>0</v>
      </c>
      <c r="K307" s="233" t="s">
        <v>155</v>
      </c>
      <c r="L307" s="238"/>
      <c r="M307" s="239" t="s">
        <v>1</v>
      </c>
      <c r="N307" s="240" t="s">
        <v>47</v>
      </c>
      <c r="O307" s="66"/>
      <c r="P307" s="205">
        <f>O307*H307</f>
        <v>0</v>
      </c>
      <c r="Q307" s="205">
        <v>0.13100000000000001</v>
      </c>
      <c r="R307" s="205">
        <f>Q307*H307</f>
        <v>2.5535829999999997</v>
      </c>
      <c r="S307" s="205">
        <v>0</v>
      </c>
      <c r="T307" s="206">
        <f>S307*H307</f>
        <v>0</v>
      </c>
      <c r="AR307" s="207" t="s">
        <v>197</v>
      </c>
      <c r="AT307" s="207" t="s">
        <v>203</v>
      </c>
      <c r="AU307" s="207" t="s">
        <v>167</v>
      </c>
      <c r="AY307" s="17" t="s">
        <v>149</v>
      </c>
      <c r="BE307" s="208">
        <f>IF(N307="základní",J307,0)</f>
        <v>0</v>
      </c>
      <c r="BF307" s="208">
        <f>IF(N307="snížená",J307,0)</f>
        <v>0</v>
      </c>
      <c r="BG307" s="208">
        <f>IF(N307="zákl. přenesená",J307,0)</f>
        <v>0</v>
      </c>
      <c r="BH307" s="208">
        <f>IF(N307="sníž. přenesená",J307,0)</f>
        <v>0</v>
      </c>
      <c r="BI307" s="208">
        <f>IF(N307="nulová",J307,0)</f>
        <v>0</v>
      </c>
      <c r="BJ307" s="17" t="s">
        <v>89</v>
      </c>
      <c r="BK307" s="208">
        <f>ROUND(I307*H307,2)</f>
        <v>0</v>
      </c>
      <c r="BL307" s="17" t="s">
        <v>156</v>
      </c>
      <c r="BM307" s="207" t="s">
        <v>435</v>
      </c>
    </row>
    <row r="308" spans="2:65" s="12" customFormat="1" x14ac:dyDescent="0.2">
      <c r="B308" s="209"/>
      <c r="C308" s="210"/>
      <c r="D308" s="211" t="s">
        <v>158</v>
      </c>
      <c r="E308" s="212" t="s">
        <v>1</v>
      </c>
      <c r="F308" s="213" t="s">
        <v>436</v>
      </c>
      <c r="G308" s="210"/>
      <c r="H308" s="214">
        <v>19.492999999999999</v>
      </c>
      <c r="I308" s="215"/>
      <c r="J308" s="210"/>
      <c r="K308" s="210"/>
      <c r="L308" s="216"/>
      <c r="M308" s="217"/>
      <c r="N308" s="218"/>
      <c r="O308" s="218"/>
      <c r="P308" s="218"/>
      <c r="Q308" s="218"/>
      <c r="R308" s="218"/>
      <c r="S308" s="218"/>
      <c r="T308" s="219"/>
      <c r="AT308" s="220" t="s">
        <v>158</v>
      </c>
      <c r="AU308" s="220" t="s">
        <v>167</v>
      </c>
      <c r="AV308" s="12" t="s">
        <v>91</v>
      </c>
      <c r="AW308" s="12" t="s">
        <v>38</v>
      </c>
      <c r="AX308" s="12" t="s">
        <v>82</v>
      </c>
      <c r="AY308" s="220" t="s">
        <v>149</v>
      </c>
    </row>
    <row r="309" spans="2:65" s="11" customFormat="1" ht="22.9" customHeight="1" x14ac:dyDescent="0.2">
      <c r="B309" s="180"/>
      <c r="C309" s="181"/>
      <c r="D309" s="182" t="s">
        <v>81</v>
      </c>
      <c r="E309" s="194" t="s">
        <v>437</v>
      </c>
      <c r="F309" s="194" t="s">
        <v>438</v>
      </c>
      <c r="G309" s="181"/>
      <c r="H309" s="181"/>
      <c r="I309" s="184"/>
      <c r="J309" s="195">
        <f>BK309</f>
        <v>0</v>
      </c>
      <c r="K309" s="181"/>
      <c r="L309" s="186"/>
      <c r="M309" s="187"/>
      <c r="N309" s="188"/>
      <c r="O309" s="188"/>
      <c r="P309" s="189">
        <f>SUM(P310:P317)</f>
        <v>0</v>
      </c>
      <c r="Q309" s="188"/>
      <c r="R309" s="189">
        <f>SUM(R310:R317)</f>
        <v>463.61699999999996</v>
      </c>
      <c r="S309" s="188"/>
      <c r="T309" s="190">
        <f>SUM(T310:T317)</f>
        <v>0</v>
      </c>
      <c r="AR309" s="191" t="s">
        <v>89</v>
      </c>
      <c r="AT309" s="192" t="s">
        <v>81</v>
      </c>
      <c r="AU309" s="192" t="s">
        <v>89</v>
      </c>
      <c r="AY309" s="191" t="s">
        <v>149</v>
      </c>
      <c r="BK309" s="193">
        <f>SUM(BK310:BK317)</f>
        <v>0</v>
      </c>
    </row>
    <row r="310" spans="2:65" s="1" customFormat="1" ht="16.5" customHeight="1" x14ac:dyDescent="0.2">
      <c r="B310" s="34"/>
      <c r="C310" s="196" t="s">
        <v>439</v>
      </c>
      <c r="D310" s="196" t="s">
        <v>151</v>
      </c>
      <c r="E310" s="197" t="s">
        <v>440</v>
      </c>
      <c r="F310" s="198" t="s">
        <v>441</v>
      </c>
      <c r="G310" s="199" t="s">
        <v>170</v>
      </c>
      <c r="H310" s="200">
        <v>1485</v>
      </c>
      <c r="I310" s="201"/>
      <c r="J310" s="202">
        <f>ROUND(I310*H310,2)</f>
        <v>0</v>
      </c>
      <c r="K310" s="198" t="s">
        <v>155</v>
      </c>
      <c r="L310" s="38"/>
      <c r="M310" s="203" t="s">
        <v>1</v>
      </c>
      <c r="N310" s="204" t="s">
        <v>47</v>
      </c>
      <c r="O310" s="66"/>
      <c r="P310" s="205">
        <f>O310*H310</f>
        <v>0</v>
      </c>
      <c r="Q310" s="205">
        <v>4.0999999999999999E-4</v>
      </c>
      <c r="R310" s="205">
        <f>Q310*H310</f>
        <v>0.60885</v>
      </c>
      <c r="S310" s="205">
        <v>0</v>
      </c>
      <c r="T310" s="206">
        <f>S310*H310</f>
        <v>0</v>
      </c>
      <c r="AR310" s="207" t="s">
        <v>156</v>
      </c>
      <c r="AT310" s="207" t="s">
        <v>151</v>
      </c>
      <c r="AU310" s="207" t="s">
        <v>91</v>
      </c>
      <c r="AY310" s="17" t="s">
        <v>149</v>
      </c>
      <c r="BE310" s="208">
        <f>IF(N310="základní",J310,0)</f>
        <v>0</v>
      </c>
      <c r="BF310" s="208">
        <f>IF(N310="snížená",J310,0)</f>
        <v>0</v>
      </c>
      <c r="BG310" s="208">
        <f>IF(N310="zákl. přenesená",J310,0)</f>
        <v>0</v>
      </c>
      <c r="BH310" s="208">
        <f>IF(N310="sníž. přenesená",J310,0)</f>
        <v>0</v>
      </c>
      <c r="BI310" s="208">
        <f>IF(N310="nulová",J310,0)</f>
        <v>0</v>
      </c>
      <c r="BJ310" s="17" t="s">
        <v>89</v>
      </c>
      <c r="BK310" s="208">
        <f>ROUND(I310*H310,2)</f>
        <v>0</v>
      </c>
      <c r="BL310" s="17" t="s">
        <v>156</v>
      </c>
      <c r="BM310" s="207" t="s">
        <v>442</v>
      </c>
    </row>
    <row r="311" spans="2:65" s="12" customFormat="1" x14ac:dyDescent="0.2">
      <c r="B311" s="209"/>
      <c r="C311" s="210"/>
      <c r="D311" s="211" t="s">
        <v>158</v>
      </c>
      <c r="E311" s="212" t="s">
        <v>1</v>
      </c>
      <c r="F311" s="213" t="s">
        <v>443</v>
      </c>
      <c r="G311" s="210"/>
      <c r="H311" s="214">
        <v>1485</v>
      </c>
      <c r="I311" s="215"/>
      <c r="J311" s="210"/>
      <c r="K311" s="210"/>
      <c r="L311" s="216"/>
      <c r="M311" s="217"/>
      <c r="N311" s="218"/>
      <c r="O311" s="218"/>
      <c r="P311" s="218"/>
      <c r="Q311" s="218"/>
      <c r="R311" s="218"/>
      <c r="S311" s="218"/>
      <c r="T311" s="219"/>
      <c r="AT311" s="220" t="s">
        <v>158</v>
      </c>
      <c r="AU311" s="220" t="s">
        <v>91</v>
      </c>
      <c r="AV311" s="12" t="s">
        <v>91</v>
      </c>
      <c r="AW311" s="12" t="s">
        <v>38</v>
      </c>
      <c r="AX311" s="12" t="s">
        <v>89</v>
      </c>
      <c r="AY311" s="220" t="s">
        <v>149</v>
      </c>
    </row>
    <row r="312" spans="2:65" s="1" customFormat="1" ht="16.5" customHeight="1" x14ac:dyDescent="0.2">
      <c r="B312" s="34"/>
      <c r="C312" s="196" t="s">
        <v>444</v>
      </c>
      <c r="D312" s="196" t="s">
        <v>151</v>
      </c>
      <c r="E312" s="197" t="s">
        <v>445</v>
      </c>
      <c r="F312" s="198" t="s">
        <v>446</v>
      </c>
      <c r="G312" s="199" t="s">
        <v>170</v>
      </c>
      <c r="H312" s="200">
        <v>1485</v>
      </c>
      <c r="I312" s="201"/>
      <c r="J312" s="202">
        <f>ROUND(I312*H312,2)</f>
        <v>0</v>
      </c>
      <c r="K312" s="198" t="s">
        <v>155</v>
      </c>
      <c r="L312" s="38"/>
      <c r="M312" s="203" t="s">
        <v>1</v>
      </c>
      <c r="N312" s="204" t="s">
        <v>47</v>
      </c>
      <c r="O312" s="66"/>
      <c r="P312" s="205">
        <f>O312*H312</f>
        <v>0</v>
      </c>
      <c r="Q312" s="205">
        <v>6.0999999999999997E-4</v>
      </c>
      <c r="R312" s="205">
        <f>Q312*H312</f>
        <v>0.90584999999999993</v>
      </c>
      <c r="S312" s="205">
        <v>0</v>
      </c>
      <c r="T312" s="206">
        <f>S312*H312</f>
        <v>0</v>
      </c>
      <c r="AR312" s="207" t="s">
        <v>156</v>
      </c>
      <c r="AT312" s="207" t="s">
        <v>151</v>
      </c>
      <c r="AU312" s="207" t="s">
        <v>91</v>
      </c>
      <c r="AY312" s="17" t="s">
        <v>149</v>
      </c>
      <c r="BE312" s="208">
        <f>IF(N312="základní",J312,0)</f>
        <v>0</v>
      </c>
      <c r="BF312" s="208">
        <f>IF(N312="snížená",J312,0)</f>
        <v>0</v>
      </c>
      <c r="BG312" s="208">
        <f>IF(N312="zákl. přenesená",J312,0)</f>
        <v>0</v>
      </c>
      <c r="BH312" s="208">
        <f>IF(N312="sníž. přenesená",J312,0)</f>
        <v>0</v>
      </c>
      <c r="BI312" s="208">
        <f>IF(N312="nulová",J312,0)</f>
        <v>0</v>
      </c>
      <c r="BJ312" s="17" t="s">
        <v>89</v>
      </c>
      <c r="BK312" s="208">
        <f>ROUND(I312*H312,2)</f>
        <v>0</v>
      </c>
      <c r="BL312" s="17" t="s">
        <v>156</v>
      </c>
      <c r="BM312" s="207" t="s">
        <v>447</v>
      </c>
    </row>
    <row r="313" spans="2:65" s="12" customFormat="1" x14ac:dyDescent="0.2">
      <c r="B313" s="209"/>
      <c r="C313" s="210"/>
      <c r="D313" s="211" t="s">
        <v>158</v>
      </c>
      <c r="E313" s="212" t="s">
        <v>1</v>
      </c>
      <c r="F313" s="213" t="s">
        <v>448</v>
      </c>
      <c r="G313" s="210"/>
      <c r="H313" s="214">
        <v>1485</v>
      </c>
      <c r="I313" s="215"/>
      <c r="J313" s="210"/>
      <c r="K313" s="210"/>
      <c r="L313" s="216"/>
      <c r="M313" s="217"/>
      <c r="N313" s="218"/>
      <c r="O313" s="218"/>
      <c r="P313" s="218"/>
      <c r="Q313" s="218"/>
      <c r="R313" s="218"/>
      <c r="S313" s="218"/>
      <c r="T313" s="219"/>
      <c r="AT313" s="220" t="s">
        <v>158</v>
      </c>
      <c r="AU313" s="220" t="s">
        <v>91</v>
      </c>
      <c r="AV313" s="12" t="s">
        <v>91</v>
      </c>
      <c r="AW313" s="12" t="s">
        <v>38</v>
      </c>
      <c r="AX313" s="12" t="s">
        <v>89</v>
      </c>
      <c r="AY313" s="220" t="s">
        <v>149</v>
      </c>
    </row>
    <row r="314" spans="2:65" s="1" customFormat="1" ht="16.5" customHeight="1" x14ac:dyDescent="0.2">
      <c r="B314" s="34"/>
      <c r="C314" s="196" t="s">
        <v>449</v>
      </c>
      <c r="D314" s="196" t="s">
        <v>151</v>
      </c>
      <c r="E314" s="197" t="s">
        <v>450</v>
      </c>
      <c r="F314" s="198" t="s">
        <v>451</v>
      </c>
      <c r="G314" s="199" t="s">
        <v>170</v>
      </c>
      <c r="H314" s="200">
        <v>1485</v>
      </c>
      <c r="I314" s="201"/>
      <c r="J314" s="202">
        <f>ROUND(I314*H314,2)</f>
        <v>0</v>
      </c>
      <c r="K314" s="198" t="s">
        <v>155</v>
      </c>
      <c r="L314" s="38"/>
      <c r="M314" s="203" t="s">
        <v>1</v>
      </c>
      <c r="N314" s="204" t="s">
        <v>47</v>
      </c>
      <c r="O314" s="66"/>
      <c r="P314" s="205">
        <f>O314*H314</f>
        <v>0</v>
      </c>
      <c r="Q314" s="205">
        <v>0.12966</v>
      </c>
      <c r="R314" s="205">
        <f>Q314*H314</f>
        <v>192.54509999999999</v>
      </c>
      <c r="S314" s="205">
        <v>0</v>
      </c>
      <c r="T314" s="206">
        <f>S314*H314</f>
        <v>0</v>
      </c>
      <c r="AR314" s="207" t="s">
        <v>156</v>
      </c>
      <c r="AT314" s="207" t="s">
        <v>151</v>
      </c>
      <c r="AU314" s="207" t="s">
        <v>91</v>
      </c>
      <c r="AY314" s="17" t="s">
        <v>149</v>
      </c>
      <c r="BE314" s="208">
        <f>IF(N314="základní",J314,0)</f>
        <v>0</v>
      </c>
      <c r="BF314" s="208">
        <f>IF(N314="snížená",J314,0)</f>
        <v>0</v>
      </c>
      <c r="BG314" s="208">
        <f>IF(N314="zákl. přenesená",J314,0)</f>
        <v>0</v>
      </c>
      <c r="BH314" s="208">
        <f>IF(N314="sníž. přenesená",J314,0)</f>
        <v>0</v>
      </c>
      <c r="BI314" s="208">
        <f>IF(N314="nulová",J314,0)</f>
        <v>0</v>
      </c>
      <c r="BJ314" s="17" t="s">
        <v>89</v>
      </c>
      <c r="BK314" s="208">
        <f>ROUND(I314*H314,2)</f>
        <v>0</v>
      </c>
      <c r="BL314" s="17" t="s">
        <v>156</v>
      </c>
      <c r="BM314" s="207" t="s">
        <v>452</v>
      </c>
    </row>
    <row r="315" spans="2:65" s="12" customFormat="1" x14ac:dyDescent="0.2">
      <c r="B315" s="209"/>
      <c r="C315" s="210"/>
      <c r="D315" s="211" t="s">
        <v>158</v>
      </c>
      <c r="E315" s="212" t="s">
        <v>1</v>
      </c>
      <c r="F315" s="213" t="s">
        <v>448</v>
      </c>
      <c r="G315" s="210"/>
      <c r="H315" s="214">
        <v>1485</v>
      </c>
      <c r="I315" s="215"/>
      <c r="J315" s="210"/>
      <c r="K315" s="210"/>
      <c r="L315" s="216"/>
      <c r="M315" s="217"/>
      <c r="N315" s="218"/>
      <c r="O315" s="218"/>
      <c r="P315" s="218"/>
      <c r="Q315" s="218"/>
      <c r="R315" s="218"/>
      <c r="S315" s="218"/>
      <c r="T315" s="219"/>
      <c r="AT315" s="220" t="s">
        <v>158</v>
      </c>
      <c r="AU315" s="220" t="s">
        <v>91</v>
      </c>
      <c r="AV315" s="12" t="s">
        <v>91</v>
      </c>
      <c r="AW315" s="12" t="s">
        <v>38</v>
      </c>
      <c r="AX315" s="12" t="s">
        <v>89</v>
      </c>
      <c r="AY315" s="220" t="s">
        <v>149</v>
      </c>
    </row>
    <row r="316" spans="2:65" s="1" customFormat="1" ht="16.5" customHeight="1" x14ac:dyDescent="0.2">
      <c r="B316" s="34"/>
      <c r="C316" s="196" t="s">
        <v>453</v>
      </c>
      <c r="D316" s="196" t="s">
        <v>151</v>
      </c>
      <c r="E316" s="197" t="s">
        <v>454</v>
      </c>
      <c r="F316" s="198" t="s">
        <v>455</v>
      </c>
      <c r="G316" s="199" t="s">
        <v>170</v>
      </c>
      <c r="H316" s="200">
        <v>1485</v>
      </c>
      <c r="I316" s="201"/>
      <c r="J316" s="202">
        <f>ROUND(I316*H316,2)</f>
        <v>0</v>
      </c>
      <c r="K316" s="198" t="s">
        <v>155</v>
      </c>
      <c r="L316" s="38"/>
      <c r="M316" s="203" t="s">
        <v>1</v>
      </c>
      <c r="N316" s="204" t="s">
        <v>47</v>
      </c>
      <c r="O316" s="66"/>
      <c r="P316" s="205">
        <f>O316*H316</f>
        <v>0</v>
      </c>
      <c r="Q316" s="205">
        <v>0.18151999999999999</v>
      </c>
      <c r="R316" s="205">
        <f>Q316*H316</f>
        <v>269.55719999999997</v>
      </c>
      <c r="S316" s="205">
        <v>0</v>
      </c>
      <c r="T316" s="206">
        <f>S316*H316</f>
        <v>0</v>
      </c>
      <c r="AR316" s="207" t="s">
        <v>156</v>
      </c>
      <c r="AT316" s="207" t="s">
        <v>151</v>
      </c>
      <c r="AU316" s="207" t="s">
        <v>91</v>
      </c>
      <c r="AY316" s="17" t="s">
        <v>149</v>
      </c>
      <c r="BE316" s="208">
        <f>IF(N316="základní",J316,0)</f>
        <v>0</v>
      </c>
      <c r="BF316" s="208">
        <f>IF(N316="snížená",J316,0)</f>
        <v>0</v>
      </c>
      <c r="BG316" s="208">
        <f>IF(N316="zákl. přenesená",J316,0)</f>
        <v>0</v>
      </c>
      <c r="BH316" s="208">
        <f>IF(N316="sníž. přenesená",J316,0)</f>
        <v>0</v>
      </c>
      <c r="BI316" s="208">
        <f>IF(N316="nulová",J316,0)</f>
        <v>0</v>
      </c>
      <c r="BJ316" s="17" t="s">
        <v>89</v>
      </c>
      <c r="BK316" s="208">
        <f>ROUND(I316*H316,2)</f>
        <v>0</v>
      </c>
      <c r="BL316" s="17" t="s">
        <v>156</v>
      </c>
      <c r="BM316" s="207" t="s">
        <v>456</v>
      </c>
    </row>
    <row r="317" spans="2:65" s="12" customFormat="1" x14ac:dyDescent="0.2">
      <c r="B317" s="209"/>
      <c r="C317" s="210"/>
      <c r="D317" s="211" t="s">
        <v>158</v>
      </c>
      <c r="E317" s="212" t="s">
        <v>1</v>
      </c>
      <c r="F317" s="213" t="s">
        <v>448</v>
      </c>
      <c r="G317" s="210"/>
      <c r="H317" s="214">
        <v>1485</v>
      </c>
      <c r="I317" s="215"/>
      <c r="J317" s="210"/>
      <c r="K317" s="210"/>
      <c r="L317" s="216"/>
      <c r="M317" s="217"/>
      <c r="N317" s="218"/>
      <c r="O317" s="218"/>
      <c r="P317" s="218"/>
      <c r="Q317" s="218"/>
      <c r="R317" s="218"/>
      <c r="S317" s="218"/>
      <c r="T317" s="219"/>
      <c r="AT317" s="220" t="s">
        <v>158</v>
      </c>
      <c r="AU317" s="220" t="s">
        <v>91</v>
      </c>
      <c r="AV317" s="12" t="s">
        <v>91</v>
      </c>
      <c r="AW317" s="12" t="s">
        <v>38</v>
      </c>
      <c r="AX317" s="12" t="s">
        <v>89</v>
      </c>
      <c r="AY317" s="220" t="s">
        <v>149</v>
      </c>
    </row>
    <row r="318" spans="2:65" s="11" customFormat="1" ht="22.9" customHeight="1" x14ac:dyDescent="0.2">
      <c r="B318" s="180"/>
      <c r="C318" s="181"/>
      <c r="D318" s="182" t="s">
        <v>81</v>
      </c>
      <c r="E318" s="194" t="s">
        <v>197</v>
      </c>
      <c r="F318" s="194" t="s">
        <v>457</v>
      </c>
      <c r="G318" s="181"/>
      <c r="H318" s="181"/>
      <c r="I318" s="184"/>
      <c r="J318" s="195">
        <f>BK318</f>
        <v>0</v>
      </c>
      <c r="K318" s="181"/>
      <c r="L318" s="186"/>
      <c r="M318" s="187"/>
      <c r="N318" s="188"/>
      <c r="O318" s="188"/>
      <c r="P318" s="189">
        <f>P319</f>
        <v>0</v>
      </c>
      <c r="Q318" s="188"/>
      <c r="R318" s="189">
        <f>R319</f>
        <v>0.48730630000000008</v>
      </c>
      <c r="S318" s="188"/>
      <c r="T318" s="190">
        <f>T319</f>
        <v>0</v>
      </c>
      <c r="AR318" s="191" t="s">
        <v>89</v>
      </c>
      <c r="AT318" s="192" t="s">
        <v>81</v>
      </c>
      <c r="AU318" s="192" t="s">
        <v>89</v>
      </c>
      <c r="AY318" s="191" t="s">
        <v>149</v>
      </c>
      <c r="BK318" s="193">
        <f>BK319</f>
        <v>0</v>
      </c>
    </row>
    <row r="319" spans="2:65" s="11" customFormat="1" ht="20.85" customHeight="1" x14ac:dyDescent="0.2">
      <c r="B319" s="180"/>
      <c r="C319" s="181"/>
      <c r="D319" s="182" t="s">
        <v>81</v>
      </c>
      <c r="E319" s="194" t="s">
        <v>458</v>
      </c>
      <c r="F319" s="194" t="s">
        <v>459</v>
      </c>
      <c r="G319" s="181"/>
      <c r="H319" s="181"/>
      <c r="I319" s="184"/>
      <c r="J319" s="195">
        <f>BK319</f>
        <v>0</v>
      </c>
      <c r="K319" s="181"/>
      <c r="L319" s="186"/>
      <c r="M319" s="187"/>
      <c r="N319" s="188"/>
      <c r="O319" s="188"/>
      <c r="P319" s="189">
        <f>SUM(P320:P340)</f>
        <v>0</v>
      </c>
      <c r="Q319" s="188"/>
      <c r="R319" s="189">
        <f>SUM(R320:R340)</f>
        <v>0.48730630000000008</v>
      </c>
      <c r="S319" s="188"/>
      <c r="T319" s="190">
        <f>SUM(T320:T340)</f>
        <v>0</v>
      </c>
      <c r="AR319" s="191" t="s">
        <v>89</v>
      </c>
      <c r="AT319" s="192" t="s">
        <v>81</v>
      </c>
      <c r="AU319" s="192" t="s">
        <v>91</v>
      </c>
      <c r="AY319" s="191" t="s">
        <v>149</v>
      </c>
      <c r="BK319" s="193">
        <f>SUM(BK320:BK340)</f>
        <v>0</v>
      </c>
    </row>
    <row r="320" spans="2:65" s="1" customFormat="1" ht="16.5" customHeight="1" x14ac:dyDescent="0.2">
      <c r="B320" s="34"/>
      <c r="C320" s="196" t="s">
        <v>159</v>
      </c>
      <c r="D320" s="196" t="s">
        <v>151</v>
      </c>
      <c r="E320" s="197" t="s">
        <v>460</v>
      </c>
      <c r="F320" s="198" t="s">
        <v>461</v>
      </c>
      <c r="G320" s="199" t="s">
        <v>170</v>
      </c>
      <c r="H320" s="200">
        <v>178.9</v>
      </c>
      <c r="I320" s="201"/>
      <c r="J320" s="202">
        <f>ROUND(I320*H320,2)</f>
        <v>0</v>
      </c>
      <c r="K320" s="198" t="s">
        <v>155</v>
      </c>
      <c r="L320" s="38"/>
      <c r="M320" s="203" t="s">
        <v>1</v>
      </c>
      <c r="N320" s="204" t="s">
        <v>47</v>
      </c>
      <c r="O320" s="66"/>
      <c r="P320" s="205">
        <f>O320*H320</f>
        <v>0</v>
      </c>
      <c r="Q320" s="205">
        <v>1.3999999999999999E-4</v>
      </c>
      <c r="R320" s="205">
        <f>Q320*H320</f>
        <v>2.5045999999999999E-2</v>
      </c>
      <c r="S320" s="205">
        <v>0</v>
      </c>
      <c r="T320" s="206">
        <f>S320*H320</f>
        <v>0</v>
      </c>
      <c r="AR320" s="207" t="s">
        <v>156</v>
      </c>
      <c r="AT320" s="207" t="s">
        <v>151</v>
      </c>
      <c r="AU320" s="207" t="s">
        <v>167</v>
      </c>
      <c r="AY320" s="17" t="s">
        <v>149</v>
      </c>
      <c r="BE320" s="208">
        <f>IF(N320="základní",J320,0)</f>
        <v>0</v>
      </c>
      <c r="BF320" s="208">
        <f>IF(N320="snížená",J320,0)</f>
        <v>0</v>
      </c>
      <c r="BG320" s="208">
        <f>IF(N320="zákl. přenesená",J320,0)</f>
        <v>0</v>
      </c>
      <c r="BH320" s="208">
        <f>IF(N320="sníž. přenesená",J320,0)</f>
        <v>0</v>
      </c>
      <c r="BI320" s="208">
        <f>IF(N320="nulová",J320,0)</f>
        <v>0</v>
      </c>
      <c r="BJ320" s="17" t="s">
        <v>89</v>
      </c>
      <c r="BK320" s="208">
        <f>ROUND(I320*H320,2)</f>
        <v>0</v>
      </c>
      <c r="BL320" s="17" t="s">
        <v>156</v>
      </c>
      <c r="BM320" s="207" t="s">
        <v>462</v>
      </c>
    </row>
    <row r="321" spans="2:65" s="13" customFormat="1" x14ac:dyDescent="0.2">
      <c r="B321" s="221"/>
      <c r="C321" s="222"/>
      <c r="D321" s="211" t="s">
        <v>158</v>
      </c>
      <c r="E321" s="223" t="s">
        <v>1</v>
      </c>
      <c r="F321" s="224" t="s">
        <v>463</v>
      </c>
      <c r="G321" s="222"/>
      <c r="H321" s="223" t="s">
        <v>1</v>
      </c>
      <c r="I321" s="225"/>
      <c r="J321" s="222"/>
      <c r="K321" s="222"/>
      <c r="L321" s="226"/>
      <c r="M321" s="227"/>
      <c r="N321" s="228"/>
      <c r="O321" s="228"/>
      <c r="P321" s="228"/>
      <c r="Q321" s="228"/>
      <c r="R321" s="228"/>
      <c r="S321" s="228"/>
      <c r="T321" s="229"/>
      <c r="AT321" s="230" t="s">
        <v>158</v>
      </c>
      <c r="AU321" s="230" t="s">
        <v>167</v>
      </c>
      <c r="AV321" s="13" t="s">
        <v>89</v>
      </c>
      <c r="AW321" s="13" t="s">
        <v>38</v>
      </c>
      <c r="AX321" s="13" t="s">
        <v>82</v>
      </c>
      <c r="AY321" s="230" t="s">
        <v>149</v>
      </c>
    </row>
    <row r="322" spans="2:65" s="12" customFormat="1" x14ac:dyDescent="0.2">
      <c r="B322" s="209"/>
      <c r="C322" s="210"/>
      <c r="D322" s="211" t="s">
        <v>158</v>
      </c>
      <c r="E322" s="212" t="s">
        <v>1</v>
      </c>
      <c r="F322" s="213" t="s">
        <v>464</v>
      </c>
      <c r="G322" s="210"/>
      <c r="H322" s="214">
        <v>51.3</v>
      </c>
      <c r="I322" s="215"/>
      <c r="J322" s="210"/>
      <c r="K322" s="210"/>
      <c r="L322" s="216"/>
      <c r="M322" s="217"/>
      <c r="N322" s="218"/>
      <c r="O322" s="218"/>
      <c r="P322" s="218"/>
      <c r="Q322" s="218"/>
      <c r="R322" s="218"/>
      <c r="S322" s="218"/>
      <c r="T322" s="219"/>
      <c r="AT322" s="220" t="s">
        <v>158</v>
      </c>
      <c r="AU322" s="220" t="s">
        <v>167</v>
      </c>
      <c r="AV322" s="12" t="s">
        <v>91</v>
      </c>
      <c r="AW322" s="12" t="s">
        <v>38</v>
      </c>
      <c r="AX322" s="12" t="s">
        <v>82</v>
      </c>
      <c r="AY322" s="220" t="s">
        <v>149</v>
      </c>
    </row>
    <row r="323" spans="2:65" s="12" customFormat="1" x14ac:dyDescent="0.2">
      <c r="B323" s="209"/>
      <c r="C323" s="210"/>
      <c r="D323" s="211" t="s">
        <v>158</v>
      </c>
      <c r="E323" s="212" t="s">
        <v>1</v>
      </c>
      <c r="F323" s="213" t="s">
        <v>465</v>
      </c>
      <c r="G323" s="210"/>
      <c r="H323" s="214">
        <v>127.6</v>
      </c>
      <c r="I323" s="215"/>
      <c r="J323" s="210"/>
      <c r="K323" s="210"/>
      <c r="L323" s="216"/>
      <c r="M323" s="217"/>
      <c r="N323" s="218"/>
      <c r="O323" s="218"/>
      <c r="P323" s="218"/>
      <c r="Q323" s="218"/>
      <c r="R323" s="218"/>
      <c r="S323" s="218"/>
      <c r="T323" s="219"/>
      <c r="AT323" s="220" t="s">
        <v>158</v>
      </c>
      <c r="AU323" s="220" t="s">
        <v>167</v>
      </c>
      <c r="AV323" s="12" t="s">
        <v>91</v>
      </c>
      <c r="AW323" s="12" t="s">
        <v>38</v>
      </c>
      <c r="AX323" s="12" t="s">
        <v>82</v>
      </c>
      <c r="AY323" s="220" t="s">
        <v>149</v>
      </c>
    </row>
    <row r="324" spans="2:65" s="14" customFormat="1" x14ac:dyDescent="0.2">
      <c r="B324" s="241"/>
      <c r="C324" s="242"/>
      <c r="D324" s="211" t="s">
        <v>158</v>
      </c>
      <c r="E324" s="243" t="s">
        <v>1</v>
      </c>
      <c r="F324" s="244" t="s">
        <v>266</v>
      </c>
      <c r="G324" s="242"/>
      <c r="H324" s="245">
        <v>178.9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AT324" s="251" t="s">
        <v>158</v>
      </c>
      <c r="AU324" s="251" t="s">
        <v>167</v>
      </c>
      <c r="AV324" s="14" t="s">
        <v>156</v>
      </c>
      <c r="AW324" s="14" t="s">
        <v>38</v>
      </c>
      <c r="AX324" s="14" t="s">
        <v>89</v>
      </c>
      <c r="AY324" s="251" t="s">
        <v>149</v>
      </c>
    </row>
    <row r="325" spans="2:65" s="1" customFormat="1" ht="16.5" customHeight="1" x14ac:dyDescent="0.2">
      <c r="B325" s="34"/>
      <c r="C325" s="231" t="s">
        <v>466</v>
      </c>
      <c r="D325" s="231" t="s">
        <v>203</v>
      </c>
      <c r="E325" s="232" t="s">
        <v>467</v>
      </c>
      <c r="F325" s="233" t="s">
        <v>468</v>
      </c>
      <c r="G325" s="234" t="s">
        <v>170</v>
      </c>
      <c r="H325" s="235">
        <v>214.68</v>
      </c>
      <c r="I325" s="236"/>
      <c r="J325" s="237">
        <f>ROUND(I325*H325,2)</f>
        <v>0</v>
      </c>
      <c r="K325" s="233" t="s">
        <v>155</v>
      </c>
      <c r="L325" s="238"/>
      <c r="M325" s="239" t="s">
        <v>1</v>
      </c>
      <c r="N325" s="240" t="s">
        <v>47</v>
      </c>
      <c r="O325" s="66"/>
      <c r="P325" s="205">
        <f>O325*H325</f>
        <v>0</v>
      </c>
      <c r="Q325" s="205">
        <v>5.9999999999999995E-4</v>
      </c>
      <c r="R325" s="205">
        <f>Q325*H325</f>
        <v>0.12880800000000001</v>
      </c>
      <c r="S325" s="205">
        <v>0</v>
      </c>
      <c r="T325" s="206">
        <f>S325*H325</f>
        <v>0</v>
      </c>
      <c r="AR325" s="207" t="s">
        <v>197</v>
      </c>
      <c r="AT325" s="207" t="s">
        <v>203</v>
      </c>
      <c r="AU325" s="207" t="s">
        <v>167</v>
      </c>
      <c r="AY325" s="17" t="s">
        <v>149</v>
      </c>
      <c r="BE325" s="208">
        <f>IF(N325="základní",J325,0)</f>
        <v>0</v>
      </c>
      <c r="BF325" s="208">
        <f>IF(N325="snížená",J325,0)</f>
        <v>0</v>
      </c>
      <c r="BG325" s="208">
        <f>IF(N325="zákl. přenesená",J325,0)</f>
        <v>0</v>
      </c>
      <c r="BH325" s="208">
        <f>IF(N325="sníž. přenesená",J325,0)</f>
        <v>0</v>
      </c>
      <c r="BI325" s="208">
        <f>IF(N325="nulová",J325,0)</f>
        <v>0</v>
      </c>
      <c r="BJ325" s="17" t="s">
        <v>89</v>
      </c>
      <c r="BK325" s="208">
        <f>ROUND(I325*H325,2)</f>
        <v>0</v>
      </c>
      <c r="BL325" s="17" t="s">
        <v>156</v>
      </c>
      <c r="BM325" s="207" t="s">
        <v>469</v>
      </c>
    </row>
    <row r="326" spans="2:65" s="12" customFormat="1" x14ac:dyDescent="0.2">
      <c r="B326" s="209"/>
      <c r="C326" s="210"/>
      <c r="D326" s="211" t="s">
        <v>158</v>
      </c>
      <c r="E326" s="212" t="s">
        <v>1</v>
      </c>
      <c r="F326" s="213" t="s">
        <v>470</v>
      </c>
      <c r="G326" s="210"/>
      <c r="H326" s="214">
        <v>214.68</v>
      </c>
      <c r="I326" s="215"/>
      <c r="J326" s="210"/>
      <c r="K326" s="210"/>
      <c r="L326" s="216"/>
      <c r="M326" s="217"/>
      <c r="N326" s="218"/>
      <c r="O326" s="218"/>
      <c r="P326" s="218"/>
      <c r="Q326" s="218"/>
      <c r="R326" s="218"/>
      <c r="S326" s="218"/>
      <c r="T326" s="219"/>
      <c r="AT326" s="220" t="s">
        <v>158</v>
      </c>
      <c r="AU326" s="220" t="s">
        <v>167</v>
      </c>
      <c r="AV326" s="12" t="s">
        <v>91</v>
      </c>
      <c r="AW326" s="12" t="s">
        <v>38</v>
      </c>
      <c r="AX326" s="12" t="s">
        <v>89</v>
      </c>
      <c r="AY326" s="220" t="s">
        <v>149</v>
      </c>
    </row>
    <row r="327" spans="2:65" s="1" customFormat="1" ht="16.5" customHeight="1" x14ac:dyDescent="0.2">
      <c r="B327" s="34"/>
      <c r="C327" s="196" t="s">
        <v>471</v>
      </c>
      <c r="D327" s="196" t="s">
        <v>151</v>
      </c>
      <c r="E327" s="197" t="s">
        <v>472</v>
      </c>
      <c r="F327" s="198" t="s">
        <v>473</v>
      </c>
      <c r="G327" s="199" t="s">
        <v>186</v>
      </c>
      <c r="H327" s="200">
        <v>169.23</v>
      </c>
      <c r="I327" s="201"/>
      <c r="J327" s="202">
        <f>ROUND(I327*H327,2)</f>
        <v>0</v>
      </c>
      <c r="K327" s="198" t="s">
        <v>155</v>
      </c>
      <c r="L327" s="38"/>
      <c r="M327" s="203" t="s">
        <v>1</v>
      </c>
      <c r="N327" s="204" t="s">
        <v>47</v>
      </c>
      <c r="O327" s="66"/>
      <c r="P327" s="205">
        <f>O327*H327</f>
        <v>0</v>
      </c>
      <c r="Q327" s="205">
        <v>1.0000000000000001E-5</v>
      </c>
      <c r="R327" s="205">
        <f>Q327*H327</f>
        <v>1.6923000000000001E-3</v>
      </c>
      <c r="S327" s="205">
        <v>0</v>
      </c>
      <c r="T327" s="206">
        <f>S327*H327</f>
        <v>0</v>
      </c>
      <c r="AR327" s="207" t="s">
        <v>156</v>
      </c>
      <c r="AT327" s="207" t="s">
        <v>151</v>
      </c>
      <c r="AU327" s="207" t="s">
        <v>167</v>
      </c>
      <c r="AY327" s="17" t="s">
        <v>149</v>
      </c>
      <c r="BE327" s="208">
        <f>IF(N327="základní",J327,0)</f>
        <v>0</v>
      </c>
      <c r="BF327" s="208">
        <f>IF(N327="snížená",J327,0)</f>
        <v>0</v>
      </c>
      <c r="BG327" s="208">
        <f>IF(N327="zákl. přenesená",J327,0)</f>
        <v>0</v>
      </c>
      <c r="BH327" s="208">
        <f>IF(N327="sníž. přenesená",J327,0)</f>
        <v>0</v>
      </c>
      <c r="BI327" s="208">
        <f>IF(N327="nulová",J327,0)</f>
        <v>0</v>
      </c>
      <c r="BJ327" s="17" t="s">
        <v>89</v>
      </c>
      <c r="BK327" s="208">
        <f>ROUND(I327*H327,2)</f>
        <v>0</v>
      </c>
      <c r="BL327" s="17" t="s">
        <v>156</v>
      </c>
      <c r="BM327" s="207" t="s">
        <v>474</v>
      </c>
    </row>
    <row r="328" spans="2:65" s="12" customFormat="1" x14ac:dyDescent="0.2">
      <c r="B328" s="209"/>
      <c r="C328" s="210"/>
      <c r="D328" s="211" t="s">
        <v>158</v>
      </c>
      <c r="E328" s="212" t="s">
        <v>1</v>
      </c>
      <c r="F328" s="213" t="s">
        <v>475</v>
      </c>
      <c r="G328" s="210"/>
      <c r="H328" s="214">
        <v>169.23</v>
      </c>
      <c r="I328" s="215"/>
      <c r="J328" s="210"/>
      <c r="K328" s="210"/>
      <c r="L328" s="216"/>
      <c r="M328" s="217"/>
      <c r="N328" s="218"/>
      <c r="O328" s="218"/>
      <c r="P328" s="218"/>
      <c r="Q328" s="218"/>
      <c r="R328" s="218"/>
      <c r="S328" s="218"/>
      <c r="T328" s="219"/>
      <c r="AT328" s="220" t="s">
        <v>158</v>
      </c>
      <c r="AU328" s="220" t="s">
        <v>167</v>
      </c>
      <c r="AV328" s="12" t="s">
        <v>91</v>
      </c>
      <c r="AW328" s="12" t="s">
        <v>38</v>
      </c>
      <c r="AX328" s="12" t="s">
        <v>82</v>
      </c>
      <c r="AY328" s="220" t="s">
        <v>149</v>
      </c>
    </row>
    <row r="329" spans="2:65" s="1" customFormat="1" ht="16.5" customHeight="1" x14ac:dyDescent="0.2">
      <c r="B329" s="34"/>
      <c r="C329" s="231" t="s">
        <v>476</v>
      </c>
      <c r="D329" s="231" t="s">
        <v>203</v>
      </c>
      <c r="E329" s="232" t="s">
        <v>477</v>
      </c>
      <c r="F329" s="233" t="s">
        <v>478</v>
      </c>
      <c r="G329" s="234" t="s">
        <v>186</v>
      </c>
      <c r="H329" s="235">
        <v>27</v>
      </c>
      <c r="I329" s="236"/>
      <c r="J329" s="237">
        <f>ROUND(I329*H329,2)</f>
        <v>0</v>
      </c>
      <c r="K329" s="233" t="s">
        <v>155</v>
      </c>
      <c r="L329" s="238"/>
      <c r="M329" s="239" t="s">
        <v>1</v>
      </c>
      <c r="N329" s="240" t="s">
        <v>47</v>
      </c>
      <c r="O329" s="66"/>
      <c r="P329" s="205">
        <f>O329*H329</f>
        <v>0</v>
      </c>
      <c r="Q329" s="205">
        <v>2.2000000000000001E-3</v>
      </c>
      <c r="R329" s="205">
        <f>Q329*H329</f>
        <v>5.9400000000000001E-2</v>
      </c>
      <c r="S329" s="205">
        <v>0</v>
      </c>
      <c r="T329" s="206">
        <f>S329*H329</f>
        <v>0</v>
      </c>
      <c r="AR329" s="207" t="s">
        <v>197</v>
      </c>
      <c r="AT329" s="207" t="s">
        <v>203</v>
      </c>
      <c r="AU329" s="207" t="s">
        <v>167</v>
      </c>
      <c r="AY329" s="17" t="s">
        <v>149</v>
      </c>
      <c r="BE329" s="208">
        <f>IF(N329="základní",J329,0)</f>
        <v>0</v>
      </c>
      <c r="BF329" s="208">
        <f>IF(N329="snížená",J329,0)</f>
        <v>0</v>
      </c>
      <c r="BG329" s="208">
        <f>IF(N329="zákl. přenesená",J329,0)</f>
        <v>0</v>
      </c>
      <c r="BH329" s="208">
        <f>IF(N329="sníž. přenesená",J329,0)</f>
        <v>0</v>
      </c>
      <c r="BI329" s="208">
        <f>IF(N329="nulová",J329,0)</f>
        <v>0</v>
      </c>
      <c r="BJ329" s="17" t="s">
        <v>89</v>
      </c>
      <c r="BK329" s="208">
        <f>ROUND(I329*H329,2)</f>
        <v>0</v>
      </c>
      <c r="BL329" s="17" t="s">
        <v>156</v>
      </c>
      <c r="BM329" s="207" t="s">
        <v>479</v>
      </c>
    </row>
    <row r="330" spans="2:65" s="12" customFormat="1" x14ac:dyDescent="0.2">
      <c r="B330" s="209"/>
      <c r="C330" s="210"/>
      <c r="D330" s="211" t="s">
        <v>158</v>
      </c>
      <c r="E330" s="212" t="s">
        <v>1</v>
      </c>
      <c r="F330" s="213" t="s">
        <v>480</v>
      </c>
      <c r="G330" s="210"/>
      <c r="H330" s="214">
        <v>27</v>
      </c>
      <c r="I330" s="215"/>
      <c r="J330" s="210"/>
      <c r="K330" s="210"/>
      <c r="L330" s="216"/>
      <c r="M330" s="217"/>
      <c r="N330" s="218"/>
      <c r="O330" s="218"/>
      <c r="P330" s="218"/>
      <c r="Q330" s="218"/>
      <c r="R330" s="218"/>
      <c r="S330" s="218"/>
      <c r="T330" s="219"/>
      <c r="AT330" s="220" t="s">
        <v>158</v>
      </c>
      <c r="AU330" s="220" t="s">
        <v>167</v>
      </c>
      <c r="AV330" s="12" t="s">
        <v>91</v>
      </c>
      <c r="AW330" s="12" t="s">
        <v>38</v>
      </c>
      <c r="AX330" s="12" t="s">
        <v>82</v>
      </c>
      <c r="AY330" s="220" t="s">
        <v>149</v>
      </c>
    </row>
    <row r="331" spans="2:65" s="1" customFormat="1" ht="16.5" customHeight="1" x14ac:dyDescent="0.2">
      <c r="B331" s="34"/>
      <c r="C331" s="231" t="s">
        <v>481</v>
      </c>
      <c r="D331" s="231" t="s">
        <v>203</v>
      </c>
      <c r="E331" s="232" t="s">
        <v>482</v>
      </c>
      <c r="F331" s="233" t="s">
        <v>483</v>
      </c>
      <c r="G331" s="234" t="s">
        <v>186</v>
      </c>
      <c r="H331" s="235">
        <v>62</v>
      </c>
      <c r="I331" s="236"/>
      <c r="J331" s="237">
        <f>ROUND(I331*H331,2)</f>
        <v>0</v>
      </c>
      <c r="K331" s="233" t="s">
        <v>155</v>
      </c>
      <c r="L331" s="238"/>
      <c r="M331" s="239" t="s">
        <v>1</v>
      </c>
      <c r="N331" s="240" t="s">
        <v>47</v>
      </c>
      <c r="O331" s="66"/>
      <c r="P331" s="205">
        <f>O331*H331</f>
        <v>0</v>
      </c>
      <c r="Q331" s="205">
        <v>3.4499999999999999E-3</v>
      </c>
      <c r="R331" s="205">
        <f>Q331*H331</f>
        <v>0.21390000000000001</v>
      </c>
      <c r="S331" s="205">
        <v>0</v>
      </c>
      <c r="T331" s="206">
        <f>S331*H331</f>
        <v>0</v>
      </c>
      <c r="AR331" s="207" t="s">
        <v>197</v>
      </c>
      <c r="AT331" s="207" t="s">
        <v>203</v>
      </c>
      <c r="AU331" s="207" t="s">
        <v>167</v>
      </c>
      <c r="AY331" s="17" t="s">
        <v>149</v>
      </c>
      <c r="BE331" s="208">
        <f>IF(N331="základní",J331,0)</f>
        <v>0</v>
      </c>
      <c r="BF331" s="208">
        <f>IF(N331="snížená",J331,0)</f>
        <v>0</v>
      </c>
      <c r="BG331" s="208">
        <f>IF(N331="zákl. přenesená",J331,0)</f>
        <v>0</v>
      </c>
      <c r="BH331" s="208">
        <f>IF(N331="sníž. přenesená",J331,0)</f>
        <v>0</v>
      </c>
      <c r="BI331" s="208">
        <f>IF(N331="nulová",J331,0)</f>
        <v>0</v>
      </c>
      <c r="BJ331" s="17" t="s">
        <v>89</v>
      </c>
      <c r="BK331" s="208">
        <f>ROUND(I331*H331,2)</f>
        <v>0</v>
      </c>
      <c r="BL331" s="17" t="s">
        <v>156</v>
      </c>
      <c r="BM331" s="207" t="s">
        <v>484</v>
      </c>
    </row>
    <row r="332" spans="2:65" s="12" customFormat="1" x14ac:dyDescent="0.2">
      <c r="B332" s="209"/>
      <c r="C332" s="210"/>
      <c r="D332" s="211" t="s">
        <v>158</v>
      </c>
      <c r="E332" s="212" t="s">
        <v>1</v>
      </c>
      <c r="F332" s="213" t="s">
        <v>485</v>
      </c>
      <c r="G332" s="210"/>
      <c r="H332" s="214">
        <v>62</v>
      </c>
      <c r="I332" s="215"/>
      <c r="J332" s="210"/>
      <c r="K332" s="210"/>
      <c r="L332" s="216"/>
      <c r="M332" s="217"/>
      <c r="N332" s="218"/>
      <c r="O332" s="218"/>
      <c r="P332" s="218"/>
      <c r="Q332" s="218"/>
      <c r="R332" s="218"/>
      <c r="S332" s="218"/>
      <c r="T332" s="219"/>
      <c r="AT332" s="220" t="s">
        <v>158</v>
      </c>
      <c r="AU332" s="220" t="s">
        <v>167</v>
      </c>
      <c r="AV332" s="12" t="s">
        <v>91</v>
      </c>
      <c r="AW332" s="12" t="s">
        <v>38</v>
      </c>
      <c r="AX332" s="12" t="s">
        <v>82</v>
      </c>
      <c r="AY332" s="220" t="s">
        <v>149</v>
      </c>
    </row>
    <row r="333" spans="2:65" s="1" customFormat="1" ht="16.5" customHeight="1" x14ac:dyDescent="0.2">
      <c r="B333" s="34"/>
      <c r="C333" s="196" t="s">
        <v>486</v>
      </c>
      <c r="D333" s="196" t="s">
        <v>151</v>
      </c>
      <c r="E333" s="197" t="s">
        <v>487</v>
      </c>
      <c r="F333" s="198" t="s">
        <v>488</v>
      </c>
      <c r="G333" s="199" t="s">
        <v>489</v>
      </c>
      <c r="H333" s="200">
        <v>30</v>
      </c>
      <c r="I333" s="201"/>
      <c r="J333" s="202">
        <f>ROUND(I333*H333,2)</f>
        <v>0</v>
      </c>
      <c r="K333" s="198" t="s">
        <v>155</v>
      </c>
      <c r="L333" s="38"/>
      <c r="M333" s="203" t="s">
        <v>1</v>
      </c>
      <c r="N333" s="204" t="s">
        <v>47</v>
      </c>
      <c r="O333" s="66"/>
      <c r="P333" s="205">
        <f>O333*H333</f>
        <v>0</v>
      </c>
      <c r="Q333" s="205">
        <v>8.0000000000000007E-5</v>
      </c>
      <c r="R333" s="205">
        <f>Q333*H333</f>
        <v>2.4000000000000002E-3</v>
      </c>
      <c r="S333" s="205">
        <v>0</v>
      </c>
      <c r="T333" s="206">
        <f>S333*H333</f>
        <v>0</v>
      </c>
      <c r="AR333" s="207" t="s">
        <v>156</v>
      </c>
      <c r="AT333" s="207" t="s">
        <v>151</v>
      </c>
      <c r="AU333" s="207" t="s">
        <v>167</v>
      </c>
      <c r="AY333" s="17" t="s">
        <v>149</v>
      </c>
      <c r="BE333" s="208">
        <f>IF(N333="základní",J333,0)</f>
        <v>0</v>
      </c>
      <c r="BF333" s="208">
        <f>IF(N333="snížená",J333,0)</f>
        <v>0</v>
      </c>
      <c r="BG333" s="208">
        <f>IF(N333="zákl. přenesená",J333,0)</f>
        <v>0</v>
      </c>
      <c r="BH333" s="208">
        <f>IF(N333="sníž. přenesená",J333,0)</f>
        <v>0</v>
      </c>
      <c r="BI333" s="208">
        <f>IF(N333="nulová",J333,0)</f>
        <v>0</v>
      </c>
      <c r="BJ333" s="17" t="s">
        <v>89</v>
      </c>
      <c r="BK333" s="208">
        <f>ROUND(I333*H333,2)</f>
        <v>0</v>
      </c>
      <c r="BL333" s="17" t="s">
        <v>156</v>
      </c>
      <c r="BM333" s="207" t="s">
        <v>490</v>
      </c>
    </row>
    <row r="334" spans="2:65" s="12" customFormat="1" x14ac:dyDescent="0.2">
      <c r="B334" s="209"/>
      <c r="C334" s="210"/>
      <c r="D334" s="211" t="s">
        <v>158</v>
      </c>
      <c r="E334" s="212" t="s">
        <v>1</v>
      </c>
      <c r="F334" s="213" t="s">
        <v>491</v>
      </c>
      <c r="G334" s="210"/>
      <c r="H334" s="214">
        <v>30</v>
      </c>
      <c r="I334" s="215"/>
      <c r="J334" s="210"/>
      <c r="K334" s="210"/>
      <c r="L334" s="216"/>
      <c r="M334" s="217"/>
      <c r="N334" s="218"/>
      <c r="O334" s="218"/>
      <c r="P334" s="218"/>
      <c r="Q334" s="218"/>
      <c r="R334" s="218"/>
      <c r="S334" s="218"/>
      <c r="T334" s="219"/>
      <c r="AT334" s="220" t="s">
        <v>158</v>
      </c>
      <c r="AU334" s="220" t="s">
        <v>167</v>
      </c>
      <c r="AV334" s="12" t="s">
        <v>91</v>
      </c>
      <c r="AW334" s="12" t="s">
        <v>38</v>
      </c>
      <c r="AX334" s="12" t="s">
        <v>82</v>
      </c>
      <c r="AY334" s="220" t="s">
        <v>149</v>
      </c>
    </row>
    <row r="335" spans="2:65" s="1" customFormat="1" ht="16.5" customHeight="1" x14ac:dyDescent="0.2">
      <c r="B335" s="34"/>
      <c r="C335" s="231" t="s">
        <v>405</v>
      </c>
      <c r="D335" s="231" t="s">
        <v>203</v>
      </c>
      <c r="E335" s="232" t="s">
        <v>492</v>
      </c>
      <c r="F335" s="233" t="s">
        <v>493</v>
      </c>
      <c r="G335" s="234" t="s">
        <v>489</v>
      </c>
      <c r="H335" s="235">
        <v>32</v>
      </c>
      <c r="I335" s="236"/>
      <c r="J335" s="237">
        <f>ROUND(I335*H335,2)</f>
        <v>0</v>
      </c>
      <c r="K335" s="233" t="s">
        <v>155</v>
      </c>
      <c r="L335" s="238"/>
      <c r="M335" s="239" t="s">
        <v>1</v>
      </c>
      <c r="N335" s="240" t="s">
        <v>47</v>
      </c>
      <c r="O335" s="66"/>
      <c r="P335" s="205">
        <f>O335*H335</f>
        <v>0</v>
      </c>
      <c r="Q335" s="205">
        <v>1.48E-3</v>
      </c>
      <c r="R335" s="205">
        <f>Q335*H335</f>
        <v>4.7359999999999999E-2</v>
      </c>
      <c r="S335" s="205">
        <v>0</v>
      </c>
      <c r="T335" s="206">
        <f>S335*H335</f>
        <v>0</v>
      </c>
      <c r="AR335" s="207" t="s">
        <v>197</v>
      </c>
      <c r="AT335" s="207" t="s">
        <v>203</v>
      </c>
      <c r="AU335" s="207" t="s">
        <v>167</v>
      </c>
      <c r="AY335" s="17" t="s">
        <v>149</v>
      </c>
      <c r="BE335" s="208">
        <f>IF(N335="základní",J335,0)</f>
        <v>0</v>
      </c>
      <c r="BF335" s="208">
        <f>IF(N335="snížená",J335,0)</f>
        <v>0</v>
      </c>
      <c r="BG335" s="208">
        <f>IF(N335="zákl. přenesená",J335,0)</f>
        <v>0</v>
      </c>
      <c r="BH335" s="208">
        <f>IF(N335="sníž. přenesená",J335,0)</f>
        <v>0</v>
      </c>
      <c r="BI335" s="208">
        <f>IF(N335="nulová",J335,0)</f>
        <v>0</v>
      </c>
      <c r="BJ335" s="17" t="s">
        <v>89</v>
      </c>
      <c r="BK335" s="208">
        <f>ROUND(I335*H335,2)</f>
        <v>0</v>
      </c>
      <c r="BL335" s="17" t="s">
        <v>156</v>
      </c>
      <c r="BM335" s="207" t="s">
        <v>494</v>
      </c>
    </row>
    <row r="336" spans="2:65" s="12" customFormat="1" x14ac:dyDescent="0.2">
      <c r="B336" s="209"/>
      <c r="C336" s="210"/>
      <c r="D336" s="211" t="s">
        <v>158</v>
      </c>
      <c r="E336" s="212" t="s">
        <v>1</v>
      </c>
      <c r="F336" s="213" t="s">
        <v>495</v>
      </c>
      <c r="G336" s="210"/>
      <c r="H336" s="214">
        <v>32</v>
      </c>
      <c r="I336" s="215"/>
      <c r="J336" s="210"/>
      <c r="K336" s="210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158</v>
      </c>
      <c r="AU336" s="220" t="s">
        <v>167</v>
      </c>
      <c r="AV336" s="12" t="s">
        <v>91</v>
      </c>
      <c r="AW336" s="12" t="s">
        <v>38</v>
      </c>
      <c r="AX336" s="12" t="s">
        <v>82</v>
      </c>
      <c r="AY336" s="220" t="s">
        <v>149</v>
      </c>
    </row>
    <row r="337" spans="2:65" s="1" customFormat="1" ht="16.5" customHeight="1" x14ac:dyDescent="0.2">
      <c r="B337" s="34"/>
      <c r="C337" s="196" t="s">
        <v>437</v>
      </c>
      <c r="D337" s="196" t="s">
        <v>151</v>
      </c>
      <c r="E337" s="197" t="s">
        <v>496</v>
      </c>
      <c r="F337" s="198" t="s">
        <v>497</v>
      </c>
      <c r="G337" s="199" t="s">
        <v>489</v>
      </c>
      <c r="H337" s="200">
        <v>3</v>
      </c>
      <c r="I337" s="201"/>
      <c r="J337" s="202">
        <f>ROUND(I337*H337,2)</f>
        <v>0</v>
      </c>
      <c r="K337" s="198" t="s">
        <v>155</v>
      </c>
      <c r="L337" s="38"/>
      <c r="M337" s="203" t="s">
        <v>1</v>
      </c>
      <c r="N337" s="204" t="s">
        <v>47</v>
      </c>
      <c r="O337" s="66"/>
      <c r="P337" s="205">
        <f>O337*H337</f>
        <v>0</v>
      </c>
      <c r="Q337" s="205">
        <v>1E-4</v>
      </c>
      <c r="R337" s="205">
        <f>Q337*H337</f>
        <v>3.0000000000000003E-4</v>
      </c>
      <c r="S337" s="205">
        <v>0</v>
      </c>
      <c r="T337" s="206">
        <f>S337*H337</f>
        <v>0</v>
      </c>
      <c r="AR337" s="207" t="s">
        <v>156</v>
      </c>
      <c r="AT337" s="207" t="s">
        <v>151</v>
      </c>
      <c r="AU337" s="207" t="s">
        <v>167</v>
      </c>
      <c r="AY337" s="17" t="s">
        <v>149</v>
      </c>
      <c r="BE337" s="208">
        <f>IF(N337="základní",J337,0)</f>
        <v>0</v>
      </c>
      <c r="BF337" s="208">
        <f>IF(N337="snížená",J337,0)</f>
        <v>0</v>
      </c>
      <c r="BG337" s="208">
        <f>IF(N337="zákl. přenesená",J337,0)</f>
        <v>0</v>
      </c>
      <c r="BH337" s="208">
        <f>IF(N337="sníž. přenesená",J337,0)</f>
        <v>0</v>
      </c>
      <c r="BI337" s="208">
        <f>IF(N337="nulová",J337,0)</f>
        <v>0</v>
      </c>
      <c r="BJ337" s="17" t="s">
        <v>89</v>
      </c>
      <c r="BK337" s="208">
        <f>ROUND(I337*H337,2)</f>
        <v>0</v>
      </c>
      <c r="BL337" s="17" t="s">
        <v>156</v>
      </c>
      <c r="BM337" s="207" t="s">
        <v>498</v>
      </c>
    </row>
    <row r="338" spans="2:65" s="12" customFormat="1" x14ac:dyDescent="0.2">
      <c r="B338" s="209"/>
      <c r="C338" s="210"/>
      <c r="D338" s="211" t="s">
        <v>158</v>
      </c>
      <c r="E338" s="212" t="s">
        <v>1</v>
      </c>
      <c r="F338" s="213" t="s">
        <v>167</v>
      </c>
      <c r="G338" s="210"/>
      <c r="H338" s="214">
        <v>3</v>
      </c>
      <c r="I338" s="215"/>
      <c r="J338" s="210"/>
      <c r="K338" s="210"/>
      <c r="L338" s="216"/>
      <c r="M338" s="217"/>
      <c r="N338" s="218"/>
      <c r="O338" s="218"/>
      <c r="P338" s="218"/>
      <c r="Q338" s="218"/>
      <c r="R338" s="218"/>
      <c r="S338" s="218"/>
      <c r="T338" s="219"/>
      <c r="AT338" s="220" t="s">
        <v>158</v>
      </c>
      <c r="AU338" s="220" t="s">
        <v>167</v>
      </c>
      <c r="AV338" s="12" t="s">
        <v>91</v>
      </c>
      <c r="AW338" s="12" t="s">
        <v>38</v>
      </c>
      <c r="AX338" s="12" t="s">
        <v>82</v>
      </c>
      <c r="AY338" s="220" t="s">
        <v>149</v>
      </c>
    </row>
    <row r="339" spans="2:65" s="1" customFormat="1" ht="16.5" customHeight="1" x14ac:dyDescent="0.2">
      <c r="B339" s="34"/>
      <c r="C339" s="231" t="s">
        <v>499</v>
      </c>
      <c r="D339" s="231" t="s">
        <v>203</v>
      </c>
      <c r="E339" s="232" t="s">
        <v>500</v>
      </c>
      <c r="F339" s="233" t="s">
        <v>501</v>
      </c>
      <c r="G339" s="234" t="s">
        <v>489</v>
      </c>
      <c r="H339" s="235">
        <v>3</v>
      </c>
      <c r="I339" s="236"/>
      <c r="J339" s="237">
        <f>ROUND(I339*H339,2)</f>
        <v>0</v>
      </c>
      <c r="K339" s="233" t="s">
        <v>155</v>
      </c>
      <c r="L339" s="238"/>
      <c r="M339" s="239" t="s">
        <v>1</v>
      </c>
      <c r="N339" s="240" t="s">
        <v>47</v>
      </c>
      <c r="O339" s="66"/>
      <c r="P339" s="205">
        <f>O339*H339</f>
        <v>0</v>
      </c>
      <c r="Q339" s="205">
        <v>2.8E-3</v>
      </c>
      <c r="R339" s="205">
        <f>Q339*H339</f>
        <v>8.3999999999999995E-3</v>
      </c>
      <c r="S339" s="205">
        <v>0</v>
      </c>
      <c r="T339" s="206">
        <f>S339*H339</f>
        <v>0</v>
      </c>
      <c r="AR339" s="207" t="s">
        <v>197</v>
      </c>
      <c r="AT339" s="207" t="s">
        <v>203</v>
      </c>
      <c r="AU339" s="207" t="s">
        <v>167</v>
      </c>
      <c r="AY339" s="17" t="s">
        <v>149</v>
      </c>
      <c r="BE339" s="208">
        <f>IF(N339="základní",J339,0)</f>
        <v>0</v>
      </c>
      <c r="BF339" s="208">
        <f>IF(N339="snížená",J339,0)</f>
        <v>0</v>
      </c>
      <c r="BG339" s="208">
        <f>IF(N339="zákl. přenesená",J339,0)</f>
        <v>0</v>
      </c>
      <c r="BH339" s="208">
        <f>IF(N339="sníž. přenesená",J339,0)</f>
        <v>0</v>
      </c>
      <c r="BI339" s="208">
        <f>IF(N339="nulová",J339,0)</f>
        <v>0</v>
      </c>
      <c r="BJ339" s="17" t="s">
        <v>89</v>
      </c>
      <c r="BK339" s="208">
        <f>ROUND(I339*H339,2)</f>
        <v>0</v>
      </c>
      <c r="BL339" s="17" t="s">
        <v>156</v>
      </c>
      <c r="BM339" s="207" t="s">
        <v>502</v>
      </c>
    </row>
    <row r="340" spans="2:65" s="12" customFormat="1" x14ac:dyDescent="0.2">
      <c r="B340" s="209"/>
      <c r="C340" s="210"/>
      <c r="D340" s="211" t="s">
        <v>158</v>
      </c>
      <c r="E340" s="212" t="s">
        <v>1</v>
      </c>
      <c r="F340" s="213" t="s">
        <v>167</v>
      </c>
      <c r="G340" s="210"/>
      <c r="H340" s="214">
        <v>3</v>
      </c>
      <c r="I340" s="215"/>
      <c r="J340" s="210"/>
      <c r="K340" s="210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158</v>
      </c>
      <c r="AU340" s="220" t="s">
        <v>167</v>
      </c>
      <c r="AV340" s="12" t="s">
        <v>91</v>
      </c>
      <c r="AW340" s="12" t="s">
        <v>38</v>
      </c>
      <c r="AX340" s="12" t="s">
        <v>82</v>
      </c>
      <c r="AY340" s="220" t="s">
        <v>149</v>
      </c>
    </row>
    <row r="341" spans="2:65" s="11" customFormat="1" ht="22.9" customHeight="1" x14ac:dyDescent="0.2">
      <c r="B341" s="180"/>
      <c r="C341" s="181"/>
      <c r="D341" s="182" t="s">
        <v>81</v>
      </c>
      <c r="E341" s="194" t="s">
        <v>503</v>
      </c>
      <c r="F341" s="194" t="s">
        <v>504</v>
      </c>
      <c r="G341" s="181"/>
      <c r="H341" s="181"/>
      <c r="I341" s="184"/>
      <c r="J341" s="195">
        <f>BK341</f>
        <v>0</v>
      </c>
      <c r="K341" s="181"/>
      <c r="L341" s="186"/>
      <c r="M341" s="187"/>
      <c r="N341" s="188"/>
      <c r="O341" s="188"/>
      <c r="P341" s="189">
        <f>SUM(P342:P419)</f>
        <v>0</v>
      </c>
      <c r="Q341" s="188"/>
      <c r="R341" s="189">
        <f>SUM(R342:R419)</f>
        <v>64.337280000000007</v>
      </c>
      <c r="S341" s="188"/>
      <c r="T341" s="190">
        <f>SUM(T342:T419)</f>
        <v>0</v>
      </c>
      <c r="AR341" s="191" t="s">
        <v>89</v>
      </c>
      <c r="AT341" s="192" t="s">
        <v>81</v>
      </c>
      <c r="AU341" s="192" t="s">
        <v>89</v>
      </c>
      <c r="AY341" s="191" t="s">
        <v>149</v>
      </c>
      <c r="BK341" s="193">
        <f>SUM(BK342:BK419)</f>
        <v>0</v>
      </c>
    </row>
    <row r="342" spans="2:65" s="1" customFormat="1" ht="16.5" customHeight="1" x14ac:dyDescent="0.2">
      <c r="B342" s="34"/>
      <c r="C342" s="196" t="s">
        <v>418</v>
      </c>
      <c r="D342" s="196" t="s">
        <v>151</v>
      </c>
      <c r="E342" s="197" t="s">
        <v>505</v>
      </c>
      <c r="F342" s="198" t="s">
        <v>506</v>
      </c>
      <c r="G342" s="199" t="s">
        <v>489</v>
      </c>
      <c r="H342" s="200">
        <v>1</v>
      </c>
      <c r="I342" s="201"/>
      <c r="J342" s="202">
        <f>ROUND(I342*H342,2)</f>
        <v>0</v>
      </c>
      <c r="K342" s="198" t="s">
        <v>155</v>
      </c>
      <c r="L342" s="38"/>
      <c r="M342" s="203" t="s">
        <v>1</v>
      </c>
      <c r="N342" s="204" t="s">
        <v>47</v>
      </c>
      <c r="O342" s="66"/>
      <c r="P342" s="205">
        <f>O342*H342</f>
        <v>0</v>
      </c>
      <c r="Q342" s="205">
        <v>0</v>
      </c>
      <c r="R342" s="205">
        <f>Q342*H342</f>
        <v>0</v>
      </c>
      <c r="S342" s="205">
        <v>0</v>
      </c>
      <c r="T342" s="206">
        <f>S342*H342</f>
        <v>0</v>
      </c>
      <c r="AR342" s="207" t="s">
        <v>156</v>
      </c>
      <c r="AT342" s="207" t="s">
        <v>151</v>
      </c>
      <c r="AU342" s="207" t="s">
        <v>91</v>
      </c>
      <c r="AY342" s="17" t="s">
        <v>149</v>
      </c>
      <c r="BE342" s="208">
        <f>IF(N342="základní",J342,0)</f>
        <v>0</v>
      </c>
      <c r="BF342" s="208">
        <f>IF(N342="snížená",J342,0)</f>
        <v>0</v>
      </c>
      <c r="BG342" s="208">
        <f>IF(N342="zákl. přenesená",J342,0)</f>
        <v>0</v>
      </c>
      <c r="BH342" s="208">
        <f>IF(N342="sníž. přenesená",J342,0)</f>
        <v>0</v>
      </c>
      <c r="BI342" s="208">
        <f>IF(N342="nulová",J342,0)</f>
        <v>0</v>
      </c>
      <c r="BJ342" s="17" t="s">
        <v>89</v>
      </c>
      <c r="BK342" s="208">
        <f>ROUND(I342*H342,2)</f>
        <v>0</v>
      </c>
      <c r="BL342" s="17" t="s">
        <v>156</v>
      </c>
      <c r="BM342" s="207" t="s">
        <v>507</v>
      </c>
    </row>
    <row r="343" spans="2:65" s="12" customFormat="1" x14ac:dyDescent="0.2">
      <c r="B343" s="209"/>
      <c r="C343" s="210"/>
      <c r="D343" s="211" t="s">
        <v>158</v>
      </c>
      <c r="E343" s="212" t="s">
        <v>1</v>
      </c>
      <c r="F343" s="213" t="s">
        <v>89</v>
      </c>
      <c r="G343" s="210"/>
      <c r="H343" s="214">
        <v>1</v>
      </c>
      <c r="I343" s="215"/>
      <c r="J343" s="210"/>
      <c r="K343" s="210"/>
      <c r="L343" s="216"/>
      <c r="M343" s="217"/>
      <c r="N343" s="218"/>
      <c r="O343" s="218"/>
      <c r="P343" s="218"/>
      <c r="Q343" s="218"/>
      <c r="R343" s="218"/>
      <c r="S343" s="218"/>
      <c r="T343" s="219"/>
      <c r="AT343" s="220" t="s">
        <v>158</v>
      </c>
      <c r="AU343" s="220" t="s">
        <v>91</v>
      </c>
      <c r="AV343" s="12" t="s">
        <v>91</v>
      </c>
      <c r="AW343" s="12" t="s">
        <v>38</v>
      </c>
      <c r="AX343" s="12" t="s">
        <v>82</v>
      </c>
      <c r="AY343" s="220" t="s">
        <v>149</v>
      </c>
    </row>
    <row r="344" spans="2:65" s="1" customFormat="1" ht="16.5" customHeight="1" x14ac:dyDescent="0.2">
      <c r="B344" s="34"/>
      <c r="C344" s="231" t="s">
        <v>508</v>
      </c>
      <c r="D344" s="231" t="s">
        <v>203</v>
      </c>
      <c r="E344" s="232" t="s">
        <v>509</v>
      </c>
      <c r="F344" s="233" t="s">
        <v>510</v>
      </c>
      <c r="G344" s="234" t="s">
        <v>489</v>
      </c>
      <c r="H344" s="235">
        <v>1</v>
      </c>
      <c r="I344" s="236"/>
      <c r="J344" s="237">
        <f>ROUND(I344*H344,2)</f>
        <v>0</v>
      </c>
      <c r="K344" s="233" t="s">
        <v>155</v>
      </c>
      <c r="L344" s="238"/>
      <c r="M344" s="239" t="s">
        <v>1</v>
      </c>
      <c r="N344" s="240" t="s">
        <v>47</v>
      </c>
      <c r="O344" s="66"/>
      <c r="P344" s="205">
        <f>O344*H344</f>
        <v>0</v>
      </c>
      <c r="Q344" s="205">
        <v>3.7949999999999999</v>
      </c>
      <c r="R344" s="205">
        <f>Q344*H344</f>
        <v>3.7949999999999999</v>
      </c>
      <c r="S344" s="205">
        <v>0</v>
      </c>
      <c r="T344" s="206">
        <f>S344*H344</f>
        <v>0</v>
      </c>
      <c r="AR344" s="207" t="s">
        <v>197</v>
      </c>
      <c r="AT344" s="207" t="s">
        <v>203</v>
      </c>
      <c r="AU344" s="207" t="s">
        <v>91</v>
      </c>
      <c r="AY344" s="17" t="s">
        <v>149</v>
      </c>
      <c r="BE344" s="208">
        <f>IF(N344="základní",J344,0)</f>
        <v>0</v>
      </c>
      <c r="BF344" s="208">
        <f>IF(N344="snížená",J344,0)</f>
        <v>0</v>
      </c>
      <c r="BG344" s="208">
        <f>IF(N344="zákl. přenesená",J344,0)</f>
        <v>0</v>
      </c>
      <c r="BH344" s="208">
        <f>IF(N344="sníž. přenesená",J344,0)</f>
        <v>0</v>
      </c>
      <c r="BI344" s="208">
        <f>IF(N344="nulová",J344,0)</f>
        <v>0</v>
      </c>
      <c r="BJ344" s="17" t="s">
        <v>89</v>
      </c>
      <c r="BK344" s="208">
        <f>ROUND(I344*H344,2)</f>
        <v>0</v>
      </c>
      <c r="BL344" s="17" t="s">
        <v>156</v>
      </c>
      <c r="BM344" s="207" t="s">
        <v>511</v>
      </c>
    </row>
    <row r="345" spans="2:65" s="1" customFormat="1" ht="16.5" customHeight="1" x14ac:dyDescent="0.2">
      <c r="B345" s="34"/>
      <c r="C345" s="196" t="s">
        <v>512</v>
      </c>
      <c r="D345" s="196" t="s">
        <v>151</v>
      </c>
      <c r="E345" s="197" t="s">
        <v>513</v>
      </c>
      <c r="F345" s="198" t="s">
        <v>514</v>
      </c>
      <c r="G345" s="199" t="s">
        <v>489</v>
      </c>
      <c r="H345" s="200">
        <v>1</v>
      </c>
      <c r="I345" s="201"/>
      <c r="J345" s="202">
        <f>ROUND(I345*H345,2)</f>
        <v>0</v>
      </c>
      <c r="K345" s="198" t="s">
        <v>155</v>
      </c>
      <c r="L345" s="38"/>
      <c r="M345" s="203" t="s">
        <v>1</v>
      </c>
      <c r="N345" s="204" t="s">
        <v>47</v>
      </c>
      <c r="O345" s="66"/>
      <c r="P345" s="205">
        <f>O345*H345</f>
        <v>0</v>
      </c>
      <c r="Q345" s="205">
        <v>0</v>
      </c>
      <c r="R345" s="205">
        <f>Q345*H345</f>
        <v>0</v>
      </c>
      <c r="S345" s="205">
        <v>0</v>
      </c>
      <c r="T345" s="206">
        <f>S345*H345</f>
        <v>0</v>
      </c>
      <c r="AR345" s="207" t="s">
        <v>156</v>
      </c>
      <c r="AT345" s="207" t="s">
        <v>151</v>
      </c>
      <c r="AU345" s="207" t="s">
        <v>91</v>
      </c>
      <c r="AY345" s="17" t="s">
        <v>149</v>
      </c>
      <c r="BE345" s="208">
        <f>IF(N345="základní",J345,0)</f>
        <v>0</v>
      </c>
      <c r="BF345" s="208">
        <f>IF(N345="snížená",J345,0)</f>
        <v>0</v>
      </c>
      <c r="BG345" s="208">
        <f>IF(N345="zákl. přenesená",J345,0)</f>
        <v>0</v>
      </c>
      <c r="BH345" s="208">
        <f>IF(N345="sníž. přenesená",J345,0)</f>
        <v>0</v>
      </c>
      <c r="BI345" s="208">
        <f>IF(N345="nulová",J345,0)</f>
        <v>0</v>
      </c>
      <c r="BJ345" s="17" t="s">
        <v>89</v>
      </c>
      <c r="BK345" s="208">
        <f>ROUND(I345*H345,2)</f>
        <v>0</v>
      </c>
      <c r="BL345" s="17" t="s">
        <v>156</v>
      </c>
      <c r="BM345" s="207" t="s">
        <v>515</v>
      </c>
    </row>
    <row r="346" spans="2:65" s="12" customFormat="1" x14ac:dyDescent="0.2">
      <c r="B346" s="209"/>
      <c r="C346" s="210"/>
      <c r="D346" s="211" t="s">
        <v>158</v>
      </c>
      <c r="E346" s="212" t="s">
        <v>1</v>
      </c>
      <c r="F346" s="213" t="s">
        <v>89</v>
      </c>
      <c r="G346" s="210"/>
      <c r="H346" s="214">
        <v>1</v>
      </c>
      <c r="I346" s="215"/>
      <c r="J346" s="210"/>
      <c r="K346" s="210"/>
      <c r="L346" s="216"/>
      <c r="M346" s="217"/>
      <c r="N346" s="218"/>
      <c r="O346" s="218"/>
      <c r="P346" s="218"/>
      <c r="Q346" s="218"/>
      <c r="R346" s="218"/>
      <c r="S346" s="218"/>
      <c r="T346" s="219"/>
      <c r="AT346" s="220" t="s">
        <v>158</v>
      </c>
      <c r="AU346" s="220" t="s">
        <v>91</v>
      </c>
      <c r="AV346" s="12" t="s">
        <v>91</v>
      </c>
      <c r="AW346" s="12" t="s">
        <v>38</v>
      </c>
      <c r="AX346" s="12" t="s">
        <v>82</v>
      </c>
      <c r="AY346" s="220" t="s">
        <v>149</v>
      </c>
    </row>
    <row r="347" spans="2:65" s="1" customFormat="1" ht="16.5" customHeight="1" x14ac:dyDescent="0.2">
      <c r="B347" s="34"/>
      <c r="C347" s="231" t="s">
        <v>516</v>
      </c>
      <c r="D347" s="231" t="s">
        <v>203</v>
      </c>
      <c r="E347" s="232" t="s">
        <v>517</v>
      </c>
      <c r="F347" s="233" t="s">
        <v>518</v>
      </c>
      <c r="G347" s="234" t="s">
        <v>489</v>
      </c>
      <c r="H347" s="235">
        <v>1</v>
      </c>
      <c r="I347" s="236"/>
      <c r="J347" s="237">
        <f>ROUND(I347*H347,2)</f>
        <v>0</v>
      </c>
      <c r="K347" s="233" t="s">
        <v>155</v>
      </c>
      <c r="L347" s="238"/>
      <c r="M347" s="239" t="s">
        <v>1</v>
      </c>
      <c r="N347" s="240" t="s">
        <v>47</v>
      </c>
      <c r="O347" s="66"/>
      <c r="P347" s="205">
        <f>O347*H347</f>
        <v>0</v>
      </c>
      <c r="Q347" s="205">
        <v>5.0289999999999999</v>
      </c>
      <c r="R347" s="205">
        <f>Q347*H347</f>
        <v>5.0289999999999999</v>
      </c>
      <c r="S347" s="205">
        <v>0</v>
      </c>
      <c r="T347" s="206">
        <f>S347*H347</f>
        <v>0</v>
      </c>
      <c r="AR347" s="207" t="s">
        <v>197</v>
      </c>
      <c r="AT347" s="207" t="s">
        <v>203</v>
      </c>
      <c r="AU347" s="207" t="s">
        <v>91</v>
      </c>
      <c r="AY347" s="17" t="s">
        <v>149</v>
      </c>
      <c r="BE347" s="208">
        <f>IF(N347="základní",J347,0)</f>
        <v>0</v>
      </c>
      <c r="BF347" s="208">
        <f>IF(N347="snížená",J347,0)</f>
        <v>0</v>
      </c>
      <c r="BG347" s="208">
        <f>IF(N347="zákl. přenesená",J347,0)</f>
        <v>0</v>
      </c>
      <c r="BH347" s="208">
        <f>IF(N347="sníž. přenesená",J347,0)</f>
        <v>0</v>
      </c>
      <c r="BI347" s="208">
        <f>IF(N347="nulová",J347,0)</f>
        <v>0</v>
      </c>
      <c r="BJ347" s="17" t="s">
        <v>89</v>
      </c>
      <c r="BK347" s="208">
        <f>ROUND(I347*H347,2)</f>
        <v>0</v>
      </c>
      <c r="BL347" s="17" t="s">
        <v>156</v>
      </c>
      <c r="BM347" s="207" t="s">
        <v>519</v>
      </c>
    </row>
    <row r="348" spans="2:65" s="12" customFormat="1" x14ac:dyDescent="0.2">
      <c r="B348" s="209"/>
      <c r="C348" s="210"/>
      <c r="D348" s="211" t="s">
        <v>158</v>
      </c>
      <c r="E348" s="212" t="s">
        <v>1</v>
      </c>
      <c r="F348" s="213" t="s">
        <v>89</v>
      </c>
      <c r="G348" s="210"/>
      <c r="H348" s="214">
        <v>1</v>
      </c>
      <c r="I348" s="215"/>
      <c r="J348" s="210"/>
      <c r="K348" s="210"/>
      <c r="L348" s="216"/>
      <c r="M348" s="217"/>
      <c r="N348" s="218"/>
      <c r="O348" s="218"/>
      <c r="P348" s="218"/>
      <c r="Q348" s="218"/>
      <c r="R348" s="218"/>
      <c r="S348" s="218"/>
      <c r="T348" s="219"/>
      <c r="AT348" s="220" t="s">
        <v>158</v>
      </c>
      <c r="AU348" s="220" t="s">
        <v>91</v>
      </c>
      <c r="AV348" s="12" t="s">
        <v>91</v>
      </c>
      <c r="AW348" s="12" t="s">
        <v>38</v>
      </c>
      <c r="AX348" s="12" t="s">
        <v>82</v>
      </c>
      <c r="AY348" s="220" t="s">
        <v>149</v>
      </c>
    </row>
    <row r="349" spans="2:65" s="1" customFormat="1" ht="16.5" customHeight="1" x14ac:dyDescent="0.2">
      <c r="B349" s="34"/>
      <c r="C349" s="196" t="s">
        <v>520</v>
      </c>
      <c r="D349" s="196" t="s">
        <v>151</v>
      </c>
      <c r="E349" s="197" t="s">
        <v>521</v>
      </c>
      <c r="F349" s="198" t="s">
        <v>522</v>
      </c>
      <c r="G349" s="199" t="s">
        <v>186</v>
      </c>
      <c r="H349" s="200">
        <v>121.23</v>
      </c>
      <c r="I349" s="201"/>
      <c r="J349" s="202">
        <f>ROUND(I349*H349,2)</f>
        <v>0</v>
      </c>
      <c r="K349" s="198" t="s">
        <v>155</v>
      </c>
      <c r="L349" s="38"/>
      <c r="M349" s="203" t="s">
        <v>1</v>
      </c>
      <c r="N349" s="204" t="s">
        <v>47</v>
      </c>
      <c r="O349" s="66"/>
      <c r="P349" s="205">
        <f>O349*H349</f>
        <v>0</v>
      </c>
      <c r="Q349" s="205">
        <v>0</v>
      </c>
      <c r="R349" s="205">
        <f>Q349*H349</f>
        <v>0</v>
      </c>
      <c r="S349" s="205">
        <v>0</v>
      </c>
      <c r="T349" s="206">
        <f>S349*H349</f>
        <v>0</v>
      </c>
      <c r="AR349" s="207" t="s">
        <v>156</v>
      </c>
      <c r="AT349" s="207" t="s">
        <v>151</v>
      </c>
      <c r="AU349" s="207" t="s">
        <v>91</v>
      </c>
      <c r="AY349" s="17" t="s">
        <v>149</v>
      </c>
      <c r="BE349" s="208">
        <f>IF(N349="základní",J349,0)</f>
        <v>0</v>
      </c>
      <c r="BF349" s="208">
        <f>IF(N349="snížená",J349,0)</f>
        <v>0</v>
      </c>
      <c r="BG349" s="208">
        <f>IF(N349="zákl. přenesená",J349,0)</f>
        <v>0</v>
      </c>
      <c r="BH349" s="208">
        <f>IF(N349="sníž. přenesená",J349,0)</f>
        <v>0</v>
      </c>
      <c r="BI349" s="208">
        <f>IF(N349="nulová",J349,0)</f>
        <v>0</v>
      </c>
      <c r="BJ349" s="17" t="s">
        <v>89</v>
      </c>
      <c r="BK349" s="208">
        <f>ROUND(I349*H349,2)</f>
        <v>0</v>
      </c>
      <c r="BL349" s="17" t="s">
        <v>156</v>
      </c>
      <c r="BM349" s="207" t="s">
        <v>523</v>
      </c>
    </row>
    <row r="350" spans="2:65" s="12" customFormat="1" x14ac:dyDescent="0.2">
      <c r="B350" s="209"/>
      <c r="C350" s="210"/>
      <c r="D350" s="211" t="s">
        <v>158</v>
      </c>
      <c r="E350" s="212" t="s">
        <v>1</v>
      </c>
      <c r="F350" s="213" t="s">
        <v>524</v>
      </c>
      <c r="G350" s="210"/>
      <c r="H350" s="214">
        <v>121.23</v>
      </c>
      <c r="I350" s="215"/>
      <c r="J350" s="210"/>
      <c r="K350" s="210"/>
      <c r="L350" s="216"/>
      <c r="M350" s="217"/>
      <c r="N350" s="218"/>
      <c r="O350" s="218"/>
      <c r="P350" s="218"/>
      <c r="Q350" s="218"/>
      <c r="R350" s="218"/>
      <c r="S350" s="218"/>
      <c r="T350" s="219"/>
      <c r="AT350" s="220" t="s">
        <v>158</v>
      </c>
      <c r="AU350" s="220" t="s">
        <v>91</v>
      </c>
      <c r="AV350" s="12" t="s">
        <v>91</v>
      </c>
      <c r="AW350" s="12" t="s">
        <v>38</v>
      </c>
      <c r="AX350" s="12" t="s">
        <v>82</v>
      </c>
      <c r="AY350" s="220" t="s">
        <v>149</v>
      </c>
    </row>
    <row r="351" spans="2:65" s="1" customFormat="1" ht="16.5" customHeight="1" x14ac:dyDescent="0.2">
      <c r="B351" s="34"/>
      <c r="C351" s="196" t="s">
        <v>525</v>
      </c>
      <c r="D351" s="196" t="s">
        <v>151</v>
      </c>
      <c r="E351" s="197" t="s">
        <v>526</v>
      </c>
      <c r="F351" s="198" t="s">
        <v>527</v>
      </c>
      <c r="G351" s="199" t="s">
        <v>489</v>
      </c>
      <c r="H351" s="200">
        <v>4</v>
      </c>
      <c r="I351" s="201"/>
      <c r="J351" s="202">
        <f>ROUND(I351*H351,2)</f>
        <v>0</v>
      </c>
      <c r="K351" s="198" t="s">
        <v>155</v>
      </c>
      <c r="L351" s="38"/>
      <c r="M351" s="203" t="s">
        <v>1</v>
      </c>
      <c r="N351" s="204" t="s">
        <v>47</v>
      </c>
      <c r="O351" s="66"/>
      <c r="P351" s="205">
        <f>O351*H351</f>
        <v>0</v>
      </c>
      <c r="Q351" s="205">
        <v>0.46009</v>
      </c>
      <c r="R351" s="205">
        <f>Q351*H351</f>
        <v>1.84036</v>
      </c>
      <c r="S351" s="205">
        <v>0</v>
      </c>
      <c r="T351" s="206">
        <f>S351*H351</f>
        <v>0</v>
      </c>
      <c r="AR351" s="207" t="s">
        <v>156</v>
      </c>
      <c r="AT351" s="207" t="s">
        <v>151</v>
      </c>
      <c r="AU351" s="207" t="s">
        <v>91</v>
      </c>
      <c r="AY351" s="17" t="s">
        <v>149</v>
      </c>
      <c r="BE351" s="208">
        <f>IF(N351="základní",J351,0)</f>
        <v>0</v>
      </c>
      <c r="BF351" s="208">
        <f>IF(N351="snížená",J351,0)</f>
        <v>0</v>
      </c>
      <c r="BG351" s="208">
        <f>IF(N351="zákl. přenesená",J351,0)</f>
        <v>0</v>
      </c>
      <c r="BH351" s="208">
        <f>IF(N351="sníž. přenesená",J351,0)</f>
        <v>0</v>
      </c>
      <c r="BI351" s="208">
        <f>IF(N351="nulová",J351,0)</f>
        <v>0</v>
      </c>
      <c r="BJ351" s="17" t="s">
        <v>89</v>
      </c>
      <c r="BK351" s="208">
        <f>ROUND(I351*H351,2)</f>
        <v>0</v>
      </c>
      <c r="BL351" s="17" t="s">
        <v>156</v>
      </c>
      <c r="BM351" s="207" t="s">
        <v>528</v>
      </c>
    </row>
    <row r="352" spans="2:65" s="12" customFormat="1" x14ac:dyDescent="0.2">
      <c r="B352" s="209"/>
      <c r="C352" s="210"/>
      <c r="D352" s="211" t="s">
        <v>158</v>
      </c>
      <c r="E352" s="212" t="s">
        <v>1</v>
      </c>
      <c r="F352" s="213" t="s">
        <v>156</v>
      </c>
      <c r="G352" s="210"/>
      <c r="H352" s="214">
        <v>4</v>
      </c>
      <c r="I352" s="215"/>
      <c r="J352" s="210"/>
      <c r="K352" s="210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158</v>
      </c>
      <c r="AU352" s="220" t="s">
        <v>91</v>
      </c>
      <c r="AV352" s="12" t="s">
        <v>91</v>
      </c>
      <c r="AW352" s="12" t="s">
        <v>38</v>
      </c>
      <c r="AX352" s="12" t="s">
        <v>82</v>
      </c>
      <c r="AY352" s="220" t="s">
        <v>149</v>
      </c>
    </row>
    <row r="353" spans="2:65" s="1" customFormat="1" ht="16.5" customHeight="1" x14ac:dyDescent="0.2">
      <c r="B353" s="34"/>
      <c r="C353" s="196" t="s">
        <v>529</v>
      </c>
      <c r="D353" s="196" t="s">
        <v>151</v>
      </c>
      <c r="E353" s="197" t="s">
        <v>530</v>
      </c>
      <c r="F353" s="198" t="s">
        <v>531</v>
      </c>
      <c r="G353" s="199" t="s">
        <v>532</v>
      </c>
      <c r="H353" s="200">
        <v>1</v>
      </c>
      <c r="I353" s="201"/>
      <c r="J353" s="202">
        <f>ROUND(I353*H353,2)</f>
        <v>0</v>
      </c>
      <c r="K353" s="198" t="s">
        <v>1</v>
      </c>
      <c r="L353" s="38"/>
      <c r="M353" s="203" t="s">
        <v>1</v>
      </c>
      <c r="N353" s="204" t="s">
        <v>47</v>
      </c>
      <c r="O353" s="66"/>
      <c r="P353" s="205">
        <f>O353*H353</f>
        <v>0</v>
      </c>
      <c r="Q353" s="205">
        <v>0</v>
      </c>
      <c r="R353" s="205">
        <f>Q353*H353</f>
        <v>0</v>
      </c>
      <c r="S353" s="205">
        <v>0</v>
      </c>
      <c r="T353" s="206">
        <f>S353*H353</f>
        <v>0</v>
      </c>
      <c r="AR353" s="207" t="s">
        <v>156</v>
      </c>
      <c r="AT353" s="207" t="s">
        <v>151</v>
      </c>
      <c r="AU353" s="207" t="s">
        <v>91</v>
      </c>
      <c r="AY353" s="17" t="s">
        <v>149</v>
      </c>
      <c r="BE353" s="208">
        <f>IF(N353="základní",J353,0)</f>
        <v>0</v>
      </c>
      <c r="BF353" s="208">
        <f>IF(N353="snížená",J353,0)</f>
        <v>0</v>
      </c>
      <c r="BG353" s="208">
        <f>IF(N353="zákl. přenesená",J353,0)</f>
        <v>0</v>
      </c>
      <c r="BH353" s="208">
        <f>IF(N353="sníž. přenesená",J353,0)</f>
        <v>0</v>
      </c>
      <c r="BI353" s="208">
        <f>IF(N353="nulová",J353,0)</f>
        <v>0</v>
      </c>
      <c r="BJ353" s="17" t="s">
        <v>89</v>
      </c>
      <c r="BK353" s="208">
        <f>ROUND(I353*H353,2)</f>
        <v>0</v>
      </c>
      <c r="BL353" s="17" t="s">
        <v>156</v>
      </c>
      <c r="BM353" s="207" t="s">
        <v>533</v>
      </c>
    </row>
    <row r="354" spans="2:65" s="12" customFormat="1" x14ac:dyDescent="0.2">
      <c r="B354" s="209"/>
      <c r="C354" s="210"/>
      <c r="D354" s="211" t="s">
        <v>158</v>
      </c>
      <c r="E354" s="212" t="s">
        <v>1</v>
      </c>
      <c r="F354" s="213" t="s">
        <v>89</v>
      </c>
      <c r="G354" s="210"/>
      <c r="H354" s="214">
        <v>1</v>
      </c>
      <c r="I354" s="215"/>
      <c r="J354" s="210"/>
      <c r="K354" s="210"/>
      <c r="L354" s="216"/>
      <c r="M354" s="217"/>
      <c r="N354" s="218"/>
      <c r="O354" s="218"/>
      <c r="P354" s="218"/>
      <c r="Q354" s="218"/>
      <c r="R354" s="218"/>
      <c r="S354" s="218"/>
      <c r="T354" s="219"/>
      <c r="AT354" s="220" t="s">
        <v>158</v>
      </c>
      <c r="AU354" s="220" t="s">
        <v>91</v>
      </c>
      <c r="AV354" s="12" t="s">
        <v>91</v>
      </c>
      <c r="AW354" s="12" t="s">
        <v>38</v>
      </c>
      <c r="AX354" s="12" t="s">
        <v>82</v>
      </c>
      <c r="AY354" s="220" t="s">
        <v>149</v>
      </c>
    </row>
    <row r="355" spans="2:65" s="1" customFormat="1" ht="16.5" customHeight="1" x14ac:dyDescent="0.2">
      <c r="B355" s="34"/>
      <c r="C355" s="196" t="s">
        <v>534</v>
      </c>
      <c r="D355" s="196" t="s">
        <v>151</v>
      </c>
      <c r="E355" s="197" t="s">
        <v>535</v>
      </c>
      <c r="F355" s="198" t="s">
        <v>536</v>
      </c>
      <c r="G355" s="199" t="s">
        <v>489</v>
      </c>
      <c r="H355" s="200">
        <v>37</v>
      </c>
      <c r="I355" s="201"/>
      <c r="J355" s="202">
        <f>ROUND(I355*H355,2)</f>
        <v>0</v>
      </c>
      <c r="K355" s="198" t="s">
        <v>155</v>
      </c>
      <c r="L355" s="38"/>
      <c r="M355" s="203" t="s">
        <v>1</v>
      </c>
      <c r="N355" s="204" t="s">
        <v>47</v>
      </c>
      <c r="O355" s="66"/>
      <c r="P355" s="205">
        <f>O355*H355</f>
        <v>0</v>
      </c>
      <c r="Q355" s="205">
        <v>9.1800000000000007E-3</v>
      </c>
      <c r="R355" s="205">
        <f>Q355*H355</f>
        <v>0.33966000000000002</v>
      </c>
      <c r="S355" s="205">
        <v>0</v>
      </c>
      <c r="T355" s="206">
        <f>S355*H355</f>
        <v>0</v>
      </c>
      <c r="AR355" s="207" t="s">
        <v>156</v>
      </c>
      <c r="AT355" s="207" t="s">
        <v>151</v>
      </c>
      <c r="AU355" s="207" t="s">
        <v>91</v>
      </c>
      <c r="AY355" s="17" t="s">
        <v>149</v>
      </c>
      <c r="BE355" s="208">
        <f>IF(N355="základní",J355,0)</f>
        <v>0</v>
      </c>
      <c r="BF355" s="208">
        <f>IF(N355="snížená",J355,0)</f>
        <v>0</v>
      </c>
      <c r="BG355" s="208">
        <f>IF(N355="zákl. přenesená",J355,0)</f>
        <v>0</v>
      </c>
      <c r="BH355" s="208">
        <f>IF(N355="sníž. přenesená",J355,0)</f>
        <v>0</v>
      </c>
      <c r="BI355" s="208">
        <f>IF(N355="nulová",J355,0)</f>
        <v>0</v>
      </c>
      <c r="BJ355" s="17" t="s">
        <v>89</v>
      </c>
      <c r="BK355" s="208">
        <f>ROUND(I355*H355,2)</f>
        <v>0</v>
      </c>
      <c r="BL355" s="17" t="s">
        <v>156</v>
      </c>
      <c r="BM355" s="207" t="s">
        <v>537</v>
      </c>
    </row>
    <row r="356" spans="2:65" s="12" customFormat="1" x14ac:dyDescent="0.2">
      <c r="B356" s="209"/>
      <c r="C356" s="210"/>
      <c r="D356" s="211" t="s">
        <v>158</v>
      </c>
      <c r="E356" s="212" t="s">
        <v>1</v>
      </c>
      <c r="F356" s="213" t="s">
        <v>380</v>
      </c>
      <c r="G356" s="210"/>
      <c r="H356" s="214">
        <v>37</v>
      </c>
      <c r="I356" s="215"/>
      <c r="J356" s="210"/>
      <c r="K356" s="210"/>
      <c r="L356" s="216"/>
      <c r="M356" s="217"/>
      <c r="N356" s="218"/>
      <c r="O356" s="218"/>
      <c r="P356" s="218"/>
      <c r="Q356" s="218"/>
      <c r="R356" s="218"/>
      <c r="S356" s="218"/>
      <c r="T356" s="219"/>
      <c r="AT356" s="220" t="s">
        <v>158</v>
      </c>
      <c r="AU356" s="220" t="s">
        <v>91</v>
      </c>
      <c r="AV356" s="12" t="s">
        <v>91</v>
      </c>
      <c r="AW356" s="12" t="s">
        <v>38</v>
      </c>
      <c r="AX356" s="12" t="s">
        <v>89</v>
      </c>
      <c r="AY356" s="220" t="s">
        <v>149</v>
      </c>
    </row>
    <row r="357" spans="2:65" s="1" customFormat="1" ht="16.5" customHeight="1" x14ac:dyDescent="0.2">
      <c r="B357" s="34"/>
      <c r="C357" s="231" t="s">
        <v>538</v>
      </c>
      <c r="D357" s="231" t="s">
        <v>203</v>
      </c>
      <c r="E357" s="232" t="s">
        <v>539</v>
      </c>
      <c r="F357" s="233" t="s">
        <v>540</v>
      </c>
      <c r="G357" s="234" t="s">
        <v>489</v>
      </c>
      <c r="H357" s="235">
        <v>1</v>
      </c>
      <c r="I357" s="236"/>
      <c r="J357" s="237">
        <f>ROUND(I357*H357,2)</f>
        <v>0</v>
      </c>
      <c r="K357" s="233" t="s">
        <v>155</v>
      </c>
      <c r="L357" s="238"/>
      <c r="M357" s="239" t="s">
        <v>1</v>
      </c>
      <c r="N357" s="240" t="s">
        <v>47</v>
      </c>
      <c r="O357" s="66"/>
      <c r="P357" s="205">
        <f>O357*H357</f>
        <v>0</v>
      </c>
      <c r="Q357" s="205">
        <v>3.2000000000000001E-2</v>
      </c>
      <c r="R357" s="205">
        <f>Q357*H357</f>
        <v>3.2000000000000001E-2</v>
      </c>
      <c r="S357" s="205">
        <v>0</v>
      </c>
      <c r="T357" s="206">
        <f>S357*H357</f>
        <v>0</v>
      </c>
      <c r="AR357" s="207" t="s">
        <v>197</v>
      </c>
      <c r="AT357" s="207" t="s">
        <v>203</v>
      </c>
      <c r="AU357" s="207" t="s">
        <v>91</v>
      </c>
      <c r="AY357" s="17" t="s">
        <v>149</v>
      </c>
      <c r="BE357" s="208">
        <f>IF(N357="základní",J357,0)</f>
        <v>0</v>
      </c>
      <c r="BF357" s="208">
        <f>IF(N357="snížená",J357,0)</f>
        <v>0</v>
      </c>
      <c r="BG357" s="208">
        <f>IF(N357="zákl. přenesená",J357,0)</f>
        <v>0</v>
      </c>
      <c r="BH357" s="208">
        <f>IF(N357="sníž. přenesená",J357,0)</f>
        <v>0</v>
      </c>
      <c r="BI357" s="208">
        <f>IF(N357="nulová",J357,0)</f>
        <v>0</v>
      </c>
      <c r="BJ357" s="17" t="s">
        <v>89</v>
      </c>
      <c r="BK357" s="208">
        <f>ROUND(I357*H357,2)</f>
        <v>0</v>
      </c>
      <c r="BL357" s="17" t="s">
        <v>156</v>
      </c>
      <c r="BM357" s="207" t="s">
        <v>541</v>
      </c>
    </row>
    <row r="358" spans="2:65" s="12" customFormat="1" x14ac:dyDescent="0.2">
      <c r="B358" s="209"/>
      <c r="C358" s="210"/>
      <c r="D358" s="211" t="s">
        <v>158</v>
      </c>
      <c r="E358" s="212" t="s">
        <v>1</v>
      </c>
      <c r="F358" s="213" t="s">
        <v>89</v>
      </c>
      <c r="G358" s="210"/>
      <c r="H358" s="214">
        <v>1</v>
      </c>
      <c r="I358" s="215"/>
      <c r="J358" s="210"/>
      <c r="K358" s="210"/>
      <c r="L358" s="216"/>
      <c r="M358" s="217"/>
      <c r="N358" s="218"/>
      <c r="O358" s="218"/>
      <c r="P358" s="218"/>
      <c r="Q358" s="218"/>
      <c r="R358" s="218"/>
      <c r="S358" s="218"/>
      <c r="T358" s="219"/>
      <c r="AT358" s="220" t="s">
        <v>158</v>
      </c>
      <c r="AU358" s="220" t="s">
        <v>91</v>
      </c>
      <c r="AV358" s="12" t="s">
        <v>91</v>
      </c>
      <c r="AW358" s="12" t="s">
        <v>38</v>
      </c>
      <c r="AX358" s="12" t="s">
        <v>89</v>
      </c>
      <c r="AY358" s="220" t="s">
        <v>149</v>
      </c>
    </row>
    <row r="359" spans="2:65" s="1" customFormat="1" ht="16.5" customHeight="1" x14ac:dyDescent="0.2">
      <c r="B359" s="34"/>
      <c r="C359" s="231" t="s">
        <v>542</v>
      </c>
      <c r="D359" s="231" t="s">
        <v>203</v>
      </c>
      <c r="E359" s="232" t="s">
        <v>543</v>
      </c>
      <c r="F359" s="233" t="s">
        <v>544</v>
      </c>
      <c r="G359" s="234" t="s">
        <v>489</v>
      </c>
      <c r="H359" s="235">
        <v>2</v>
      </c>
      <c r="I359" s="236"/>
      <c r="J359" s="237">
        <f>ROUND(I359*H359,2)</f>
        <v>0</v>
      </c>
      <c r="K359" s="233" t="s">
        <v>155</v>
      </c>
      <c r="L359" s="238"/>
      <c r="M359" s="239" t="s">
        <v>1</v>
      </c>
      <c r="N359" s="240" t="s">
        <v>47</v>
      </c>
      <c r="O359" s="66"/>
      <c r="P359" s="205">
        <f>O359*H359</f>
        <v>0</v>
      </c>
      <c r="Q359" s="205">
        <v>4.1000000000000002E-2</v>
      </c>
      <c r="R359" s="205">
        <f>Q359*H359</f>
        <v>8.2000000000000003E-2</v>
      </c>
      <c r="S359" s="205">
        <v>0</v>
      </c>
      <c r="T359" s="206">
        <f>S359*H359</f>
        <v>0</v>
      </c>
      <c r="AR359" s="207" t="s">
        <v>197</v>
      </c>
      <c r="AT359" s="207" t="s">
        <v>203</v>
      </c>
      <c r="AU359" s="207" t="s">
        <v>91</v>
      </c>
      <c r="AY359" s="17" t="s">
        <v>149</v>
      </c>
      <c r="BE359" s="208">
        <f>IF(N359="základní",J359,0)</f>
        <v>0</v>
      </c>
      <c r="BF359" s="208">
        <f>IF(N359="snížená",J359,0)</f>
        <v>0</v>
      </c>
      <c r="BG359" s="208">
        <f>IF(N359="zákl. přenesená",J359,0)</f>
        <v>0</v>
      </c>
      <c r="BH359" s="208">
        <f>IF(N359="sníž. přenesená",J359,0)</f>
        <v>0</v>
      </c>
      <c r="BI359" s="208">
        <f>IF(N359="nulová",J359,0)</f>
        <v>0</v>
      </c>
      <c r="BJ359" s="17" t="s">
        <v>89</v>
      </c>
      <c r="BK359" s="208">
        <f>ROUND(I359*H359,2)</f>
        <v>0</v>
      </c>
      <c r="BL359" s="17" t="s">
        <v>156</v>
      </c>
      <c r="BM359" s="207" t="s">
        <v>545</v>
      </c>
    </row>
    <row r="360" spans="2:65" s="12" customFormat="1" x14ac:dyDescent="0.2">
      <c r="B360" s="209"/>
      <c r="C360" s="210"/>
      <c r="D360" s="211" t="s">
        <v>158</v>
      </c>
      <c r="E360" s="212" t="s">
        <v>1</v>
      </c>
      <c r="F360" s="213" t="s">
        <v>91</v>
      </c>
      <c r="G360" s="210"/>
      <c r="H360" s="214">
        <v>2</v>
      </c>
      <c r="I360" s="215"/>
      <c r="J360" s="210"/>
      <c r="K360" s="210"/>
      <c r="L360" s="216"/>
      <c r="M360" s="217"/>
      <c r="N360" s="218"/>
      <c r="O360" s="218"/>
      <c r="P360" s="218"/>
      <c r="Q360" s="218"/>
      <c r="R360" s="218"/>
      <c r="S360" s="218"/>
      <c r="T360" s="219"/>
      <c r="AT360" s="220" t="s">
        <v>158</v>
      </c>
      <c r="AU360" s="220" t="s">
        <v>91</v>
      </c>
      <c r="AV360" s="12" t="s">
        <v>91</v>
      </c>
      <c r="AW360" s="12" t="s">
        <v>38</v>
      </c>
      <c r="AX360" s="12" t="s">
        <v>89</v>
      </c>
      <c r="AY360" s="220" t="s">
        <v>149</v>
      </c>
    </row>
    <row r="361" spans="2:65" s="1" customFormat="1" ht="16.5" customHeight="1" x14ac:dyDescent="0.2">
      <c r="B361" s="34"/>
      <c r="C361" s="231" t="s">
        <v>546</v>
      </c>
      <c r="D361" s="231" t="s">
        <v>203</v>
      </c>
      <c r="E361" s="232" t="s">
        <v>547</v>
      </c>
      <c r="F361" s="233" t="s">
        <v>548</v>
      </c>
      <c r="G361" s="234" t="s">
        <v>489</v>
      </c>
      <c r="H361" s="235">
        <v>2</v>
      </c>
      <c r="I361" s="236"/>
      <c r="J361" s="237">
        <f>ROUND(I361*H361,2)</f>
        <v>0</v>
      </c>
      <c r="K361" s="233" t="s">
        <v>155</v>
      </c>
      <c r="L361" s="238"/>
      <c r="M361" s="239" t="s">
        <v>1</v>
      </c>
      <c r="N361" s="240" t="s">
        <v>47</v>
      </c>
      <c r="O361" s="66"/>
      <c r="P361" s="205">
        <f>O361*H361</f>
        <v>0</v>
      </c>
      <c r="Q361" s="205">
        <v>5.2999999999999999E-2</v>
      </c>
      <c r="R361" s="205">
        <f>Q361*H361</f>
        <v>0.106</v>
      </c>
      <c r="S361" s="205">
        <v>0</v>
      </c>
      <c r="T361" s="206">
        <f>S361*H361</f>
        <v>0</v>
      </c>
      <c r="AR361" s="207" t="s">
        <v>197</v>
      </c>
      <c r="AT361" s="207" t="s">
        <v>203</v>
      </c>
      <c r="AU361" s="207" t="s">
        <v>91</v>
      </c>
      <c r="AY361" s="17" t="s">
        <v>149</v>
      </c>
      <c r="BE361" s="208">
        <f>IF(N361="základní",J361,0)</f>
        <v>0</v>
      </c>
      <c r="BF361" s="208">
        <f>IF(N361="snížená",J361,0)</f>
        <v>0</v>
      </c>
      <c r="BG361" s="208">
        <f>IF(N361="zákl. přenesená",J361,0)</f>
        <v>0</v>
      </c>
      <c r="BH361" s="208">
        <f>IF(N361="sníž. přenesená",J361,0)</f>
        <v>0</v>
      </c>
      <c r="BI361" s="208">
        <f>IF(N361="nulová",J361,0)</f>
        <v>0</v>
      </c>
      <c r="BJ361" s="17" t="s">
        <v>89</v>
      </c>
      <c r="BK361" s="208">
        <f>ROUND(I361*H361,2)</f>
        <v>0</v>
      </c>
      <c r="BL361" s="17" t="s">
        <v>156</v>
      </c>
      <c r="BM361" s="207" t="s">
        <v>549</v>
      </c>
    </row>
    <row r="362" spans="2:65" s="12" customFormat="1" x14ac:dyDescent="0.2">
      <c r="B362" s="209"/>
      <c r="C362" s="210"/>
      <c r="D362" s="211" t="s">
        <v>158</v>
      </c>
      <c r="E362" s="212" t="s">
        <v>1</v>
      </c>
      <c r="F362" s="213" t="s">
        <v>91</v>
      </c>
      <c r="G362" s="210"/>
      <c r="H362" s="214">
        <v>2</v>
      </c>
      <c r="I362" s="215"/>
      <c r="J362" s="210"/>
      <c r="K362" s="210"/>
      <c r="L362" s="216"/>
      <c r="M362" s="217"/>
      <c r="N362" s="218"/>
      <c r="O362" s="218"/>
      <c r="P362" s="218"/>
      <c r="Q362" s="218"/>
      <c r="R362" s="218"/>
      <c r="S362" s="218"/>
      <c r="T362" s="219"/>
      <c r="AT362" s="220" t="s">
        <v>158</v>
      </c>
      <c r="AU362" s="220" t="s">
        <v>91</v>
      </c>
      <c r="AV362" s="12" t="s">
        <v>91</v>
      </c>
      <c r="AW362" s="12" t="s">
        <v>38</v>
      </c>
      <c r="AX362" s="12" t="s">
        <v>82</v>
      </c>
      <c r="AY362" s="220" t="s">
        <v>149</v>
      </c>
    </row>
    <row r="363" spans="2:65" s="1" customFormat="1" ht="16.5" customHeight="1" x14ac:dyDescent="0.2">
      <c r="B363" s="34"/>
      <c r="C363" s="231" t="s">
        <v>550</v>
      </c>
      <c r="D363" s="231" t="s">
        <v>203</v>
      </c>
      <c r="E363" s="232" t="s">
        <v>551</v>
      </c>
      <c r="F363" s="233" t="s">
        <v>552</v>
      </c>
      <c r="G363" s="234" t="s">
        <v>489</v>
      </c>
      <c r="H363" s="235">
        <v>4</v>
      </c>
      <c r="I363" s="236"/>
      <c r="J363" s="237">
        <f>ROUND(I363*H363,2)</f>
        <v>0</v>
      </c>
      <c r="K363" s="233" t="s">
        <v>155</v>
      </c>
      <c r="L363" s="238"/>
      <c r="M363" s="239" t="s">
        <v>1</v>
      </c>
      <c r="N363" s="240" t="s">
        <v>47</v>
      </c>
      <c r="O363" s="66"/>
      <c r="P363" s="205">
        <f>O363*H363</f>
        <v>0</v>
      </c>
      <c r="Q363" s="205">
        <v>5.2999999999999999E-2</v>
      </c>
      <c r="R363" s="205">
        <f>Q363*H363</f>
        <v>0.21199999999999999</v>
      </c>
      <c r="S363" s="205">
        <v>0</v>
      </c>
      <c r="T363" s="206">
        <f>S363*H363</f>
        <v>0</v>
      </c>
      <c r="AR363" s="207" t="s">
        <v>197</v>
      </c>
      <c r="AT363" s="207" t="s">
        <v>203</v>
      </c>
      <c r="AU363" s="207" t="s">
        <v>91</v>
      </c>
      <c r="AY363" s="17" t="s">
        <v>149</v>
      </c>
      <c r="BE363" s="208">
        <f>IF(N363="základní",J363,0)</f>
        <v>0</v>
      </c>
      <c r="BF363" s="208">
        <f>IF(N363="snížená",J363,0)</f>
        <v>0</v>
      </c>
      <c r="BG363" s="208">
        <f>IF(N363="zákl. přenesená",J363,0)</f>
        <v>0</v>
      </c>
      <c r="BH363" s="208">
        <f>IF(N363="sníž. přenesená",J363,0)</f>
        <v>0</v>
      </c>
      <c r="BI363" s="208">
        <f>IF(N363="nulová",J363,0)</f>
        <v>0</v>
      </c>
      <c r="BJ363" s="17" t="s">
        <v>89</v>
      </c>
      <c r="BK363" s="208">
        <f>ROUND(I363*H363,2)</f>
        <v>0</v>
      </c>
      <c r="BL363" s="17" t="s">
        <v>156</v>
      </c>
      <c r="BM363" s="207" t="s">
        <v>553</v>
      </c>
    </row>
    <row r="364" spans="2:65" s="12" customFormat="1" x14ac:dyDescent="0.2">
      <c r="B364" s="209"/>
      <c r="C364" s="210"/>
      <c r="D364" s="211" t="s">
        <v>158</v>
      </c>
      <c r="E364" s="212" t="s">
        <v>1</v>
      </c>
      <c r="F364" s="213" t="s">
        <v>156</v>
      </c>
      <c r="G364" s="210"/>
      <c r="H364" s="214">
        <v>4</v>
      </c>
      <c r="I364" s="215"/>
      <c r="J364" s="210"/>
      <c r="K364" s="210"/>
      <c r="L364" s="216"/>
      <c r="M364" s="217"/>
      <c r="N364" s="218"/>
      <c r="O364" s="218"/>
      <c r="P364" s="218"/>
      <c r="Q364" s="218"/>
      <c r="R364" s="218"/>
      <c r="S364" s="218"/>
      <c r="T364" s="219"/>
      <c r="AT364" s="220" t="s">
        <v>158</v>
      </c>
      <c r="AU364" s="220" t="s">
        <v>91</v>
      </c>
      <c r="AV364" s="12" t="s">
        <v>91</v>
      </c>
      <c r="AW364" s="12" t="s">
        <v>38</v>
      </c>
      <c r="AX364" s="12" t="s">
        <v>89</v>
      </c>
      <c r="AY364" s="220" t="s">
        <v>149</v>
      </c>
    </row>
    <row r="365" spans="2:65" s="1" customFormat="1" ht="16.5" customHeight="1" x14ac:dyDescent="0.2">
      <c r="B365" s="34"/>
      <c r="C365" s="231" t="s">
        <v>554</v>
      </c>
      <c r="D365" s="231" t="s">
        <v>203</v>
      </c>
      <c r="E365" s="232" t="s">
        <v>555</v>
      </c>
      <c r="F365" s="233" t="s">
        <v>556</v>
      </c>
      <c r="G365" s="234" t="s">
        <v>489</v>
      </c>
      <c r="H365" s="235">
        <v>5</v>
      </c>
      <c r="I365" s="236"/>
      <c r="J365" s="237">
        <f>ROUND(I365*H365,2)</f>
        <v>0</v>
      </c>
      <c r="K365" s="233" t="s">
        <v>155</v>
      </c>
      <c r="L365" s="238"/>
      <c r="M365" s="239" t="s">
        <v>1</v>
      </c>
      <c r="N365" s="240" t="s">
        <v>47</v>
      </c>
      <c r="O365" s="66"/>
      <c r="P365" s="205">
        <f>O365*H365</f>
        <v>0</v>
      </c>
      <c r="Q365" s="205">
        <v>0.26200000000000001</v>
      </c>
      <c r="R365" s="205">
        <f>Q365*H365</f>
        <v>1.31</v>
      </c>
      <c r="S365" s="205">
        <v>0</v>
      </c>
      <c r="T365" s="206">
        <f>S365*H365</f>
        <v>0</v>
      </c>
      <c r="AR365" s="207" t="s">
        <v>197</v>
      </c>
      <c r="AT365" s="207" t="s">
        <v>203</v>
      </c>
      <c r="AU365" s="207" t="s">
        <v>91</v>
      </c>
      <c r="AY365" s="17" t="s">
        <v>149</v>
      </c>
      <c r="BE365" s="208">
        <f>IF(N365="základní",J365,0)</f>
        <v>0</v>
      </c>
      <c r="BF365" s="208">
        <f>IF(N365="snížená",J365,0)</f>
        <v>0</v>
      </c>
      <c r="BG365" s="208">
        <f>IF(N365="zákl. přenesená",J365,0)</f>
        <v>0</v>
      </c>
      <c r="BH365" s="208">
        <f>IF(N365="sníž. přenesená",J365,0)</f>
        <v>0</v>
      </c>
      <c r="BI365" s="208">
        <f>IF(N365="nulová",J365,0)</f>
        <v>0</v>
      </c>
      <c r="BJ365" s="17" t="s">
        <v>89</v>
      </c>
      <c r="BK365" s="208">
        <f>ROUND(I365*H365,2)</f>
        <v>0</v>
      </c>
      <c r="BL365" s="17" t="s">
        <v>156</v>
      </c>
      <c r="BM365" s="207" t="s">
        <v>557</v>
      </c>
    </row>
    <row r="366" spans="2:65" s="12" customFormat="1" x14ac:dyDescent="0.2">
      <c r="B366" s="209"/>
      <c r="C366" s="210"/>
      <c r="D366" s="211" t="s">
        <v>158</v>
      </c>
      <c r="E366" s="212" t="s">
        <v>1</v>
      </c>
      <c r="F366" s="213" t="s">
        <v>178</v>
      </c>
      <c r="G366" s="210"/>
      <c r="H366" s="214">
        <v>5</v>
      </c>
      <c r="I366" s="215"/>
      <c r="J366" s="210"/>
      <c r="K366" s="210"/>
      <c r="L366" s="216"/>
      <c r="M366" s="217"/>
      <c r="N366" s="218"/>
      <c r="O366" s="218"/>
      <c r="P366" s="218"/>
      <c r="Q366" s="218"/>
      <c r="R366" s="218"/>
      <c r="S366" s="218"/>
      <c r="T366" s="219"/>
      <c r="AT366" s="220" t="s">
        <v>158</v>
      </c>
      <c r="AU366" s="220" t="s">
        <v>91</v>
      </c>
      <c r="AV366" s="12" t="s">
        <v>91</v>
      </c>
      <c r="AW366" s="12" t="s">
        <v>38</v>
      </c>
      <c r="AX366" s="12" t="s">
        <v>82</v>
      </c>
      <c r="AY366" s="220" t="s">
        <v>149</v>
      </c>
    </row>
    <row r="367" spans="2:65" s="1" customFormat="1" ht="16.5" customHeight="1" x14ac:dyDescent="0.2">
      <c r="B367" s="34"/>
      <c r="C367" s="231" t="s">
        <v>558</v>
      </c>
      <c r="D367" s="231" t="s">
        <v>203</v>
      </c>
      <c r="E367" s="232" t="s">
        <v>559</v>
      </c>
      <c r="F367" s="233" t="s">
        <v>560</v>
      </c>
      <c r="G367" s="234" t="s">
        <v>489</v>
      </c>
      <c r="H367" s="235">
        <v>4</v>
      </c>
      <c r="I367" s="236"/>
      <c r="J367" s="237">
        <f>ROUND(I367*H367,2)</f>
        <v>0</v>
      </c>
      <c r="K367" s="233" t="s">
        <v>155</v>
      </c>
      <c r="L367" s="238"/>
      <c r="M367" s="239" t="s">
        <v>1</v>
      </c>
      <c r="N367" s="240" t="s">
        <v>47</v>
      </c>
      <c r="O367" s="66"/>
      <c r="P367" s="205">
        <f>O367*H367</f>
        <v>0</v>
      </c>
      <c r="Q367" s="205">
        <v>1.054</v>
      </c>
      <c r="R367" s="205">
        <f>Q367*H367</f>
        <v>4.2160000000000002</v>
      </c>
      <c r="S367" s="205">
        <v>0</v>
      </c>
      <c r="T367" s="206">
        <f>S367*H367</f>
        <v>0</v>
      </c>
      <c r="AR367" s="207" t="s">
        <v>197</v>
      </c>
      <c r="AT367" s="207" t="s">
        <v>203</v>
      </c>
      <c r="AU367" s="207" t="s">
        <v>91</v>
      </c>
      <c r="AY367" s="17" t="s">
        <v>149</v>
      </c>
      <c r="BE367" s="208">
        <f>IF(N367="základní",J367,0)</f>
        <v>0</v>
      </c>
      <c r="BF367" s="208">
        <f>IF(N367="snížená",J367,0)</f>
        <v>0</v>
      </c>
      <c r="BG367" s="208">
        <f>IF(N367="zákl. přenesená",J367,0)</f>
        <v>0</v>
      </c>
      <c r="BH367" s="208">
        <f>IF(N367="sníž. přenesená",J367,0)</f>
        <v>0</v>
      </c>
      <c r="BI367" s="208">
        <f>IF(N367="nulová",J367,0)</f>
        <v>0</v>
      </c>
      <c r="BJ367" s="17" t="s">
        <v>89</v>
      </c>
      <c r="BK367" s="208">
        <f>ROUND(I367*H367,2)</f>
        <v>0</v>
      </c>
      <c r="BL367" s="17" t="s">
        <v>156</v>
      </c>
      <c r="BM367" s="207" t="s">
        <v>561</v>
      </c>
    </row>
    <row r="368" spans="2:65" s="12" customFormat="1" x14ac:dyDescent="0.2">
      <c r="B368" s="209"/>
      <c r="C368" s="210"/>
      <c r="D368" s="211" t="s">
        <v>158</v>
      </c>
      <c r="E368" s="212" t="s">
        <v>1</v>
      </c>
      <c r="F368" s="213" t="s">
        <v>156</v>
      </c>
      <c r="G368" s="210"/>
      <c r="H368" s="214">
        <v>4</v>
      </c>
      <c r="I368" s="215"/>
      <c r="J368" s="210"/>
      <c r="K368" s="210"/>
      <c r="L368" s="216"/>
      <c r="M368" s="217"/>
      <c r="N368" s="218"/>
      <c r="O368" s="218"/>
      <c r="P368" s="218"/>
      <c r="Q368" s="218"/>
      <c r="R368" s="218"/>
      <c r="S368" s="218"/>
      <c r="T368" s="219"/>
      <c r="AT368" s="220" t="s">
        <v>158</v>
      </c>
      <c r="AU368" s="220" t="s">
        <v>91</v>
      </c>
      <c r="AV368" s="12" t="s">
        <v>91</v>
      </c>
      <c r="AW368" s="12" t="s">
        <v>38</v>
      </c>
      <c r="AX368" s="12" t="s">
        <v>82</v>
      </c>
      <c r="AY368" s="220" t="s">
        <v>149</v>
      </c>
    </row>
    <row r="369" spans="2:65" s="1" customFormat="1" ht="16.5" customHeight="1" x14ac:dyDescent="0.2">
      <c r="B369" s="34"/>
      <c r="C369" s="231" t="s">
        <v>562</v>
      </c>
      <c r="D369" s="231" t="s">
        <v>203</v>
      </c>
      <c r="E369" s="232" t="s">
        <v>563</v>
      </c>
      <c r="F369" s="233" t="s">
        <v>564</v>
      </c>
      <c r="G369" s="234" t="s">
        <v>489</v>
      </c>
      <c r="H369" s="235">
        <v>4</v>
      </c>
      <c r="I369" s="236"/>
      <c r="J369" s="237">
        <f>ROUND(I369*H369,2)</f>
        <v>0</v>
      </c>
      <c r="K369" s="233" t="s">
        <v>155</v>
      </c>
      <c r="L369" s="238"/>
      <c r="M369" s="239" t="s">
        <v>1</v>
      </c>
      <c r="N369" s="240" t="s">
        <v>47</v>
      </c>
      <c r="O369" s="66"/>
      <c r="P369" s="205">
        <f>O369*H369</f>
        <v>0</v>
      </c>
      <c r="Q369" s="205">
        <v>0.52600000000000002</v>
      </c>
      <c r="R369" s="205">
        <f>Q369*H369</f>
        <v>2.1040000000000001</v>
      </c>
      <c r="S369" s="205">
        <v>0</v>
      </c>
      <c r="T369" s="206">
        <f>S369*H369</f>
        <v>0</v>
      </c>
      <c r="AR369" s="207" t="s">
        <v>197</v>
      </c>
      <c r="AT369" s="207" t="s">
        <v>203</v>
      </c>
      <c r="AU369" s="207" t="s">
        <v>91</v>
      </c>
      <c r="AY369" s="17" t="s">
        <v>149</v>
      </c>
      <c r="BE369" s="208">
        <f>IF(N369="základní",J369,0)</f>
        <v>0</v>
      </c>
      <c r="BF369" s="208">
        <f>IF(N369="snížená",J369,0)</f>
        <v>0</v>
      </c>
      <c r="BG369" s="208">
        <f>IF(N369="zákl. přenesená",J369,0)</f>
        <v>0</v>
      </c>
      <c r="BH369" s="208">
        <f>IF(N369="sníž. přenesená",J369,0)</f>
        <v>0</v>
      </c>
      <c r="BI369" s="208">
        <f>IF(N369="nulová",J369,0)</f>
        <v>0</v>
      </c>
      <c r="BJ369" s="17" t="s">
        <v>89</v>
      </c>
      <c r="BK369" s="208">
        <f>ROUND(I369*H369,2)</f>
        <v>0</v>
      </c>
      <c r="BL369" s="17" t="s">
        <v>156</v>
      </c>
      <c r="BM369" s="207" t="s">
        <v>565</v>
      </c>
    </row>
    <row r="370" spans="2:65" s="12" customFormat="1" x14ac:dyDescent="0.2">
      <c r="B370" s="209"/>
      <c r="C370" s="210"/>
      <c r="D370" s="211" t="s">
        <v>158</v>
      </c>
      <c r="E370" s="212" t="s">
        <v>1</v>
      </c>
      <c r="F370" s="213" t="s">
        <v>156</v>
      </c>
      <c r="G370" s="210"/>
      <c r="H370" s="214">
        <v>4</v>
      </c>
      <c r="I370" s="215"/>
      <c r="J370" s="210"/>
      <c r="K370" s="210"/>
      <c r="L370" s="216"/>
      <c r="M370" s="217"/>
      <c r="N370" s="218"/>
      <c r="O370" s="218"/>
      <c r="P370" s="218"/>
      <c r="Q370" s="218"/>
      <c r="R370" s="218"/>
      <c r="S370" s="218"/>
      <c r="T370" s="219"/>
      <c r="AT370" s="220" t="s">
        <v>158</v>
      </c>
      <c r="AU370" s="220" t="s">
        <v>91</v>
      </c>
      <c r="AV370" s="12" t="s">
        <v>91</v>
      </c>
      <c r="AW370" s="12" t="s">
        <v>38</v>
      </c>
      <c r="AX370" s="12" t="s">
        <v>82</v>
      </c>
      <c r="AY370" s="220" t="s">
        <v>149</v>
      </c>
    </row>
    <row r="371" spans="2:65" s="1" customFormat="1" ht="16.5" customHeight="1" x14ac:dyDescent="0.2">
      <c r="B371" s="34"/>
      <c r="C371" s="231" t="s">
        <v>566</v>
      </c>
      <c r="D371" s="231" t="s">
        <v>203</v>
      </c>
      <c r="E371" s="232" t="s">
        <v>567</v>
      </c>
      <c r="F371" s="233" t="s">
        <v>568</v>
      </c>
      <c r="G371" s="234" t="s">
        <v>489</v>
      </c>
      <c r="H371" s="235">
        <v>15</v>
      </c>
      <c r="I371" s="236"/>
      <c r="J371" s="237">
        <f>ROUND(I371*H371,2)</f>
        <v>0</v>
      </c>
      <c r="K371" s="233" t="s">
        <v>155</v>
      </c>
      <c r="L371" s="238"/>
      <c r="M371" s="239" t="s">
        <v>1</v>
      </c>
      <c r="N371" s="240" t="s">
        <v>47</v>
      </c>
      <c r="O371" s="66"/>
      <c r="P371" s="205">
        <f>O371*H371</f>
        <v>0</v>
      </c>
      <c r="Q371" s="205">
        <v>2E-3</v>
      </c>
      <c r="R371" s="205">
        <f>Q371*H371</f>
        <v>0.03</v>
      </c>
      <c r="S371" s="205">
        <v>0</v>
      </c>
      <c r="T371" s="206">
        <f>S371*H371</f>
        <v>0</v>
      </c>
      <c r="AR371" s="207" t="s">
        <v>197</v>
      </c>
      <c r="AT371" s="207" t="s">
        <v>203</v>
      </c>
      <c r="AU371" s="207" t="s">
        <v>91</v>
      </c>
      <c r="AY371" s="17" t="s">
        <v>149</v>
      </c>
      <c r="BE371" s="208">
        <f>IF(N371="základní",J371,0)</f>
        <v>0</v>
      </c>
      <c r="BF371" s="208">
        <f>IF(N371="snížená",J371,0)</f>
        <v>0</v>
      </c>
      <c r="BG371" s="208">
        <f>IF(N371="zákl. přenesená",J371,0)</f>
        <v>0</v>
      </c>
      <c r="BH371" s="208">
        <f>IF(N371="sníž. přenesená",J371,0)</f>
        <v>0</v>
      </c>
      <c r="BI371" s="208">
        <f>IF(N371="nulová",J371,0)</f>
        <v>0</v>
      </c>
      <c r="BJ371" s="17" t="s">
        <v>89</v>
      </c>
      <c r="BK371" s="208">
        <f>ROUND(I371*H371,2)</f>
        <v>0</v>
      </c>
      <c r="BL371" s="17" t="s">
        <v>156</v>
      </c>
      <c r="BM371" s="207" t="s">
        <v>569</v>
      </c>
    </row>
    <row r="372" spans="2:65" s="12" customFormat="1" x14ac:dyDescent="0.2">
      <c r="B372" s="209"/>
      <c r="C372" s="210"/>
      <c r="D372" s="211" t="s">
        <v>158</v>
      </c>
      <c r="E372" s="212" t="s">
        <v>1</v>
      </c>
      <c r="F372" s="213" t="s">
        <v>8</v>
      </c>
      <c r="G372" s="210"/>
      <c r="H372" s="214">
        <v>15</v>
      </c>
      <c r="I372" s="215"/>
      <c r="J372" s="210"/>
      <c r="K372" s="210"/>
      <c r="L372" s="216"/>
      <c r="M372" s="217"/>
      <c r="N372" s="218"/>
      <c r="O372" s="218"/>
      <c r="P372" s="218"/>
      <c r="Q372" s="218"/>
      <c r="R372" s="218"/>
      <c r="S372" s="218"/>
      <c r="T372" s="219"/>
      <c r="AT372" s="220" t="s">
        <v>158</v>
      </c>
      <c r="AU372" s="220" t="s">
        <v>91</v>
      </c>
      <c r="AV372" s="12" t="s">
        <v>91</v>
      </c>
      <c r="AW372" s="12" t="s">
        <v>38</v>
      </c>
      <c r="AX372" s="12" t="s">
        <v>89</v>
      </c>
      <c r="AY372" s="220" t="s">
        <v>149</v>
      </c>
    </row>
    <row r="373" spans="2:65" s="1" customFormat="1" ht="16.5" customHeight="1" x14ac:dyDescent="0.2">
      <c r="B373" s="34"/>
      <c r="C373" s="196" t="s">
        <v>570</v>
      </c>
      <c r="D373" s="196" t="s">
        <v>151</v>
      </c>
      <c r="E373" s="197" t="s">
        <v>571</v>
      </c>
      <c r="F373" s="198" t="s">
        <v>572</v>
      </c>
      <c r="G373" s="199" t="s">
        <v>489</v>
      </c>
      <c r="H373" s="200">
        <v>8</v>
      </c>
      <c r="I373" s="201"/>
      <c r="J373" s="202">
        <f>ROUND(I373*H373,2)</f>
        <v>0</v>
      </c>
      <c r="K373" s="198" t="s">
        <v>155</v>
      </c>
      <c r="L373" s="38"/>
      <c r="M373" s="203" t="s">
        <v>1</v>
      </c>
      <c r="N373" s="204" t="s">
        <v>47</v>
      </c>
      <c r="O373" s="66"/>
      <c r="P373" s="205">
        <f>O373*H373</f>
        <v>0</v>
      </c>
      <c r="Q373" s="205">
        <v>1.1469999999999999E-2</v>
      </c>
      <c r="R373" s="205">
        <f>Q373*H373</f>
        <v>9.1759999999999994E-2</v>
      </c>
      <c r="S373" s="205">
        <v>0</v>
      </c>
      <c r="T373" s="206">
        <f>S373*H373</f>
        <v>0</v>
      </c>
      <c r="AR373" s="207" t="s">
        <v>156</v>
      </c>
      <c r="AT373" s="207" t="s">
        <v>151</v>
      </c>
      <c r="AU373" s="207" t="s">
        <v>91</v>
      </c>
      <c r="AY373" s="17" t="s">
        <v>149</v>
      </c>
      <c r="BE373" s="208">
        <f>IF(N373="základní",J373,0)</f>
        <v>0</v>
      </c>
      <c r="BF373" s="208">
        <f>IF(N373="snížená",J373,0)</f>
        <v>0</v>
      </c>
      <c r="BG373" s="208">
        <f>IF(N373="zákl. přenesená",J373,0)</f>
        <v>0</v>
      </c>
      <c r="BH373" s="208">
        <f>IF(N373="sníž. přenesená",J373,0)</f>
        <v>0</v>
      </c>
      <c r="BI373" s="208">
        <f>IF(N373="nulová",J373,0)</f>
        <v>0</v>
      </c>
      <c r="BJ373" s="17" t="s">
        <v>89</v>
      </c>
      <c r="BK373" s="208">
        <f>ROUND(I373*H373,2)</f>
        <v>0</v>
      </c>
      <c r="BL373" s="17" t="s">
        <v>156</v>
      </c>
      <c r="BM373" s="207" t="s">
        <v>573</v>
      </c>
    </row>
    <row r="374" spans="2:65" s="12" customFormat="1" x14ac:dyDescent="0.2">
      <c r="B374" s="209"/>
      <c r="C374" s="210"/>
      <c r="D374" s="211" t="s">
        <v>158</v>
      </c>
      <c r="E374" s="212" t="s">
        <v>1</v>
      </c>
      <c r="F374" s="213" t="s">
        <v>197</v>
      </c>
      <c r="G374" s="210"/>
      <c r="H374" s="214">
        <v>8</v>
      </c>
      <c r="I374" s="215"/>
      <c r="J374" s="210"/>
      <c r="K374" s="210"/>
      <c r="L374" s="216"/>
      <c r="M374" s="217"/>
      <c r="N374" s="218"/>
      <c r="O374" s="218"/>
      <c r="P374" s="218"/>
      <c r="Q374" s="218"/>
      <c r="R374" s="218"/>
      <c r="S374" s="218"/>
      <c r="T374" s="219"/>
      <c r="AT374" s="220" t="s">
        <v>158</v>
      </c>
      <c r="AU374" s="220" t="s">
        <v>91</v>
      </c>
      <c r="AV374" s="12" t="s">
        <v>91</v>
      </c>
      <c r="AW374" s="12" t="s">
        <v>38</v>
      </c>
      <c r="AX374" s="12" t="s">
        <v>89</v>
      </c>
      <c r="AY374" s="220" t="s">
        <v>149</v>
      </c>
    </row>
    <row r="375" spans="2:65" s="1" customFormat="1" ht="16.5" customHeight="1" x14ac:dyDescent="0.2">
      <c r="B375" s="34"/>
      <c r="C375" s="231" t="s">
        <v>574</v>
      </c>
      <c r="D375" s="231" t="s">
        <v>203</v>
      </c>
      <c r="E375" s="232" t="s">
        <v>575</v>
      </c>
      <c r="F375" s="233" t="s">
        <v>576</v>
      </c>
      <c r="G375" s="234" t="s">
        <v>489</v>
      </c>
      <c r="H375" s="235">
        <v>4</v>
      </c>
      <c r="I375" s="236"/>
      <c r="J375" s="237">
        <f>ROUND(I375*H375,2)</f>
        <v>0</v>
      </c>
      <c r="K375" s="233" t="s">
        <v>155</v>
      </c>
      <c r="L375" s="238"/>
      <c r="M375" s="239" t="s">
        <v>1</v>
      </c>
      <c r="N375" s="240" t="s">
        <v>47</v>
      </c>
      <c r="O375" s="66"/>
      <c r="P375" s="205">
        <f>O375*H375</f>
        <v>0</v>
      </c>
      <c r="Q375" s="205">
        <v>0.52100000000000002</v>
      </c>
      <c r="R375" s="205">
        <f>Q375*H375</f>
        <v>2.0840000000000001</v>
      </c>
      <c r="S375" s="205">
        <v>0</v>
      </c>
      <c r="T375" s="206">
        <f>S375*H375</f>
        <v>0</v>
      </c>
      <c r="AR375" s="207" t="s">
        <v>197</v>
      </c>
      <c r="AT375" s="207" t="s">
        <v>203</v>
      </c>
      <c r="AU375" s="207" t="s">
        <v>91</v>
      </c>
      <c r="AY375" s="17" t="s">
        <v>149</v>
      </c>
      <c r="BE375" s="208">
        <f>IF(N375="základní",J375,0)</f>
        <v>0</v>
      </c>
      <c r="BF375" s="208">
        <f>IF(N375="snížená",J375,0)</f>
        <v>0</v>
      </c>
      <c r="BG375" s="208">
        <f>IF(N375="zákl. přenesená",J375,0)</f>
        <v>0</v>
      </c>
      <c r="BH375" s="208">
        <f>IF(N375="sníž. přenesená",J375,0)</f>
        <v>0</v>
      </c>
      <c r="BI375" s="208">
        <f>IF(N375="nulová",J375,0)</f>
        <v>0</v>
      </c>
      <c r="BJ375" s="17" t="s">
        <v>89</v>
      </c>
      <c r="BK375" s="208">
        <f>ROUND(I375*H375,2)</f>
        <v>0</v>
      </c>
      <c r="BL375" s="17" t="s">
        <v>156</v>
      </c>
      <c r="BM375" s="207" t="s">
        <v>577</v>
      </c>
    </row>
    <row r="376" spans="2:65" s="12" customFormat="1" x14ac:dyDescent="0.2">
      <c r="B376" s="209"/>
      <c r="C376" s="210"/>
      <c r="D376" s="211" t="s">
        <v>158</v>
      </c>
      <c r="E376" s="212" t="s">
        <v>1</v>
      </c>
      <c r="F376" s="213" t="s">
        <v>156</v>
      </c>
      <c r="G376" s="210"/>
      <c r="H376" s="214">
        <v>4</v>
      </c>
      <c r="I376" s="215"/>
      <c r="J376" s="210"/>
      <c r="K376" s="210"/>
      <c r="L376" s="216"/>
      <c r="M376" s="217"/>
      <c r="N376" s="218"/>
      <c r="O376" s="218"/>
      <c r="P376" s="218"/>
      <c r="Q376" s="218"/>
      <c r="R376" s="218"/>
      <c r="S376" s="218"/>
      <c r="T376" s="219"/>
      <c r="AT376" s="220" t="s">
        <v>158</v>
      </c>
      <c r="AU376" s="220" t="s">
        <v>91</v>
      </c>
      <c r="AV376" s="12" t="s">
        <v>91</v>
      </c>
      <c r="AW376" s="12" t="s">
        <v>38</v>
      </c>
      <c r="AX376" s="12" t="s">
        <v>89</v>
      </c>
      <c r="AY376" s="220" t="s">
        <v>149</v>
      </c>
    </row>
    <row r="377" spans="2:65" s="1" customFormat="1" ht="16.5" customHeight="1" x14ac:dyDescent="0.2">
      <c r="B377" s="34"/>
      <c r="C377" s="231" t="s">
        <v>578</v>
      </c>
      <c r="D377" s="231" t="s">
        <v>203</v>
      </c>
      <c r="E377" s="232" t="s">
        <v>579</v>
      </c>
      <c r="F377" s="233" t="s">
        <v>580</v>
      </c>
      <c r="G377" s="234" t="s">
        <v>489</v>
      </c>
      <c r="H377" s="235">
        <v>4</v>
      </c>
      <c r="I377" s="236"/>
      <c r="J377" s="237">
        <f>ROUND(I377*H377,2)</f>
        <v>0</v>
      </c>
      <c r="K377" s="233" t="s">
        <v>155</v>
      </c>
      <c r="L377" s="238"/>
      <c r="M377" s="239" t="s">
        <v>1</v>
      </c>
      <c r="N377" s="240" t="s">
        <v>47</v>
      </c>
      <c r="O377" s="66"/>
      <c r="P377" s="205">
        <f>O377*H377</f>
        <v>0</v>
      </c>
      <c r="Q377" s="205">
        <v>0.56999999999999995</v>
      </c>
      <c r="R377" s="205">
        <f>Q377*H377</f>
        <v>2.2799999999999998</v>
      </c>
      <c r="S377" s="205">
        <v>0</v>
      </c>
      <c r="T377" s="206">
        <f>S377*H377</f>
        <v>0</v>
      </c>
      <c r="AR377" s="207" t="s">
        <v>197</v>
      </c>
      <c r="AT377" s="207" t="s">
        <v>203</v>
      </c>
      <c r="AU377" s="207" t="s">
        <v>91</v>
      </c>
      <c r="AY377" s="17" t="s">
        <v>149</v>
      </c>
      <c r="BE377" s="208">
        <f>IF(N377="základní",J377,0)</f>
        <v>0</v>
      </c>
      <c r="BF377" s="208">
        <f>IF(N377="snížená",J377,0)</f>
        <v>0</v>
      </c>
      <c r="BG377" s="208">
        <f>IF(N377="zákl. přenesená",J377,0)</f>
        <v>0</v>
      </c>
      <c r="BH377" s="208">
        <f>IF(N377="sníž. přenesená",J377,0)</f>
        <v>0</v>
      </c>
      <c r="BI377" s="208">
        <f>IF(N377="nulová",J377,0)</f>
        <v>0</v>
      </c>
      <c r="BJ377" s="17" t="s">
        <v>89</v>
      </c>
      <c r="BK377" s="208">
        <f>ROUND(I377*H377,2)</f>
        <v>0</v>
      </c>
      <c r="BL377" s="17" t="s">
        <v>156</v>
      </c>
      <c r="BM377" s="207" t="s">
        <v>581</v>
      </c>
    </row>
    <row r="378" spans="2:65" s="12" customFormat="1" x14ac:dyDescent="0.2">
      <c r="B378" s="209"/>
      <c r="C378" s="210"/>
      <c r="D378" s="211" t="s">
        <v>158</v>
      </c>
      <c r="E378" s="212" t="s">
        <v>1</v>
      </c>
      <c r="F378" s="213" t="s">
        <v>156</v>
      </c>
      <c r="G378" s="210"/>
      <c r="H378" s="214">
        <v>4</v>
      </c>
      <c r="I378" s="215"/>
      <c r="J378" s="210"/>
      <c r="K378" s="210"/>
      <c r="L378" s="216"/>
      <c r="M378" s="217"/>
      <c r="N378" s="218"/>
      <c r="O378" s="218"/>
      <c r="P378" s="218"/>
      <c r="Q378" s="218"/>
      <c r="R378" s="218"/>
      <c r="S378" s="218"/>
      <c r="T378" s="219"/>
      <c r="AT378" s="220" t="s">
        <v>158</v>
      </c>
      <c r="AU378" s="220" t="s">
        <v>91</v>
      </c>
      <c r="AV378" s="12" t="s">
        <v>91</v>
      </c>
      <c r="AW378" s="12" t="s">
        <v>38</v>
      </c>
      <c r="AX378" s="12" t="s">
        <v>82</v>
      </c>
      <c r="AY378" s="220" t="s">
        <v>149</v>
      </c>
    </row>
    <row r="379" spans="2:65" s="1" customFormat="1" ht="16.5" customHeight="1" x14ac:dyDescent="0.2">
      <c r="B379" s="34"/>
      <c r="C379" s="196" t="s">
        <v>582</v>
      </c>
      <c r="D379" s="196" t="s">
        <v>151</v>
      </c>
      <c r="E379" s="197" t="s">
        <v>583</v>
      </c>
      <c r="F379" s="198" t="s">
        <v>584</v>
      </c>
      <c r="G379" s="199" t="s">
        <v>489</v>
      </c>
      <c r="H379" s="200">
        <v>6</v>
      </c>
      <c r="I379" s="201"/>
      <c r="J379" s="202">
        <f>ROUND(I379*H379,2)</f>
        <v>0</v>
      </c>
      <c r="K379" s="198" t="s">
        <v>155</v>
      </c>
      <c r="L379" s="38"/>
      <c r="M379" s="203" t="s">
        <v>1</v>
      </c>
      <c r="N379" s="204" t="s">
        <v>47</v>
      </c>
      <c r="O379" s="66"/>
      <c r="P379" s="205">
        <f>O379*H379</f>
        <v>0</v>
      </c>
      <c r="Q379" s="205">
        <v>2.7529999999999999E-2</v>
      </c>
      <c r="R379" s="205">
        <f>Q379*H379</f>
        <v>0.16517999999999999</v>
      </c>
      <c r="S379" s="205">
        <v>0</v>
      </c>
      <c r="T379" s="206">
        <f>S379*H379</f>
        <v>0</v>
      </c>
      <c r="AR379" s="207" t="s">
        <v>156</v>
      </c>
      <c r="AT379" s="207" t="s">
        <v>151</v>
      </c>
      <c r="AU379" s="207" t="s">
        <v>91</v>
      </c>
      <c r="AY379" s="17" t="s">
        <v>149</v>
      </c>
      <c r="BE379" s="208">
        <f>IF(N379="základní",J379,0)</f>
        <v>0</v>
      </c>
      <c r="BF379" s="208">
        <f>IF(N379="snížená",J379,0)</f>
        <v>0</v>
      </c>
      <c r="BG379" s="208">
        <f>IF(N379="zákl. přenesená",J379,0)</f>
        <v>0</v>
      </c>
      <c r="BH379" s="208">
        <f>IF(N379="sníž. přenesená",J379,0)</f>
        <v>0</v>
      </c>
      <c r="BI379" s="208">
        <f>IF(N379="nulová",J379,0)</f>
        <v>0</v>
      </c>
      <c r="BJ379" s="17" t="s">
        <v>89</v>
      </c>
      <c r="BK379" s="208">
        <f>ROUND(I379*H379,2)</f>
        <v>0</v>
      </c>
      <c r="BL379" s="17" t="s">
        <v>156</v>
      </c>
      <c r="BM379" s="207" t="s">
        <v>585</v>
      </c>
    </row>
    <row r="380" spans="2:65" s="12" customFormat="1" x14ac:dyDescent="0.2">
      <c r="B380" s="209"/>
      <c r="C380" s="210"/>
      <c r="D380" s="211" t="s">
        <v>158</v>
      </c>
      <c r="E380" s="212" t="s">
        <v>1</v>
      </c>
      <c r="F380" s="213" t="s">
        <v>183</v>
      </c>
      <c r="G380" s="210"/>
      <c r="H380" s="214">
        <v>6</v>
      </c>
      <c r="I380" s="215"/>
      <c r="J380" s="210"/>
      <c r="K380" s="210"/>
      <c r="L380" s="216"/>
      <c r="M380" s="217"/>
      <c r="N380" s="218"/>
      <c r="O380" s="218"/>
      <c r="P380" s="218"/>
      <c r="Q380" s="218"/>
      <c r="R380" s="218"/>
      <c r="S380" s="218"/>
      <c r="T380" s="219"/>
      <c r="AT380" s="220" t="s">
        <v>158</v>
      </c>
      <c r="AU380" s="220" t="s">
        <v>91</v>
      </c>
      <c r="AV380" s="12" t="s">
        <v>91</v>
      </c>
      <c r="AW380" s="12" t="s">
        <v>38</v>
      </c>
      <c r="AX380" s="12" t="s">
        <v>89</v>
      </c>
      <c r="AY380" s="220" t="s">
        <v>149</v>
      </c>
    </row>
    <row r="381" spans="2:65" s="1" customFormat="1" ht="16.5" customHeight="1" x14ac:dyDescent="0.2">
      <c r="B381" s="34"/>
      <c r="C381" s="231" t="s">
        <v>586</v>
      </c>
      <c r="D381" s="231" t="s">
        <v>203</v>
      </c>
      <c r="E381" s="232" t="s">
        <v>587</v>
      </c>
      <c r="F381" s="233" t="s">
        <v>588</v>
      </c>
      <c r="G381" s="234" t="s">
        <v>489</v>
      </c>
      <c r="H381" s="235">
        <v>6</v>
      </c>
      <c r="I381" s="236"/>
      <c r="J381" s="237">
        <f>ROUND(I381*H381,2)</f>
        <v>0</v>
      </c>
      <c r="K381" s="233" t="s">
        <v>155</v>
      </c>
      <c r="L381" s="238"/>
      <c r="M381" s="239" t="s">
        <v>1</v>
      </c>
      <c r="N381" s="240" t="s">
        <v>47</v>
      </c>
      <c r="O381" s="66"/>
      <c r="P381" s="205">
        <f>O381*H381</f>
        <v>0</v>
      </c>
      <c r="Q381" s="205">
        <v>1.6140000000000001</v>
      </c>
      <c r="R381" s="205">
        <f>Q381*H381</f>
        <v>9.6840000000000011</v>
      </c>
      <c r="S381" s="205">
        <v>0</v>
      </c>
      <c r="T381" s="206">
        <f>S381*H381</f>
        <v>0</v>
      </c>
      <c r="AR381" s="207" t="s">
        <v>197</v>
      </c>
      <c r="AT381" s="207" t="s">
        <v>203</v>
      </c>
      <c r="AU381" s="207" t="s">
        <v>91</v>
      </c>
      <c r="AY381" s="17" t="s">
        <v>149</v>
      </c>
      <c r="BE381" s="208">
        <f>IF(N381="základní",J381,0)</f>
        <v>0</v>
      </c>
      <c r="BF381" s="208">
        <f>IF(N381="snížená",J381,0)</f>
        <v>0</v>
      </c>
      <c r="BG381" s="208">
        <f>IF(N381="zákl. přenesená",J381,0)</f>
        <v>0</v>
      </c>
      <c r="BH381" s="208">
        <f>IF(N381="sníž. přenesená",J381,0)</f>
        <v>0</v>
      </c>
      <c r="BI381" s="208">
        <f>IF(N381="nulová",J381,0)</f>
        <v>0</v>
      </c>
      <c r="BJ381" s="17" t="s">
        <v>89</v>
      </c>
      <c r="BK381" s="208">
        <f>ROUND(I381*H381,2)</f>
        <v>0</v>
      </c>
      <c r="BL381" s="17" t="s">
        <v>156</v>
      </c>
      <c r="BM381" s="207" t="s">
        <v>589</v>
      </c>
    </row>
    <row r="382" spans="2:65" s="12" customFormat="1" x14ac:dyDescent="0.2">
      <c r="B382" s="209"/>
      <c r="C382" s="210"/>
      <c r="D382" s="211" t="s">
        <v>158</v>
      </c>
      <c r="E382" s="212" t="s">
        <v>1</v>
      </c>
      <c r="F382" s="213" t="s">
        <v>183</v>
      </c>
      <c r="G382" s="210"/>
      <c r="H382" s="214">
        <v>6</v>
      </c>
      <c r="I382" s="215"/>
      <c r="J382" s="210"/>
      <c r="K382" s="210"/>
      <c r="L382" s="216"/>
      <c r="M382" s="217"/>
      <c r="N382" s="218"/>
      <c r="O382" s="218"/>
      <c r="P382" s="218"/>
      <c r="Q382" s="218"/>
      <c r="R382" s="218"/>
      <c r="S382" s="218"/>
      <c r="T382" s="219"/>
      <c r="AT382" s="220" t="s">
        <v>158</v>
      </c>
      <c r="AU382" s="220" t="s">
        <v>91</v>
      </c>
      <c r="AV382" s="12" t="s">
        <v>91</v>
      </c>
      <c r="AW382" s="12" t="s">
        <v>38</v>
      </c>
      <c r="AX382" s="12" t="s">
        <v>89</v>
      </c>
      <c r="AY382" s="220" t="s">
        <v>149</v>
      </c>
    </row>
    <row r="383" spans="2:65" s="1" customFormat="1" ht="16.5" customHeight="1" x14ac:dyDescent="0.2">
      <c r="B383" s="34"/>
      <c r="C383" s="196" t="s">
        <v>590</v>
      </c>
      <c r="D383" s="196" t="s">
        <v>151</v>
      </c>
      <c r="E383" s="197" t="s">
        <v>591</v>
      </c>
      <c r="F383" s="198" t="s">
        <v>592</v>
      </c>
      <c r="G383" s="199" t="s">
        <v>489</v>
      </c>
      <c r="H383" s="200">
        <v>10</v>
      </c>
      <c r="I383" s="201"/>
      <c r="J383" s="202">
        <f>ROUND(I383*H383,2)</f>
        <v>0</v>
      </c>
      <c r="K383" s="198" t="s">
        <v>155</v>
      </c>
      <c r="L383" s="38"/>
      <c r="M383" s="203" t="s">
        <v>1</v>
      </c>
      <c r="N383" s="204" t="s">
        <v>47</v>
      </c>
      <c r="O383" s="66"/>
      <c r="P383" s="205">
        <f>O383*H383</f>
        <v>0</v>
      </c>
      <c r="Q383" s="205">
        <v>0.34089999999999998</v>
      </c>
      <c r="R383" s="205">
        <f>Q383*H383</f>
        <v>3.4089999999999998</v>
      </c>
      <c r="S383" s="205">
        <v>0</v>
      </c>
      <c r="T383" s="206">
        <f>S383*H383</f>
        <v>0</v>
      </c>
      <c r="AR383" s="207" t="s">
        <v>156</v>
      </c>
      <c r="AT383" s="207" t="s">
        <v>151</v>
      </c>
      <c r="AU383" s="207" t="s">
        <v>91</v>
      </c>
      <c r="AY383" s="17" t="s">
        <v>149</v>
      </c>
      <c r="BE383" s="208">
        <f>IF(N383="základní",J383,0)</f>
        <v>0</v>
      </c>
      <c r="BF383" s="208">
        <f>IF(N383="snížená",J383,0)</f>
        <v>0</v>
      </c>
      <c r="BG383" s="208">
        <f>IF(N383="zákl. přenesená",J383,0)</f>
        <v>0</v>
      </c>
      <c r="BH383" s="208">
        <f>IF(N383="sníž. přenesená",J383,0)</f>
        <v>0</v>
      </c>
      <c r="BI383" s="208">
        <f>IF(N383="nulová",J383,0)</f>
        <v>0</v>
      </c>
      <c r="BJ383" s="17" t="s">
        <v>89</v>
      </c>
      <c r="BK383" s="208">
        <f>ROUND(I383*H383,2)</f>
        <v>0</v>
      </c>
      <c r="BL383" s="17" t="s">
        <v>156</v>
      </c>
      <c r="BM383" s="207" t="s">
        <v>593</v>
      </c>
    </row>
    <row r="384" spans="2:65" s="12" customFormat="1" x14ac:dyDescent="0.2">
      <c r="B384" s="209"/>
      <c r="C384" s="210"/>
      <c r="D384" s="211" t="s">
        <v>158</v>
      </c>
      <c r="E384" s="212" t="s">
        <v>1</v>
      </c>
      <c r="F384" s="213" t="s">
        <v>164</v>
      </c>
      <c r="G384" s="210"/>
      <c r="H384" s="214">
        <v>10</v>
      </c>
      <c r="I384" s="215"/>
      <c r="J384" s="210"/>
      <c r="K384" s="210"/>
      <c r="L384" s="216"/>
      <c r="M384" s="217"/>
      <c r="N384" s="218"/>
      <c r="O384" s="218"/>
      <c r="P384" s="218"/>
      <c r="Q384" s="218"/>
      <c r="R384" s="218"/>
      <c r="S384" s="218"/>
      <c r="T384" s="219"/>
      <c r="AT384" s="220" t="s">
        <v>158</v>
      </c>
      <c r="AU384" s="220" t="s">
        <v>91</v>
      </c>
      <c r="AV384" s="12" t="s">
        <v>91</v>
      </c>
      <c r="AW384" s="12" t="s">
        <v>38</v>
      </c>
      <c r="AX384" s="12" t="s">
        <v>89</v>
      </c>
      <c r="AY384" s="220" t="s">
        <v>149</v>
      </c>
    </row>
    <row r="385" spans="2:65" s="1" customFormat="1" ht="16.5" customHeight="1" x14ac:dyDescent="0.2">
      <c r="B385" s="34"/>
      <c r="C385" s="231" t="s">
        <v>594</v>
      </c>
      <c r="D385" s="231" t="s">
        <v>203</v>
      </c>
      <c r="E385" s="232" t="s">
        <v>595</v>
      </c>
      <c r="F385" s="233" t="s">
        <v>596</v>
      </c>
      <c r="G385" s="234" t="s">
        <v>489</v>
      </c>
      <c r="H385" s="235">
        <v>10.1</v>
      </c>
      <c r="I385" s="236"/>
      <c r="J385" s="237">
        <f>ROUND(I385*H385,2)</f>
        <v>0</v>
      </c>
      <c r="K385" s="233" t="s">
        <v>1</v>
      </c>
      <c r="L385" s="238"/>
      <c r="M385" s="239" t="s">
        <v>1</v>
      </c>
      <c r="N385" s="240" t="s">
        <v>47</v>
      </c>
      <c r="O385" s="66"/>
      <c r="P385" s="205">
        <f>O385*H385</f>
        <v>0</v>
      </c>
      <c r="Q385" s="205">
        <v>0.17</v>
      </c>
      <c r="R385" s="205">
        <f>Q385*H385</f>
        <v>1.7170000000000001</v>
      </c>
      <c r="S385" s="205">
        <v>0</v>
      </c>
      <c r="T385" s="206">
        <f>S385*H385</f>
        <v>0</v>
      </c>
      <c r="AR385" s="207" t="s">
        <v>197</v>
      </c>
      <c r="AT385" s="207" t="s">
        <v>203</v>
      </c>
      <c r="AU385" s="207" t="s">
        <v>91</v>
      </c>
      <c r="AY385" s="17" t="s">
        <v>149</v>
      </c>
      <c r="BE385" s="208">
        <f>IF(N385="základní",J385,0)</f>
        <v>0</v>
      </c>
      <c r="BF385" s="208">
        <f>IF(N385="snížená",J385,0)</f>
        <v>0</v>
      </c>
      <c r="BG385" s="208">
        <f>IF(N385="zákl. přenesená",J385,0)</f>
        <v>0</v>
      </c>
      <c r="BH385" s="208">
        <f>IF(N385="sníž. přenesená",J385,0)</f>
        <v>0</v>
      </c>
      <c r="BI385" s="208">
        <f>IF(N385="nulová",J385,0)</f>
        <v>0</v>
      </c>
      <c r="BJ385" s="17" t="s">
        <v>89</v>
      </c>
      <c r="BK385" s="208">
        <f>ROUND(I385*H385,2)</f>
        <v>0</v>
      </c>
      <c r="BL385" s="17" t="s">
        <v>156</v>
      </c>
      <c r="BM385" s="207" t="s">
        <v>597</v>
      </c>
    </row>
    <row r="386" spans="2:65" s="13" customFormat="1" x14ac:dyDescent="0.2">
      <c r="B386" s="221"/>
      <c r="C386" s="222"/>
      <c r="D386" s="211" t="s">
        <v>158</v>
      </c>
      <c r="E386" s="223" t="s">
        <v>1</v>
      </c>
      <c r="F386" s="224" t="s">
        <v>598</v>
      </c>
      <c r="G386" s="222"/>
      <c r="H386" s="223" t="s">
        <v>1</v>
      </c>
      <c r="I386" s="225"/>
      <c r="J386" s="222"/>
      <c r="K386" s="222"/>
      <c r="L386" s="226"/>
      <c r="M386" s="227"/>
      <c r="N386" s="228"/>
      <c r="O386" s="228"/>
      <c r="P386" s="228"/>
      <c r="Q386" s="228"/>
      <c r="R386" s="228"/>
      <c r="S386" s="228"/>
      <c r="T386" s="229"/>
      <c r="AT386" s="230" t="s">
        <v>158</v>
      </c>
      <c r="AU386" s="230" t="s">
        <v>91</v>
      </c>
      <c r="AV386" s="13" t="s">
        <v>89</v>
      </c>
      <c r="AW386" s="13" t="s">
        <v>38</v>
      </c>
      <c r="AX386" s="13" t="s">
        <v>82</v>
      </c>
      <c r="AY386" s="230" t="s">
        <v>149</v>
      </c>
    </row>
    <row r="387" spans="2:65" s="12" customFormat="1" x14ac:dyDescent="0.2">
      <c r="B387" s="209"/>
      <c r="C387" s="210"/>
      <c r="D387" s="211" t="s">
        <v>158</v>
      </c>
      <c r="E387" s="212" t="s">
        <v>1</v>
      </c>
      <c r="F387" s="213" t="s">
        <v>599</v>
      </c>
      <c r="G387" s="210"/>
      <c r="H387" s="214">
        <v>10.1</v>
      </c>
      <c r="I387" s="215"/>
      <c r="J387" s="210"/>
      <c r="K387" s="210"/>
      <c r="L387" s="216"/>
      <c r="M387" s="217"/>
      <c r="N387" s="218"/>
      <c r="O387" s="218"/>
      <c r="P387" s="218"/>
      <c r="Q387" s="218"/>
      <c r="R387" s="218"/>
      <c r="S387" s="218"/>
      <c r="T387" s="219"/>
      <c r="AT387" s="220" t="s">
        <v>158</v>
      </c>
      <c r="AU387" s="220" t="s">
        <v>91</v>
      </c>
      <c r="AV387" s="12" t="s">
        <v>91</v>
      </c>
      <c r="AW387" s="12" t="s">
        <v>38</v>
      </c>
      <c r="AX387" s="12" t="s">
        <v>89</v>
      </c>
      <c r="AY387" s="220" t="s">
        <v>149</v>
      </c>
    </row>
    <row r="388" spans="2:65" s="1" customFormat="1" ht="16.5" customHeight="1" x14ac:dyDescent="0.2">
      <c r="B388" s="34"/>
      <c r="C388" s="231" t="s">
        <v>600</v>
      </c>
      <c r="D388" s="231" t="s">
        <v>203</v>
      </c>
      <c r="E388" s="232" t="s">
        <v>601</v>
      </c>
      <c r="F388" s="233" t="s">
        <v>602</v>
      </c>
      <c r="G388" s="234" t="s">
        <v>489</v>
      </c>
      <c r="H388" s="235">
        <v>10.1</v>
      </c>
      <c r="I388" s="236"/>
      <c r="J388" s="237">
        <f>ROUND(I388*H388,2)</f>
        <v>0</v>
      </c>
      <c r="K388" s="233" t="s">
        <v>155</v>
      </c>
      <c r="L388" s="238"/>
      <c r="M388" s="239" t="s">
        <v>1</v>
      </c>
      <c r="N388" s="240" t="s">
        <v>47</v>
      </c>
      <c r="O388" s="66"/>
      <c r="P388" s="205">
        <f>O388*H388</f>
        <v>0</v>
      </c>
      <c r="Q388" s="205">
        <v>0.10299999999999999</v>
      </c>
      <c r="R388" s="205">
        <f>Q388*H388</f>
        <v>1.0403</v>
      </c>
      <c r="S388" s="205">
        <v>0</v>
      </c>
      <c r="T388" s="206">
        <f>S388*H388</f>
        <v>0</v>
      </c>
      <c r="AR388" s="207" t="s">
        <v>197</v>
      </c>
      <c r="AT388" s="207" t="s">
        <v>203</v>
      </c>
      <c r="AU388" s="207" t="s">
        <v>91</v>
      </c>
      <c r="AY388" s="17" t="s">
        <v>149</v>
      </c>
      <c r="BE388" s="208">
        <f>IF(N388="základní",J388,0)</f>
        <v>0</v>
      </c>
      <c r="BF388" s="208">
        <f>IF(N388="snížená",J388,0)</f>
        <v>0</v>
      </c>
      <c r="BG388" s="208">
        <f>IF(N388="zákl. přenesená",J388,0)</f>
        <v>0</v>
      </c>
      <c r="BH388" s="208">
        <f>IF(N388="sníž. přenesená",J388,0)</f>
        <v>0</v>
      </c>
      <c r="BI388" s="208">
        <f>IF(N388="nulová",J388,0)</f>
        <v>0</v>
      </c>
      <c r="BJ388" s="17" t="s">
        <v>89</v>
      </c>
      <c r="BK388" s="208">
        <f>ROUND(I388*H388,2)</f>
        <v>0</v>
      </c>
      <c r="BL388" s="17" t="s">
        <v>156</v>
      </c>
      <c r="BM388" s="207" t="s">
        <v>603</v>
      </c>
    </row>
    <row r="389" spans="2:65" s="12" customFormat="1" x14ac:dyDescent="0.2">
      <c r="B389" s="209"/>
      <c r="C389" s="210"/>
      <c r="D389" s="211" t="s">
        <v>158</v>
      </c>
      <c r="E389" s="212" t="s">
        <v>1</v>
      </c>
      <c r="F389" s="213" t="s">
        <v>599</v>
      </c>
      <c r="G389" s="210"/>
      <c r="H389" s="214">
        <v>10.1</v>
      </c>
      <c r="I389" s="215"/>
      <c r="J389" s="210"/>
      <c r="K389" s="210"/>
      <c r="L389" s="216"/>
      <c r="M389" s="217"/>
      <c r="N389" s="218"/>
      <c r="O389" s="218"/>
      <c r="P389" s="218"/>
      <c r="Q389" s="218"/>
      <c r="R389" s="218"/>
      <c r="S389" s="218"/>
      <c r="T389" s="219"/>
      <c r="AT389" s="220" t="s">
        <v>158</v>
      </c>
      <c r="AU389" s="220" t="s">
        <v>91</v>
      </c>
      <c r="AV389" s="12" t="s">
        <v>91</v>
      </c>
      <c r="AW389" s="12" t="s">
        <v>38</v>
      </c>
      <c r="AX389" s="12" t="s">
        <v>89</v>
      </c>
      <c r="AY389" s="220" t="s">
        <v>149</v>
      </c>
    </row>
    <row r="390" spans="2:65" s="1" customFormat="1" ht="16.5" customHeight="1" x14ac:dyDescent="0.2">
      <c r="B390" s="34"/>
      <c r="C390" s="231" t="s">
        <v>604</v>
      </c>
      <c r="D390" s="231" t="s">
        <v>203</v>
      </c>
      <c r="E390" s="232" t="s">
        <v>605</v>
      </c>
      <c r="F390" s="233" t="s">
        <v>606</v>
      </c>
      <c r="G390" s="234" t="s">
        <v>489</v>
      </c>
      <c r="H390" s="235">
        <v>10.1</v>
      </c>
      <c r="I390" s="236"/>
      <c r="J390" s="237">
        <f>ROUND(I390*H390,2)</f>
        <v>0</v>
      </c>
      <c r="K390" s="233" t="s">
        <v>155</v>
      </c>
      <c r="L390" s="238"/>
      <c r="M390" s="239" t="s">
        <v>1</v>
      </c>
      <c r="N390" s="240" t="s">
        <v>47</v>
      </c>
      <c r="O390" s="66"/>
      <c r="P390" s="205">
        <f>O390*H390</f>
        <v>0</v>
      </c>
      <c r="Q390" s="205">
        <v>8.6999999999999994E-2</v>
      </c>
      <c r="R390" s="205">
        <f>Q390*H390</f>
        <v>0.87869999999999993</v>
      </c>
      <c r="S390" s="205">
        <v>0</v>
      </c>
      <c r="T390" s="206">
        <f>S390*H390</f>
        <v>0</v>
      </c>
      <c r="AR390" s="207" t="s">
        <v>197</v>
      </c>
      <c r="AT390" s="207" t="s">
        <v>203</v>
      </c>
      <c r="AU390" s="207" t="s">
        <v>91</v>
      </c>
      <c r="AY390" s="17" t="s">
        <v>149</v>
      </c>
      <c r="BE390" s="208">
        <f>IF(N390="základní",J390,0)</f>
        <v>0</v>
      </c>
      <c r="BF390" s="208">
        <f>IF(N390="snížená",J390,0)</f>
        <v>0</v>
      </c>
      <c r="BG390" s="208">
        <f>IF(N390="zákl. přenesená",J390,0)</f>
        <v>0</v>
      </c>
      <c r="BH390" s="208">
        <f>IF(N390="sníž. přenesená",J390,0)</f>
        <v>0</v>
      </c>
      <c r="BI390" s="208">
        <f>IF(N390="nulová",J390,0)</f>
        <v>0</v>
      </c>
      <c r="BJ390" s="17" t="s">
        <v>89</v>
      </c>
      <c r="BK390" s="208">
        <f>ROUND(I390*H390,2)</f>
        <v>0</v>
      </c>
      <c r="BL390" s="17" t="s">
        <v>156</v>
      </c>
      <c r="BM390" s="207" t="s">
        <v>607</v>
      </c>
    </row>
    <row r="391" spans="2:65" s="12" customFormat="1" x14ac:dyDescent="0.2">
      <c r="B391" s="209"/>
      <c r="C391" s="210"/>
      <c r="D391" s="211" t="s">
        <v>158</v>
      </c>
      <c r="E391" s="212" t="s">
        <v>1</v>
      </c>
      <c r="F391" s="213" t="s">
        <v>599</v>
      </c>
      <c r="G391" s="210"/>
      <c r="H391" s="214">
        <v>10.1</v>
      </c>
      <c r="I391" s="215"/>
      <c r="J391" s="210"/>
      <c r="K391" s="210"/>
      <c r="L391" s="216"/>
      <c r="M391" s="217"/>
      <c r="N391" s="218"/>
      <c r="O391" s="218"/>
      <c r="P391" s="218"/>
      <c r="Q391" s="218"/>
      <c r="R391" s="218"/>
      <c r="S391" s="218"/>
      <c r="T391" s="219"/>
      <c r="AT391" s="220" t="s">
        <v>158</v>
      </c>
      <c r="AU391" s="220" t="s">
        <v>91</v>
      </c>
      <c r="AV391" s="12" t="s">
        <v>91</v>
      </c>
      <c r="AW391" s="12" t="s">
        <v>38</v>
      </c>
      <c r="AX391" s="12" t="s">
        <v>89</v>
      </c>
      <c r="AY391" s="220" t="s">
        <v>149</v>
      </c>
    </row>
    <row r="392" spans="2:65" s="1" customFormat="1" ht="16.5" customHeight="1" x14ac:dyDescent="0.2">
      <c r="B392" s="34"/>
      <c r="C392" s="231" t="s">
        <v>608</v>
      </c>
      <c r="D392" s="231" t="s">
        <v>203</v>
      </c>
      <c r="E392" s="232" t="s">
        <v>609</v>
      </c>
      <c r="F392" s="233" t="s">
        <v>610</v>
      </c>
      <c r="G392" s="234" t="s">
        <v>489</v>
      </c>
      <c r="H392" s="235">
        <v>10.1</v>
      </c>
      <c r="I392" s="236"/>
      <c r="J392" s="237">
        <f>ROUND(I392*H392,2)</f>
        <v>0</v>
      </c>
      <c r="K392" s="233" t="s">
        <v>155</v>
      </c>
      <c r="L392" s="238"/>
      <c r="M392" s="239" t="s">
        <v>1</v>
      </c>
      <c r="N392" s="240" t="s">
        <v>47</v>
      </c>
      <c r="O392" s="66"/>
      <c r="P392" s="205">
        <f>O392*H392</f>
        <v>0</v>
      </c>
      <c r="Q392" s="205">
        <v>0.23200000000000001</v>
      </c>
      <c r="R392" s="205">
        <f>Q392*H392</f>
        <v>2.3431999999999999</v>
      </c>
      <c r="S392" s="205">
        <v>0</v>
      </c>
      <c r="T392" s="206">
        <f>S392*H392</f>
        <v>0</v>
      </c>
      <c r="AR392" s="207" t="s">
        <v>197</v>
      </c>
      <c r="AT392" s="207" t="s">
        <v>203</v>
      </c>
      <c r="AU392" s="207" t="s">
        <v>91</v>
      </c>
      <c r="AY392" s="17" t="s">
        <v>149</v>
      </c>
      <c r="BE392" s="208">
        <f>IF(N392="základní",J392,0)</f>
        <v>0</v>
      </c>
      <c r="BF392" s="208">
        <f>IF(N392="snížená",J392,0)</f>
        <v>0</v>
      </c>
      <c r="BG392" s="208">
        <f>IF(N392="zákl. přenesená",J392,0)</f>
        <v>0</v>
      </c>
      <c r="BH392" s="208">
        <f>IF(N392="sníž. přenesená",J392,0)</f>
        <v>0</v>
      </c>
      <c r="BI392" s="208">
        <f>IF(N392="nulová",J392,0)</f>
        <v>0</v>
      </c>
      <c r="BJ392" s="17" t="s">
        <v>89</v>
      </c>
      <c r="BK392" s="208">
        <f>ROUND(I392*H392,2)</f>
        <v>0</v>
      </c>
      <c r="BL392" s="17" t="s">
        <v>156</v>
      </c>
      <c r="BM392" s="207" t="s">
        <v>611</v>
      </c>
    </row>
    <row r="393" spans="2:65" s="12" customFormat="1" x14ac:dyDescent="0.2">
      <c r="B393" s="209"/>
      <c r="C393" s="210"/>
      <c r="D393" s="211" t="s">
        <v>158</v>
      </c>
      <c r="E393" s="212" t="s">
        <v>1</v>
      </c>
      <c r="F393" s="213" t="s">
        <v>599</v>
      </c>
      <c r="G393" s="210"/>
      <c r="H393" s="214">
        <v>10.1</v>
      </c>
      <c r="I393" s="215"/>
      <c r="J393" s="210"/>
      <c r="K393" s="210"/>
      <c r="L393" s="216"/>
      <c r="M393" s="217"/>
      <c r="N393" s="218"/>
      <c r="O393" s="218"/>
      <c r="P393" s="218"/>
      <c r="Q393" s="218"/>
      <c r="R393" s="218"/>
      <c r="S393" s="218"/>
      <c r="T393" s="219"/>
      <c r="AT393" s="220" t="s">
        <v>158</v>
      </c>
      <c r="AU393" s="220" t="s">
        <v>91</v>
      </c>
      <c r="AV393" s="12" t="s">
        <v>91</v>
      </c>
      <c r="AW393" s="12" t="s">
        <v>38</v>
      </c>
      <c r="AX393" s="12" t="s">
        <v>89</v>
      </c>
      <c r="AY393" s="220" t="s">
        <v>149</v>
      </c>
    </row>
    <row r="394" spans="2:65" s="1" customFormat="1" ht="16.5" customHeight="1" x14ac:dyDescent="0.2">
      <c r="B394" s="34"/>
      <c r="C394" s="231" t="s">
        <v>612</v>
      </c>
      <c r="D394" s="231" t="s">
        <v>203</v>
      </c>
      <c r="E394" s="232" t="s">
        <v>613</v>
      </c>
      <c r="F394" s="233" t="s">
        <v>614</v>
      </c>
      <c r="G394" s="234" t="s">
        <v>489</v>
      </c>
      <c r="H394" s="235">
        <v>20.2</v>
      </c>
      <c r="I394" s="236"/>
      <c r="J394" s="237">
        <f>ROUND(I394*H394,2)</f>
        <v>0</v>
      </c>
      <c r="K394" s="233" t="s">
        <v>155</v>
      </c>
      <c r="L394" s="238"/>
      <c r="M394" s="239" t="s">
        <v>1</v>
      </c>
      <c r="N394" s="240" t="s">
        <v>47</v>
      </c>
      <c r="O394" s="66"/>
      <c r="P394" s="205">
        <f>O394*H394</f>
        <v>0</v>
      </c>
      <c r="Q394" s="205">
        <v>2.7E-2</v>
      </c>
      <c r="R394" s="205">
        <f>Q394*H394</f>
        <v>0.5454</v>
      </c>
      <c r="S394" s="205">
        <v>0</v>
      </c>
      <c r="T394" s="206">
        <f>S394*H394</f>
        <v>0</v>
      </c>
      <c r="AR394" s="207" t="s">
        <v>197</v>
      </c>
      <c r="AT394" s="207" t="s">
        <v>203</v>
      </c>
      <c r="AU394" s="207" t="s">
        <v>91</v>
      </c>
      <c r="AY394" s="17" t="s">
        <v>149</v>
      </c>
      <c r="BE394" s="208">
        <f>IF(N394="základní",J394,0)</f>
        <v>0</v>
      </c>
      <c r="BF394" s="208">
        <f>IF(N394="snížená",J394,0)</f>
        <v>0</v>
      </c>
      <c r="BG394" s="208">
        <f>IF(N394="zákl. přenesená",J394,0)</f>
        <v>0</v>
      </c>
      <c r="BH394" s="208">
        <f>IF(N394="sníž. přenesená",J394,0)</f>
        <v>0</v>
      </c>
      <c r="BI394" s="208">
        <f>IF(N394="nulová",J394,0)</f>
        <v>0</v>
      </c>
      <c r="BJ394" s="17" t="s">
        <v>89</v>
      </c>
      <c r="BK394" s="208">
        <f>ROUND(I394*H394,2)</f>
        <v>0</v>
      </c>
      <c r="BL394" s="17" t="s">
        <v>156</v>
      </c>
      <c r="BM394" s="207" t="s">
        <v>615</v>
      </c>
    </row>
    <row r="395" spans="2:65" s="12" customFormat="1" x14ac:dyDescent="0.2">
      <c r="B395" s="209"/>
      <c r="C395" s="210"/>
      <c r="D395" s="211" t="s">
        <v>158</v>
      </c>
      <c r="E395" s="212" t="s">
        <v>1</v>
      </c>
      <c r="F395" s="213" t="s">
        <v>616</v>
      </c>
      <c r="G395" s="210"/>
      <c r="H395" s="214">
        <v>20.2</v>
      </c>
      <c r="I395" s="215"/>
      <c r="J395" s="210"/>
      <c r="K395" s="210"/>
      <c r="L395" s="216"/>
      <c r="M395" s="217"/>
      <c r="N395" s="218"/>
      <c r="O395" s="218"/>
      <c r="P395" s="218"/>
      <c r="Q395" s="218"/>
      <c r="R395" s="218"/>
      <c r="S395" s="218"/>
      <c r="T395" s="219"/>
      <c r="AT395" s="220" t="s">
        <v>158</v>
      </c>
      <c r="AU395" s="220" t="s">
        <v>91</v>
      </c>
      <c r="AV395" s="12" t="s">
        <v>91</v>
      </c>
      <c r="AW395" s="12" t="s">
        <v>38</v>
      </c>
      <c r="AX395" s="12" t="s">
        <v>89</v>
      </c>
      <c r="AY395" s="220" t="s">
        <v>149</v>
      </c>
    </row>
    <row r="396" spans="2:65" s="1" customFormat="1" ht="16.5" customHeight="1" x14ac:dyDescent="0.2">
      <c r="B396" s="34"/>
      <c r="C396" s="196" t="s">
        <v>617</v>
      </c>
      <c r="D396" s="196" t="s">
        <v>151</v>
      </c>
      <c r="E396" s="197" t="s">
        <v>618</v>
      </c>
      <c r="F396" s="198" t="s">
        <v>619</v>
      </c>
      <c r="G396" s="199" t="s">
        <v>489</v>
      </c>
      <c r="H396" s="200">
        <v>10</v>
      </c>
      <c r="I396" s="201"/>
      <c r="J396" s="202">
        <f>ROUND(I396*H396,2)</f>
        <v>0</v>
      </c>
      <c r="K396" s="198" t="s">
        <v>155</v>
      </c>
      <c r="L396" s="38"/>
      <c r="M396" s="203" t="s">
        <v>1</v>
      </c>
      <c r="N396" s="204" t="s">
        <v>47</v>
      </c>
      <c r="O396" s="66"/>
      <c r="P396" s="205">
        <f>O396*H396</f>
        <v>0</v>
      </c>
      <c r="Q396" s="205">
        <v>0.21734000000000001</v>
      </c>
      <c r="R396" s="205">
        <f>Q396*H396</f>
        <v>2.1734</v>
      </c>
      <c r="S396" s="205">
        <v>0</v>
      </c>
      <c r="T396" s="206">
        <f>S396*H396</f>
        <v>0</v>
      </c>
      <c r="AR396" s="207" t="s">
        <v>156</v>
      </c>
      <c r="AT396" s="207" t="s">
        <v>151</v>
      </c>
      <c r="AU396" s="207" t="s">
        <v>91</v>
      </c>
      <c r="AY396" s="17" t="s">
        <v>149</v>
      </c>
      <c r="BE396" s="208">
        <f>IF(N396="základní",J396,0)</f>
        <v>0</v>
      </c>
      <c r="BF396" s="208">
        <f>IF(N396="snížená",J396,0)</f>
        <v>0</v>
      </c>
      <c r="BG396" s="208">
        <f>IF(N396="zákl. přenesená",J396,0)</f>
        <v>0</v>
      </c>
      <c r="BH396" s="208">
        <f>IF(N396="sníž. přenesená",J396,0)</f>
        <v>0</v>
      </c>
      <c r="BI396" s="208">
        <f>IF(N396="nulová",J396,0)</f>
        <v>0</v>
      </c>
      <c r="BJ396" s="17" t="s">
        <v>89</v>
      </c>
      <c r="BK396" s="208">
        <f>ROUND(I396*H396,2)</f>
        <v>0</v>
      </c>
      <c r="BL396" s="17" t="s">
        <v>156</v>
      </c>
      <c r="BM396" s="207" t="s">
        <v>620</v>
      </c>
    </row>
    <row r="397" spans="2:65" s="12" customFormat="1" x14ac:dyDescent="0.2">
      <c r="B397" s="209"/>
      <c r="C397" s="210"/>
      <c r="D397" s="211" t="s">
        <v>158</v>
      </c>
      <c r="E397" s="212" t="s">
        <v>1</v>
      </c>
      <c r="F397" s="213" t="s">
        <v>164</v>
      </c>
      <c r="G397" s="210"/>
      <c r="H397" s="214">
        <v>10</v>
      </c>
      <c r="I397" s="215"/>
      <c r="J397" s="210"/>
      <c r="K397" s="210"/>
      <c r="L397" s="216"/>
      <c r="M397" s="217"/>
      <c r="N397" s="218"/>
      <c r="O397" s="218"/>
      <c r="P397" s="218"/>
      <c r="Q397" s="218"/>
      <c r="R397" s="218"/>
      <c r="S397" s="218"/>
      <c r="T397" s="219"/>
      <c r="AT397" s="220" t="s">
        <v>158</v>
      </c>
      <c r="AU397" s="220" t="s">
        <v>91</v>
      </c>
      <c r="AV397" s="12" t="s">
        <v>91</v>
      </c>
      <c r="AW397" s="12" t="s">
        <v>38</v>
      </c>
      <c r="AX397" s="12" t="s">
        <v>89</v>
      </c>
      <c r="AY397" s="220" t="s">
        <v>149</v>
      </c>
    </row>
    <row r="398" spans="2:65" s="1" customFormat="1" ht="16.5" customHeight="1" x14ac:dyDescent="0.2">
      <c r="B398" s="34"/>
      <c r="C398" s="231" t="s">
        <v>458</v>
      </c>
      <c r="D398" s="231" t="s">
        <v>203</v>
      </c>
      <c r="E398" s="232" t="s">
        <v>621</v>
      </c>
      <c r="F398" s="233" t="s">
        <v>622</v>
      </c>
      <c r="G398" s="234" t="s">
        <v>489</v>
      </c>
      <c r="H398" s="235">
        <v>10</v>
      </c>
      <c r="I398" s="236"/>
      <c r="J398" s="237">
        <f>ROUND(I398*H398,2)</f>
        <v>0</v>
      </c>
      <c r="K398" s="233" t="s">
        <v>155</v>
      </c>
      <c r="L398" s="238"/>
      <c r="M398" s="239" t="s">
        <v>1</v>
      </c>
      <c r="N398" s="240" t="s">
        <v>47</v>
      </c>
      <c r="O398" s="66"/>
      <c r="P398" s="205">
        <f>O398*H398</f>
        <v>0</v>
      </c>
      <c r="Q398" s="205">
        <v>0.16500000000000001</v>
      </c>
      <c r="R398" s="205">
        <f>Q398*H398</f>
        <v>1.6500000000000001</v>
      </c>
      <c r="S398" s="205">
        <v>0</v>
      </c>
      <c r="T398" s="206">
        <f>S398*H398</f>
        <v>0</v>
      </c>
      <c r="AR398" s="207" t="s">
        <v>197</v>
      </c>
      <c r="AT398" s="207" t="s">
        <v>203</v>
      </c>
      <c r="AU398" s="207" t="s">
        <v>91</v>
      </c>
      <c r="AY398" s="17" t="s">
        <v>149</v>
      </c>
      <c r="BE398" s="208">
        <f>IF(N398="základní",J398,0)</f>
        <v>0</v>
      </c>
      <c r="BF398" s="208">
        <f>IF(N398="snížená",J398,0)</f>
        <v>0</v>
      </c>
      <c r="BG398" s="208">
        <f>IF(N398="zákl. přenesená",J398,0)</f>
        <v>0</v>
      </c>
      <c r="BH398" s="208">
        <f>IF(N398="sníž. přenesená",J398,0)</f>
        <v>0</v>
      </c>
      <c r="BI398" s="208">
        <f>IF(N398="nulová",J398,0)</f>
        <v>0</v>
      </c>
      <c r="BJ398" s="17" t="s">
        <v>89</v>
      </c>
      <c r="BK398" s="208">
        <f>ROUND(I398*H398,2)</f>
        <v>0</v>
      </c>
      <c r="BL398" s="17" t="s">
        <v>156</v>
      </c>
      <c r="BM398" s="207" t="s">
        <v>623</v>
      </c>
    </row>
    <row r="399" spans="2:65" s="12" customFormat="1" x14ac:dyDescent="0.2">
      <c r="B399" s="209"/>
      <c r="C399" s="210"/>
      <c r="D399" s="211" t="s">
        <v>158</v>
      </c>
      <c r="E399" s="212" t="s">
        <v>1</v>
      </c>
      <c r="F399" s="213" t="s">
        <v>164</v>
      </c>
      <c r="G399" s="210"/>
      <c r="H399" s="214">
        <v>10</v>
      </c>
      <c r="I399" s="215"/>
      <c r="J399" s="210"/>
      <c r="K399" s="210"/>
      <c r="L399" s="216"/>
      <c r="M399" s="217"/>
      <c r="N399" s="218"/>
      <c r="O399" s="218"/>
      <c r="P399" s="218"/>
      <c r="Q399" s="218"/>
      <c r="R399" s="218"/>
      <c r="S399" s="218"/>
      <c r="T399" s="219"/>
      <c r="AT399" s="220" t="s">
        <v>158</v>
      </c>
      <c r="AU399" s="220" t="s">
        <v>91</v>
      </c>
      <c r="AV399" s="12" t="s">
        <v>91</v>
      </c>
      <c r="AW399" s="12" t="s">
        <v>38</v>
      </c>
      <c r="AX399" s="12" t="s">
        <v>89</v>
      </c>
      <c r="AY399" s="220" t="s">
        <v>149</v>
      </c>
    </row>
    <row r="400" spans="2:65" s="1" customFormat="1" ht="16.5" customHeight="1" x14ac:dyDescent="0.2">
      <c r="B400" s="34"/>
      <c r="C400" s="196" t="s">
        <v>624</v>
      </c>
      <c r="D400" s="196" t="s">
        <v>151</v>
      </c>
      <c r="E400" s="197" t="s">
        <v>625</v>
      </c>
      <c r="F400" s="198" t="s">
        <v>626</v>
      </c>
      <c r="G400" s="199" t="s">
        <v>489</v>
      </c>
      <c r="H400" s="200">
        <v>10</v>
      </c>
      <c r="I400" s="201"/>
      <c r="J400" s="202">
        <f>ROUND(I400*H400,2)</f>
        <v>0</v>
      </c>
      <c r="K400" s="198" t="s">
        <v>155</v>
      </c>
      <c r="L400" s="38"/>
      <c r="M400" s="203" t="s">
        <v>1</v>
      </c>
      <c r="N400" s="204" t="s">
        <v>47</v>
      </c>
      <c r="O400" s="66"/>
      <c r="P400" s="205">
        <f>O400*H400</f>
        <v>0</v>
      </c>
      <c r="Q400" s="205">
        <v>0.21734000000000001</v>
      </c>
      <c r="R400" s="205">
        <f>Q400*H400</f>
        <v>2.1734</v>
      </c>
      <c r="S400" s="205">
        <v>0</v>
      </c>
      <c r="T400" s="206">
        <f>S400*H400</f>
        <v>0</v>
      </c>
      <c r="AR400" s="207" t="s">
        <v>156</v>
      </c>
      <c r="AT400" s="207" t="s">
        <v>151</v>
      </c>
      <c r="AU400" s="207" t="s">
        <v>91</v>
      </c>
      <c r="AY400" s="17" t="s">
        <v>149</v>
      </c>
      <c r="BE400" s="208">
        <f>IF(N400="základní",J400,0)</f>
        <v>0</v>
      </c>
      <c r="BF400" s="208">
        <f>IF(N400="snížená",J400,0)</f>
        <v>0</v>
      </c>
      <c r="BG400" s="208">
        <f>IF(N400="zákl. přenesená",J400,0)</f>
        <v>0</v>
      </c>
      <c r="BH400" s="208">
        <f>IF(N400="sníž. přenesená",J400,0)</f>
        <v>0</v>
      </c>
      <c r="BI400" s="208">
        <f>IF(N400="nulová",J400,0)</f>
        <v>0</v>
      </c>
      <c r="BJ400" s="17" t="s">
        <v>89</v>
      </c>
      <c r="BK400" s="208">
        <f>ROUND(I400*H400,2)</f>
        <v>0</v>
      </c>
      <c r="BL400" s="17" t="s">
        <v>156</v>
      </c>
      <c r="BM400" s="207" t="s">
        <v>627</v>
      </c>
    </row>
    <row r="401" spans="2:65" s="12" customFormat="1" x14ac:dyDescent="0.2">
      <c r="B401" s="209"/>
      <c r="C401" s="210"/>
      <c r="D401" s="211" t="s">
        <v>158</v>
      </c>
      <c r="E401" s="212" t="s">
        <v>1</v>
      </c>
      <c r="F401" s="213" t="s">
        <v>164</v>
      </c>
      <c r="G401" s="210"/>
      <c r="H401" s="214">
        <v>10</v>
      </c>
      <c r="I401" s="215"/>
      <c r="J401" s="210"/>
      <c r="K401" s="210"/>
      <c r="L401" s="216"/>
      <c r="M401" s="217"/>
      <c r="N401" s="218"/>
      <c r="O401" s="218"/>
      <c r="P401" s="218"/>
      <c r="Q401" s="218"/>
      <c r="R401" s="218"/>
      <c r="S401" s="218"/>
      <c r="T401" s="219"/>
      <c r="AT401" s="220" t="s">
        <v>158</v>
      </c>
      <c r="AU401" s="220" t="s">
        <v>91</v>
      </c>
      <c r="AV401" s="12" t="s">
        <v>91</v>
      </c>
      <c r="AW401" s="12" t="s">
        <v>38</v>
      </c>
      <c r="AX401" s="12" t="s">
        <v>89</v>
      </c>
      <c r="AY401" s="220" t="s">
        <v>149</v>
      </c>
    </row>
    <row r="402" spans="2:65" s="1" customFormat="1" ht="16.5" customHeight="1" x14ac:dyDescent="0.2">
      <c r="B402" s="34"/>
      <c r="C402" s="231" t="s">
        <v>503</v>
      </c>
      <c r="D402" s="231" t="s">
        <v>203</v>
      </c>
      <c r="E402" s="232" t="s">
        <v>628</v>
      </c>
      <c r="F402" s="233" t="s">
        <v>629</v>
      </c>
      <c r="G402" s="234" t="s">
        <v>630</v>
      </c>
      <c r="H402" s="235">
        <v>10</v>
      </c>
      <c r="I402" s="236"/>
      <c r="J402" s="237">
        <f>ROUND(I402*H402,2)</f>
        <v>0</v>
      </c>
      <c r="K402" s="233" t="s">
        <v>1</v>
      </c>
      <c r="L402" s="238"/>
      <c r="M402" s="239" t="s">
        <v>1</v>
      </c>
      <c r="N402" s="240" t="s">
        <v>47</v>
      </c>
      <c r="O402" s="66"/>
      <c r="P402" s="205">
        <f>O402*H402</f>
        <v>0</v>
      </c>
      <c r="Q402" s="205">
        <v>3.7999999999999999E-2</v>
      </c>
      <c r="R402" s="205">
        <f>Q402*H402</f>
        <v>0.38</v>
      </c>
      <c r="S402" s="205">
        <v>0</v>
      </c>
      <c r="T402" s="206">
        <f>S402*H402</f>
        <v>0</v>
      </c>
      <c r="AR402" s="207" t="s">
        <v>197</v>
      </c>
      <c r="AT402" s="207" t="s">
        <v>203</v>
      </c>
      <c r="AU402" s="207" t="s">
        <v>91</v>
      </c>
      <c r="AY402" s="17" t="s">
        <v>149</v>
      </c>
      <c r="BE402" s="208">
        <f>IF(N402="základní",J402,0)</f>
        <v>0</v>
      </c>
      <c r="BF402" s="208">
        <f>IF(N402="snížená",J402,0)</f>
        <v>0</v>
      </c>
      <c r="BG402" s="208">
        <f>IF(N402="zákl. přenesená",J402,0)</f>
        <v>0</v>
      </c>
      <c r="BH402" s="208">
        <f>IF(N402="sníž. přenesená",J402,0)</f>
        <v>0</v>
      </c>
      <c r="BI402" s="208">
        <f>IF(N402="nulová",J402,0)</f>
        <v>0</v>
      </c>
      <c r="BJ402" s="17" t="s">
        <v>89</v>
      </c>
      <c r="BK402" s="208">
        <f>ROUND(I402*H402,2)</f>
        <v>0</v>
      </c>
      <c r="BL402" s="17" t="s">
        <v>156</v>
      </c>
      <c r="BM402" s="207" t="s">
        <v>631</v>
      </c>
    </row>
    <row r="403" spans="2:65" s="12" customFormat="1" x14ac:dyDescent="0.2">
      <c r="B403" s="209"/>
      <c r="C403" s="210"/>
      <c r="D403" s="211" t="s">
        <v>158</v>
      </c>
      <c r="E403" s="212" t="s">
        <v>1</v>
      </c>
      <c r="F403" s="213" t="s">
        <v>164</v>
      </c>
      <c r="G403" s="210"/>
      <c r="H403" s="214">
        <v>10</v>
      </c>
      <c r="I403" s="215"/>
      <c r="J403" s="210"/>
      <c r="K403" s="210"/>
      <c r="L403" s="216"/>
      <c r="M403" s="217"/>
      <c r="N403" s="218"/>
      <c r="O403" s="218"/>
      <c r="P403" s="218"/>
      <c r="Q403" s="218"/>
      <c r="R403" s="218"/>
      <c r="S403" s="218"/>
      <c r="T403" s="219"/>
      <c r="AT403" s="220" t="s">
        <v>158</v>
      </c>
      <c r="AU403" s="220" t="s">
        <v>91</v>
      </c>
      <c r="AV403" s="12" t="s">
        <v>91</v>
      </c>
      <c r="AW403" s="12" t="s">
        <v>38</v>
      </c>
      <c r="AX403" s="12" t="s">
        <v>89</v>
      </c>
      <c r="AY403" s="220" t="s">
        <v>149</v>
      </c>
    </row>
    <row r="404" spans="2:65" s="1" customFormat="1" ht="16.5" customHeight="1" x14ac:dyDescent="0.2">
      <c r="B404" s="34"/>
      <c r="C404" s="231" t="s">
        <v>632</v>
      </c>
      <c r="D404" s="231" t="s">
        <v>203</v>
      </c>
      <c r="E404" s="232" t="s">
        <v>633</v>
      </c>
      <c r="F404" s="233" t="s">
        <v>634</v>
      </c>
      <c r="G404" s="234" t="s">
        <v>630</v>
      </c>
      <c r="H404" s="235">
        <v>10</v>
      </c>
      <c r="I404" s="236"/>
      <c r="J404" s="237">
        <f>ROUND(I404*H404,2)</f>
        <v>0</v>
      </c>
      <c r="K404" s="233" t="s">
        <v>1</v>
      </c>
      <c r="L404" s="238"/>
      <c r="M404" s="239" t="s">
        <v>1</v>
      </c>
      <c r="N404" s="240" t="s">
        <v>47</v>
      </c>
      <c r="O404" s="66"/>
      <c r="P404" s="205">
        <f>O404*H404</f>
        <v>0</v>
      </c>
      <c r="Q404" s="205">
        <v>0.10100000000000001</v>
      </c>
      <c r="R404" s="205">
        <f>Q404*H404</f>
        <v>1.01</v>
      </c>
      <c r="S404" s="205">
        <v>0</v>
      </c>
      <c r="T404" s="206">
        <f>S404*H404</f>
        <v>0</v>
      </c>
      <c r="AR404" s="207" t="s">
        <v>197</v>
      </c>
      <c r="AT404" s="207" t="s">
        <v>203</v>
      </c>
      <c r="AU404" s="207" t="s">
        <v>91</v>
      </c>
      <c r="AY404" s="17" t="s">
        <v>149</v>
      </c>
      <c r="BE404" s="208">
        <f>IF(N404="základní",J404,0)</f>
        <v>0</v>
      </c>
      <c r="BF404" s="208">
        <f>IF(N404="snížená",J404,0)</f>
        <v>0</v>
      </c>
      <c r="BG404" s="208">
        <f>IF(N404="zákl. přenesená",J404,0)</f>
        <v>0</v>
      </c>
      <c r="BH404" s="208">
        <f>IF(N404="sníž. přenesená",J404,0)</f>
        <v>0</v>
      </c>
      <c r="BI404" s="208">
        <f>IF(N404="nulová",J404,0)</f>
        <v>0</v>
      </c>
      <c r="BJ404" s="17" t="s">
        <v>89</v>
      </c>
      <c r="BK404" s="208">
        <f>ROUND(I404*H404,2)</f>
        <v>0</v>
      </c>
      <c r="BL404" s="17" t="s">
        <v>156</v>
      </c>
      <c r="BM404" s="207" t="s">
        <v>635</v>
      </c>
    </row>
    <row r="405" spans="2:65" s="12" customFormat="1" x14ac:dyDescent="0.2">
      <c r="B405" s="209"/>
      <c r="C405" s="210"/>
      <c r="D405" s="211" t="s">
        <v>158</v>
      </c>
      <c r="E405" s="212" t="s">
        <v>1</v>
      </c>
      <c r="F405" s="213" t="s">
        <v>164</v>
      </c>
      <c r="G405" s="210"/>
      <c r="H405" s="214">
        <v>10</v>
      </c>
      <c r="I405" s="215"/>
      <c r="J405" s="210"/>
      <c r="K405" s="210"/>
      <c r="L405" s="216"/>
      <c r="M405" s="217"/>
      <c r="N405" s="218"/>
      <c r="O405" s="218"/>
      <c r="P405" s="218"/>
      <c r="Q405" s="218"/>
      <c r="R405" s="218"/>
      <c r="S405" s="218"/>
      <c r="T405" s="219"/>
      <c r="AT405" s="220" t="s">
        <v>158</v>
      </c>
      <c r="AU405" s="220" t="s">
        <v>91</v>
      </c>
      <c r="AV405" s="12" t="s">
        <v>91</v>
      </c>
      <c r="AW405" s="12" t="s">
        <v>38</v>
      </c>
      <c r="AX405" s="12" t="s">
        <v>89</v>
      </c>
      <c r="AY405" s="220" t="s">
        <v>149</v>
      </c>
    </row>
    <row r="406" spans="2:65" s="1" customFormat="1" ht="16.5" customHeight="1" x14ac:dyDescent="0.2">
      <c r="B406" s="34"/>
      <c r="C406" s="196" t="s">
        <v>636</v>
      </c>
      <c r="D406" s="196" t="s">
        <v>151</v>
      </c>
      <c r="E406" s="197" t="s">
        <v>637</v>
      </c>
      <c r="F406" s="198" t="s">
        <v>638</v>
      </c>
      <c r="G406" s="199" t="s">
        <v>489</v>
      </c>
      <c r="H406" s="200">
        <v>9</v>
      </c>
      <c r="I406" s="201"/>
      <c r="J406" s="202">
        <f>ROUND(I406*H406,2)</f>
        <v>0</v>
      </c>
      <c r="K406" s="198" t="s">
        <v>155</v>
      </c>
      <c r="L406" s="38"/>
      <c r="M406" s="203" t="s">
        <v>1</v>
      </c>
      <c r="N406" s="204" t="s">
        <v>47</v>
      </c>
      <c r="O406" s="66"/>
      <c r="P406" s="205">
        <f>O406*H406</f>
        <v>0</v>
      </c>
      <c r="Q406" s="205">
        <v>0.42368</v>
      </c>
      <c r="R406" s="205">
        <f>Q406*H406</f>
        <v>3.8131200000000001</v>
      </c>
      <c r="S406" s="205">
        <v>0</v>
      </c>
      <c r="T406" s="206">
        <f>S406*H406</f>
        <v>0</v>
      </c>
      <c r="AR406" s="207" t="s">
        <v>156</v>
      </c>
      <c r="AT406" s="207" t="s">
        <v>151</v>
      </c>
      <c r="AU406" s="207" t="s">
        <v>91</v>
      </c>
      <c r="AY406" s="17" t="s">
        <v>149</v>
      </c>
      <c r="BE406" s="208">
        <f>IF(N406="základní",J406,0)</f>
        <v>0</v>
      </c>
      <c r="BF406" s="208">
        <f>IF(N406="snížená",J406,0)</f>
        <v>0</v>
      </c>
      <c r="BG406" s="208">
        <f>IF(N406="zákl. přenesená",J406,0)</f>
        <v>0</v>
      </c>
      <c r="BH406" s="208">
        <f>IF(N406="sníž. přenesená",J406,0)</f>
        <v>0</v>
      </c>
      <c r="BI406" s="208">
        <f>IF(N406="nulová",J406,0)</f>
        <v>0</v>
      </c>
      <c r="BJ406" s="17" t="s">
        <v>89</v>
      </c>
      <c r="BK406" s="208">
        <f>ROUND(I406*H406,2)</f>
        <v>0</v>
      </c>
      <c r="BL406" s="17" t="s">
        <v>156</v>
      </c>
      <c r="BM406" s="207" t="s">
        <v>639</v>
      </c>
    </row>
    <row r="407" spans="2:65" s="12" customFormat="1" x14ac:dyDescent="0.2">
      <c r="B407" s="209"/>
      <c r="C407" s="210"/>
      <c r="D407" s="211" t="s">
        <v>158</v>
      </c>
      <c r="E407" s="212" t="s">
        <v>1</v>
      </c>
      <c r="F407" s="213" t="s">
        <v>202</v>
      </c>
      <c r="G407" s="210"/>
      <c r="H407" s="214">
        <v>9</v>
      </c>
      <c r="I407" s="215"/>
      <c r="J407" s="210"/>
      <c r="K407" s="210"/>
      <c r="L407" s="216"/>
      <c r="M407" s="217"/>
      <c r="N407" s="218"/>
      <c r="O407" s="218"/>
      <c r="P407" s="218"/>
      <c r="Q407" s="218"/>
      <c r="R407" s="218"/>
      <c r="S407" s="218"/>
      <c r="T407" s="219"/>
      <c r="AT407" s="220" t="s">
        <v>158</v>
      </c>
      <c r="AU407" s="220" t="s">
        <v>91</v>
      </c>
      <c r="AV407" s="12" t="s">
        <v>91</v>
      </c>
      <c r="AW407" s="12" t="s">
        <v>38</v>
      </c>
      <c r="AX407" s="12" t="s">
        <v>89</v>
      </c>
      <c r="AY407" s="220" t="s">
        <v>149</v>
      </c>
    </row>
    <row r="408" spans="2:65" s="1" customFormat="1" ht="16.5" customHeight="1" x14ac:dyDescent="0.2">
      <c r="B408" s="34"/>
      <c r="C408" s="196" t="s">
        <v>640</v>
      </c>
      <c r="D408" s="196" t="s">
        <v>151</v>
      </c>
      <c r="E408" s="197" t="s">
        <v>641</v>
      </c>
      <c r="F408" s="198" t="s">
        <v>642</v>
      </c>
      <c r="G408" s="199" t="s">
        <v>489</v>
      </c>
      <c r="H408" s="200">
        <v>11</v>
      </c>
      <c r="I408" s="201"/>
      <c r="J408" s="202">
        <f>ROUND(I408*H408,2)</f>
        <v>0</v>
      </c>
      <c r="K408" s="198" t="s">
        <v>155</v>
      </c>
      <c r="L408" s="38"/>
      <c r="M408" s="203" t="s">
        <v>1</v>
      </c>
      <c r="N408" s="204" t="s">
        <v>47</v>
      </c>
      <c r="O408" s="66"/>
      <c r="P408" s="205">
        <f>O408*H408</f>
        <v>0</v>
      </c>
      <c r="Q408" s="205">
        <v>0.32272000000000001</v>
      </c>
      <c r="R408" s="205">
        <f>Q408*H408</f>
        <v>3.5499200000000002</v>
      </c>
      <c r="S408" s="205">
        <v>0</v>
      </c>
      <c r="T408" s="206">
        <f>S408*H408</f>
        <v>0</v>
      </c>
      <c r="AR408" s="207" t="s">
        <v>156</v>
      </c>
      <c r="AT408" s="207" t="s">
        <v>151</v>
      </c>
      <c r="AU408" s="207" t="s">
        <v>91</v>
      </c>
      <c r="AY408" s="17" t="s">
        <v>149</v>
      </c>
      <c r="BE408" s="208">
        <f>IF(N408="základní",J408,0)</f>
        <v>0</v>
      </c>
      <c r="BF408" s="208">
        <f>IF(N408="snížená",J408,0)</f>
        <v>0</v>
      </c>
      <c r="BG408" s="208">
        <f>IF(N408="zákl. přenesená",J408,0)</f>
        <v>0</v>
      </c>
      <c r="BH408" s="208">
        <f>IF(N408="sníž. přenesená",J408,0)</f>
        <v>0</v>
      </c>
      <c r="BI408" s="208">
        <f>IF(N408="nulová",J408,0)</f>
        <v>0</v>
      </c>
      <c r="BJ408" s="17" t="s">
        <v>89</v>
      </c>
      <c r="BK408" s="208">
        <f>ROUND(I408*H408,2)</f>
        <v>0</v>
      </c>
      <c r="BL408" s="17" t="s">
        <v>156</v>
      </c>
      <c r="BM408" s="207" t="s">
        <v>643</v>
      </c>
    </row>
    <row r="409" spans="2:65" s="12" customFormat="1" x14ac:dyDescent="0.2">
      <c r="B409" s="209"/>
      <c r="C409" s="210"/>
      <c r="D409" s="211" t="s">
        <v>158</v>
      </c>
      <c r="E409" s="212" t="s">
        <v>1</v>
      </c>
      <c r="F409" s="213" t="s">
        <v>165</v>
      </c>
      <c r="G409" s="210"/>
      <c r="H409" s="214">
        <v>11</v>
      </c>
      <c r="I409" s="215"/>
      <c r="J409" s="210"/>
      <c r="K409" s="210"/>
      <c r="L409" s="216"/>
      <c r="M409" s="217"/>
      <c r="N409" s="218"/>
      <c r="O409" s="218"/>
      <c r="P409" s="218"/>
      <c r="Q409" s="218"/>
      <c r="R409" s="218"/>
      <c r="S409" s="218"/>
      <c r="T409" s="219"/>
      <c r="AT409" s="220" t="s">
        <v>158</v>
      </c>
      <c r="AU409" s="220" t="s">
        <v>91</v>
      </c>
      <c r="AV409" s="12" t="s">
        <v>91</v>
      </c>
      <c r="AW409" s="12" t="s">
        <v>38</v>
      </c>
      <c r="AX409" s="12" t="s">
        <v>89</v>
      </c>
      <c r="AY409" s="220" t="s">
        <v>149</v>
      </c>
    </row>
    <row r="410" spans="2:65" s="1" customFormat="1" ht="16.5" customHeight="1" x14ac:dyDescent="0.2">
      <c r="B410" s="34"/>
      <c r="C410" s="196" t="s">
        <v>644</v>
      </c>
      <c r="D410" s="196" t="s">
        <v>151</v>
      </c>
      <c r="E410" s="197" t="s">
        <v>645</v>
      </c>
      <c r="F410" s="198" t="s">
        <v>646</v>
      </c>
      <c r="G410" s="199" t="s">
        <v>489</v>
      </c>
      <c r="H410" s="200">
        <v>2</v>
      </c>
      <c r="I410" s="201"/>
      <c r="J410" s="202">
        <f>ROUND(I410*H410,2)</f>
        <v>0</v>
      </c>
      <c r="K410" s="198" t="s">
        <v>155</v>
      </c>
      <c r="L410" s="38"/>
      <c r="M410" s="203" t="s">
        <v>1</v>
      </c>
      <c r="N410" s="204" t="s">
        <v>47</v>
      </c>
      <c r="O410" s="66"/>
      <c r="P410" s="205">
        <f>O410*H410</f>
        <v>0</v>
      </c>
      <c r="Q410" s="205">
        <v>0.42080000000000001</v>
      </c>
      <c r="R410" s="205">
        <f>Q410*H410</f>
        <v>0.84160000000000001</v>
      </c>
      <c r="S410" s="205">
        <v>0</v>
      </c>
      <c r="T410" s="206">
        <f>S410*H410</f>
        <v>0</v>
      </c>
      <c r="AR410" s="207" t="s">
        <v>156</v>
      </c>
      <c r="AT410" s="207" t="s">
        <v>151</v>
      </c>
      <c r="AU410" s="207" t="s">
        <v>91</v>
      </c>
      <c r="AY410" s="17" t="s">
        <v>149</v>
      </c>
      <c r="BE410" s="208">
        <f>IF(N410="základní",J410,0)</f>
        <v>0</v>
      </c>
      <c r="BF410" s="208">
        <f>IF(N410="snížená",J410,0)</f>
        <v>0</v>
      </c>
      <c r="BG410" s="208">
        <f>IF(N410="zákl. přenesená",J410,0)</f>
        <v>0</v>
      </c>
      <c r="BH410" s="208">
        <f>IF(N410="sníž. přenesená",J410,0)</f>
        <v>0</v>
      </c>
      <c r="BI410" s="208">
        <f>IF(N410="nulová",J410,0)</f>
        <v>0</v>
      </c>
      <c r="BJ410" s="17" t="s">
        <v>89</v>
      </c>
      <c r="BK410" s="208">
        <f>ROUND(I410*H410,2)</f>
        <v>0</v>
      </c>
      <c r="BL410" s="17" t="s">
        <v>156</v>
      </c>
      <c r="BM410" s="207" t="s">
        <v>647</v>
      </c>
    </row>
    <row r="411" spans="2:65" s="12" customFormat="1" x14ac:dyDescent="0.2">
      <c r="B411" s="209"/>
      <c r="C411" s="210"/>
      <c r="D411" s="211" t="s">
        <v>158</v>
      </c>
      <c r="E411" s="212" t="s">
        <v>1</v>
      </c>
      <c r="F411" s="213" t="s">
        <v>91</v>
      </c>
      <c r="G411" s="210"/>
      <c r="H411" s="214">
        <v>2</v>
      </c>
      <c r="I411" s="215"/>
      <c r="J411" s="210"/>
      <c r="K411" s="210"/>
      <c r="L411" s="216"/>
      <c r="M411" s="217"/>
      <c r="N411" s="218"/>
      <c r="O411" s="218"/>
      <c r="P411" s="218"/>
      <c r="Q411" s="218"/>
      <c r="R411" s="218"/>
      <c r="S411" s="218"/>
      <c r="T411" s="219"/>
      <c r="AT411" s="220" t="s">
        <v>158</v>
      </c>
      <c r="AU411" s="220" t="s">
        <v>91</v>
      </c>
      <c r="AV411" s="12" t="s">
        <v>91</v>
      </c>
      <c r="AW411" s="12" t="s">
        <v>38</v>
      </c>
      <c r="AX411" s="12" t="s">
        <v>89</v>
      </c>
      <c r="AY411" s="220" t="s">
        <v>149</v>
      </c>
    </row>
    <row r="412" spans="2:65" s="1" customFormat="1" ht="16.5" customHeight="1" x14ac:dyDescent="0.2">
      <c r="B412" s="34"/>
      <c r="C412" s="196" t="s">
        <v>648</v>
      </c>
      <c r="D412" s="196" t="s">
        <v>151</v>
      </c>
      <c r="E412" s="197" t="s">
        <v>649</v>
      </c>
      <c r="F412" s="198" t="s">
        <v>650</v>
      </c>
      <c r="G412" s="199" t="s">
        <v>489</v>
      </c>
      <c r="H412" s="200">
        <v>2</v>
      </c>
      <c r="I412" s="201"/>
      <c r="J412" s="202">
        <f>ROUND(I412*H412,2)</f>
        <v>0</v>
      </c>
      <c r="K412" s="198" t="s">
        <v>155</v>
      </c>
      <c r="L412" s="38"/>
      <c r="M412" s="203" t="s">
        <v>1</v>
      </c>
      <c r="N412" s="204" t="s">
        <v>47</v>
      </c>
      <c r="O412" s="66"/>
      <c r="P412" s="205">
        <f>O412*H412</f>
        <v>0</v>
      </c>
      <c r="Q412" s="205">
        <v>0.32973999999999998</v>
      </c>
      <c r="R412" s="205">
        <f>Q412*H412</f>
        <v>0.65947999999999996</v>
      </c>
      <c r="S412" s="205">
        <v>0</v>
      </c>
      <c r="T412" s="206">
        <f>S412*H412</f>
        <v>0</v>
      </c>
      <c r="AR412" s="207" t="s">
        <v>156</v>
      </c>
      <c r="AT412" s="207" t="s">
        <v>151</v>
      </c>
      <c r="AU412" s="207" t="s">
        <v>91</v>
      </c>
      <c r="AY412" s="17" t="s">
        <v>149</v>
      </c>
      <c r="BE412" s="208">
        <f>IF(N412="základní",J412,0)</f>
        <v>0</v>
      </c>
      <c r="BF412" s="208">
        <f>IF(N412="snížená",J412,0)</f>
        <v>0</v>
      </c>
      <c r="BG412" s="208">
        <f>IF(N412="zákl. přenesená",J412,0)</f>
        <v>0</v>
      </c>
      <c r="BH412" s="208">
        <f>IF(N412="sníž. přenesená",J412,0)</f>
        <v>0</v>
      </c>
      <c r="BI412" s="208">
        <f>IF(N412="nulová",J412,0)</f>
        <v>0</v>
      </c>
      <c r="BJ412" s="17" t="s">
        <v>89</v>
      </c>
      <c r="BK412" s="208">
        <f>ROUND(I412*H412,2)</f>
        <v>0</v>
      </c>
      <c r="BL412" s="17" t="s">
        <v>156</v>
      </c>
      <c r="BM412" s="207" t="s">
        <v>651</v>
      </c>
    </row>
    <row r="413" spans="2:65" s="12" customFormat="1" x14ac:dyDescent="0.2">
      <c r="B413" s="209"/>
      <c r="C413" s="210"/>
      <c r="D413" s="211" t="s">
        <v>158</v>
      </c>
      <c r="E413" s="212" t="s">
        <v>1</v>
      </c>
      <c r="F413" s="213" t="s">
        <v>91</v>
      </c>
      <c r="G413" s="210"/>
      <c r="H413" s="214">
        <v>2</v>
      </c>
      <c r="I413" s="215"/>
      <c r="J413" s="210"/>
      <c r="K413" s="210"/>
      <c r="L413" s="216"/>
      <c r="M413" s="217"/>
      <c r="N413" s="218"/>
      <c r="O413" s="218"/>
      <c r="P413" s="218"/>
      <c r="Q413" s="218"/>
      <c r="R413" s="218"/>
      <c r="S413" s="218"/>
      <c r="T413" s="219"/>
      <c r="AT413" s="220" t="s">
        <v>158</v>
      </c>
      <c r="AU413" s="220" t="s">
        <v>91</v>
      </c>
      <c r="AV413" s="12" t="s">
        <v>91</v>
      </c>
      <c r="AW413" s="12" t="s">
        <v>38</v>
      </c>
      <c r="AX413" s="12" t="s">
        <v>89</v>
      </c>
      <c r="AY413" s="220" t="s">
        <v>149</v>
      </c>
    </row>
    <row r="414" spans="2:65" s="1" customFormat="1" ht="16.5" customHeight="1" x14ac:dyDescent="0.2">
      <c r="B414" s="34"/>
      <c r="C414" s="196" t="s">
        <v>652</v>
      </c>
      <c r="D414" s="196" t="s">
        <v>151</v>
      </c>
      <c r="E414" s="197" t="s">
        <v>653</v>
      </c>
      <c r="F414" s="198" t="s">
        <v>654</v>
      </c>
      <c r="G414" s="199" t="s">
        <v>489</v>
      </c>
      <c r="H414" s="200">
        <v>5</v>
      </c>
      <c r="I414" s="201"/>
      <c r="J414" s="202">
        <f>ROUND(I414*H414,2)</f>
        <v>0</v>
      </c>
      <c r="K414" s="198" t="s">
        <v>155</v>
      </c>
      <c r="L414" s="38"/>
      <c r="M414" s="203" t="s">
        <v>1</v>
      </c>
      <c r="N414" s="204" t="s">
        <v>47</v>
      </c>
      <c r="O414" s="66"/>
      <c r="P414" s="205">
        <f>O414*H414</f>
        <v>0</v>
      </c>
      <c r="Q414" s="205">
        <v>0.31108000000000002</v>
      </c>
      <c r="R414" s="205">
        <f>Q414*H414</f>
        <v>1.5554000000000001</v>
      </c>
      <c r="S414" s="205">
        <v>0</v>
      </c>
      <c r="T414" s="206">
        <f>S414*H414</f>
        <v>0</v>
      </c>
      <c r="AR414" s="207" t="s">
        <v>156</v>
      </c>
      <c r="AT414" s="207" t="s">
        <v>151</v>
      </c>
      <c r="AU414" s="207" t="s">
        <v>91</v>
      </c>
      <c r="AY414" s="17" t="s">
        <v>149</v>
      </c>
      <c r="BE414" s="208">
        <f>IF(N414="základní",J414,0)</f>
        <v>0</v>
      </c>
      <c r="BF414" s="208">
        <f>IF(N414="snížená",J414,0)</f>
        <v>0</v>
      </c>
      <c r="BG414" s="208">
        <f>IF(N414="zákl. přenesená",J414,0)</f>
        <v>0</v>
      </c>
      <c r="BH414" s="208">
        <f>IF(N414="sníž. přenesená",J414,0)</f>
        <v>0</v>
      </c>
      <c r="BI414" s="208">
        <f>IF(N414="nulová",J414,0)</f>
        <v>0</v>
      </c>
      <c r="BJ414" s="17" t="s">
        <v>89</v>
      </c>
      <c r="BK414" s="208">
        <f>ROUND(I414*H414,2)</f>
        <v>0</v>
      </c>
      <c r="BL414" s="17" t="s">
        <v>156</v>
      </c>
      <c r="BM414" s="207" t="s">
        <v>655</v>
      </c>
    </row>
    <row r="415" spans="2:65" s="12" customFormat="1" x14ac:dyDescent="0.2">
      <c r="B415" s="209"/>
      <c r="C415" s="210"/>
      <c r="D415" s="211" t="s">
        <v>158</v>
      </c>
      <c r="E415" s="212" t="s">
        <v>1</v>
      </c>
      <c r="F415" s="213" t="s">
        <v>178</v>
      </c>
      <c r="G415" s="210"/>
      <c r="H415" s="214">
        <v>5</v>
      </c>
      <c r="I415" s="215"/>
      <c r="J415" s="210"/>
      <c r="K415" s="210"/>
      <c r="L415" s="216"/>
      <c r="M415" s="217"/>
      <c r="N415" s="218"/>
      <c r="O415" s="218"/>
      <c r="P415" s="218"/>
      <c r="Q415" s="218"/>
      <c r="R415" s="218"/>
      <c r="S415" s="218"/>
      <c r="T415" s="219"/>
      <c r="AT415" s="220" t="s">
        <v>158</v>
      </c>
      <c r="AU415" s="220" t="s">
        <v>91</v>
      </c>
      <c r="AV415" s="12" t="s">
        <v>91</v>
      </c>
      <c r="AW415" s="12" t="s">
        <v>38</v>
      </c>
      <c r="AX415" s="12" t="s">
        <v>89</v>
      </c>
      <c r="AY415" s="220" t="s">
        <v>149</v>
      </c>
    </row>
    <row r="416" spans="2:65" s="1" customFormat="1" ht="16.5" customHeight="1" x14ac:dyDescent="0.2">
      <c r="B416" s="34"/>
      <c r="C416" s="196" t="s">
        <v>656</v>
      </c>
      <c r="D416" s="196" t="s">
        <v>151</v>
      </c>
      <c r="E416" s="197" t="s">
        <v>657</v>
      </c>
      <c r="F416" s="198" t="s">
        <v>658</v>
      </c>
      <c r="G416" s="199" t="s">
        <v>489</v>
      </c>
      <c r="H416" s="200">
        <v>12</v>
      </c>
      <c r="I416" s="201"/>
      <c r="J416" s="202">
        <f>ROUND(I416*H416,2)</f>
        <v>0</v>
      </c>
      <c r="K416" s="198" t="s">
        <v>155</v>
      </c>
      <c r="L416" s="38"/>
      <c r="M416" s="203" t="s">
        <v>1</v>
      </c>
      <c r="N416" s="204" t="s">
        <v>47</v>
      </c>
      <c r="O416" s="66"/>
      <c r="P416" s="205">
        <f>O416*H416</f>
        <v>0</v>
      </c>
      <c r="Q416" s="205">
        <v>0.26469999999999999</v>
      </c>
      <c r="R416" s="205">
        <f>Q416*H416</f>
        <v>3.1764000000000001</v>
      </c>
      <c r="S416" s="205">
        <v>0</v>
      </c>
      <c r="T416" s="206">
        <f>S416*H416</f>
        <v>0</v>
      </c>
      <c r="AR416" s="207" t="s">
        <v>156</v>
      </c>
      <c r="AT416" s="207" t="s">
        <v>151</v>
      </c>
      <c r="AU416" s="207" t="s">
        <v>91</v>
      </c>
      <c r="AY416" s="17" t="s">
        <v>149</v>
      </c>
      <c r="BE416" s="208">
        <f>IF(N416="základní",J416,0)</f>
        <v>0</v>
      </c>
      <c r="BF416" s="208">
        <f>IF(N416="snížená",J416,0)</f>
        <v>0</v>
      </c>
      <c r="BG416" s="208">
        <f>IF(N416="zákl. přenesená",J416,0)</f>
        <v>0</v>
      </c>
      <c r="BH416" s="208">
        <f>IF(N416="sníž. přenesená",J416,0)</f>
        <v>0</v>
      </c>
      <c r="BI416" s="208">
        <f>IF(N416="nulová",J416,0)</f>
        <v>0</v>
      </c>
      <c r="BJ416" s="17" t="s">
        <v>89</v>
      </c>
      <c r="BK416" s="208">
        <f>ROUND(I416*H416,2)</f>
        <v>0</v>
      </c>
      <c r="BL416" s="17" t="s">
        <v>156</v>
      </c>
      <c r="BM416" s="207" t="s">
        <v>659</v>
      </c>
    </row>
    <row r="417" spans="2:65" s="12" customFormat="1" x14ac:dyDescent="0.2">
      <c r="B417" s="209"/>
      <c r="C417" s="210"/>
      <c r="D417" s="211" t="s">
        <v>158</v>
      </c>
      <c r="E417" s="212" t="s">
        <v>1</v>
      </c>
      <c r="F417" s="213" t="s">
        <v>195</v>
      </c>
      <c r="G417" s="210"/>
      <c r="H417" s="214">
        <v>12</v>
      </c>
      <c r="I417" s="215"/>
      <c r="J417" s="210"/>
      <c r="K417" s="210"/>
      <c r="L417" s="216"/>
      <c r="M417" s="217"/>
      <c r="N417" s="218"/>
      <c r="O417" s="218"/>
      <c r="P417" s="218"/>
      <c r="Q417" s="218"/>
      <c r="R417" s="218"/>
      <c r="S417" s="218"/>
      <c r="T417" s="219"/>
      <c r="AT417" s="220" t="s">
        <v>158</v>
      </c>
      <c r="AU417" s="220" t="s">
        <v>91</v>
      </c>
      <c r="AV417" s="12" t="s">
        <v>91</v>
      </c>
      <c r="AW417" s="12" t="s">
        <v>38</v>
      </c>
      <c r="AX417" s="12" t="s">
        <v>89</v>
      </c>
      <c r="AY417" s="220" t="s">
        <v>149</v>
      </c>
    </row>
    <row r="418" spans="2:65" s="1" customFormat="1" ht="16.5" customHeight="1" x14ac:dyDescent="0.2">
      <c r="B418" s="34"/>
      <c r="C418" s="196" t="s">
        <v>660</v>
      </c>
      <c r="D418" s="196" t="s">
        <v>151</v>
      </c>
      <c r="E418" s="197" t="s">
        <v>661</v>
      </c>
      <c r="F418" s="198" t="s">
        <v>662</v>
      </c>
      <c r="G418" s="199" t="s">
        <v>489</v>
      </c>
      <c r="H418" s="200">
        <v>2</v>
      </c>
      <c r="I418" s="201"/>
      <c r="J418" s="202">
        <f>ROUND(I418*H418,2)</f>
        <v>0</v>
      </c>
      <c r="K418" s="198" t="s">
        <v>1</v>
      </c>
      <c r="L418" s="38"/>
      <c r="M418" s="203" t="s">
        <v>1</v>
      </c>
      <c r="N418" s="204" t="s">
        <v>47</v>
      </c>
      <c r="O418" s="66"/>
      <c r="P418" s="205">
        <f>O418*H418</f>
        <v>0</v>
      </c>
      <c r="Q418" s="205">
        <v>0.01</v>
      </c>
      <c r="R418" s="205">
        <f>Q418*H418</f>
        <v>0.02</v>
      </c>
      <c r="S418" s="205">
        <v>0</v>
      </c>
      <c r="T418" s="206">
        <f>S418*H418</f>
        <v>0</v>
      </c>
      <c r="AR418" s="207" t="s">
        <v>156</v>
      </c>
      <c r="AT418" s="207" t="s">
        <v>151</v>
      </c>
      <c r="AU418" s="207" t="s">
        <v>91</v>
      </c>
      <c r="AY418" s="17" t="s">
        <v>149</v>
      </c>
      <c r="BE418" s="208">
        <f>IF(N418="základní",J418,0)</f>
        <v>0</v>
      </c>
      <c r="BF418" s="208">
        <f>IF(N418="snížená",J418,0)</f>
        <v>0</v>
      </c>
      <c r="BG418" s="208">
        <f>IF(N418="zákl. přenesená",J418,0)</f>
        <v>0</v>
      </c>
      <c r="BH418" s="208">
        <f>IF(N418="sníž. přenesená",J418,0)</f>
        <v>0</v>
      </c>
      <c r="BI418" s="208">
        <f>IF(N418="nulová",J418,0)</f>
        <v>0</v>
      </c>
      <c r="BJ418" s="17" t="s">
        <v>89</v>
      </c>
      <c r="BK418" s="208">
        <f>ROUND(I418*H418,2)</f>
        <v>0</v>
      </c>
      <c r="BL418" s="17" t="s">
        <v>156</v>
      </c>
      <c r="BM418" s="207" t="s">
        <v>663</v>
      </c>
    </row>
    <row r="419" spans="2:65" s="12" customFormat="1" x14ac:dyDescent="0.2">
      <c r="B419" s="209"/>
      <c r="C419" s="210"/>
      <c r="D419" s="211" t="s">
        <v>158</v>
      </c>
      <c r="E419" s="212" t="s">
        <v>1</v>
      </c>
      <c r="F419" s="213" t="s">
        <v>91</v>
      </c>
      <c r="G419" s="210"/>
      <c r="H419" s="214">
        <v>2</v>
      </c>
      <c r="I419" s="215"/>
      <c r="J419" s="210"/>
      <c r="K419" s="210"/>
      <c r="L419" s="216"/>
      <c r="M419" s="217"/>
      <c r="N419" s="218"/>
      <c r="O419" s="218"/>
      <c r="P419" s="218"/>
      <c r="Q419" s="218"/>
      <c r="R419" s="218"/>
      <c r="S419" s="218"/>
      <c r="T419" s="219"/>
      <c r="AT419" s="220" t="s">
        <v>158</v>
      </c>
      <c r="AU419" s="220" t="s">
        <v>91</v>
      </c>
      <c r="AV419" s="12" t="s">
        <v>91</v>
      </c>
      <c r="AW419" s="12" t="s">
        <v>38</v>
      </c>
      <c r="AX419" s="12" t="s">
        <v>89</v>
      </c>
      <c r="AY419" s="220" t="s">
        <v>149</v>
      </c>
    </row>
    <row r="420" spans="2:65" s="11" customFormat="1" ht="22.9" customHeight="1" x14ac:dyDescent="0.2">
      <c r="B420" s="180"/>
      <c r="C420" s="181"/>
      <c r="D420" s="182" t="s">
        <v>81</v>
      </c>
      <c r="E420" s="194" t="s">
        <v>636</v>
      </c>
      <c r="F420" s="194" t="s">
        <v>664</v>
      </c>
      <c r="G420" s="181"/>
      <c r="H420" s="181"/>
      <c r="I420" s="184"/>
      <c r="J420" s="195">
        <f>BK420</f>
        <v>0</v>
      </c>
      <c r="K420" s="181"/>
      <c r="L420" s="186"/>
      <c r="M420" s="187"/>
      <c r="N420" s="188"/>
      <c r="O420" s="188"/>
      <c r="P420" s="189">
        <f>SUM(P421:P476)</f>
        <v>0</v>
      </c>
      <c r="Q420" s="188"/>
      <c r="R420" s="189">
        <f>SUM(R421:R476)</f>
        <v>215.13867500000001</v>
      </c>
      <c r="S420" s="188"/>
      <c r="T420" s="190">
        <f>SUM(T421:T476)</f>
        <v>0</v>
      </c>
      <c r="AR420" s="191" t="s">
        <v>89</v>
      </c>
      <c r="AT420" s="192" t="s">
        <v>81</v>
      </c>
      <c r="AU420" s="192" t="s">
        <v>89</v>
      </c>
      <c r="AY420" s="191" t="s">
        <v>149</v>
      </c>
      <c r="BK420" s="193">
        <f>SUM(BK421:BK476)</f>
        <v>0</v>
      </c>
    </row>
    <row r="421" spans="2:65" s="1" customFormat="1" ht="16.5" customHeight="1" x14ac:dyDescent="0.2">
      <c r="B421" s="34"/>
      <c r="C421" s="196" t="s">
        <v>665</v>
      </c>
      <c r="D421" s="196" t="s">
        <v>151</v>
      </c>
      <c r="E421" s="197" t="s">
        <v>666</v>
      </c>
      <c r="F421" s="198" t="s">
        <v>667</v>
      </c>
      <c r="G421" s="199" t="s">
        <v>186</v>
      </c>
      <c r="H421" s="200">
        <v>12</v>
      </c>
      <c r="I421" s="201"/>
      <c r="J421" s="202">
        <f>ROUND(I421*H421,2)</f>
        <v>0</v>
      </c>
      <c r="K421" s="198" t="s">
        <v>155</v>
      </c>
      <c r="L421" s="38"/>
      <c r="M421" s="203" t="s">
        <v>1</v>
      </c>
      <c r="N421" s="204" t="s">
        <v>47</v>
      </c>
      <c r="O421" s="66"/>
      <c r="P421" s="205">
        <f>O421*H421</f>
        <v>0</v>
      </c>
      <c r="Q421" s="205">
        <v>1.1E-4</v>
      </c>
      <c r="R421" s="205">
        <f>Q421*H421</f>
        <v>1.32E-3</v>
      </c>
      <c r="S421" s="205">
        <v>0</v>
      </c>
      <c r="T421" s="206">
        <f>S421*H421</f>
        <v>0</v>
      </c>
      <c r="AR421" s="207" t="s">
        <v>156</v>
      </c>
      <c r="AT421" s="207" t="s">
        <v>151</v>
      </c>
      <c r="AU421" s="207" t="s">
        <v>91</v>
      </c>
      <c r="AY421" s="17" t="s">
        <v>149</v>
      </c>
      <c r="BE421" s="208">
        <f>IF(N421="základní",J421,0)</f>
        <v>0</v>
      </c>
      <c r="BF421" s="208">
        <f>IF(N421="snížená",J421,0)</f>
        <v>0</v>
      </c>
      <c r="BG421" s="208">
        <f>IF(N421="zákl. přenesená",J421,0)</f>
        <v>0</v>
      </c>
      <c r="BH421" s="208">
        <f>IF(N421="sníž. přenesená",J421,0)</f>
        <v>0</v>
      </c>
      <c r="BI421" s="208">
        <f>IF(N421="nulová",J421,0)</f>
        <v>0</v>
      </c>
      <c r="BJ421" s="17" t="s">
        <v>89</v>
      </c>
      <c r="BK421" s="208">
        <f>ROUND(I421*H421,2)</f>
        <v>0</v>
      </c>
      <c r="BL421" s="17" t="s">
        <v>156</v>
      </c>
      <c r="BM421" s="207" t="s">
        <v>668</v>
      </c>
    </row>
    <row r="422" spans="2:65" s="12" customFormat="1" x14ac:dyDescent="0.2">
      <c r="B422" s="209"/>
      <c r="C422" s="210"/>
      <c r="D422" s="211" t="s">
        <v>158</v>
      </c>
      <c r="E422" s="212" t="s">
        <v>1</v>
      </c>
      <c r="F422" s="213" t="s">
        <v>195</v>
      </c>
      <c r="G422" s="210"/>
      <c r="H422" s="214">
        <v>12</v>
      </c>
      <c r="I422" s="215"/>
      <c r="J422" s="210"/>
      <c r="K422" s="210"/>
      <c r="L422" s="216"/>
      <c r="M422" s="217"/>
      <c r="N422" s="218"/>
      <c r="O422" s="218"/>
      <c r="P422" s="218"/>
      <c r="Q422" s="218"/>
      <c r="R422" s="218"/>
      <c r="S422" s="218"/>
      <c r="T422" s="219"/>
      <c r="AT422" s="220" t="s">
        <v>158</v>
      </c>
      <c r="AU422" s="220" t="s">
        <v>91</v>
      </c>
      <c r="AV422" s="12" t="s">
        <v>91</v>
      </c>
      <c r="AW422" s="12" t="s">
        <v>38</v>
      </c>
      <c r="AX422" s="12" t="s">
        <v>89</v>
      </c>
      <c r="AY422" s="220" t="s">
        <v>149</v>
      </c>
    </row>
    <row r="423" spans="2:65" s="1" customFormat="1" ht="16.5" customHeight="1" x14ac:dyDescent="0.2">
      <c r="B423" s="34"/>
      <c r="C423" s="231" t="s">
        <v>669</v>
      </c>
      <c r="D423" s="231" t="s">
        <v>203</v>
      </c>
      <c r="E423" s="232" t="s">
        <v>670</v>
      </c>
      <c r="F423" s="233" t="s">
        <v>671</v>
      </c>
      <c r="G423" s="234" t="s">
        <v>348</v>
      </c>
      <c r="H423" s="235">
        <v>16</v>
      </c>
      <c r="I423" s="236"/>
      <c r="J423" s="237">
        <f>ROUND(I423*H423,2)</f>
        <v>0</v>
      </c>
      <c r="K423" s="233" t="s">
        <v>155</v>
      </c>
      <c r="L423" s="238"/>
      <c r="M423" s="239" t="s">
        <v>1</v>
      </c>
      <c r="N423" s="240" t="s">
        <v>47</v>
      </c>
      <c r="O423" s="66"/>
      <c r="P423" s="205">
        <f>O423*H423</f>
        <v>0</v>
      </c>
      <c r="Q423" s="205">
        <v>1E-3</v>
      </c>
      <c r="R423" s="205">
        <f>Q423*H423</f>
        <v>1.6E-2</v>
      </c>
      <c r="S423" s="205">
        <v>0</v>
      </c>
      <c r="T423" s="206">
        <f>S423*H423</f>
        <v>0</v>
      </c>
      <c r="AR423" s="207" t="s">
        <v>197</v>
      </c>
      <c r="AT423" s="207" t="s">
        <v>203</v>
      </c>
      <c r="AU423" s="207" t="s">
        <v>91</v>
      </c>
      <c r="AY423" s="17" t="s">
        <v>149</v>
      </c>
      <c r="BE423" s="208">
        <f>IF(N423="základní",J423,0)</f>
        <v>0</v>
      </c>
      <c r="BF423" s="208">
        <f>IF(N423="snížená",J423,0)</f>
        <v>0</v>
      </c>
      <c r="BG423" s="208">
        <f>IF(N423="zákl. přenesená",J423,0)</f>
        <v>0</v>
      </c>
      <c r="BH423" s="208">
        <f>IF(N423="sníž. přenesená",J423,0)</f>
        <v>0</v>
      </c>
      <c r="BI423" s="208">
        <f>IF(N423="nulová",J423,0)</f>
        <v>0</v>
      </c>
      <c r="BJ423" s="17" t="s">
        <v>89</v>
      </c>
      <c r="BK423" s="208">
        <f>ROUND(I423*H423,2)</f>
        <v>0</v>
      </c>
      <c r="BL423" s="17" t="s">
        <v>156</v>
      </c>
      <c r="BM423" s="207" t="s">
        <v>672</v>
      </c>
    </row>
    <row r="424" spans="2:65" s="13" customFormat="1" x14ac:dyDescent="0.2">
      <c r="B424" s="221"/>
      <c r="C424" s="222"/>
      <c r="D424" s="211" t="s">
        <v>158</v>
      </c>
      <c r="E424" s="223" t="s">
        <v>1</v>
      </c>
      <c r="F424" s="224" t="s">
        <v>673</v>
      </c>
      <c r="G424" s="222"/>
      <c r="H424" s="223" t="s">
        <v>1</v>
      </c>
      <c r="I424" s="225"/>
      <c r="J424" s="222"/>
      <c r="K424" s="222"/>
      <c r="L424" s="226"/>
      <c r="M424" s="227"/>
      <c r="N424" s="228"/>
      <c r="O424" s="228"/>
      <c r="P424" s="228"/>
      <c r="Q424" s="228"/>
      <c r="R424" s="228"/>
      <c r="S424" s="228"/>
      <c r="T424" s="229"/>
      <c r="AT424" s="230" t="s">
        <v>158</v>
      </c>
      <c r="AU424" s="230" t="s">
        <v>91</v>
      </c>
      <c r="AV424" s="13" t="s">
        <v>89</v>
      </c>
      <c r="AW424" s="13" t="s">
        <v>38</v>
      </c>
      <c r="AX424" s="13" t="s">
        <v>82</v>
      </c>
      <c r="AY424" s="230" t="s">
        <v>149</v>
      </c>
    </row>
    <row r="425" spans="2:65" s="12" customFormat="1" x14ac:dyDescent="0.2">
      <c r="B425" s="209"/>
      <c r="C425" s="210"/>
      <c r="D425" s="211" t="s">
        <v>158</v>
      </c>
      <c r="E425" s="212" t="s">
        <v>1</v>
      </c>
      <c r="F425" s="213" t="s">
        <v>674</v>
      </c>
      <c r="G425" s="210"/>
      <c r="H425" s="214">
        <v>9</v>
      </c>
      <c r="I425" s="215"/>
      <c r="J425" s="210"/>
      <c r="K425" s="210"/>
      <c r="L425" s="216"/>
      <c r="M425" s="217"/>
      <c r="N425" s="218"/>
      <c r="O425" s="218"/>
      <c r="P425" s="218"/>
      <c r="Q425" s="218"/>
      <c r="R425" s="218"/>
      <c r="S425" s="218"/>
      <c r="T425" s="219"/>
      <c r="AT425" s="220" t="s">
        <v>158</v>
      </c>
      <c r="AU425" s="220" t="s">
        <v>91</v>
      </c>
      <c r="AV425" s="12" t="s">
        <v>91</v>
      </c>
      <c r="AW425" s="12" t="s">
        <v>38</v>
      </c>
      <c r="AX425" s="12" t="s">
        <v>82</v>
      </c>
      <c r="AY425" s="220" t="s">
        <v>149</v>
      </c>
    </row>
    <row r="426" spans="2:65" s="13" customFormat="1" x14ac:dyDescent="0.2">
      <c r="B426" s="221"/>
      <c r="C426" s="222"/>
      <c r="D426" s="211" t="s">
        <v>158</v>
      </c>
      <c r="E426" s="223" t="s">
        <v>1</v>
      </c>
      <c r="F426" s="224" t="s">
        <v>675</v>
      </c>
      <c r="G426" s="222"/>
      <c r="H426" s="223" t="s">
        <v>1</v>
      </c>
      <c r="I426" s="225"/>
      <c r="J426" s="222"/>
      <c r="K426" s="222"/>
      <c r="L426" s="226"/>
      <c r="M426" s="227"/>
      <c r="N426" s="228"/>
      <c r="O426" s="228"/>
      <c r="P426" s="228"/>
      <c r="Q426" s="228"/>
      <c r="R426" s="228"/>
      <c r="S426" s="228"/>
      <c r="T426" s="229"/>
      <c r="AT426" s="230" t="s">
        <v>158</v>
      </c>
      <c r="AU426" s="230" t="s">
        <v>91</v>
      </c>
      <c r="AV426" s="13" t="s">
        <v>89</v>
      </c>
      <c r="AW426" s="13" t="s">
        <v>38</v>
      </c>
      <c r="AX426" s="13" t="s">
        <v>82</v>
      </c>
      <c r="AY426" s="230" t="s">
        <v>149</v>
      </c>
    </row>
    <row r="427" spans="2:65" s="12" customFormat="1" x14ac:dyDescent="0.2">
      <c r="B427" s="209"/>
      <c r="C427" s="210"/>
      <c r="D427" s="211" t="s">
        <v>158</v>
      </c>
      <c r="E427" s="212" t="s">
        <v>1</v>
      </c>
      <c r="F427" s="213" t="s">
        <v>676</v>
      </c>
      <c r="G427" s="210"/>
      <c r="H427" s="214">
        <v>7</v>
      </c>
      <c r="I427" s="215"/>
      <c r="J427" s="210"/>
      <c r="K427" s="210"/>
      <c r="L427" s="216"/>
      <c r="M427" s="217"/>
      <c r="N427" s="218"/>
      <c r="O427" s="218"/>
      <c r="P427" s="218"/>
      <c r="Q427" s="218"/>
      <c r="R427" s="218"/>
      <c r="S427" s="218"/>
      <c r="T427" s="219"/>
      <c r="AT427" s="220" t="s">
        <v>158</v>
      </c>
      <c r="AU427" s="220" t="s">
        <v>91</v>
      </c>
      <c r="AV427" s="12" t="s">
        <v>91</v>
      </c>
      <c r="AW427" s="12" t="s">
        <v>38</v>
      </c>
      <c r="AX427" s="12" t="s">
        <v>82</v>
      </c>
      <c r="AY427" s="220" t="s">
        <v>149</v>
      </c>
    </row>
    <row r="428" spans="2:65" s="14" customFormat="1" x14ac:dyDescent="0.2">
      <c r="B428" s="241"/>
      <c r="C428" s="242"/>
      <c r="D428" s="211" t="s">
        <v>158</v>
      </c>
      <c r="E428" s="243" t="s">
        <v>1</v>
      </c>
      <c r="F428" s="244" t="s">
        <v>266</v>
      </c>
      <c r="G428" s="242"/>
      <c r="H428" s="245">
        <v>16</v>
      </c>
      <c r="I428" s="246"/>
      <c r="J428" s="242"/>
      <c r="K428" s="242"/>
      <c r="L428" s="247"/>
      <c r="M428" s="248"/>
      <c r="N428" s="249"/>
      <c r="O428" s="249"/>
      <c r="P428" s="249"/>
      <c r="Q428" s="249"/>
      <c r="R428" s="249"/>
      <c r="S428" s="249"/>
      <c r="T428" s="250"/>
      <c r="AT428" s="251" t="s">
        <v>158</v>
      </c>
      <c r="AU428" s="251" t="s">
        <v>91</v>
      </c>
      <c r="AV428" s="14" t="s">
        <v>156</v>
      </c>
      <c r="AW428" s="14" t="s">
        <v>38</v>
      </c>
      <c r="AX428" s="14" t="s">
        <v>89</v>
      </c>
      <c r="AY428" s="251" t="s">
        <v>149</v>
      </c>
    </row>
    <row r="429" spans="2:65" s="1" customFormat="1" ht="16.5" customHeight="1" x14ac:dyDescent="0.2">
      <c r="B429" s="34"/>
      <c r="C429" s="196" t="s">
        <v>677</v>
      </c>
      <c r="D429" s="196" t="s">
        <v>151</v>
      </c>
      <c r="E429" s="197" t="s">
        <v>678</v>
      </c>
      <c r="F429" s="198" t="s">
        <v>679</v>
      </c>
      <c r="G429" s="199" t="s">
        <v>170</v>
      </c>
      <c r="H429" s="200">
        <v>23</v>
      </c>
      <c r="I429" s="201"/>
      <c r="J429" s="202">
        <f>ROUND(I429*H429,2)</f>
        <v>0</v>
      </c>
      <c r="K429" s="198" t="s">
        <v>155</v>
      </c>
      <c r="L429" s="38"/>
      <c r="M429" s="203" t="s">
        <v>1</v>
      </c>
      <c r="N429" s="204" t="s">
        <v>47</v>
      </c>
      <c r="O429" s="66"/>
      <c r="P429" s="205">
        <f>O429*H429</f>
        <v>0</v>
      </c>
      <c r="Q429" s="205">
        <v>8.4999999999999995E-4</v>
      </c>
      <c r="R429" s="205">
        <f>Q429*H429</f>
        <v>1.9549999999999998E-2</v>
      </c>
      <c r="S429" s="205">
        <v>0</v>
      </c>
      <c r="T429" s="206">
        <f>S429*H429</f>
        <v>0</v>
      </c>
      <c r="AR429" s="207" t="s">
        <v>156</v>
      </c>
      <c r="AT429" s="207" t="s">
        <v>151</v>
      </c>
      <c r="AU429" s="207" t="s">
        <v>91</v>
      </c>
      <c r="AY429" s="17" t="s">
        <v>149</v>
      </c>
      <c r="BE429" s="208">
        <f>IF(N429="základní",J429,0)</f>
        <v>0</v>
      </c>
      <c r="BF429" s="208">
        <f>IF(N429="snížená",J429,0)</f>
        <v>0</v>
      </c>
      <c r="BG429" s="208">
        <f>IF(N429="zákl. přenesená",J429,0)</f>
        <v>0</v>
      </c>
      <c r="BH429" s="208">
        <f>IF(N429="sníž. přenesená",J429,0)</f>
        <v>0</v>
      </c>
      <c r="BI429" s="208">
        <f>IF(N429="nulová",J429,0)</f>
        <v>0</v>
      </c>
      <c r="BJ429" s="17" t="s">
        <v>89</v>
      </c>
      <c r="BK429" s="208">
        <f>ROUND(I429*H429,2)</f>
        <v>0</v>
      </c>
      <c r="BL429" s="17" t="s">
        <v>156</v>
      </c>
      <c r="BM429" s="207" t="s">
        <v>680</v>
      </c>
    </row>
    <row r="430" spans="2:65" s="13" customFormat="1" x14ac:dyDescent="0.2">
      <c r="B430" s="221"/>
      <c r="C430" s="222"/>
      <c r="D430" s="211" t="s">
        <v>158</v>
      </c>
      <c r="E430" s="223" t="s">
        <v>1</v>
      </c>
      <c r="F430" s="224" t="s">
        <v>673</v>
      </c>
      <c r="G430" s="222"/>
      <c r="H430" s="223" t="s">
        <v>1</v>
      </c>
      <c r="I430" s="225"/>
      <c r="J430" s="222"/>
      <c r="K430" s="222"/>
      <c r="L430" s="226"/>
      <c r="M430" s="227"/>
      <c r="N430" s="228"/>
      <c r="O430" s="228"/>
      <c r="P430" s="228"/>
      <c r="Q430" s="228"/>
      <c r="R430" s="228"/>
      <c r="S430" s="228"/>
      <c r="T430" s="229"/>
      <c r="AT430" s="230" t="s">
        <v>158</v>
      </c>
      <c r="AU430" s="230" t="s">
        <v>91</v>
      </c>
      <c r="AV430" s="13" t="s">
        <v>89</v>
      </c>
      <c r="AW430" s="13" t="s">
        <v>38</v>
      </c>
      <c r="AX430" s="13" t="s">
        <v>82</v>
      </c>
      <c r="AY430" s="230" t="s">
        <v>149</v>
      </c>
    </row>
    <row r="431" spans="2:65" s="12" customFormat="1" x14ac:dyDescent="0.2">
      <c r="B431" s="209"/>
      <c r="C431" s="210"/>
      <c r="D431" s="211" t="s">
        <v>158</v>
      </c>
      <c r="E431" s="212" t="s">
        <v>1</v>
      </c>
      <c r="F431" s="213" t="s">
        <v>681</v>
      </c>
      <c r="G431" s="210"/>
      <c r="H431" s="214">
        <v>9</v>
      </c>
      <c r="I431" s="215"/>
      <c r="J431" s="210"/>
      <c r="K431" s="210"/>
      <c r="L431" s="216"/>
      <c r="M431" s="217"/>
      <c r="N431" s="218"/>
      <c r="O431" s="218"/>
      <c r="P431" s="218"/>
      <c r="Q431" s="218"/>
      <c r="R431" s="218"/>
      <c r="S431" s="218"/>
      <c r="T431" s="219"/>
      <c r="AT431" s="220" t="s">
        <v>158</v>
      </c>
      <c r="AU431" s="220" t="s">
        <v>91</v>
      </c>
      <c r="AV431" s="12" t="s">
        <v>91</v>
      </c>
      <c r="AW431" s="12" t="s">
        <v>38</v>
      </c>
      <c r="AX431" s="12" t="s">
        <v>82</v>
      </c>
      <c r="AY431" s="220" t="s">
        <v>149</v>
      </c>
    </row>
    <row r="432" spans="2:65" s="13" customFormat="1" x14ac:dyDescent="0.2">
      <c r="B432" s="221"/>
      <c r="C432" s="222"/>
      <c r="D432" s="211" t="s">
        <v>158</v>
      </c>
      <c r="E432" s="223" t="s">
        <v>1</v>
      </c>
      <c r="F432" s="224" t="s">
        <v>675</v>
      </c>
      <c r="G432" s="222"/>
      <c r="H432" s="223" t="s">
        <v>1</v>
      </c>
      <c r="I432" s="225"/>
      <c r="J432" s="222"/>
      <c r="K432" s="222"/>
      <c r="L432" s="226"/>
      <c r="M432" s="227"/>
      <c r="N432" s="228"/>
      <c r="O432" s="228"/>
      <c r="P432" s="228"/>
      <c r="Q432" s="228"/>
      <c r="R432" s="228"/>
      <c r="S432" s="228"/>
      <c r="T432" s="229"/>
      <c r="AT432" s="230" t="s">
        <v>158</v>
      </c>
      <c r="AU432" s="230" t="s">
        <v>91</v>
      </c>
      <c r="AV432" s="13" t="s">
        <v>89</v>
      </c>
      <c r="AW432" s="13" t="s">
        <v>38</v>
      </c>
      <c r="AX432" s="13" t="s">
        <v>82</v>
      </c>
      <c r="AY432" s="230" t="s">
        <v>149</v>
      </c>
    </row>
    <row r="433" spans="2:65" s="12" customFormat="1" x14ac:dyDescent="0.2">
      <c r="B433" s="209"/>
      <c r="C433" s="210"/>
      <c r="D433" s="211" t="s">
        <v>158</v>
      </c>
      <c r="E433" s="212" t="s">
        <v>1</v>
      </c>
      <c r="F433" s="213" t="s">
        <v>682</v>
      </c>
      <c r="G433" s="210"/>
      <c r="H433" s="214">
        <v>14</v>
      </c>
      <c r="I433" s="215"/>
      <c r="J433" s="210"/>
      <c r="K433" s="210"/>
      <c r="L433" s="216"/>
      <c r="M433" s="217"/>
      <c r="N433" s="218"/>
      <c r="O433" s="218"/>
      <c r="P433" s="218"/>
      <c r="Q433" s="218"/>
      <c r="R433" s="218"/>
      <c r="S433" s="218"/>
      <c r="T433" s="219"/>
      <c r="AT433" s="220" t="s">
        <v>158</v>
      </c>
      <c r="AU433" s="220" t="s">
        <v>91</v>
      </c>
      <c r="AV433" s="12" t="s">
        <v>91</v>
      </c>
      <c r="AW433" s="12" t="s">
        <v>38</v>
      </c>
      <c r="AX433" s="12" t="s">
        <v>82</v>
      </c>
      <c r="AY433" s="220" t="s">
        <v>149</v>
      </c>
    </row>
    <row r="434" spans="2:65" s="1" customFormat="1" ht="16.5" customHeight="1" x14ac:dyDescent="0.2">
      <c r="B434" s="34"/>
      <c r="C434" s="196" t="s">
        <v>86</v>
      </c>
      <c r="D434" s="196" t="s">
        <v>151</v>
      </c>
      <c r="E434" s="197" t="s">
        <v>683</v>
      </c>
      <c r="F434" s="198" t="s">
        <v>684</v>
      </c>
      <c r="G434" s="199" t="s">
        <v>186</v>
      </c>
      <c r="H434" s="200">
        <v>35</v>
      </c>
      <c r="I434" s="201"/>
      <c r="J434" s="202">
        <f>ROUND(I434*H434,2)</f>
        <v>0</v>
      </c>
      <c r="K434" s="198" t="s">
        <v>155</v>
      </c>
      <c r="L434" s="38"/>
      <c r="M434" s="203" t="s">
        <v>1</v>
      </c>
      <c r="N434" s="204" t="s">
        <v>47</v>
      </c>
      <c r="O434" s="66"/>
      <c r="P434" s="205">
        <f>O434*H434</f>
        <v>0</v>
      </c>
      <c r="Q434" s="205">
        <v>0</v>
      </c>
      <c r="R434" s="205">
        <f>Q434*H434</f>
        <v>0</v>
      </c>
      <c r="S434" s="205">
        <v>0</v>
      </c>
      <c r="T434" s="206">
        <f>S434*H434</f>
        <v>0</v>
      </c>
      <c r="AR434" s="207" t="s">
        <v>156</v>
      </c>
      <c r="AT434" s="207" t="s">
        <v>151</v>
      </c>
      <c r="AU434" s="207" t="s">
        <v>91</v>
      </c>
      <c r="AY434" s="17" t="s">
        <v>149</v>
      </c>
      <c r="BE434" s="208">
        <f>IF(N434="základní",J434,0)</f>
        <v>0</v>
      </c>
      <c r="BF434" s="208">
        <f>IF(N434="snížená",J434,0)</f>
        <v>0</v>
      </c>
      <c r="BG434" s="208">
        <f>IF(N434="zákl. přenesená",J434,0)</f>
        <v>0</v>
      </c>
      <c r="BH434" s="208">
        <f>IF(N434="sníž. přenesená",J434,0)</f>
        <v>0</v>
      </c>
      <c r="BI434" s="208">
        <f>IF(N434="nulová",J434,0)</f>
        <v>0</v>
      </c>
      <c r="BJ434" s="17" t="s">
        <v>89</v>
      </c>
      <c r="BK434" s="208">
        <f>ROUND(I434*H434,2)</f>
        <v>0</v>
      </c>
      <c r="BL434" s="17" t="s">
        <v>156</v>
      </c>
      <c r="BM434" s="207" t="s">
        <v>685</v>
      </c>
    </row>
    <row r="435" spans="2:65" s="12" customFormat="1" x14ac:dyDescent="0.2">
      <c r="B435" s="209"/>
      <c r="C435" s="210"/>
      <c r="D435" s="211" t="s">
        <v>158</v>
      </c>
      <c r="E435" s="212" t="s">
        <v>1</v>
      </c>
      <c r="F435" s="213" t="s">
        <v>686</v>
      </c>
      <c r="G435" s="210"/>
      <c r="H435" s="214">
        <v>35</v>
      </c>
      <c r="I435" s="215"/>
      <c r="J435" s="210"/>
      <c r="K435" s="210"/>
      <c r="L435" s="216"/>
      <c r="M435" s="217"/>
      <c r="N435" s="218"/>
      <c r="O435" s="218"/>
      <c r="P435" s="218"/>
      <c r="Q435" s="218"/>
      <c r="R435" s="218"/>
      <c r="S435" s="218"/>
      <c r="T435" s="219"/>
      <c r="AT435" s="220" t="s">
        <v>158</v>
      </c>
      <c r="AU435" s="220" t="s">
        <v>91</v>
      </c>
      <c r="AV435" s="12" t="s">
        <v>91</v>
      </c>
      <c r="AW435" s="12" t="s">
        <v>38</v>
      </c>
      <c r="AX435" s="12" t="s">
        <v>89</v>
      </c>
      <c r="AY435" s="220" t="s">
        <v>149</v>
      </c>
    </row>
    <row r="436" spans="2:65" s="1" customFormat="1" ht="16.5" customHeight="1" x14ac:dyDescent="0.2">
      <c r="B436" s="34"/>
      <c r="C436" s="196" t="s">
        <v>687</v>
      </c>
      <c r="D436" s="196" t="s">
        <v>151</v>
      </c>
      <c r="E436" s="197" t="s">
        <v>688</v>
      </c>
      <c r="F436" s="198" t="s">
        <v>689</v>
      </c>
      <c r="G436" s="199" t="s">
        <v>186</v>
      </c>
      <c r="H436" s="200">
        <v>476.5</v>
      </c>
      <c r="I436" s="201"/>
      <c r="J436" s="202">
        <f>ROUND(I436*H436,2)</f>
        <v>0</v>
      </c>
      <c r="K436" s="198" t="s">
        <v>155</v>
      </c>
      <c r="L436" s="38"/>
      <c r="M436" s="203" t="s">
        <v>1</v>
      </c>
      <c r="N436" s="204" t="s">
        <v>47</v>
      </c>
      <c r="O436" s="66"/>
      <c r="P436" s="205">
        <f>O436*H436</f>
        <v>0</v>
      </c>
      <c r="Q436" s="205">
        <v>8.0879999999999994E-2</v>
      </c>
      <c r="R436" s="205">
        <f>Q436*H436</f>
        <v>38.539319999999996</v>
      </c>
      <c r="S436" s="205">
        <v>0</v>
      </c>
      <c r="T436" s="206">
        <f>S436*H436</f>
        <v>0</v>
      </c>
      <c r="AR436" s="207" t="s">
        <v>156</v>
      </c>
      <c r="AT436" s="207" t="s">
        <v>151</v>
      </c>
      <c r="AU436" s="207" t="s">
        <v>91</v>
      </c>
      <c r="AY436" s="17" t="s">
        <v>149</v>
      </c>
      <c r="BE436" s="208">
        <f>IF(N436="základní",J436,0)</f>
        <v>0</v>
      </c>
      <c r="BF436" s="208">
        <f>IF(N436="snížená",J436,0)</f>
        <v>0</v>
      </c>
      <c r="BG436" s="208">
        <f>IF(N436="zákl. přenesená",J436,0)</f>
        <v>0</v>
      </c>
      <c r="BH436" s="208">
        <f>IF(N436="sníž. přenesená",J436,0)</f>
        <v>0</v>
      </c>
      <c r="BI436" s="208">
        <f>IF(N436="nulová",J436,0)</f>
        <v>0</v>
      </c>
      <c r="BJ436" s="17" t="s">
        <v>89</v>
      </c>
      <c r="BK436" s="208">
        <f>ROUND(I436*H436,2)</f>
        <v>0</v>
      </c>
      <c r="BL436" s="17" t="s">
        <v>156</v>
      </c>
      <c r="BM436" s="207" t="s">
        <v>690</v>
      </c>
    </row>
    <row r="437" spans="2:65" s="12" customFormat="1" x14ac:dyDescent="0.2">
      <c r="B437" s="209"/>
      <c r="C437" s="210"/>
      <c r="D437" s="211" t="s">
        <v>158</v>
      </c>
      <c r="E437" s="212" t="s">
        <v>1</v>
      </c>
      <c r="F437" s="213" t="s">
        <v>691</v>
      </c>
      <c r="G437" s="210"/>
      <c r="H437" s="214">
        <v>476.5</v>
      </c>
      <c r="I437" s="215"/>
      <c r="J437" s="210"/>
      <c r="K437" s="210"/>
      <c r="L437" s="216"/>
      <c r="M437" s="217"/>
      <c r="N437" s="218"/>
      <c r="O437" s="218"/>
      <c r="P437" s="218"/>
      <c r="Q437" s="218"/>
      <c r="R437" s="218"/>
      <c r="S437" s="218"/>
      <c r="T437" s="219"/>
      <c r="AT437" s="220" t="s">
        <v>158</v>
      </c>
      <c r="AU437" s="220" t="s">
        <v>91</v>
      </c>
      <c r="AV437" s="12" t="s">
        <v>91</v>
      </c>
      <c r="AW437" s="12" t="s">
        <v>38</v>
      </c>
      <c r="AX437" s="12" t="s">
        <v>89</v>
      </c>
      <c r="AY437" s="220" t="s">
        <v>149</v>
      </c>
    </row>
    <row r="438" spans="2:65" s="1" customFormat="1" ht="16.5" customHeight="1" x14ac:dyDescent="0.2">
      <c r="B438" s="34"/>
      <c r="C438" s="231" t="s">
        <v>692</v>
      </c>
      <c r="D438" s="231" t="s">
        <v>203</v>
      </c>
      <c r="E438" s="232" t="s">
        <v>693</v>
      </c>
      <c r="F438" s="233" t="s">
        <v>694</v>
      </c>
      <c r="G438" s="234" t="s">
        <v>186</v>
      </c>
      <c r="H438" s="235">
        <v>962.53</v>
      </c>
      <c r="I438" s="236"/>
      <c r="J438" s="237">
        <f>ROUND(I438*H438,2)</f>
        <v>0</v>
      </c>
      <c r="K438" s="233" t="s">
        <v>155</v>
      </c>
      <c r="L438" s="238"/>
      <c r="M438" s="239" t="s">
        <v>1</v>
      </c>
      <c r="N438" s="240" t="s">
        <v>47</v>
      </c>
      <c r="O438" s="66"/>
      <c r="P438" s="205">
        <f>O438*H438</f>
        <v>0</v>
      </c>
      <c r="Q438" s="205">
        <v>4.8000000000000001E-2</v>
      </c>
      <c r="R438" s="205">
        <f>Q438*H438</f>
        <v>46.201439999999998</v>
      </c>
      <c r="S438" s="205">
        <v>0</v>
      </c>
      <c r="T438" s="206">
        <f>S438*H438</f>
        <v>0</v>
      </c>
      <c r="AR438" s="207" t="s">
        <v>197</v>
      </c>
      <c r="AT438" s="207" t="s">
        <v>203</v>
      </c>
      <c r="AU438" s="207" t="s">
        <v>91</v>
      </c>
      <c r="AY438" s="17" t="s">
        <v>149</v>
      </c>
      <c r="BE438" s="208">
        <f>IF(N438="základní",J438,0)</f>
        <v>0</v>
      </c>
      <c r="BF438" s="208">
        <f>IF(N438="snížená",J438,0)</f>
        <v>0</v>
      </c>
      <c r="BG438" s="208">
        <f>IF(N438="zákl. přenesená",J438,0)</f>
        <v>0</v>
      </c>
      <c r="BH438" s="208">
        <f>IF(N438="sníž. přenesená",J438,0)</f>
        <v>0</v>
      </c>
      <c r="BI438" s="208">
        <f>IF(N438="nulová",J438,0)</f>
        <v>0</v>
      </c>
      <c r="BJ438" s="17" t="s">
        <v>89</v>
      </c>
      <c r="BK438" s="208">
        <f>ROUND(I438*H438,2)</f>
        <v>0</v>
      </c>
      <c r="BL438" s="17" t="s">
        <v>156</v>
      </c>
      <c r="BM438" s="207" t="s">
        <v>695</v>
      </c>
    </row>
    <row r="439" spans="2:65" s="12" customFormat="1" x14ac:dyDescent="0.2">
      <c r="B439" s="209"/>
      <c r="C439" s="210"/>
      <c r="D439" s="211" t="s">
        <v>158</v>
      </c>
      <c r="E439" s="212" t="s">
        <v>1</v>
      </c>
      <c r="F439" s="213" t="s">
        <v>696</v>
      </c>
      <c r="G439" s="210"/>
      <c r="H439" s="214">
        <v>962.53</v>
      </c>
      <c r="I439" s="215"/>
      <c r="J439" s="210"/>
      <c r="K439" s="210"/>
      <c r="L439" s="216"/>
      <c r="M439" s="217"/>
      <c r="N439" s="218"/>
      <c r="O439" s="218"/>
      <c r="P439" s="218"/>
      <c r="Q439" s="218"/>
      <c r="R439" s="218"/>
      <c r="S439" s="218"/>
      <c r="T439" s="219"/>
      <c r="AT439" s="220" t="s">
        <v>158</v>
      </c>
      <c r="AU439" s="220" t="s">
        <v>91</v>
      </c>
      <c r="AV439" s="12" t="s">
        <v>91</v>
      </c>
      <c r="AW439" s="12" t="s">
        <v>38</v>
      </c>
      <c r="AX439" s="12" t="s">
        <v>89</v>
      </c>
      <c r="AY439" s="220" t="s">
        <v>149</v>
      </c>
    </row>
    <row r="440" spans="2:65" s="1" customFormat="1" ht="16.5" customHeight="1" x14ac:dyDescent="0.2">
      <c r="B440" s="34"/>
      <c r="C440" s="196" t="s">
        <v>697</v>
      </c>
      <c r="D440" s="196" t="s">
        <v>151</v>
      </c>
      <c r="E440" s="197" t="s">
        <v>698</v>
      </c>
      <c r="F440" s="198" t="s">
        <v>699</v>
      </c>
      <c r="G440" s="199" t="s">
        <v>186</v>
      </c>
      <c r="H440" s="200">
        <v>604</v>
      </c>
      <c r="I440" s="201"/>
      <c r="J440" s="202">
        <f>ROUND(I440*H440,2)</f>
        <v>0</v>
      </c>
      <c r="K440" s="198" t="s">
        <v>155</v>
      </c>
      <c r="L440" s="38"/>
      <c r="M440" s="203" t="s">
        <v>1</v>
      </c>
      <c r="N440" s="204" t="s">
        <v>47</v>
      </c>
      <c r="O440" s="66"/>
      <c r="P440" s="205">
        <f>O440*H440</f>
        <v>0</v>
      </c>
      <c r="Q440" s="205">
        <v>0.15540000000000001</v>
      </c>
      <c r="R440" s="205">
        <f>Q440*H440</f>
        <v>93.86160000000001</v>
      </c>
      <c r="S440" s="205">
        <v>0</v>
      </c>
      <c r="T440" s="206">
        <f>S440*H440</f>
        <v>0</v>
      </c>
      <c r="AR440" s="207" t="s">
        <v>156</v>
      </c>
      <c r="AT440" s="207" t="s">
        <v>151</v>
      </c>
      <c r="AU440" s="207" t="s">
        <v>91</v>
      </c>
      <c r="AY440" s="17" t="s">
        <v>149</v>
      </c>
      <c r="BE440" s="208">
        <f>IF(N440="základní",J440,0)</f>
        <v>0</v>
      </c>
      <c r="BF440" s="208">
        <f>IF(N440="snížená",J440,0)</f>
        <v>0</v>
      </c>
      <c r="BG440" s="208">
        <f>IF(N440="zákl. přenesená",J440,0)</f>
        <v>0</v>
      </c>
      <c r="BH440" s="208">
        <f>IF(N440="sníž. přenesená",J440,0)</f>
        <v>0</v>
      </c>
      <c r="BI440" s="208">
        <f>IF(N440="nulová",J440,0)</f>
        <v>0</v>
      </c>
      <c r="BJ440" s="17" t="s">
        <v>89</v>
      </c>
      <c r="BK440" s="208">
        <f>ROUND(I440*H440,2)</f>
        <v>0</v>
      </c>
      <c r="BL440" s="17" t="s">
        <v>156</v>
      </c>
      <c r="BM440" s="207" t="s">
        <v>700</v>
      </c>
    </row>
    <row r="441" spans="2:65" s="13" customFormat="1" x14ac:dyDescent="0.2">
      <c r="B441" s="221"/>
      <c r="C441" s="222"/>
      <c r="D441" s="211" t="s">
        <v>158</v>
      </c>
      <c r="E441" s="223" t="s">
        <v>1</v>
      </c>
      <c r="F441" s="224" t="s">
        <v>701</v>
      </c>
      <c r="G441" s="222"/>
      <c r="H441" s="223" t="s">
        <v>1</v>
      </c>
      <c r="I441" s="225"/>
      <c r="J441" s="222"/>
      <c r="K441" s="222"/>
      <c r="L441" s="226"/>
      <c r="M441" s="227"/>
      <c r="N441" s="228"/>
      <c r="O441" s="228"/>
      <c r="P441" s="228"/>
      <c r="Q441" s="228"/>
      <c r="R441" s="228"/>
      <c r="S441" s="228"/>
      <c r="T441" s="229"/>
      <c r="AT441" s="230" t="s">
        <v>158</v>
      </c>
      <c r="AU441" s="230" t="s">
        <v>91</v>
      </c>
      <c r="AV441" s="13" t="s">
        <v>89</v>
      </c>
      <c r="AW441" s="13" t="s">
        <v>38</v>
      </c>
      <c r="AX441" s="13" t="s">
        <v>82</v>
      </c>
      <c r="AY441" s="230" t="s">
        <v>149</v>
      </c>
    </row>
    <row r="442" spans="2:65" s="12" customFormat="1" x14ac:dyDescent="0.2">
      <c r="B442" s="209"/>
      <c r="C442" s="210"/>
      <c r="D442" s="211" t="s">
        <v>158</v>
      </c>
      <c r="E442" s="212" t="s">
        <v>1</v>
      </c>
      <c r="F442" s="213" t="s">
        <v>702</v>
      </c>
      <c r="G442" s="210"/>
      <c r="H442" s="214">
        <v>18</v>
      </c>
      <c r="I442" s="215"/>
      <c r="J442" s="210"/>
      <c r="K442" s="210"/>
      <c r="L442" s="216"/>
      <c r="M442" s="217"/>
      <c r="N442" s="218"/>
      <c r="O442" s="218"/>
      <c r="P442" s="218"/>
      <c r="Q442" s="218"/>
      <c r="R442" s="218"/>
      <c r="S442" s="218"/>
      <c r="T442" s="219"/>
      <c r="AT442" s="220" t="s">
        <v>158</v>
      </c>
      <c r="AU442" s="220" t="s">
        <v>91</v>
      </c>
      <c r="AV442" s="12" t="s">
        <v>91</v>
      </c>
      <c r="AW442" s="12" t="s">
        <v>38</v>
      </c>
      <c r="AX442" s="12" t="s">
        <v>82</v>
      </c>
      <c r="AY442" s="220" t="s">
        <v>149</v>
      </c>
    </row>
    <row r="443" spans="2:65" s="12" customFormat="1" x14ac:dyDescent="0.2">
      <c r="B443" s="209"/>
      <c r="C443" s="210"/>
      <c r="D443" s="211" t="s">
        <v>158</v>
      </c>
      <c r="E443" s="212" t="s">
        <v>1</v>
      </c>
      <c r="F443" s="213" t="s">
        <v>703</v>
      </c>
      <c r="G443" s="210"/>
      <c r="H443" s="214">
        <v>16.5</v>
      </c>
      <c r="I443" s="215"/>
      <c r="J443" s="210"/>
      <c r="K443" s="210"/>
      <c r="L443" s="216"/>
      <c r="M443" s="217"/>
      <c r="N443" s="218"/>
      <c r="O443" s="218"/>
      <c r="P443" s="218"/>
      <c r="Q443" s="218"/>
      <c r="R443" s="218"/>
      <c r="S443" s="218"/>
      <c r="T443" s="219"/>
      <c r="AT443" s="220" t="s">
        <v>158</v>
      </c>
      <c r="AU443" s="220" t="s">
        <v>91</v>
      </c>
      <c r="AV443" s="12" t="s">
        <v>91</v>
      </c>
      <c r="AW443" s="12" t="s">
        <v>38</v>
      </c>
      <c r="AX443" s="12" t="s">
        <v>82</v>
      </c>
      <c r="AY443" s="220" t="s">
        <v>149</v>
      </c>
    </row>
    <row r="444" spans="2:65" s="12" customFormat="1" x14ac:dyDescent="0.2">
      <c r="B444" s="209"/>
      <c r="C444" s="210"/>
      <c r="D444" s="211" t="s">
        <v>158</v>
      </c>
      <c r="E444" s="212" t="s">
        <v>1</v>
      </c>
      <c r="F444" s="213" t="s">
        <v>704</v>
      </c>
      <c r="G444" s="210"/>
      <c r="H444" s="214">
        <v>17</v>
      </c>
      <c r="I444" s="215"/>
      <c r="J444" s="210"/>
      <c r="K444" s="210"/>
      <c r="L444" s="216"/>
      <c r="M444" s="217"/>
      <c r="N444" s="218"/>
      <c r="O444" s="218"/>
      <c r="P444" s="218"/>
      <c r="Q444" s="218"/>
      <c r="R444" s="218"/>
      <c r="S444" s="218"/>
      <c r="T444" s="219"/>
      <c r="AT444" s="220" t="s">
        <v>158</v>
      </c>
      <c r="AU444" s="220" t="s">
        <v>91</v>
      </c>
      <c r="AV444" s="12" t="s">
        <v>91</v>
      </c>
      <c r="AW444" s="12" t="s">
        <v>38</v>
      </c>
      <c r="AX444" s="12" t="s">
        <v>82</v>
      </c>
      <c r="AY444" s="220" t="s">
        <v>149</v>
      </c>
    </row>
    <row r="445" spans="2:65" s="12" customFormat="1" x14ac:dyDescent="0.2">
      <c r="B445" s="209"/>
      <c r="C445" s="210"/>
      <c r="D445" s="211" t="s">
        <v>158</v>
      </c>
      <c r="E445" s="212" t="s">
        <v>1</v>
      </c>
      <c r="F445" s="213" t="s">
        <v>705</v>
      </c>
      <c r="G445" s="210"/>
      <c r="H445" s="214">
        <v>100.5</v>
      </c>
      <c r="I445" s="215"/>
      <c r="J445" s="210"/>
      <c r="K445" s="210"/>
      <c r="L445" s="216"/>
      <c r="M445" s="217"/>
      <c r="N445" s="218"/>
      <c r="O445" s="218"/>
      <c r="P445" s="218"/>
      <c r="Q445" s="218"/>
      <c r="R445" s="218"/>
      <c r="S445" s="218"/>
      <c r="T445" s="219"/>
      <c r="AT445" s="220" t="s">
        <v>158</v>
      </c>
      <c r="AU445" s="220" t="s">
        <v>91</v>
      </c>
      <c r="AV445" s="12" t="s">
        <v>91</v>
      </c>
      <c r="AW445" s="12" t="s">
        <v>38</v>
      </c>
      <c r="AX445" s="12" t="s">
        <v>82</v>
      </c>
      <c r="AY445" s="220" t="s">
        <v>149</v>
      </c>
    </row>
    <row r="446" spans="2:65" s="12" customFormat="1" x14ac:dyDescent="0.2">
      <c r="B446" s="209"/>
      <c r="C446" s="210"/>
      <c r="D446" s="211" t="s">
        <v>158</v>
      </c>
      <c r="E446" s="212" t="s">
        <v>1</v>
      </c>
      <c r="F446" s="213" t="s">
        <v>706</v>
      </c>
      <c r="G446" s="210"/>
      <c r="H446" s="214">
        <v>174.5</v>
      </c>
      <c r="I446" s="215"/>
      <c r="J446" s="210"/>
      <c r="K446" s="210"/>
      <c r="L446" s="216"/>
      <c r="M446" s="217"/>
      <c r="N446" s="218"/>
      <c r="O446" s="218"/>
      <c r="P446" s="218"/>
      <c r="Q446" s="218"/>
      <c r="R446" s="218"/>
      <c r="S446" s="218"/>
      <c r="T446" s="219"/>
      <c r="AT446" s="220" t="s">
        <v>158</v>
      </c>
      <c r="AU446" s="220" t="s">
        <v>91</v>
      </c>
      <c r="AV446" s="12" t="s">
        <v>91</v>
      </c>
      <c r="AW446" s="12" t="s">
        <v>38</v>
      </c>
      <c r="AX446" s="12" t="s">
        <v>82</v>
      </c>
      <c r="AY446" s="220" t="s">
        <v>149</v>
      </c>
    </row>
    <row r="447" spans="2:65" s="12" customFormat="1" x14ac:dyDescent="0.2">
      <c r="B447" s="209"/>
      <c r="C447" s="210"/>
      <c r="D447" s="211" t="s">
        <v>158</v>
      </c>
      <c r="E447" s="212" t="s">
        <v>1</v>
      </c>
      <c r="F447" s="213" t="s">
        <v>707</v>
      </c>
      <c r="G447" s="210"/>
      <c r="H447" s="214">
        <v>150</v>
      </c>
      <c r="I447" s="215"/>
      <c r="J447" s="210"/>
      <c r="K447" s="210"/>
      <c r="L447" s="216"/>
      <c r="M447" s="217"/>
      <c r="N447" s="218"/>
      <c r="O447" s="218"/>
      <c r="P447" s="218"/>
      <c r="Q447" s="218"/>
      <c r="R447" s="218"/>
      <c r="S447" s="218"/>
      <c r="T447" s="219"/>
      <c r="AT447" s="220" t="s">
        <v>158</v>
      </c>
      <c r="AU447" s="220" t="s">
        <v>91</v>
      </c>
      <c r="AV447" s="12" t="s">
        <v>91</v>
      </c>
      <c r="AW447" s="12" t="s">
        <v>38</v>
      </c>
      <c r="AX447" s="12" t="s">
        <v>82</v>
      </c>
      <c r="AY447" s="220" t="s">
        <v>149</v>
      </c>
    </row>
    <row r="448" spans="2:65" s="15" customFormat="1" x14ac:dyDescent="0.2">
      <c r="B448" s="252"/>
      <c r="C448" s="253"/>
      <c r="D448" s="211" t="s">
        <v>158</v>
      </c>
      <c r="E448" s="254" t="s">
        <v>1</v>
      </c>
      <c r="F448" s="255" t="s">
        <v>708</v>
      </c>
      <c r="G448" s="253"/>
      <c r="H448" s="256">
        <v>476.5</v>
      </c>
      <c r="I448" s="257"/>
      <c r="J448" s="253"/>
      <c r="K448" s="253"/>
      <c r="L448" s="258"/>
      <c r="M448" s="259"/>
      <c r="N448" s="260"/>
      <c r="O448" s="260"/>
      <c r="P448" s="260"/>
      <c r="Q448" s="260"/>
      <c r="R448" s="260"/>
      <c r="S448" s="260"/>
      <c r="T448" s="261"/>
      <c r="AT448" s="262" t="s">
        <v>158</v>
      </c>
      <c r="AU448" s="262" t="s">
        <v>91</v>
      </c>
      <c r="AV448" s="15" t="s">
        <v>167</v>
      </c>
      <c r="AW448" s="15" t="s">
        <v>38</v>
      </c>
      <c r="AX448" s="15" t="s">
        <v>82</v>
      </c>
      <c r="AY448" s="262" t="s">
        <v>149</v>
      </c>
    </row>
    <row r="449" spans="2:65" s="13" customFormat="1" x14ac:dyDescent="0.2">
      <c r="B449" s="221"/>
      <c r="C449" s="222"/>
      <c r="D449" s="211" t="s">
        <v>158</v>
      </c>
      <c r="E449" s="223" t="s">
        <v>1</v>
      </c>
      <c r="F449" s="224" t="s">
        <v>709</v>
      </c>
      <c r="G449" s="222"/>
      <c r="H449" s="223" t="s">
        <v>1</v>
      </c>
      <c r="I449" s="225"/>
      <c r="J449" s="222"/>
      <c r="K449" s="222"/>
      <c r="L449" s="226"/>
      <c r="M449" s="227"/>
      <c r="N449" s="228"/>
      <c r="O449" s="228"/>
      <c r="P449" s="228"/>
      <c r="Q449" s="228"/>
      <c r="R449" s="228"/>
      <c r="S449" s="228"/>
      <c r="T449" s="229"/>
      <c r="AT449" s="230" t="s">
        <v>158</v>
      </c>
      <c r="AU449" s="230" t="s">
        <v>91</v>
      </c>
      <c r="AV449" s="13" t="s">
        <v>89</v>
      </c>
      <c r="AW449" s="13" t="s">
        <v>38</v>
      </c>
      <c r="AX449" s="13" t="s">
        <v>82</v>
      </c>
      <c r="AY449" s="230" t="s">
        <v>149</v>
      </c>
    </row>
    <row r="450" spans="2:65" s="12" customFormat="1" x14ac:dyDescent="0.2">
      <c r="B450" s="209"/>
      <c r="C450" s="210"/>
      <c r="D450" s="211" t="s">
        <v>158</v>
      </c>
      <c r="E450" s="212" t="s">
        <v>1</v>
      </c>
      <c r="F450" s="213" t="s">
        <v>710</v>
      </c>
      <c r="G450" s="210"/>
      <c r="H450" s="214">
        <v>14.5</v>
      </c>
      <c r="I450" s="215"/>
      <c r="J450" s="210"/>
      <c r="K450" s="210"/>
      <c r="L450" s="216"/>
      <c r="M450" s="217"/>
      <c r="N450" s="218"/>
      <c r="O450" s="218"/>
      <c r="P450" s="218"/>
      <c r="Q450" s="218"/>
      <c r="R450" s="218"/>
      <c r="S450" s="218"/>
      <c r="T450" s="219"/>
      <c r="AT450" s="220" t="s">
        <v>158</v>
      </c>
      <c r="AU450" s="220" t="s">
        <v>91</v>
      </c>
      <c r="AV450" s="12" t="s">
        <v>91</v>
      </c>
      <c r="AW450" s="12" t="s">
        <v>38</v>
      </c>
      <c r="AX450" s="12" t="s">
        <v>82</v>
      </c>
      <c r="AY450" s="220" t="s">
        <v>149</v>
      </c>
    </row>
    <row r="451" spans="2:65" s="12" customFormat="1" x14ac:dyDescent="0.2">
      <c r="B451" s="209"/>
      <c r="C451" s="210"/>
      <c r="D451" s="211" t="s">
        <v>158</v>
      </c>
      <c r="E451" s="212" t="s">
        <v>1</v>
      </c>
      <c r="F451" s="213" t="s">
        <v>711</v>
      </c>
      <c r="G451" s="210"/>
      <c r="H451" s="214">
        <v>30</v>
      </c>
      <c r="I451" s="215"/>
      <c r="J451" s="210"/>
      <c r="K451" s="210"/>
      <c r="L451" s="216"/>
      <c r="M451" s="217"/>
      <c r="N451" s="218"/>
      <c r="O451" s="218"/>
      <c r="P451" s="218"/>
      <c r="Q451" s="218"/>
      <c r="R451" s="218"/>
      <c r="S451" s="218"/>
      <c r="T451" s="219"/>
      <c r="AT451" s="220" t="s">
        <v>158</v>
      </c>
      <c r="AU451" s="220" t="s">
        <v>91</v>
      </c>
      <c r="AV451" s="12" t="s">
        <v>91</v>
      </c>
      <c r="AW451" s="12" t="s">
        <v>38</v>
      </c>
      <c r="AX451" s="12" t="s">
        <v>82</v>
      </c>
      <c r="AY451" s="220" t="s">
        <v>149</v>
      </c>
    </row>
    <row r="452" spans="2:65" s="12" customFormat="1" x14ac:dyDescent="0.2">
      <c r="B452" s="209"/>
      <c r="C452" s="210"/>
      <c r="D452" s="211" t="s">
        <v>158</v>
      </c>
      <c r="E452" s="212" t="s">
        <v>1</v>
      </c>
      <c r="F452" s="213" t="s">
        <v>712</v>
      </c>
      <c r="G452" s="210"/>
      <c r="H452" s="214">
        <v>7.5</v>
      </c>
      <c r="I452" s="215"/>
      <c r="J452" s="210"/>
      <c r="K452" s="210"/>
      <c r="L452" s="216"/>
      <c r="M452" s="217"/>
      <c r="N452" s="218"/>
      <c r="O452" s="218"/>
      <c r="P452" s="218"/>
      <c r="Q452" s="218"/>
      <c r="R452" s="218"/>
      <c r="S452" s="218"/>
      <c r="T452" s="219"/>
      <c r="AT452" s="220" t="s">
        <v>158</v>
      </c>
      <c r="AU452" s="220" t="s">
        <v>91</v>
      </c>
      <c r="AV452" s="12" t="s">
        <v>91</v>
      </c>
      <c r="AW452" s="12" t="s">
        <v>38</v>
      </c>
      <c r="AX452" s="12" t="s">
        <v>82</v>
      </c>
      <c r="AY452" s="220" t="s">
        <v>149</v>
      </c>
    </row>
    <row r="453" spans="2:65" s="12" customFormat="1" x14ac:dyDescent="0.2">
      <c r="B453" s="209"/>
      <c r="C453" s="210"/>
      <c r="D453" s="211" t="s">
        <v>158</v>
      </c>
      <c r="E453" s="212" t="s">
        <v>1</v>
      </c>
      <c r="F453" s="213" t="s">
        <v>712</v>
      </c>
      <c r="G453" s="210"/>
      <c r="H453" s="214">
        <v>7.5</v>
      </c>
      <c r="I453" s="215"/>
      <c r="J453" s="210"/>
      <c r="K453" s="210"/>
      <c r="L453" s="216"/>
      <c r="M453" s="217"/>
      <c r="N453" s="218"/>
      <c r="O453" s="218"/>
      <c r="P453" s="218"/>
      <c r="Q453" s="218"/>
      <c r="R453" s="218"/>
      <c r="S453" s="218"/>
      <c r="T453" s="219"/>
      <c r="AT453" s="220" t="s">
        <v>158</v>
      </c>
      <c r="AU453" s="220" t="s">
        <v>91</v>
      </c>
      <c r="AV453" s="12" t="s">
        <v>91</v>
      </c>
      <c r="AW453" s="12" t="s">
        <v>38</v>
      </c>
      <c r="AX453" s="12" t="s">
        <v>82</v>
      </c>
      <c r="AY453" s="220" t="s">
        <v>149</v>
      </c>
    </row>
    <row r="454" spans="2:65" s="12" customFormat="1" x14ac:dyDescent="0.2">
      <c r="B454" s="209"/>
      <c r="C454" s="210"/>
      <c r="D454" s="211" t="s">
        <v>158</v>
      </c>
      <c r="E454" s="212" t="s">
        <v>1</v>
      </c>
      <c r="F454" s="213" t="s">
        <v>713</v>
      </c>
      <c r="G454" s="210"/>
      <c r="H454" s="214">
        <v>8.5</v>
      </c>
      <c r="I454" s="215"/>
      <c r="J454" s="210"/>
      <c r="K454" s="210"/>
      <c r="L454" s="216"/>
      <c r="M454" s="217"/>
      <c r="N454" s="218"/>
      <c r="O454" s="218"/>
      <c r="P454" s="218"/>
      <c r="Q454" s="218"/>
      <c r="R454" s="218"/>
      <c r="S454" s="218"/>
      <c r="T454" s="219"/>
      <c r="AT454" s="220" t="s">
        <v>158</v>
      </c>
      <c r="AU454" s="220" t="s">
        <v>91</v>
      </c>
      <c r="AV454" s="12" t="s">
        <v>91</v>
      </c>
      <c r="AW454" s="12" t="s">
        <v>38</v>
      </c>
      <c r="AX454" s="12" t="s">
        <v>82</v>
      </c>
      <c r="AY454" s="220" t="s">
        <v>149</v>
      </c>
    </row>
    <row r="455" spans="2:65" s="12" customFormat="1" x14ac:dyDescent="0.2">
      <c r="B455" s="209"/>
      <c r="C455" s="210"/>
      <c r="D455" s="211" t="s">
        <v>158</v>
      </c>
      <c r="E455" s="212" t="s">
        <v>1</v>
      </c>
      <c r="F455" s="213" t="s">
        <v>714</v>
      </c>
      <c r="G455" s="210"/>
      <c r="H455" s="214">
        <v>8</v>
      </c>
      <c r="I455" s="215"/>
      <c r="J455" s="210"/>
      <c r="K455" s="210"/>
      <c r="L455" s="216"/>
      <c r="M455" s="217"/>
      <c r="N455" s="218"/>
      <c r="O455" s="218"/>
      <c r="P455" s="218"/>
      <c r="Q455" s="218"/>
      <c r="R455" s="218"/>
      <c r="S455" s="218"/>
      <c r="T455" s="219"/>
      <c r="AT455" s="220" t="s">
        <v>158</v>
      </c>
      <c r="AU455" s="220" t="s">
        <v>91</v>
      </c>
      <c r="AV455" s="12" t="s">
        <v>91</v>
      </c>
      <c r="AW455" s="12" t="s">
        <v>38</v>
      </c>
      <c r="AX455" s="12" t="s">
        <v>82</v>
      </c>
      <c r="AY455" s="220" t="s">
        <v>149</v>
      </c>
    </row>
    <row r="456" spans="2:65" s="12" customFormat="1" x14ac:dyDescent="0.2">
      <c r="B456" s="209"/>
      <c r="C456" s="210"/>
      <c r="D456" s="211" t="s">
        <v>158</v>
      </c>
      <c r="E456" s="212" t="s">
        <v>1</v>
      </c>
      <c r="F456" s="213" t="s">
        <v>715</v>
      </c>
      <c r="G456" s="210"/>
      <c r="H456" s="214">
        <v>11</v>
      </c>
      <c r="I456" s="215"/>
      <c r="J456" s="210"/>
      <c r="K456" s="210"/>
      <c r="L456" s="216"/>
      <c r="M456" s="217"/>
      <c r="N456" s="218"/>
      <c r="O456" s="218"/>
      <c r="P456" s="218"/>
      <c r="Q456" s="218"/>
      <c r="R456" s="218"/>
      <c r="S456" s="218"/>
      <c r="T456" s="219"/>
      <c r="AT456" s="220" t="s">
        <v>158</v>
      </c>
      <c r="AU456" s="220" t="s">
        <v>91</v>
      </c>
      <c r="AV456" s="12" t="s">
        <v>91</v>
      </c>
      <c r="AW456" s="12" t="s">
        <v>38</v>
      </c>
      <c r="AX456" s="12" t="s">
        <v>82</v>
      </c>
      <c r="AY456" s="220" t="s">
        <v>149</v>
      </c>
    </row>
    <row r="457" spans="2:65" s="12" customFormat="1" x14ac:dyDescent="0.2">
      <c r="B457" s="209"/>
      <c r="C457" s="210"/>
      <c r="D457" s="211" t="s">
        <v>158</v>
      </c>
      <c r="E457" s="212" t="s">
        <v>1</v>
      </c>
      <c r="F457" s="213" t="s">
        <v>716</v>
      </c>
      <c r="G457" s="210"/>
      <c r="H457" s="214">
        <v>6</v>
      </c>
      <c r="I457" s="215"/>
      <c r="J457" s="210"/>
      <c r="K457" s="210"/>
      <c r="L457" s="216"/>
      <c r="M457" s="217"/>
      <c r="N457" s="218"/>
      <c r="O457" s="218"/>
      <c r="P457" s="218"/>
      <c r="Q457" s="218"/>
      <c r="R457" s="218"/>
      <c r="S457" s="218"/>
      <c r="T457" s="219"/>
      <c r="AT457" s="220" t="s">
        <v>158</v>
      </c>
      <c r="AU457" s="220" t="s">
        <v>91</v>
      </c>
      <c r="AV457" s="12" t="s">
        <v>91</v>
      </c>
      <c r="AW457" s="12" t="s">
        <v>38</v>
      </c>
      <c r="AX457" s="12" t="s">
        <v>82</v>
      </c>
      <c r="AY457" s="220" t="s">
        <v>149</v>
      </c>
    </row>
    <row r="458" spans="2:65" s="15" customFormat="1" x14ac:dyDescent="0.2">
      <c r="B458" s="252"/>
      <c r="C458" s="253"/>
      <c r="D458" s="211" t="s">
        <v>158</v>
      </c>
      <c r="E458" s="254" t="s">
        <v>1</v>
      </c>
      <c r="F458" s="255" t="s">
        <v>708</v>
      </c>
      <c r="G458" s="253"/>
      <c r="H458" s="256">
        <v>93</v>
      </c>
      <c r="I458" s="257"/>
      <c r="J458" s="253"/>
      <c r="K458" s="253"/>
      <c r="L458" s="258"/>
      <c r="M458" s="259"/>
      <c r="N458" s="260"/>
      <c r="O458" s="260"/>
      <c r="P458" s="260"/>
      <c r="Q458" s="260"/>
      <c r="R458" s="260"/>
      <c r="S458" s="260"/>
      <c r="T458" s="261"/>
      <c r="AT458" s="262" t="s">
        <v>158</v>
      </c>
      <c r="AU458" s="262" t="s">
        <v>91</v>
      </c>
      <c r="AV458" s="15" t="s">
        <v>167</v>
      </c>
      <c r="AW458" s="15" t="s">
        <v>38</v>
      </c>
      <c r="AX458" s="15" t="s">
        <v>82</v>
      </c>
      <c r="AY458" s="262" t="s">
        <v>149</v>
      </c>
    </row>
    <row r="459" spans="2:65" s="13" customFormat="1" x14ac:dyDescent="0.2">
      <c r="B459" s="221"/>
      <c r="C459" s="222"/>
      <c r="D459" s="211" t="s">
        <v>158</v>
      </c>
      <c r="E459" s="223" t="s">
        <v>1</v>
      </c>
      <c r="F459" s="224" t="s">
        <v>717</v>
      </c>
      <c r="G459" s="222"/>
      <c r="H459" s="223" t="s">
        <v>1</v>
      </c>
      <c r="I459" s="225"/>
      <c r="J459" s="222"/>
      <c r="K459" s="222"/>
      <c r="L459" s="226"/>
      <c r="M459" s="227"/>
      <c r="N459" s="228"/>
      <c r="O459" s="228"/>
      <c r="P459" s="228"/>
      <c r="Q459" s="228"/>
      <c r="R459" s="228"/>
      <c r="S459" s="228"/>
      <c r="T459" s="229"/>
      <c r="AT459" s="230" t="s">
        <v>158</v>
      </c>
      <c r="AU459" s="230" t="s">
        <v>91</v>
      </c>
      <c r="AV459" s="13" t="s">
        <v>89</v>
      </c>
      <c r="AW459" s="13" t="s">
        <v>38</v>
      </c>
      <c r="AX459" s="13" t="s">
        <v>82</v>
      </c>
      <c r="AY459" s="230" t="s">
        <v>149</v>
      </c>
    </row>
    <row r="460" spans="2:65" s="12" customFormat="1" x14ac:dyDescent="0.2">
      <c r="B460" s="209"/>
      <c r="C460" s="210"/>
      <c r="D460" s="211" t="s">
        <v>158</v>
      </c>
      <c r="E460" s="212" t="s">
        <v>1</v>
      </c>
      <c r="F460" s="213" t="s">
        <v>718</v>
      </c>
      <c r="G460" s="210"/>
      <c r="H460" s="214">
        <v>34.5</v>
      </c>
      <c r="I460" s="215"/>
      <c r="J460" s="210"/>
      <c r="K460" s="210"/>
      <c r="L460" s="216"/>
      <c r="M460" s="217"/>
      <c r="N460" s="218"/>
      <c r="O460" s="218"/>
      <c r="P460" s="218"/>
      <c r="Q460" s="218"/>
      <c r="R460" s="218"/>
      <c r="S460" s="218"/>
      <c r="T460" s="219"/>
      <c r="AT460" s="220" t="s">
        <v>158</v>
      </c>
      <c r="AU460" s="220" t="s">
        <v>91</v>
      </c>
      <c r="AV460" s="12" t="s">
        <v>91</v>
      </c>
      <c r="AW460" s="12" t="s">
        <v>38</v>
      </c>
      <c r="AX460" s="12" t="s">
        <v>82</v>
      </c>
      <c r="AY460" s="220" t="s">
        <v>149</v>
      </c>
    </row>
    <row r="461" spans="2:65" s="14" customFormat="1" x14ac:dyDescent="0.2">
      <c r="B461" s="241"/>
      <c r="C461" s="242"/>
      <c r="D461" s="211" t="s">
        <v>158</v>
      </c>
      <c r="E461" s="243" t="s">
        <v>1</v>
      </c>
      <c r="F461" s="244" t="s">
        <v>266</v>
      </c>
      <c r="G461" s="242"/>
      <c r="H461" s="245">
        <v>604</v>
      </c>
      <c r="I461" s="246"/>
      <c r="J461" s="242"/>
      <c r="K461" s="242"/>
      <c r="L461" s="247"/>
      <c r="M461" s="248"/>
      <c r="N461" s="249"/>
      <c r="O461" s="249"/>
      <c r="P461" s="249"/>
      <c r="Q461" s="249"/>
      <c r="R461" s="249"/>
      <c r="S461" s="249"/>
      <c r="T461" s="250"/>
      <c r="AT461" s="251" t="s">
        <v>158</v>
      </c>
      <c r="AU461" s="251" t="s">
        <v>91</v>
      </c>
      <c r="AV461" s="14" t="s">
        <v>156</v>
      </c>
      <c r="AW461" s="14" t="s">
        <v>38</v>
      </c>
      <c r="AX461" s="14" t="s">
        <v>89</v>
      </c>
      <c r="AY461" s="251" t="s">
        <v>149</v>
      </c>
    </row>
    <row r="462" spans="2:65" s="1" customFormat="1" ht="16.5" customHeight="1" x14ac:dyDescent="0.2">
      <c r="B462" s="34"/>
      <c r="C462" s="231" t="s">
        <v>719</v>
      </c>
      <c r="D462" s="231" t="s">
        <v>203</v>
      </c>
      <c r="E462" s="232" t="s">
        <v>720</v>
      </c>
      <c r="F462" s="233" t="s">
        <v>721</v>
      </c>
      <c r="G462" s="234" t="s">
        <v>186</v>
      </c>
      <c r="H462" s="235">
        <v>575.19500000000005</v>
      </c>
      <c r="I462" s="236"/>
      <c r="J462" s="237">
        <f>ROUND(I462*H462,2)</f>
        <v>0</v>
      </c>
      <c r="K462" s="233" t="s">
        <v>155</v>
      </c>
      <c r="L462" s="238"/>
      <c r="M462" s="239" t="s">
        <v>1</v>
      </c>
      <c r="N462" s="240" t="s">
        <v>47</v>
      </c>
      <c r="O462" s="66"/>
      <c r="P462" s="205">
        <f>O462*H462</f>
        <v>0</v>
      </c>
      <c r="Q462" s="205">
        <v>5.8000000000000003E-2</v>
      </c>
      <c r="R462" s="205">
        <f>Q462*H462</f>
        <v>33.361310000000003</v>
      </c>
      <c r="S462" s="205">
        <v>0</v>
      </c>
      <c r="T462" s="206">
        <f>S462*H462</f>
        <v>0</v>
      </c>
      <c r="AR462" s="207" t="s">
        <v>197</v>
      </c>
      <c r="AT462" s="207" t="s">
        <v>203</v>
      </c>
      <c r="AU462" s="207" t="s">
        <v>91</v>
      </c>
      <c r="AY462" s="17" t="s">
        <v>149</v>
      </c>
      <c r="BE462" s="208">
        <f>IF(N462="základní",J462,0)</f>
        <v>0</v>
      </c>
      <c r="BF462" s="208">
        <f>IF(N462="snížená",J462,0)</f>
        <v>0</v>
      </c>
      <c r="BG462" s="208">
        <f>IF(N462="zákl. přenesená",J462,0)</f>
        <v>0</v>
      </c>
      <c r="BH462" s="208">
        <f>IF(N462="sníž. přenesená",J462,0)</f>
        <v>0</v>
      </c>
      <c r="BI462" s="208">
        <f>IF(N462="nulová",J462,0)</f>
        <v>0</v>
      </c>
      <c r="BJ462" s="17" t="s">
        <v>89</v>
      </c>
      <c r="BK462" s="208">
        <f>ROUND(I462*H462,2)</f>
        <v>0</v>
      </c>
      <c r="BL462" s="17" t="s">
        <v>156</v>
      </c>
      <c r="BM462" s="207" t="s">
        <v>722</v>
      </c>
    </row>
    <row r="463" spans="2:65" s="12" customFormat="1" x14ac:dyDescent="0.2">
      <c r="B463" s="209"/>
      <c r="C463" s="210"/>
      <c r="D463" s="211" t="s">
        <v>158</v>
      </c>
      <c r="E463" s="212" t="s">
        <v>1</v>
      </c>
      <c r="F463" s="213" t="s">
        <v>723</v>
      </c>
      <c r="G463" s="210"/>
      <c r="H463" s="214">
        <v>575.19500000000005</v>
      </c>
      <c r="I463" s="215"/>
      <c r="J463" s="210"/>
      <c r="K463" s="210"/>
      <c r="L463" s="216"/>
      <c r="M463" s="217"/>
      <c r="N463" s="218"/>
      <c r="O463" s="218"/>
      <c r="P463" s="218"/>
      <c r="Q463" s="218"/>
      <c r="R463" s="218"/>
      <c r="S463" s="218"/>
      <c r="T463" s="219"/>
      <c r="AT463" s="220" t="s">
        <v>158</v>
      </c>
      <c r="AU463" s="220" t="s">
        <v>91</v>
      </c>
      <c r="AV463" s="12" t="s">
        <v>91</v>
      </c>
      <c r="AW463" s="12" t="s">
        <v>38</v>
      </c>
      <c r="AX463" s="12" t="s">
        <v>89</v>
      </c>
      <c r="AY463" s="220" t="s">
        <v>149</v>
      </c>
    </row>
    <row r="464" spans="2:65" s="1" customFormat="1" ht="16.5" customHeight="1" x14ac:dyDescent="0.2">
      <c r="B464" s="34"/>
      <c r="C464" s="231" t="s">
        <v>724</v>
      </c>
      <c r="D464" s="231" t="s">
        <v>203</v>
      </c>
      <c r="E464" s="232" t="s">
        <v>725</v>
      </c>
      <c r="F464" s="233" t="s">
        <v>726</v>
      </c>
      <c r="G464" s="234" t="s">
        <v>186</v>
      </c>
      <c r="H464" s="235">
        <v>69.69</v>
      </c>
      <c r="I464" s="236"/>
      <c r="J464" s="237">
        <f>ROUND(I464*H464,2)</f>
        <v>0</v>
      </c>
      <c r="K464" s="233" t="s">
        <v>155</v>
      </c>
      <c r="L464" s="238"/>
      <c r="M464" s="239" t="s">
        <v>1</v>
      </c>
      <c r="N464" s="240" t="s">
        <v>47</v>
      </c>
      <c r="O464" s="66"/>
      <c r="P464" s="205">
        <f>O464*H464</f>
        <v>0</v>
      </c>
      <c r="Q464" s="205">
        <v>1.7999999999999999E-2</v>
      </c>
      <c r="R464" s="205">
        <f>Q464*H464</f>
        <v>1.2544199999999999</v>
      </c>
      <c r="S464" s="205">
        <v>0</v>
      </c>
      <c r="T464" s="206">
        <f>S464*H464</f>
        <v>0</v>
      </c>
      <c r="AR464" s="207" t="s">
        <v>197</v>
      </c>
      <c r="AT464" s="207" t="s">
        <v>203</v>
      </c>
      <c r="AU464" s="207" t="s">
        <v>91</v>
      </c>
      <c r="AY464" s="17" t="s">
        <v>149</v>
      </c>
      <c r="BE464" s="208">
        <f>IF(N464="základní",J464,0)</f>
        <v>0</v>
      </c>
      <c r="BF464" s="208">
        <f>IF(N464="snížená",J464,0)</f>
        <v>0</v>
      </c>
      <c r="BG464" s="208">
        <f>IF(N464="zákl. přenesená",J464,0)</f>
        <v>0</v>
      </c>
      <c r="BH464" s="208">
        <f>IF(N464="sníž. přenesená",J464,0)</f>
        <v>0</v>
      </c>
      <c r="BI464" s="208">
        <f>IF(N464="nulová",J464,0)</f>
        <v>0</v>
      </c>
      <c r="BJ464" s="17" t="s">
        <v>89</v>
      </c>
      <c r="BK464" s="208">
        <f>ROUND(I464*H464,2)</f>
        <v>0</v>
      </c>
      <c r="BL464" s="17" t="s">
        <v>156</v>
      </c>
      <c r="BM464" s="207" t="s">
        <v>727</v>
      </c>
    </row>
    <row r="465" spans="2:65" s="12" customFormat="1" x14ac:dyDescent="0.2">
      <c r="B465" s="209"/>
      <c r="C465" s="210"/>
      <c r="D465" s="211" t="s">
        <v>158</v>
      </c>
      <c r="E465" s="212" t="s">
        <v>1</v>
      </c>
      <c r="F465" s="213" t="s">
        <v>728</v>
      </c>
      <c r="G465" s="210"/>
      <c r="H465" s="214">
        <v>69.69</v>
      </c>
      <c r="I465" s="215"/>
      <c r="J465" s="210"/>
      <c r="K465" s="210"/>
      <c r="L465" s="216"/>
      <c r="M465" s="217"/>
      <c r="N465" s="218"/>
      <c r="O465" s="218"/>
      <c r="P465" s="218"/>
      <c r="Q465" s="218"/>
      <c r="R465" s="218"/>
      <c r="S465" s="218"/>
      <c r="T465" s="219"/>
      <c r="AT465" s="220" t="s">
        <v>158</v>
      </c>
      <c r="AU465" s="220" t="s">
        <v>91</v>
      </c>
      <c r="AV465" s="12" t="s">
        <v>91</v>
      </c>
      <c r="AW465" s="12" t="s">
        <v>38</v>
      </c>
      <c r="AX465" s="12" t="s">
        <v>89</v>
      </c>
      <c r="AY465" s="220" t="s">
        <v>149</v>
      </c>
    </row>
    <row r="466" spans="2:65" s="1" customFormat="1" ht="16.5" customHeight="1" x14ac:dyDescent="0.2">
      <c r="B466" s="34"/>
      <c r="C466" s="196" t="s">
        <v>729</v>
      </c>
      <c r="D466" s="196" t="s">
        <v>151</v>
      </c>
      <c r="E466" s="197" t="s">
        <v>730</v>
      </c>
      <c r="F466" s="198" t="s">
        <v>731</v>
      </c>
      <c r="G466" s="199" t="s">
        <v>186</v>
      </c>
      <c r="H466" s="200">
        <v>12</v>
      </c>
      <c r="I466" s="201"/>
      <c r="J466" s="202">
        <f>ROUND(I466*H466,2)</f>
        <v>0</v>
      </c>
      <c r="K466" s="198" t="s">
        <v>155</v>
      </c>
      <c r="L466" s="38"/>
      <c r="M466" s="203" t="s">
        <v>1</v>
      </c>
      <c r="N466" s="204" t="s">
        <v>47</v>
      </c>
      <c r="O466" s="66"/>
      <c r="P466" s="205">
        <f>O466*H466</f>
        <v>0</v>
      </c>
      <c r="Q466" s="205">
        <v>2.741E-2</v>
      </c>
      <c r="R466" s="205">
        <f>Q466*H466</f>
        <v>0.32891999999999999</v>
      </c>
      <c r="S466" s="205">
        <v>0</v>
      </c>
      <c r="T466" s="206">
        <f>S466*H466</f>
        <v>0</v>
      </c>
      <c r="AR466" s="207" t="s">
        <v>156</v>
      </c>
      <c r="AT466" s="207" t="s">
        <v>151</v>
      </c>
      <c r="AU466" s="207" t="s">
        <v>91</v>
      </c>
      <c r="AY466" s="17" t="s">
        <v>149</v>
      </c>
      <c r="BE466" s="208">
        <f>IF(N466="základní",J466,0)</f>
        <v>0</v>
      </c>
      <c r="BF466" s="208">
        <f>IF(N466="snížená",J466,0)</f>
        <v>0</v>
      </c>
      <c r="BG466" s="208">
        <f>IF(N466="zákl. přenesená",J466,0)</f>
        <v>0</v>
      </c>
      <c r="BH466" s="208">
        <f>IF(N466="sníž. přenesená",J466,0)</f>
        <v>0</v>
      </c>
      <c r="BI466" s="208">
        <f>IF(N466="nulová",J466,0)</f>
        <v>0</v>
      </c>
      <c r="BJ466" s="17" t="s">
        <v>89</v>
      </c>
      <c r="BK466" s="208">
        <f>ROUND(I466*H466,2)</f>
        <v>0</v>
      </c>
      <c r="BL466" s="17" t="s">
        <v>156</v>
      </c>
      <c r="BM466" s="207" t="s">
        <v>732</v>
      </c>
    </row>
    <row r="467" spans="2:65" s="13" customFormat="1" x14ac:dyDescent="0.2">
      <c r="B467" s="221"/>
      <c r="C467" s="222"/>
      <c r="D467" s="211" t="s">
        <v>158</v>
      </c>
      <c r="E467" s="223" t="s">
        <v>1</v>
      </c>
      <c r="F467" s="224" t="s">
        <v>733</v>
      </c>
      <c r="G467" s="222"/>
      <c r="H467" s="223" t="s">
        <v>1</v>
      </c>
      <c r="I467" s="225"/>
      <c r="J467" s="222"/>
      <c r="K467" s="222"/>
      <c r="L467" s="226"/>
      <c r="M467" s="227"/>
      <c r="N467" s="228"/>
      <c r="O467" s="228"/>
      <c r="P467" s="228"/>
      <c r="Q467" s="228"/>
      <c r="R467" s="228"/>
      <c r="S467" s="228"/>
      <c r="T467" s="229"/>
      <c r="AT467" s="230" t="s">
        <v>158</v>
      </c>
      <c r="AU467" s="230" t="s">
        <v>91</v>
      </c>
      <c r="AV467" s="13" t="s">
        <v>89</v>
      </c>
      <c r="AW467" s="13" t="s">
        <v>38</v>
      </c>
      <c r="AX467" s="13" t="s">
        <v>82</v>
      </c>
      <c r="AY467" s="230" t="s">
        <v>149</v>
      </c>
    </row>
    <row r="468" spans="2:65" s="12" customFormat="1" x14ac:dyDescent="0.2">
      <c r="B468" s="209"/>
      <c r="C468" s="210"/>
      <c r="D468" s="211" t="s">
        <v>158</v>
      </c>
      <c r="E468" s="212" t="s">
        <v>1</v>
      </c>
      <c r="F468" s="213" t="s">
        <v>734</v>
      </c>
      <c r="G468" s="210"/>
      <c r="H468" s="214">
        <v>12</v>
      </c>
      <c r="I468" s="215"/>
      <c r="J468" s="210"/>
      <c r="K468" s="210"/>
      <c r="L468" s="216"/>
      <c r="M468" s="217"/>
      <c r="N468" s="218"/>
      <c r="O468" s="218"/>
      <c r="P468" s="218"/>
      <c r="Q468" s="218"/>
      <c r="R468" s="218"/>
      <c r="S468" s="218"/>
      <c r="T468" s="219"/>
      <c r="AT468" s="220" t="s">
        <v>158</v>
      </c>
      <c r="AU468" s="220" t="s">
        <v>91</v>
      </c>
      <c r="AV468" s="12" t="s">
        <v>91</v>
      </c>
      <c r="AW468" s="12" t="s">
        <v>38</v>
      </c>
      <c r="AX468" s="12" t="s">
        <v>89</v>
      </c>
      <c r="AY468" s="220" t="s">
        <v>149</v>
      </c>
    </row>
    <row r="469" spans="2:65" s="1" customFormat="1" ht="16.5" customHeight="1" x14ac:dyDescent="0.2">
      <c r="B469" s="34"/>
      <c r="C469" s="196" t="s">
        <v>735</v>
      </c>
      <c r="D469" s="196" t="s">
        <v>151</v>
      </c>
      <c r="E469" s="197" t="s">
        <v>736</v>
      </c>
      <c r="F469" s="198" t="s">
        <v>737</v>
      </c>
      <c r="G469" s="199" t="s">
        <v>186</v>
      </c>
      <c r="H469" s="200">
        <v>82.5</v>
      </c>
      <c r="I469" s="201"/>
      <c r="J469" s="202">
        <f>ROUND(I469*H469,2)</f>
        <v>0</v>
      </c>
      <c r="K469" s="198" t="s">
        <v>155</v>
      </c>
      <c r="L469" s="38"/>
      <c r="M469" s="203" t="s">
        <v>1</v>
      </c>
      <c r="N469" s="204" t="s">
        <v>47</v>
      </c>
      <c r="O469" s="66"/>
      <c r="P469" s="205">
        <f>O469*H469</f>
        <v>0</v>
      </c>
      <c r="Q469" s="205">
        <v>1.8000000000000001E-4</v>
      </c>
      <c r="R469" s="205">
        <f>Q469*H469</f>
        <v>1.485E-2</v>
      </c>
      <c r="S469" s="205">
        <v>0</v>
      </c>
      <c r="T469" s="206">
        <f>S469*H469</f>
        <v>0</v>
      </c>
      <c r="AR469" s="207" t="s">
        <v>156</v>
      </c>
      <c r="AT469" s="207" t="s">
        <v>151</v>
      </c>
      <c r="AU469" s="207" t="s">
        <v>91</v>
      </c>
      <c r="AY469" s="17" t="s">
        <v>149</v>
      </c>
      <c r="BE469" s="208">
        <f>IF(N469="základní",J469,0)</f>
        <v>0</v>
      </c>
      <c r="BF469" s="208">
        <f>IF(N469="snížená",J469,0)</f>
        <v>0</v>
      </c>
      <c r="BG469" s="208">
        <f>IF(N469="zákl. přenesená",J469,0)</f>
        <v>0</v>
      </c>
      <c r="BH469" s="208">
        <f>IF(N469="sníž. přenesená",J469,0)</f>
        <v>0</v>
      </c>
      <c r="BI469" s="208">
        <f>IF(N469="nulová",J469,0)</f>
        <v>0</v>
      </c>
      <c r="BJ469" s="17" t="s">
        <v>89</v>
      </c>
      <c r="BK469" s="208">
        <f>ROUND(I469*H469,2)</f>
        <v>0</v>
      </c>
      <c r="BL469" s="17" t="s">
        <v>156</v>
      </c>
      <c r="BM469" s="207" t="s">
        <v>738</v>
      </c>
    </row>
    <row r="470" spans="2:65" s="12" customFormat="1" x14ac:dyDescent="0.2">
      <c r="B470" s="209"/>
      <c r="C470" s="210"/>
      <c r="D470" s="211" t="s">
        <v>158</v>
      </c>
      <c r="E470" s="212" t="s">
        <v>1</v>
      </c>
      <c r="F470" s="213" t="s">
        <v>739</v>
      </c>
      <c r="G470" s="210"/>
      <c r="H470" s="214">
        <v>82.5</v>
      </c>
      <c r="I470" s="215"/>
      <c r="J470" s="210"/>
      <c r="K470" s="210"/>
      <c r="L470" s="216"/>
      <c r="M470" s="217"/>
      <c r="N470" s="218"/>
      <c r="O470" s="218"/>
      <c r="P470" s="218"/>
      <c r="Q470" s="218"/>
      <c r="R470" s="218"/>
      <c r="S470" s="218"/>
      <c r="T470" s="219"/>
      <c r="AT470" s="220" t="s">
        <v>158</v>
      </c>
      <c r="AU470" s="220" t="s">
        <v>91</v>
      </c>
      <c r="AV470" s="12" t="s">
        <v>91</v>
      </c>
      <c r="AW470" s="12" t="s">
        <v>38</v>
      </c>
      <c r="AX470" s="12" t="s">
        <v>89</v>
      </c>
      <c r="AY470" s="220" t="s">
        <v>149</v>
      </c>
    </row>
    <row r="471" spans="2:65" s="1" customFormat="1" ht="16.5" customHeight="1" x14ac:dyDescent="0.2">
      <c r="B471" s="34"/>
      <c r="C471" s="196" t="s">
        <v>740</v>
      </c>
      <c r="D471" s="196" t="s">
        <v>151</v>
      </c>
      <c r="E471" s="197" t="s">
        <v>741</v>
      </c>
      <c r="F471" s="198" t="s">
        <v>742</v>
      </c>
      <c r="G471" s="199" t="s">
        <v>186</v>
      </c>
      <c r="H471" s="200">
        <v>82.5</v>
      </c>
      <c r="I471" s="201"/>
      <c r="J471" s="202">
        <f>ROUND(I471*H471,2)</f>
        <v>0</v>
      </c>
      <c r="K471" s="198" t="s">
        <v>155</v>
      </c>
      <c r="L471" s="38"/>
      <c r="M471" s="203" t="s">
        <v>1</v>
      </c>
      <c r="N471" s="204" t="s">
        <v>47</v>
      </c>
      <c r="O471" s="66"/>
      <c r="P471" s="205">
        <f>O471*H471</f>
        <v>0</v>
      </c>
      <c r="Q471" s="205">
        <v>0</v>
      </c>
      <c r="R471" s="205">
        <f>Q471*H471</f>
        <v>0</v>
      </c>
      <c r="S471" s="205">
        <v>0</v>
      </c>
      <c r="T471" s="206">
        <f>S471*H471</f>
        <v>0</v>
      </c>
      <c r="AR471" s="207" t="s">
        <v>156</v>
      </c>
      <c r="AT471" s="207" t="s">
        <v>151</v>
      </c>
      <c r="AU471" s="207" t="s">
        <v>91</v>
      </c>
      <c r="AY471" s="17" t="s">
        <v>149</v>
      </c>
      <c r="BE471" s="208">
        <f>IF(N471="základní",J471,0)</f>
        <v>0</v>
      </c>
      <c r="BF471" s="208">
        <f>IF(N471="snížená",J471,0)</f>
        <v>0</v>
      </c>
      <c r="BG471" s="208">
        <f>IF(N471="zákl. přenesená",J471,0)</f>
        <v>0</v>
      </c>
      <c r="BH471" s="208">
        <f>IF(N471="sníž. přenesená",J471,0)</f>
        <v>0</v>
      </c>
      <c r="BI471" s="208">
        <f>IF(N471="nulová",J471,0)</f>
        <v>0</v>
      </c>
      <c r="BJ471" s="17" t="s">
        <v>89</v>
      </c>
      <c r="BK471" s="208">
        <f>ROUND(I471*H471,2)</f>
        <v>0</v>
      </c>
      <c r="BL471" s="17" t="s">
        <v>156</v>
      </c>
      <c r="BM471" s="207" t="s">
        <v>743</v>
      </c>
    </row>
    <row r="472" spans="2:65" s="12" customFormat="1" x14ac:dyDescent="0.2">
      <c r="B472" s="209"/>
      <c r="C472" s="210"/>
      <c r="D472" s="211" t="s">
        <v>158</v>
      </c>
      <c r="E472" s="212" t="s">
        <v>1</v>
      </c>
      <c r="F472" s="213" t="s">
        <v>744</v>
      </c>
      <c r="G472" s="210"/>
      <c r="H472" s="214">
        <v>82.5</v>
      </c>
      <c r="I472" s="215"/>
      <c r="J472" s="210"/>
      <c r="K472" s="210"/>
      <c r="L472" s="216"/>
      <c r="M472" s="217"/>
      <c r="N472" s="218"/>
      <c r="O472" s="218"/>
      <c r="P472" s="218"/>
      <c r="Q472" s="218"/>
      <c r="R472" s="218"/>
      <c r="S472" s="218"/>
      <c r="T472" s="219"/>
      <c r="AT472" s="220" t="s">
        <v>158</v>
      </c>
      <c r="AU472" s="220" t="s">
        <v>91</v>
      </c>
      <c r="AV472" s="12" t="s">
        <v>91</v>
      </c>
      <c r="AW472" s="12" t="s">
        <v>38</v>
      </c>
      <c r="AX472" s="12" t="s">
        <v>89</v>
      </c>
      <c r="AY472" s="220" t="s">
        <v>149</v>
      </c>
    </row>
    <row r="473" spans="2:65" s="1" customFormat="1" ht="16.5" customHeight="1" x14ac:dyDescent="0.2">
      <c r="B473" s="34"/>
      <c r="C473" s="196" t="s">
        <v>745</v>
      </c>
      <c r="D473" s="196" t="s">
        <v>151</v>
      </c>
      <c r="E473" s="197" t="s">
        <v>746</v>
      </c>
      <c r="F473" s="198" t="s">
        <v>747</v>
      </c>
      <c r="G473" s="199" t="s">
        <v>186</v>
      </c>
      <c r="H473" s="200">
        <v>4.5</v>
      </c>
      <c r="I473" s="201"/>
      <c r="J473" s="202">
        <f>ROUND(I473*H473,2)</f>
        <v>0</v>
      </c>
      <c r="K473" s="198" t="s">
        <v>155</v>
      </c>
      <c r="L473" s="38"/>
      <c r="M473" s="203" t="s">
        <v>1</v>
      </c>
      <c r="N473" s="204" t="s">
        <v>47</v>
      </c>
      <c r="O473" s="66"/>
      <c r="P473" s="205">
        <f>O473*H473</f>
        <v>0</v>
      </c>
      <c r="Q473" s="205">
        <v>0.29221000000000003</v>
      </c>
      <c r="R473" s="205">
        <f>Q473*H473</f>
        <v>1.314945</v>
      </c>
      <c r="S473" s="205">
        <v>0</v>
      </c>
      <c r="T473" s="206">
        <f>S473*H473</f>
        <v>0</v>
      </c>
      <c r="AR473" s="207" t="s">
        <v>156</v>
      </c>
      <c r="AT473" s="207" t="s">
        <v>151</v>
      </c>
      <c r="AU473" s="207" t="s">
        <v>91</v>
      </c>
      <c r="AY473" s="17" t="s">
        <v>149</v>
      </c>
      <c r="BE473" s="208">
        <f>IF(N473="základní",J473,0)</f>
        <v>0</v>
      </c>
      <c r="BF473" s="208">
        <f>IF(N473="snížená",J473,0)</f>
        <v>0</v>
      </c>
      <c r="BG473" s="208">
        <f>IF(N473="zákl. přenesená",J473,0)</f>
        <v>0</v>
      </c>
      <c r="BH473" s="208">
        <f>IF(N473="sníž. přenesená",J473,0)</f>
        <v>0</v>
      </c>
      <c r="BI473" s="208">
        <f>IF(N473="nulová",J473,0)</f>
        <v>0</v>
      </c>
      <c r="BJ473" s="17" t="s">
        <v>89</v>
      </c>
      <c r="BK473" s="208">
        <f>ROUND(I473*H473,2)</f>
        <v>0</v>
      </c>
      <c r="BL473" s="17" t="s">
        <v>156</v>
      </c>
      <c r="BM473" s="207" t="s">
        <v>748</v>
      </c>
    </row>
    <row r="474" spans="2:65" s="12" customFormat="1" x14ac:dyDescent="0.2">
      <c r="B474" s="209"/>
      <c r="C474" s="210"/>
      <c r="D474" s="211" t="s">
        <v>158</v>
      </c>
      <c r="E474" s="212" t="s">
        <v>1</v>
      </c>
      <c r="F474" s="213" t="s">
        <v>749</v>
      </c>
      <c r="G474" s="210"/>
      <c r="H474" s="214">
        <v>4.5</v>
      </c>
      <c r="I474" s="215"/>
      <c r="J474" s="210"/>
      <c r="K474" s="210"/>
      <c r="L474" s="216"/>
      <c r="M474" s="217"/>
      <c r="N474" s="218"/>
      <c r="O474" s="218"/>
      <c r="P474" s="218"/>
      <c r="Q474" s="218"/>
      <c r="R474" s="218"/>
      <c r="S474" s="218"/>
      <c r="T474" s="219"/>
      <c r="AT474" s="220" t="s">
        <v>158</v>
      </c>
      <c r="AU474" s="220" t="s">
        <v>91</v>
      </c>
      <c r="AV474" s="12" t="s">
        <v>91</v>
      </c>
      <c r="AW474" s="12" t="s">
        <v>38</v>
      </c>
      <c r="AX474" s="12" t="s">
        <v>89</v>
      </c>
      <c r="AY474" s="220" t="s">
        <v>149</v>
      </c>
    </row>
    <row r="475" spans="2:65" s="1" customFormat="1" ht="16.5" customHeight="1" x14ac:dyDescent="0.2">
      <c r="B475" s="34"/>
      <c r="C475" s="231" t="s">
        <v>750</v>
      </c>
      <c r="D475" s="231" t="s">
        <v>203</v>
      </c>
      <c r="E475" s="232" t="s">
        <v>751</v>
      </c>
      <c r="F475" s="233" t="s">
        <v>752</v>
      </c>
      <c r="G475" s="234" t="s">
        <v>532</v>
      </c>
      <c r="H475" s="235">
        <v>4.5</v>
      </c>
      <c r="I475" s="236"/>
      <c r="J475" s="237">
        <f>ROUND(I475*H475,2)</f>
        <v>0</v>
      </c>
      <c r="K475" s="233" t="s">
        <v>1</v>
      </c>
      <c r="L475" s="238"/>
      <c r="M475" s="239" t="s">
        <v>1</v>
      </c>
      <c r="N475" s="240" t="s">
        <v>47</v>
      </c>
      <c r="O475" s="66"/>
      <c r="P475" s="205">
        <f>O475*H475</f>
        <v>0</v>
      </c>
      <c r="Q475" s="205">
        <v>0.05</v>
      </c>
      <c r="R475" s="205">
        <f>Q475*H475</f>
        <v>0.22500000000000001</v>
      </c>
      <c r="S475" s="205">
        <v>0</v>
      </c>
      <c r="T475" s="206">
        <f>S475*H475</f>
        <v>0</v>
      </c>
      <c r="AR475" s="207" t="s">
        <v>197</v>
      </c>
      <c r="AT475" s="207" t="s">
        <v>203</v>
      </c>
      <c r="AU475" s="207" t="s">
        <v>91</v>
      </c>
      <c r="AY475" s="17" t="s">
        <v>149</v>
      </c>
      <c r="BE475" s="208">
        <f>IF(N475="základní",J475,0)</f>
        <v>0</v>
      </c>
      <c r="BF475" s="208">
        <f>IF(N475="snížená",J475,0)</f>
        <v>0</v>
      </c>
      <c r="BG475" s="208">
        <f>IF(N475="zákl. přenesená",J475,0)</f>
        <v>0</v>
      </c>
      <c r="BH475" s="208">
        <f>IF(N475="sníž. přenesená",J475,0)</f>
        <v>0</v>
      </c>
      <c r="BI475" s="208">
        <f>IF(N475="nulová",J475,0)</f>
        <v>0</v>
      </c>
      <c r="BJ475" s="17" t="s">
        <v>89</v>
      </c>
      <c r="BK475" s="208">
        <f>ROUND(I475*H475,2)</f>
        <v>0</v>
      </c>
      <c r="BL475" s="17" t="s">
        <v>156</v>
      </c>
      <c r="BM475" s="207" t="s">
        <v>753</v>
      </c>
    </row>
    <row r="476" spans="2:65" s="12" customFormat="1" x14ac:dyDescent="0.2">
      <c r="B476" s="209"/>
      <c r="C476" s="210"/>
      <c r="D476" s="211" t="s">
        <v>158</v>
      </c>
      <c r="E476" s="212" t="s">
        <v>1</v>
      </c>
      <c r="F476" s="213" t="s">
        <v>749</v>
      </c>
      <c r="G476" s="210"/>
      <c r="H476" s="214">
        <v>4.5</v>
      </c>
      <c r="I476" s="215"/>
      <c r="J476" s="210"/>
      <c r="K476" s="210"/>
      <c r="L476" s="216"/>
      <c r="M476" s="217"/>
      <c r="N476" s="218"/>
      <c r="O476" s="218"/>
      <c r="P476" s="218"/>
      <c r="Q476" s="218"/>
      <c r="R476" s="218"/>
      <c r="S476" s="218"/>
      <c r="T476" s="219"/>
      <c r="AT476" s="220" t="s">
        <v>158</v>
      </c>
      <c r="AU476" s="220" t="s">
        <v>91</v>
      </c>
      <c r="AV476" s="12" t="s">
        <v>91</v>
      </c>
      <c r="AW476" s="12" t="s">
        <v>38</v>
      </c>
      <c r="AX476" s="12" t="s">
        <v>89</v>
      </c>
      <c r="AY476" s="220" t="s">
        <v>149</v>
      </c>
    </row>
    <row r="477" spans="2:65" s="11" customFormat="1" ht="22.9" customHeight="1" x14ac:dyDescent="0.2">
      <c r="B477" s="180"/>
      <c r="C477" s="181"/>
      <c r="D477" s="182" t="s">
        <v>81</v>
      </c>
      <c r="E477" s="194" t="s">
        <v>656</v>
      </c>
      <c r="F477" s="194" t="s">
        <v>754</v>
      </c>
      <c r="G477" s="181"/>
      <c r="H477" s="181"/>
      <c r="I477" s="184"/>
      <c r="J477" s="195">
        <f>BK477</f>
        <v>0</v>
      </c>
      <c r="K477" s="181"/>
      <c r="L477" s="186"/>
      <c r="M477" s="187"/>
      <c r="N477" s="188"/>
      <c r="O477" s="188"/>
      <c r="P477" s="189">
        <f>SUM(P478:P479)</f>
        <v>0</v>
      </c>
      <c r="Q477" s="188"/>
      <c r="R477" s="189">
        <f>SUM(R478:R479)</f>
        <v>0.18</v>
      </c>
      <c r="S477" s="188"/>
      <c r="T477" s="190">
        <f>SUM(T478:T479)</f>
        <v>0</v>
      </c>
      <c r="AR477" s="191" t="s">
        <v>89</v>
      </c>
      <c r="AT477" s="192" t="s">
        <v>81</v>
      </c>
      <c r="AU477" s="192" t="s">
        <v>89</v>
      </c>
      <c r="AY477" s="191" t="s">
        <v>149</v>
      </c>
      <c r="BK477" s="193">
        <f>SUM(BK478:BK479)</f>
        <v>0</v>
      </c>
    </row>
    <row r="478" spans="2:65" s="1" customFormat="1" ht="16.5" customHeight="1" x14ac:dyDescent="0.2">
      <c r="B478" s="34"/>
      <c r="C478" s="196" t="s">
        <v>755</v>
      </c>
      <c r="D478" s="196" t="s">
        <v>151</v>
      </c>
      <c r="E478" s="197" t="s">
        <v>756</v>
      </c>
      <c r="F478" s="198" t="s">
        <v>757</v>
      </c>
      <c r="G478" s="199" t="s">
        <v>489</v>
      </c>
      <c r="H478" s="200">
        <v>1</v>
      </c>
      <c r="I478" s="201"/>
      <c r="J478" s="202">
        <f>ROUND(I478*H478,2)</f>
        <v>0</v>
      </c>
      <c r="K478" s="198" t="s">
        <v>1</v>
      </c>
      <c r="L478" s="38"/>
      <c r="M478" s="203" t="s">
        <v>1</v>
      </c>
      <c r="N478" s="204" t="s">
        <v>47</v>
      </c>
      <c r="O478" s="66"/>
      <c r="P478" s="205">
        <f>O478*H478</f>
        <v>0</v>
      </c>
      <c r="Q478" s="205">
        <v>0.18</v>
      </c>
      <c r="R478" s="205">
        <f>Q478*H478</f>
        <v>0.18</v>
      </c>
      <c r="S478" s="205">
        <v>0</v>
      </c>
      <c r="T478" s="206">
        <f>S478*H478</f>
        <v>0</v>
      </c>
      <c r="AR478" s="207" t="s">
        <v>156</v>
      </c>
      <c r="AT478" s="207" t="s">
        <v>151</v>
      </c>
      <c r="AU478" s="207" t="s">
        <v>91</v>
      </c>
      <c r="AY478" s="17" t="s">
        <v>149</v>
      </c>
      <c r="BE478" s="208">
        <f>IF(N478="základní",J478,0)</f>
        <v>0</v>
      </c>
      <c r="BF478" s="208">
        <f>IF(N478="snížená",J478,0)</f>
        <v>0</v>
      </c>
      <c r="BG478" s="208">
        <f>IF(N478="zákl. přenesená",J478,0)</f>
        <v>0</v>
      </c>
      <c r="BH478" s="208">
        <f>IF(N478="sníž. přenesená",J478,0)</f>
        <v>0</v>
      </c>
      <c r="BI478" s="208">
        <f>IF(N478="nulová",J478,0)</f>
        <v>0</v>
      </c>
      <c r="BJ478" s="17" t="s">
        <v>89</v>
      </c>
      <c r="BK478" s="208">
        <f>ROUND(I478*H478,2)</f>
        <v>0</v>
      </c>
      <c r="BL478" s="17" t="s">
        <v>156</v>
      </c>
      <c r="BM478" s="207" t="s">
        <v>758</v>
      </c>
    </row>
    <row r="479" spans="2:65" s="12" customFormat="1" x14ac:dyDescent="0.2">
      <c r="B479" s="209"/>
      <c r="C479" s="210"/>
      <c r="D479" s="211" t="s">
        <v>158</v>
      </c>
      <c r="E479" s="212" t="s">
        <v>1</v>
      </c>
      <c r="F479" s="213" t="s">
        <v>89</v>
      </c>
      <c r="G479" s="210"/>
      <c r="H479" s="214">
        <v>1</v>
      </c>
      <c r="I479" s="215"/>
      <c r="J479" s="210"/>
      <c r="K479" s="210"/>
      <c r="L479" s="216"/>
      <c r="M479" s="217"/>
      <c r="N479" s="218"/>
      <c r="O479" s="218"/>
      <c r="P479" s="218"/>
      <c r="Q479" s="218"/>
      <c r="R479" s="218"/>
      <c r="S479" s="218"/>
      <c r="T479" s="219"/>
      <c r="AT479" s="220" t="s">
        <v>158</v>
      </c>
      <c r="AU479" s="220" t="s">
        <v>91</v>
      </c>
      <c r="AV479" s="12" t="s">
        <v>91</v>
      </c>
      <c r="AW479" s="12" t="s">
        <v>38</v>
      </c>
      <c r="AX479" s="12" t="s">
        <v>89</v>
      </c>
      <c r="AY479" s="220" t="s">
        <v>149</v>
      </c>
    </row>
    <row r="480" spans="2:65" s="11" customFormat="1" ht="22.9" customHeight="1" x14ac:dyDescent="0.2">
      <c r="B480" s="180"/>
      <c r="C480" s="181"/>
      <c r="D480" s="182" t="s">
        <v>81</v>
      </c>
      <c r="E480" s="194" t="s">
        <v>660</v>
      </c>
      <c r="F480" s="194" t="s">
        <v>759</v>
      </c>
      <c r="G480" s="181"/>
      <c r="H480" s="181"/>
      <c r="I480" s="184"/>
      <c r="J480" s="195">
        <f>BK480</f>
        <v>0</v>
      </c>
      <c r="K480" s="181"/>
      <c r="L480" s="186"/>
      <c r="M480" s="187"/>
      <c r="N480" s="188"/>
      <c r="O480" s="188"/>
      <c r="P480" s="189">
        <f>SUM(P481:P490)</f>
        <v>0</v>
      </c>
      <c r="Q480" s="188"/>
      <c r="R480" s="189">
        <f>SUM(R481:R490)</f>
        <v>0</v>
      </c>
      <c r="S480" s="188"/>
      <c r="T480" s="190">
        <f>SUM(T481:T490)</f>
        <v>0</v>
      </c>
      <c r="AR480" s="191" t="s">
        <v>89</v>
      </c>
      <c r="AT480" s="192" t="s">
        <v>81</v>
      </c>
      <c r="AU480" s="192" t="s">
        <v>89</v>
      </c>
      <c r="AY480" s="191" t="s">
        <v>149</v>
      </c>
      <c r="BK480" s="193">
        <f>SUM(BK481:BK490)</f>
        <v>0</v>
      </c>
    </row>
    <row r="481" spans="2:65" s="1" customFormat="1" ht="16.5" customHeight="1" x14ac:dyDescent="0.2">
      <c r="B481" s="34"/>
      <c r="C481" s="196" t="s">
        <v>760</v>
      </c>
      <c r="D481" s="196" t="s">
        <v>151</v>
      </c>
      <c r="E481" s="197" t="s">
        <v>761</v>
      </c>
      <c r="F481" s="198" t="s">
        <v>762</v>
      </c>
      <c r="G481" s="199" t="s">
        <v>313</v>
      </c>
      <c r="H481" s="200">
        <v>600.71900000000005</v>
      </c>
      <c r="I481" s="201"/>
      <c r="J481" s="202">
        <f>ROUND(I481*H481,2)</f>
        <v>0</v>
      </c>
      <c r="K481" s="198" t="s">
        <v>155</v>
      </c>
      <c r="L481" s="38"/>
      <c r="M481" s="203" t="s">
        <v>1</v>
      </c>
      <c r="N481" s="204" t="s">
        <v>47</v>
      </c>
      <c r="O481" s="66"/>
      <c r="P481" s="205">
        <f>O481*H481</f>
        <v>0</v>
      </c>
      <c r="Q481" s="205">
        <v>0</v>
      </c>
      <c r="R481" s="205">
        <f>Q481*H481</f>
        <v>0</v>
      </c>
      <c r="S481" s="205">
        <v>0</v>
      </c>
      <c r="T481" s="206">
        <f>S481*H481</f>
        <v>0</v>
      </c>
      <c r="AR481" s="207" t="s">
        <v>156</v>
      </c>
      <c r="AT481" s="207" t="s">
        <v>151</v>
      </c>
      <c r="AU481" s="207" t="s">
        <v>91</v>
      </c>
      <c r="AY481" s="17" t="s">
        <v>149</v>
      </c>
      <c r="BE481" s="208">
        <f>IF(N481="základní",J481,0)</f>
        <v>0</v>
      </c>
      <c r="BF481" s="208">
        <f>IF(N481="snížená",J481,0)</f>
        <v>0</v>
      </c>
      <c r="BG481" s="208">
        <f>IF(N481="zákl. přenesená",J481,0)</f>
        <v>0</v>
      </c>
      <c r="BH481" s="208">
        <f>IF(N481="sníž. přenesená",J481,0)</f>
        <v>0</v>
      </c>
      <c r="BI481" s="208">
        <f>IF(N481="nulová",J481,0)</f>
        <v>0</v>
      </c>
      <c r="BJ481" s="17" t="s">
        <v>89</v>
      </c>
      <c r="BK481" s="208">
        <f>ROUND(I481*H481,2)</f>
        <v>0</v>
      </c>
      <c r="BL481" s="17" t="s">
        <v>156</v>
      </c>
      <c r="BM481" s="207" t="s">
        <v>763</v>
      </c>
    </row>
    <row r="482" spans="2:65" s="1" customFormat="1" ht="16.5" customHeight="1" x14ac:dyDescent="0.2">
      <c r="B482" s="34"/>
      <c r="C482" s="196" t="s">
        <v>764</v>
      </c>
      <c r="D482" s="196" t="s">
        <v>151</v>
      </c>
      <c r="E482" s="197" t="s">
        <v>765</v>
      </c>
      <c r="F482" s="198" t="s">
        <v>766</v>
      </c>
      <c r="G482" s="199" t="s">
        <v>313</v>
      </c>
      <c r="H482" s="200">
        <v>5406.4709999999995</v>
      </c>
      <c r="I482" s="201"/>
      <c r="J482" s="202">
        <f>ROUND(I482*H482,2)</f>
        <v>0</v>
      </c>
      <c r="K482" s="198" t="s">
        <v>155</v>
      </c>
      <c r="L482" s="38"/>
      <c r="M482" s="203" t="s">
        <v>1</v>
      </c>
      <c r="N482" s="204" t="s">
        <v>47</v>
      </c>
      <c r="O482" s="66"/>
      <c r="P482" s="205">
        <f>O482*H482</f>
        <v>0</v>
      </c>
      <c r="Q482" s="205">
        <v>0</v>
      </c>
      <c r="R482" s="205">
        <f>Q482*H482</f>
        <v>0</v>
      </c>
      <c r="S482" s="205">
        <v>0</v>
      </c>
      <c r="T482" s="206">
        <f>S482*H482</f>
        <v>0</v>
      </c>
      <c r="AR482" s="207" t="s">
        <v>156</v>
      </c>
      <c r="AT482" s="207" t="s">
        <v>151</v>
      </c>
      <c r="AU482" s="207" t="s">
        <v>91</v>
      </c>
      <c r="AY482" s="17" t="s">
        <v>149</v>
      </c>
      <c r="BE482" s="208">
        <f>IF(N482="základní",J482,0)</f>
        <v>0</v>
      </c>
      <c r="BF482" s="208">
        <f>IF(N482="snížená",J482,0)</f>
        <v>0</v>
      </c>
      <c r="BG482" s="208">
        <f>IF(N482="zákl. přenesená",J482,0)</f>
        <v>0</v>
      </c>
      <c r="BH482" s="208">
        <f>IF(N482="sníž. přenesená",J482,0)</f>
        <v>0</v>
      </c>
      <c r="BI482" s="208">
        <f>IF(N482="nulová",J482,0)</f>
        <v>0</v>
      </c>
      <c r="BJ482" s="17" t="s">
        <v>89</v>
      </c>
      <c r="BK482" s="208">
        <f>ROUND(I482*H482,2)</f>
        <v>0</v>
      </c>
      <c r="BL482" s="17" t="s">
        <v>156</v>
      </c>
      <c r="BM482" s="207" t="s">
        <v>767</v>
      </c>
    </row>
    <row r="483" spans="2:65" s="12" customFormat="1" x14ac:dyDescent="0.2">
      <c r="B483" s="209"/>
      <c r="C483" s="210"/>
      <c r="D483" s="211" t="s">
        <v>158</v>
      </c>
      <c r="E483" s="212" t="s">
        <v>1</v>
      </c>
      <c r="F483" s="213" t="s">
        <v>768</v>
      </c>
      <c r="G483" s="210"/>
      <c r="H483" s="214">
        <v>5406.4709999999995</v>
      </c>
      <c r="I483" s="215"/>
      <c r="J483" s="210"/>
      <c r="K483" s="210"/>
      <c r="L483" s="216"/>
      <c r="M483" s="217"/>
      <c r="N483" s="218"/>
      <c r="O483" s="218"/>
      <c r="P483" s="218"/>
      <c r="Q483" s="218"/>
      <c r="R483" s="218"/>
      <c r="S483" s="218"/>
      <c r="T483" s="219"/>
      <c r="AT483" s="220" t="s">
        <v>158</v>
      </c>
      <c r="AU483" s="220" t="s">
        <v>91</v>
      </c>
      <c r="AV483" s="12" t="s">
        <v>91</v>
      </c>
      <c r="AW483" s="12" t="s">
        <v>38</v>
      </c>
      <c r="AX483" s="12" t="s">
        <v>89</v>
      </c>
      <c r="AY483" s="220" t="s">
        <v>149</v>
      </c>
    </row>
    <row r="484" spans="2:65" s="1" customFormat="1" ht="16.5" customHeight="1" x14ac:dyDescent="0.2">
      <c r="B484" s="34"/>
      <c r="C484" s="196" t="s">
        <v>769</v>
      </c>
      <c r="D484" s="196" t="s">
        <v>151</v>
      </c>
      <c r="E484" s="197" t="s">
        <v>770</v>
      </c>
      <c r="F484" s="198" t="s">
        <v>771</v>
      </c>
      <c r="G484" s="199" t="s">
        <v>313</v>
      </c>
      <c r="H484" s="200">
        <v>600.71900000000005</v>
      </c>
      <c r="I484" s="201"/>
      <c r="J484" s="202">
        <f>ROUND(I484*H484,2)</f>
        <v>0</v>
      </c>
      <c r="K484" s="198" t="s">
        <v>155</v>
      </c>
      <c r="L484" s="38"/>
      <c r="M484" s="203" t="s">
        <v>1</v>
      </c>
      <c r="N484" s="204" t="s">
        <v>47</v>
      </c>
      <c r="O484" s="66"/>
      <c r="P484" s="205">
        <f>O484*H484</f>
        <v>0</v>
      </c>
      <c r="Q484" s="205">
        <v>0</v>
      </c>
      <c r="R484" s="205">
        <f>Q484*H484</f>
        <v>0</v>
      </c>
      <c r="S484" s="205">
        <v>0</v>
      </c>
      <c r="T484" s="206">
        <f>S484*H484</f>
        <v>0</v>
      </c>
      <c r="AR484" s="207" t="s">
        <v>156</v>
      </c>
      <c r="AT484" s="207" t="s">
        <v>151</v>
      </c>
      <c r="AU484" s="207" t="s">
        <v>91</v>
      </c>
      <c r="AY484" s="17" t="s">
        <v>149</v>
      </c>
      <c r="BE484" s="208">
        <f>IF(N484="základní",J484,0)</f>
        <v>0</v>
      </c>
      <c r="BF484" s="208">
        <f>IF(N484="snížená",J484,0)</f>
        <v>0</v>
      </c>
      <c r="BG484" s="208">
        <f>IF(N484="zákl. přenesená",J484,0)</f>
        <v>0</v>
      </c>
      <c r="BH484" s="208">
        <f>IF(N484="sníž. přenesená",J484,0)</f>
        <v>0</v>
      </c>
      <c r="BI484" s="208">
        <f>IF(N484="nulová",J484,0)</f>
        <v>0</v>
      </c>
      <c r="BJ484" s="17" t="s">
        <v>89</v>
      </c>
      <c r="BK484" s="208">
        <f>ROUND(I484*H484,2)</f>
        <v>0</v>
      </c>
      <c r="BL484" s="17" t="s">
        <v>156</v>
      </c>
      <c r="BM484" s="207" t="s">
        <v>772</v>
      </c>
    </row>
    <row r="485" spans="2:65" s="1" customFormat="1" ht="16.5" customHeight="1" x14ac:dyDescent="0.2">
      <c r="B485" s="34"/>
      <c r="C485" s="196" t="s">
        <v>773</v>
      </c>
      <c r="D485" s="196" t="s">
        <v>151</v>
      </c>
      <c r="E485" s="197" t="s">
        <v>774</v>
      </c>
      <c r="F485" s="198" t="s">
        <v>775</v>
      </c>
      <c r="G485" s="199" t="s">
        <v>313</v>
      </c>
      <c r="H485" s="200">
        <v>153.47300000000001</v>
      </c>
      <c r="I485" s="201"/>
      <c r="J485" s="202">
        <f>ROUND(I485*H485,2)</f>
        <v>0</v>
      </c>
      <c r="K485" s="198" t="s">
        <v>155</v>
      </c>
      <c r="L485" s="38"/>
      <c r="M485" s="203" t="s">
        <v>1</v>
      </c>
      <c r="N485" s="204" t="s">
        <v>47</v>
      </c>
      <c r="O485" s="66"/>
      <c r="P485" s="205">
        <f>O485*H485</f>
        <v>0</v>
      </c>
      <c r="Q485" s="205">
        <v>0</v>
      </c>
      <c r="R485" s="205">
        <f>Q485*H485</f>
        <v>0</v>
      </c>
      <c r="S485" s="205">
        <v>0</v>
      </c>
      <c r="T485" s="206">
        <f>S485*H485</f>
        <v>0</v>
      </c>
      <c r="AR485" s="207" t="s">
        <v>156</v>
      </c>
      <c r="AT485" s="207" t="s">
        <v>151</v>
      </c>
      <c r="AU485" s="207" t="s">
        <v>91</v>
      </c>
      <c r="AY485" s="17" t="s">
        <v>149</v>
      </c>
      <c r="BE485" s="208">
        <f>IF(N485="základní",J485,0)</f>
        <v>0</v>
      </c>
      <c r="BF485" s="208">
        <f>IF(N485="snížená",J485,0)</f>
        <v>0</v>
      </c>
      <c r="BG485" s="208">
        <f>IF(N485="zákl. přenesená",J485,0)</f>
        <v>0</v>
      </c>
      <c r="BH485" s="208">
        <f>IF(N485="sníž. přenesená",J485,0)</f>
        <v>0</v>
      </c>
      <c r="BI485" s="208">
        <f>IF(N485="nulová",J485,0)</f>
        <v>0</v>
      </c>
      <c r="BJ485" s="17" t="s">
        <v>89</v>
      </c>
      <c r="BK485" s="208">
        <f>ROUND(I485*H485,2)</f>
        <v>0</v>
      </c>
      <c r="BL485" s="17" t="s">
        <v>156</v>
      </c>
      <c r="BM485" s="207" t="s">
        <v>776</v>
      </c>
    </row>
    <row r="486" spans="2:65" s="12" customFormat="1" x14ac:dyDescent="0.2">
      <c r="B486" s="209"/>
      <c r="C486" s="210"/>
      <c r="D486" s="211" t="s">
        <v>158</v>
      </c>
      <c r="E486" s="212" t="s">
        <v>1</v>
      </c>
      <c r="F486" s="213" t="s">
        <v>777</v>
      </c>
      <c r="G486" s="210"/>
      <c r="H486" s="214">
        <v>153.47300000000001</v>
      </c>
      <c r="I486" s="215"/>
      <c r="J486" s="210"/>
      <c r="K486" s="210"/>
      <c r="L486" s="216"/>
      <c r="M486" s="217"/>
      <c r="N486" s="218"/>
      <c r="O486" s="218"/>
      <c r="P486" s="218"/>
      <c r="Q486" s="218"/>
      <c r="R486" s="218"/>
      <c r="S486" s="218"/>
      <c r="T486" s="219"/>
      <c r="AT486" s="220" t="s">
        <v>158</v>
      </c>
      <c r="AU486" s="220" t="s">
        <v>91</v>
      </c>
      <c r="AV486" s="12" t="s">
        <v>91</v>
      </c>
      <c r="AW486" s="12" t="s">
        <v>38</v>
      </c>
      <c r="AX486" s="12" t="s">
        <v>89</v>
      </c>
      <c r="AY486" s="220" t="s">
        <v>149</v>
      </c>
    </row>
    <row r="487" spans="2:65" s="1" customFormat="1" ht="16.5" customHeight="1" x14ac:dyDescent="0.2">
      <c r="B487" s="34"/>
      <c r="C487" s="196" t="s">
        <v>404</v>
      </c>
      <c r="D487" s="196" t="s">
        <v>151</v>
      </c>
      <c r="E487" s="197" t="s">
        <v>778</v>
      </c>
      <c r="F487" s="198" t="s">
        <v>779</v>
      </c>
      <c r="G487" s="199" t="s">
        <v>313</v>
      </c>
      <c r="H487" s="200">
        <v>396.03199999999998</v>
      </c>
      <c r="I487" s="201"/>
      <c r="J487" s="202">
        <f>ROUND(I487*H487,2)</f>
        <v>0</v>
      </c>
      <c r="K487" s="198" t="s">
        <v>155</v>
      </c>
      <c r="L487" s="38"/>
      <c r="M487" s="203" t="s">
        <v>1</v>
      </c>
      <c r="N487" s="204" t="s">
        <v>47</v>
      </c>
      <c r="O487" s="66"/>
      <c r="P487" s="205">
        <f>O487*H487</f>
        <v>0</v>
      </c>
      <c r="Q487" s="205">
        <v>0</v>
      </c>
      <c r="R487" s="205">
        <f>Q487*H487</f>
        <v>0</v>
      </c>
      <c r="S487" s="205">
        <v>0</v>
      </c>
      <c r="T487" s="206">
        <f>S487*H487</f>
        <v>0</v>
      </c>
      <c r="AR487" s="207" t="s">
        <v>156</v>
      </c>
      <c r="AT487" s="207" t="s">
        <v>151</v>
      </c>
      <c r="AU487" s="207" t="s">
        <v>91</v>
      </c>
      <c r="AY487" s="17" t="s">
        <v>149</v>
      </c>
      <c r="BE487" s="208">
        <f>IF(N487="základní",J487,0)</f>
        <v>0</v>
      </c>
      <c r="BF487" s="208">
        <f>IF(N487="snížená",J487,0)</f>
        <v>0</v>
      </c>
      <c r="BG487" s="208">
        <f>IF(N487="zákl. přenesená",J487,0)</f>
        <v>0</v>
      </c>
      <c r="BH487" s="208">
        <f>IF(N487="sníž. přenesená",J487,0)</f>
        <v>0</v>
      </c>
      <c r="BI487" s="208">
        <f>IF(N487="nulová",J487,0)</f>
        <v>0</v>
      </c>
      <c r="BJ487" s="17" t="s">
        <v>89</v>
      </c>
      <c r="BK487" s="208">
        <f>ROUND(I487*H487,2)</f>
        <v>0</v>
      </c>
      <c r="BL487" s="17" t="s">
        <v>156</v>
      </c>
      <c r="BM487" s="207" t="s">
        <v>780</v>
      </c>
    </row>
    <row r="488" spans="2:65" s="12" customFormat="1" x14ac:dyDescent="0.2">
      <c r="B488" s="209"/>
      <c r="C488" s="210"/>
      <c r="D488" s="211" t="s">
        <v>158</v>
      </c>
      <c r="E488" s="212" t="s">
        <v>1</v>
      </c>
      <c r="F488" s="213" t="s">
        <v>781</v>
      </c>
      <c r="G488" s="210"/>
      <c r="H488" s="214">
        <v>396.03199999999998</v>
      </c>
      <c r="I488" s="215"/>
      <c r="J488" s="210"/>
      <c r="K488" s="210"/>
      <c r="L488" s="216"/>
      <c r="M488" s="217"/>
      <c r="N488" s="218"/>
      <c r="O488" s="218"/>
      <c r="P488" s="218"/>
      <c r="Q488" s="218"/>
      <c r="R488" s="218"/>
      <c r="S488" s="218"/>
      <c r="T488" s="219"/>
      <c r="AT488" s="220" t="s">
        <v>158</v>
      </c>
      <c r="AU488" s="220" t="s">
        <v>91</v>
      </c>
      <c r="AV488" s="12" t="s">
        <v>91</v>
      </c>
      <c r="AW488" s="12" t="s">
        <v>38</v>
      </c>
      <c r="AX488" s="12" t="s">
        <v>89</v>
      </c>
      <c r="AY488" s="220" t="s">
        <v>149</v>
      </c>
    </row>
    <row r="489" spans="2:65" s="1" customFormat="1" ht="16.5" customHeight="1" x14ac:dyDescent="0.2">
      <c r="B489" s="34"/>
      <c r="C489" s="196" t="s">
        <v>782</v>
      </c>
      <c r="D489" s="196" t="s">
        <v>151</v>
      </c>
      <c r="E489" s="197" t="s">
        <v>783</v>
      </c>
      <c r="F489" s="198" t="s">
        <v>784</v>
      </c>
      <c r="G489" s="199" t="s">
        <v>313</v>
      </c>
      <c r="H489" s="200">
        <v>51.213999999999999</v>
      </c>
      <c r="I489" s="201"/>
      <c r="J489" s="202">
        <f>ROUND(I489*H489,2)</f>
        <v>0</v>
      </c>
      <c r="K489" s="198" t="s">
        <v>155</v>
      </c>
      <c r="L489" s="38"/>
      <c r="M489" s="203" t="s">
        <v>1</v>
      </c>
      <c r="N489" s="204" t="s">
        <v>47</v>
      </c>
      <c r="O489" s="66"/>
      <c r="P489" s="205">
        <f>O489*H489</f>
        <v>0</v>
      </c>
      <c r="Q489" s="205">
        <v>0</v>
      </c>
      <c r="R489" s="205">
        <f>Q489*H489</f>
        <v>0</v>
      </c>
      <c r="S489" s="205">
        <v>0</v>
      </c>
      <c r="T489" s="206">
        <f>S489*H489</f>
        <v>0</v>
      </c>
      <c r="AR489" s="207" t="s">
        <v>156</v>
      </c>
      <c r="AT489" s="207" t="s">
        <v>151</v>
      </c>
      <c r="AU489" s="207" t="s">
        <v>91</v>
      </c>
      <c r="AY489" s="17" t="s">
        <v>149</v>
      </c>
      <c r="BE489" s="208">
        <f>IF(N489="základní",J489,0)</f>
        <v>0</v>
      </c>
      <c r="BF489" s="208">
        <f>IF(N489="snížená",J489,0)</f>
        <v>0</v>
      </c>
      <c r="BG489" s="208">
        <f>IF(N489="zákl. přenesená",J489,0)</f>
        <v>0</v>
      </c>
      <c r="BH489" s="208">
        <f>IF(N489="sníž. přenesená",J489,0)</f>
        <v>0</v>
      </c>
      <c r="BI489" s="208">
        <f>IF(N489="nulová",J489,0)</f>
        <v>0</v>
      </c>
      <c r="BJ489" s="17" t="s">
        <v>89</v>
      </c>
      <c r="BK489" s="208">
        <f>ROUND(I489*H489,2)</f>
        <v>0</v>
      </c>
      <c r="BL489" s="17" t="s">
        <v>156</v>
      </c>
      <c r="BM489" s="207" t="s">
        <v>785</v>
      </c>
    </row>
    <row r="490" spans="2:65" s="12" customFormat="1" x14ac:dyDescent="0.2">
      <c r="B490" s="209"/>
      <c r="C490" s="210"/>
      <c r="D490" s="211" t="s">
        <v>158</v>
      </c>
      <c r="E490" s="212" t="s">
        <v>1</v>
      </c>
      <c r="F490" s="213" t="s">
        <v>786</v>
      </c>
      <c r="G490" s="210"/>
      <c r="H490" s="214">
        <v>51.213999999999999</v>
      </c>
      <c r="I490" s="215"/>
      <c r="J490" s="210"/>
      <c r="K490" s="210"/>
      <c r="L490" s="216"/>
      <c r="M490" s="217"/>
      <c r="N490" s="218"/>
      <c r="O490" s="218"/>
      <c r="P490" s="218"/>
      <c r="Q490" s="218"/>
      <c r="R490" s="218"/>
      <c r="S490" s="218"/>
      <c r="T490" s="219"/>
      <c r="AT490" s="220" t="s">
        <v>158</v>
      </c>
      <c r="AU490" s="220" t="s">
        <v>91</v>
      </c>
      <c r="AV490" s="12" t="s">
        <v>91</v>
      </c>
      <c r="AW490" s="12" t="s">
        <v>38</v>
      </c>
      <c r="AX490" s="12" t="s">
        <v>89</v>
      </c>
      <c r="AY490" s="220" t="s">
        <v>149</v>
      </c>
    </row>
    <row r="491" spans="2:65" s="11" customFormat="1" ht="22.9" customHeight="1" x14ac:dyDescent="0.2">
      <c r="B491" s="180"/>
      <c r="C491" s="181"/>
      <c r="D491" s="182" t="s">
        <v>81</v>
      </c>
      <c r="E491" s="194" t="s">
        <v>669</v>
      </c>
      <c r="F491" s="194" t="s">
        <v>787</v>
      </c>
      <c r="G491" s="181"/>
      <c r="H491" s="181"/>
      <c r="I491" s="184"/>
      <c r="J491" s="195">
        <f>BK491</f>
        <v>0</v>
      </c>
      <c r="K491" s="181"/>
      <c r="L491" s="186"/>
      <c r="M491" s="187"/>
      <c r="N491" s="188"/>
      <c r="O491" s="188"/>
      <c r="P491" s="189">
        <f>P492</f>
        <v>0</v>
      </c>
      <c r="Q491" s="188"/>
      <c r="R491" s="189">
        <f>R492</f>
        <v>0</v>
      </c>
      <c r="S491" s="188"/>
      <c r="T491" s="190">
        <f>T492</f>
        <v>0</v>
      </c>
      <c r="AR491" s="191" t="s">
        <v>89</v>
      </c>
      <c r="AT491" s="192" t="s">
        <v>81</v>
      </c>
      <c r="AU491" s="192" t="s">
        <v>89</v>
      </c>
      <c r="AY491" s="191" t="s">
        <v>149</v>
      </c>
      <c r="BK491" s="193">
        <f>BK492</f>
        <v>0</v>
      </c>
    </row>
    <row r="492" spans="2:65" s="1" customFormat="1" ht="16.5" customHeight="1" x14ac:dyDescent="0.2">
      <c r="B492" s="34"/>
      <c r="C492" s="196" t="s">
        <v>788</v>
      </c>
      <c r="D492" s="196" t="s">
        <v>151</v>
      </c>
      <c r="E492" s="197" t="s">
        <v>789</v>
      </c>
      <c r="F492" s="198" t="s">
        <v>790</v>
      </c>
      <c r="G492" s="199" t="s">
        <v>313</v>
      </c>
      <c r="H492" s="200">
        <v>1997.931</v>
      </c>
      <c r="I492" s="201"/>
      <c r="J492" s="202">
        <f>ROUND(I492*H492,2)</f>
        <v>0</v>
      </c>
      <c r="K492" s="198" t="s">
        <v>155</v>
      </c>
      <c r="L492" s="38"/>
      <c r="M492" s="263" t="s">
        <v>1</v>
      </c>
      <c r="N492" s="264" t="s">
        <v>47</v>
      </c>
      <c r="O492" s="265"/>
      <c r="P492" s="266">
        <f>O492*H492</f>
        <v>0</v>
      </c>
      <c r="Q492" s="266">
        <v>0</v>
      </c>
      <c r="R492" s="266">
        <f>Q492*H492</f>
        <v>0</v>
      </c>
      <c r="S492" s="266">
        <v>0</v>
      </c>
      <c r="T492" s="267">
        <f>S492*H492</f>
        <v>0</v>
      </c>
      <c r="AR492" s="207" t="s">
        <v>156</v>
      </c>
      <c r="AT492" s="207" t="s">
        <v>151</v>
      </c>
      <c r="AU492" s="207" t="s">
        <v>91</v>
      </c>
      <c r="AY492" s="17" t="s">
        <v>149</v>
      </c>
      <c r="BE492" s="208">
        <f>IF(N492="základní",J492,0)</f>
        <v>0</v>
      </c>
      <c r="BF492" s="208">
        <f>IF(N492="snížená",J492,0)</f>
        <v>0</v>
      </c>
      <c r="BG492" s="208">
        <f>IF(N492="zákl. přenesená",J492,0)</f>
        <v>0</v>
      </c>
      <c r="BH492" s="208">
        <f>IF(N492="sníž. přenesená",J492,0)</f>
        <v>0</v>
      </c>
      <c r="BI492" s="208">
        <f>IF(N492="nulová",J492,0)</f>
        <v>0</v>
      </c>
      <c r="BJ492" s="17" t="s">
        <v>89</v>
      </c>
      <c r="BK492" s="208">
        <f>ROUND(I492*H492,2)</f>
        <v>0</v>
      </c>
      <c r="BL492" s="17" t="s">
        <v>156</v>
      </c>
      <c r="BM492" s="207" t="s">
        <v>791</v>
      </c>
    </row>
    <row r="493" spans="2:65" s="1" customFormat="1" ht="6.95" customHeight="1" x14ac:dyDescent="0.2">
      <c r="B493" s="49"/>
      <c r="C493" s="50"/>
      <c r="D493" s="50"/>
      <c r="E493" s="50"/>
      <c r="F493" s="50"/>
      <c r="G493" s="50"/>
      <c r="H493" s="50"/>
      <c r="I493" s="148"/>
      <c r="J493" s="50"/>
      <c r="K493" s="50"/>
      <c r="L493" s="38"/>
    </row>
  </sheetData>
  <sheetProtection algorithmName="SHA-512" hashValue="uu59C0nHDDQFV0Ho+VKgGkXUvmFGcwLxpPmRLOMxsY4qrgITvVqn0FR4itfC6YTiOYjrybAlIvU5XiSWBaPtUA==" saltValue="NDYEBCoV3E8fOsuV+pXS6i6Cs39noJ2/NRI0vxae2tUikOerN3D0bUatCgti1aR/DGyRi9qThHM19n6nDlvohw==" spinCount="100000" sheet="1" objects="1" scenarios="1" formatColumns="0" formatRows="0" autoFilter="0"/>
  <autoFilter ref="C141:K492"/>
  <mergeCells count="12">
    <mergeCell ref="E134:H134"/>
    <mergeCell ref="L2:V2"/>
    <mergeCell ref="E85:H85"/>
    <mergeCell ref="E87:H87"/>
    <mergeCell ref="E89:H89"/>
    <mergeCell ref="E130:H130"/>
    <mergeCell ref="E132:H13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4"/>
  <sheetViews>
    <sheetView showGridLines="0" tabSelected="1" workbookViewId="0">
      <selection activeCell="V32" sqref="V32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10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100</v>
      </c>
    </row>
    <row r="3" spans="2:46" ht="6.95" customHeight="1" x14ac:dyDescent="0.2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20"/>
      <c r="AT3" s="17" t="s">
        <v>91</v>
      </c>
    </row>
    <row r="4" spans="2:46" ht="24.95" customHeight="1" x14ac:dyDescent="0.2">
      <c r="B4" s="20"/>
      <c r="D4" s="114" t="s">
        <v>101</v>
      </c>
      <c r="L4" s="20"/>
      <c r="M4" s="115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116" t="s">
        <v>16</v>
      </c>
      <c r="L6" s="20"/>
    </row>
    <row r="7" spans="2:46" ht="16.5" customHeight="1" x14ac:dyDescent="0.2">
      <c r="B7" s="20"/>
      <c r="E7" s="319" t="str">
        <f>'2E_Rekapitulace stavby'!K6</f>
        <v>Úpravy ulice Sv.Čecha v Karviné-Fryštátě, 2.část</v>
      </c>
      <c r="F7" s="320"/>
      <c r="G7" s="320"/>
      <c r="H7" s="320"/>
      <c r="L7" s="20"/>
    </row>
    <row r="8" spans="2:46" ht="12" customHeight="1" x14ac:dyDescent="0.2">
      <c r="B8" s="20"/>
      <c r="D8" s="116" t="s">
        <v>102</v>
      </c>
      <c r="L8" s="20"/>
    </row>
    <row r="9" spans="2:46" s="1" customFormat="1" ht="16.5" customHeight="1" x14ac:dyDescent="0.2">
      <c r="B9" s="38"/>
      <c r="E9" s="319" t="s">
        <v>792</v>
      </c>
      <c r="F9" s="321"/>
      <c r="G9" s="321"/>
      <c r="H9" s="321"/>
      <c r="I9" s="117"/>
      <c r="L9" s="38"/>
    </row>
    <row r="10" spans="2:46" s="1" customFormat="1" ht="12" customHeight="1" x14ac:dyDescent="0.2">
      <c r="B10" s="38"/>
      <c r="D10" s="116" t="s">
        <v>104</v>
      </c>
      <c r="I10" s="117"/>
      <c r="L10" s="38"/>
    </row>
    <row r="11" spans="2:46" s="1" customFormat="1" ht="36.950000000000003" customHeight="1" x14ac:dyDescent="0.2">
      <c r="B11" s="38"/>
      <c r="E11" s="322" t="s">
        <v>793</v>
      </c>
      <c r="F11" s="321"/>
      <c r="G11" s="321"/>
      <c r="H11" s="321"/>
      <c r="I11" s="117"/>
      <c r="L11" s="38"/>
    </row>
    <row r="12" spans="2:46" s="1" customFormat="1" x14ac:dyDescent="0.2">
      <c r="B12" s="38"/>
      <c r="I12" s="117"/>
      <c r="L12" s="38"/>
    </row>
    <row r="13" spans="2:46" s="1" customFormat="1" ht="12" customHeight="1" x14ac:dyDescent="0.2">
      <c r="B13" s="38"/>
      <c r="D13" s="116" t="s">
        <v>18</v>
      </c>
      <c r="F13" s="105" t="s">
        <v>19</v>
      </c>
      <c r="I13" s="118" t="s">
        <v>20</v>
      </c>
      <c r="J13" s="105" t="s">
        <v>1</v>
      </c>
      <c r="L13" s="38"/>
    </row>
    <row r="14" spans="2:46" s="1" customFormat="1" ht="12" customHeight="1" x14ac:dyDescent="0.2">
      <c r="B14" s="38"/>
      <c r="D14" s="116" t="s">
        <v>22</v>
      </c>
      <c r="F14" s="105" t="s">
        <v>23</v>
      </c>
      <c r="I14" s="118" t="s">
        <v>24</v>
      </c>
      <c r="J14" s="119" t="str">
        <f>'2E_Rekapitulace stavby'!AN8</f>
        <v>9. 1. 2019</v>
      </c>
      <c r="L14" s="38"/>
    </row>
    <row r="15" spans="2:46" s="1" customFormat="1" ht="10.9" customHeight="1" x14ac:dyDescent="0.2">
      <c r="B15" s="38"/>
      <c r="I15" s="117"/>
      <c r="L15" s="38"/>
    </row>
    <row r="16" spans="2:46" s="1" customFormat="1" ht="12" customHeight="1" x14ac:dyDescent="0.2">
      <c r="B16" s="38"/>
      <c r="D16" s="116" t="s">
        <v>26</v>
      </c>
      <c r="I16" s="118" t="s">
        <v>27</v>
      </c>
      <c r="J16" s="105" t="s">
        <v>28</v>
      </c>
      <c r="L16" s="38"/>
    </row>
    <row r="17" spans="2:12" s="1" customFormat="1" ht="18" customHeight="1" x14ac:dyDescent="0.2">
      <c r="B17" s="38"/>
      <c r="E17" s="105" t="s">
        <v>29</v>
      </c>
      <c r="I17" s="118" t="s">
        <v>30</v>
      </c>
      <c r="J17" s="105" t="s">
        <v>31</v>
      </c>
      <c r="L17" s="38"/>
    </row>
    <row r="18" spans="2:12" s="1" customFormat="1" ht="6.95" customHeight="1" x14ac:dyDescent="0.2">
      <c r="B18" s="38"/>
      <c r="I18" s="117"/>
      <c r="L18" s="38"/>
    </row>
    <row r="19" spans="2:12" s="1" customFormat="1" ht="12" customHeight="1" x14ac:dyDescent="0.2">
      <c r="B19" s="38"/>
      <c r="D19" s="116" t="s">
        <v>32</v>
      </c>
      <c r="I19" s="118" t="s">
        <v>27</v>
      </c>
      <c r="J19" s="30" t="str">
        <f>'2E_Rekapitulace stavby'!AN13</f>
        <v>Vyplň údaj</v>
      </c>
      <c r="L19" s="38"/>
    </row>
    <row r="20" spans="2:12" s="1" customFormat="1" ht="18" customHeight="1" x14ac:dyDescent="0.2">
      <c r="B20" s="38"/>
      <c r="E20" s="323" t="str">
        <f>'2E_Rekapitulace stavby'!E14</f>
        <v>Vyplň údaj</v>
      </c>
      <c r="F20" s="324"/>
      <c r="G20" s="324"/>
      <c r="H20" s="324"/>
      <c r="I20" s="118" t="s">
        <v>30</v>
      </c>
      <c r="J20" s="30" t="str">
        <f>'2E_Rekapitulace stavby'!AN14</f>
        <v>Vyplň údaj</v>
      </c>
      <c r="L20" s="38"/>
    </row>
    <row r="21" spans="2:12" s="1" customFormat="1" ht="6.95" customHeight="1" x14ac:dyDescent="0.2">
      <c r="B21" s="38"/>
      <c r="I21" s="117"/>
      <c r="L21" s="38"/>
    </row>
    <row r="22" spans="2:12" s="1" customFormat="1" ht="12" customHeight="1" x14ac:dyDescent="0.2">
      <c r="B22" s="38"/>
      <c r="D22" s="116" t="s">
        <v>34</v>
      </c>
      <c r="I22" s="118" t="s">
        <v>27</v>
      </c>
      <c r="J22" s="105" t="s">
        <v>35</v>
      </c>
      <c r="L22" s="38"/>
    </row>
    <row r="23" spans="2:12" s="1" customFormat="1" ht="18" customHeight="1" x14ac:dyDescent="0.2">
      <c r="B23" s="38"/>
      <c r="E23" s="105" t="s">
        <v>36</v>
      </c>
      <c r="I23" s="118" t="s">
        <v>30</v>
      </c>
      <c r="J23" s="105" t="s">
        <v>37</v>
      </c>
      <c r="L23" s="38"/>
    </row>
    <row r="24" spans="2:12" s="1" customFormat="1" ht="6.95" customHeight="1" x14ac:dyDescent="0.2">
      <c r="B24" s="38"/>
      <c r="I24" s="117"/>
      <c r="L24" s="38"/>
    </row>
    <row r="25" spans="2:12" s="1" customFormat="1" ht="12" customHeight="1" x14ac:dyDescent="0.2">
      <c r="B25" s="38"/>
      <c r="D25" s="116" t="s">
        <v>39</v>
      </c>
      <c r="I25" s="118" t="s">
        <v>27</v>
      </c>
      <c r="J25" s="105" t="s">
        <v>1</v>
      </c>
      <c r="L25" s="38"/>
    </row>
    <row r="26" spans="2:12" s="1" customFormat="1" ht="18" customHeight="1" x14ac:dyDescent="0.2">
      <c r="B26" s="38"/>
      <c r="E26" s="105" t="s">
        <v>106</v>
      </c>
      <c r="I26" s="118" t="s">
        <v>30</v>
      </c>
      <c r="J26" s="105" t="s">
        <v>1</v>
      </c>
      <c r="L26" s="38"/>
    </row>
    <row r="27" spans="2:12" s="1" customFormat="1" ht="6.95" customHeight="1" x14ac:dyDescent="0.2">
      <c r="B27" s="38"/>
      <c r="I27" s="117"/>
      <c r="L27" s="38"/>
    </row>
    <row r="28" spans="2:12" s="1" customFormat="1" ht="12" customHeight="1" x14ac:dyDescent="0.2">
      <c r="B28" s="38"/>
      <c r="D28" s="116" t="s">
        <v>41</v>
      </c>
      <c r="I28" s="117"/>
      <c r="L28" s="38"/>
    </row>
    <row r="29" spans="2:12" s="7" customFormat="1" ht="16.5" customHeight="1" x14ac:dyDescent="0.2">
      <c r="B29" s="120"/>
      <c r="E29" s="325" t="s">
        <v>1</v>
      </c>
      <c r="F29" s="325"/>
      <c r="G29" s="325"/>
      <c r="H29" s="325"/>
      <c r="I29" s="121"/>
      <c r="L29" s="120"/>
    </row>
    <row r="30" spans="2:12" s="1" customFormat="1" ht="6.95" customHeight="1" x14ac:dyDescent="0.2">
      <c r="B30" s="38"/>
      <c r="I30" s="117"/>
      <c r="L30" s="38"/>
    </row>
    <row r="31" spans="2:12" s="1" customFormat="1" ht="6.95" customHeight="1" x14ac:dyDescent="0.2">
      <c r="B31" s="38"/>
      <c r="D31" s="62"/>
      <c r="E31" s="62"/>
      <c r="F31" s="62"/>
      <c r="G31" s="62"/>
      <c r="H31" s="62"/>
      <c r="I31" s="122"/>
      <c r="J31" s="62"/>
      <c r="K31" s="62"/>
      <c r="L31" s="38"/>
    </row>
    <row r="32" spans="2:12" s="1" customFormat="1" ht="25.35" customHeight="1" x14ac:dyDescent="0.2">
      <c r="B32" s="38"/>
      <c r="D32" s="123" t="s">
        <v>42</v>
      </c>
      <c r="I32" s="117"/>
      <c r="J32" s="124">
        <f>ROUND(J124, 2)</f>
        <v>0</v>
      </c>
      <c r="L32" s="38"/>
    </row>
    <row r="33" spans="2:12" s="1" customFormat="1" ht="6.95" customHeight="1" x14ac:dyDescent="0.2">
      <c r="B33" s="38"/>
      <c r="D33" s="62"/>
      <c r="E33" s="62"/>
      <c r="F33" s="62"/>
      <c r="G33" s="62"/>
      <c r="H33" s="62"/>
      <c r="I33" s="122"/>
      <c r="J33" s="62"/>
      <c r="K33" s="62"/>
      <c r="L33" s="38"/>
    </row>
    <row r="34" spans="2:12" s="1" customFormat="1" ht="14.45" customHeight="1" x14ac:dyDescent="0.2">
      <c r="B34" s="38"/>
      <c r="F34" s="125" t="s">
        <v>44</v>
      </c>
      <c r="I34" s="126" t="s">
        <v>43</v>
      </c>
      <c r="J34" s="125" t="s">
        <v>45</v>
      </c>
      <c r="L34" s="38"/>
    </row>
    <row r="35" spans="2:12" s="1" customFormat="1" ht="14.45" customHeight="1" x14ac:dyDescent="0.2">
      <c r="B35" s="38"/>
      <c r="D35" s="127" t="s">
        <v>46</v>
      </c>
      <c r="E35" s="116" t="s">
        <v>47</v>
      </c>
      <c r="F35" s="128">
        <f>ROUND((SUM(BE124:BE153)),  2)</f>
        <v>0</v>
      </c>
      <c r="I35" s="129">
        <v>0.21</v>
      </c>
      <c r="J35" s="128">
        <f>ROUND(((SUM(BE124:BE153))*I35),  2)</f>
        <v>0</v>
      </c>
      <c r="L35" s="38"/>
    </row>
    <row r="36" spans="2:12" s="1" customFormat="1" ht="14.45" customHeight="1" x14ac:dyDescent="0.2">
      <c r="B36" s="38"/>
      <c r="E36" s="116" t="s">
        <v>48</v>
      </c>
      <c r="F36" s="128">
        <f>ROUND((SUM(BF124:BF153)),  2)</f>
        <v>0</v>
      </c>
      <c r="I36" s="129">
        <v>0.15</v>
      </c>
      <c r="J36" s="128">
        <f>ROUND(((SUM(BF124:BF153))*I36),  2)</f>
        <v>0</v>
      </c>
      <c r="L36" s="38"/>
    </row>
    <row r="37" spans="2:12" s="1" customFormat="1" ht="14.45" hidden="1" customHeight="1" x14ac:dyDescent="0.2">
      <c r="B37" s="38"/>
      <c r="E37" s="116" t="s">
        <v>49</v>
      </c>
      <c r="F37" s="128">
        <f>ROUND((SUM(BG124:BG153)),  2)</f>
        <v>0</v>
      </c>
      <c r="I37" s="129">
        <v>0.21</v>
      </c>
      <c r="J37" s="128">
        <f>0</f>
        <v>0</v>
      </c>
      <c r="L37" s="38"/>
    </row>
    <row r="38" spans="2:12" s="1" customFormat="1" ht="14.45" hidden="1" customHeight="1" x14ac:dyDescent="0.2">
      <c r="B38" s="38"/>
      <c r="E38" s="116" t="s">
        <v>50</v>
      </c>
      <c r="F38" s="128">
        <f>ROUND((SUM(BH124:BH153)),  2)</f>
        <v>0</v>
      </c>
      <c r="I38" s="129">
        <v>0.15</v>
      </c>
      <c r="J38" s="128">
        <f>0</f>
        <v>0</v>
      </c>
      <c r="L38" s="38"/>
    </row>
    <row r="39" spans="2:12" s="1" customFormat="1" ht="14.45" hidden="1" customHeight="1" x14ac:dyDescent="0.2">
      <c r="B39" s="38"/>
      <c r="E39" s="116" t="s">
        <v>51</v>
      </c>
      <c r="F39" s="128">
        <f>ROUND((SUM(BI124:BI153)),  2)</f>
        <v>0</v>
      </c>
      <c r="I39" s="129">
        <v>0</v>
      </c>
      <c r="J39" s="128">
        <f>0</f>
        <v>0</v>
      </c>
      <c r="L39" s="38"/>
    </row>
    <row r="40" spans="2:12" s="1" customFormat="1" ht="6.95" customHeight="1" x14ac:dyDescent="0.2">
      <c r="B40" s="38"/>
      <c r="I40" s="117"/>
      <c r="L40" s="38"/>
    </row>
    <row r="41" spans="2:12" s="1" customFormat="1" ht="25.35" customHeight="1" x14ac:dyDescent="0.2">
      <c r="B41" s="38"/>
      <c r="C41" s="130"/>
      <c r="D41" s="131" t="s">
        <v>52</v>
      </c>
      <c r="E41" s="132"/>
      <c r="F41" s="132"/>
      <c r="G41" s="133" t="s">
        <v>53</v>
      </c>
      <c r="H41" s="134" t="s">
        <v>54</v>
      </c>
      <c r="I41" s="135"/>
      <c r="J41" s="136">
        <f>SUM(J32:J39)</f>
        <v>0</v>
      </c>
      <c r="K41" s="137"/>
      <c r="L41" s="38"/>
    </row>
    <row r="42" spans="2:12" s="1" customFormat="1" ht="14.45" customHeight="1" x14ac:dyDescent="0.2">
      <c r="B42" s="38"/>
      <c r="I42" s="117"/>
      <c r="L42" s="38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8"/>
      <c r="D50" s="138" t="s">
        <v>55</v>
      </c>
      <c r="E50" s="139"/>
      <c r="F50" s="139"/>
      <c r="G50" s="138" t="s">
        <v>56</v>
      </c>
      <c r="H50" s="139"/>
      <c r="I50" s="140"/>
      <c r="J50" s="139"/>
      <c r="K50" s="139"/>
      <c r="L50" s="38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8"/>
      <c r="D61" s="141" t="s">
        <v>57</v>
      </c>
      <c r="E61" s="142"/>
      <c r="F61" s="143" t="s">
        <v>58</v>
      </c>
      <c r="G61" s="141" t="s">
        <v>57</v>
      </c>
      <c r="H61" s="142"/>
      <c r="I61" s="144"/>
      <c r="J61" s="145" t="s">
        <v>58</v>
      </c>
      <c r="K61" s="142"/>
      <c r="L61" s="38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8"/>
      <c r="D65" s="138" t="s">
        <v>59</v>
      </c>
      <c r="E65" s="139"/>
      <c r="F65" s="139"/>
      <c r="G65" s="138" t="s">
        <v>60</v>
      </c>
      <c r="H65" s="139"/>
      <c r="I65" s="140"/>
      <c r="J65" s="139"/>
      <c r="K65" s="139"/>
      <c r="L65" s="38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8"/>
      <c r="D76" s="141" t="s">
        <v>57</v>
      </c>
      <c r="E76" s="142"/>
      <c r="F76" s="143" t="s">
        <v>58</v>
      </c>
      <c r="G76" s="141" t="s">
        <v>57</v>
      </c>
      <c r="H76" s="142"/>
      <c r="I76" s="144"/>
      <c r="J76" s="145" t="s">
        <v>58</v>
      </c>
      <c r="K76" s="142"/>
      <c r="L76" s="38"/>
    </row>
    <row r="77" spans="2:12" s="1" customFormat="1" ht="14.45" customHeight="1" x14ac:dyDescent="0.2">
      <c r="B77" s="146"/>
      <c r="C77" s="147"/>
      <c r="D77" s="147"/>
      <c r="E77" s="147"/>
      <c r="F77" s="147"/>
      <c r="G77" s="147"/>
      <c r="H77" s="147"/>
      <c r="I77" s="148"/>
      <c r="J77" s="147"/>
      <c r="K77" s="147"/>
      <c r="L77" s="38"/>
    </row>
    <row r="81" spans="2:12" s="1" customFormat="1" ht="6.95" customHeight="1" x14ac:dyDescent="0.2">
      <c r="B81" s="149"/>
      <c r="C81" s="150"/>
      <c r="D81" s="150"/>
      <c r="E81" s="150"/>
      <c r="F81" s="150"/>
      <c r="G81" s="150"/>
      <c r="H81" s="150"/>
      <c r="I81" s="151"/>
      <c r="J81" s="150"/>
      <c r="K81" s="150"/>
      <c r="L81" s="38"/>
    </row>
    <row r="82" spans="2:12" s="1" customFormat="1" ht="24.95" customHeight="1" x14ac:dyDescent="0.2">
      <c r="B82" s="34"/>
      <c r="C82" s="23" t="s">
        <v>107</v>
      </c>
      <c r="D82" s="35"/>
      <c r="E82" s="35"/>
      <c r="F82" s="35"/>
      <c r="G82" s="35"/>
      <c r="H82" s="35"/>
      <c r="I82" s="117"/>
      <c r="J82" s="35"/>
      <c r="K82" s="35"/>
      <c r="L82" s="38"/>
    </row>
    <row r="83" spans="2:12" s="1" customFormat="1" ht="6.95" customHeight="1" x14ac:dyDescent="0.2">
      <c r="B83" s="34"/>
      <c r="C83" s="35"/>
      <c r="D83" s="35"/>
      <c r="E83" s="35"/>
      <c r="F83" s="35"/>
      <c r="G83" s="35"/>
      <c r="H83" s="35"/>
      <c r="I83" s="117"/>
      <c r="J83" s="35"/>
      <c r="K83" s="35"/>
      <c r="L83" s="38"/>
    </row>
    <row r="84" spans="2:12" s="1" customFormat="1" ht="12" customHeight="1" x14ac:dyDescent="0.2">
      <c r="B84" s="34"/>
      <c r="C84" s="29" t="s">
        <v>16</v>
      </c>
      <c r="D84" s="35"/>
      <c r="E84" s="35"/>
      <c r="F84" s="35"/>
      <c r="G84" s="35"/>
      <c r="H84" s="35"/>
      <c r="I84" s="117"/>
      <c r="J84" s="35"/>
      <c r="K84" s="35"/>
      <c r="L84" s="38"/>
    </row>
    <row r="85" spans="2:12" s="1" customFormat="1" ht="16.5" customHeight="1" x14ac:dyDescent="0.2">
      <c r="B85" s="34"/>
      <c r="C85" s="35"/>
      <c r="D85" s="35"/>
      <c r="E85" s="317" t="str">
        <f>E7</f>
        <v>Úpravy ulice Sv.Čecha v Karviné-Fryštátě, 2.část</v>
      </c>
      <c r="F85" s="318"/>
      <c r="G85" s="318"/>
      <c r="H85" s="318"/>
      <c r="I85" s="117"/>
      <c r="J85" s="35"/>
      <c r="K85" s="35"/>
      <c r="L85" s="38"/>
    </row>
    <row r="86" spans="2:12" ht="12" customHeight="1" x14ac:dyDescent="0.2">
      <c r="B86" s="21"/>
      <c r="C86" s="29" t="s">
        <v>102</v>
      </c>
      <c r="D86" s="22"/>
      <c r="E86" s="22"/>
      <c r="F86" s="22"/>
      <c r="G86" s="22"/>
      <c r="H86" s="22"/>
      <c r="J86" s="22"/>
      <c r="K86" s="22"/>
      <c r="L86" s="20"/>
    </row>
    <row r="87" spans="2:12" s="1" customFormat="1" ht="16.5" customHeight="1" x14ac:dyDescent="0.2">
      <c r="B87" s="34"/>
      <c r="C87" s="35"/>
      <c r="D87" s="35"/>
      <c r="E87" s="317" t="s">
        <v>792</v>
      </c>
      <c r="F87" s="316"/>
      <c r="G87" s="316"/>
      <c r="H87" s="316"/>
      <c r="I87" s="117"/>
      <c r="J87" s="35"/>
      <c r="K87" s="35"/>
      <c r="L87" s="38"/>
    </row>
    <row r="88" spans="2:12" s="1" customFormat="1" ht="12" customHeight="1" x14ac:dyDescent="0.2">
      <c r="B88" s="34"/>
      <c r="C88" s="29" t="s">
        <v>104</v>
      </c>
      <c r="D88" s="35"/>
      <c r="E88" s="35"/>
      <c r="F88" s="35"/>
      <c r="G88" s="35"/>
      <c r="H88" s="35"/>
      <c r="I88" s="117"/>
      <c r="J88" s="35"/>
      <c r="K88" s="35"/>
      <c r="L88" s="38"/>
    </row>
    <row r="89" spans="2:12" s="1" customFormat="1" ht="16.5" customHeight="1" x14ac:dyDescent="0.2">
      <c r="B89" s="34"/>
      <c r="C89" s="35"/>
      <c r="D89" s="35"/>
      <c r="E89" s="300" t="str">
        <f>E11</f>
        <v>VON - Soupis prací - Vedlejší a ostatní náklady</v>
      </c>
      <c r="F89" s="316"/>
      <c r="G89" s="316"/>
      <c r="H89" s="316"/>
      <c r="I89" s="117"/>
      <c r="J89" s="35"/>
      <c r="K89" s="35"/>
      <c r="L89" s="38"/>
    </row>
    <row r="90" spans="2:12" s="1" customFormat="1" ht="6.95" customHeight="1" x14ac:dyDescent="0.2">
      <c r="B90" s="34"/>
      <c r="C90" s="35"/>
      <c r="D90" s="35"/>
      <c r="E90" s="35"/>
      <c r="F90" s="35"/>
      <c r="G90" s="35"/>
      <c r="H90" s="35"/>
      <c r="I90" s="117"/>
      <c r="J90" s="35"/>
      <c r="K90" s="35"/>
      <c r="L90" s="38"/>
    </row>
    <row r="91" spans="2:12" s="1" customFormat="1" ht="12" customHeight="1" x14ac:dyDescent="0.2">
      <c r="B91" s="34"/>
      <c r="C91" s="29" t="s">
        <v>22</v>
      </c>
      <c r="D91" s="35"/>
      <c r="E91" s="35"/>
      <c r="F91" s="27" t="str">
        <f>F14</f>
        <v>Karviná Fryštát</v>
      </c>
      <c r="G91" s="35"/>
      <c r="H91" s="35"/>
      <c r="I91" s="118" t="s">
        <v>24</v>
      </c>
      <c r="J91" s="61" t="str">
        <f>IF(J14="","",J14)</f>
        <v>9. 1. 2019</v>
      </c>
      <c r="K91" s="35"/>
      <c r="L91" s="38"/>
    </row>
    <row r="92" spans="2:12" s="1" customFormat="1" ht="6.95" customHeight="1" x14ac:dyDescent="0.2">
      <c r="B92" s="34"/>
      <c r="C92" s="35"/>
      <c r="D92" s="35"/>
      <c r="E92" s="35"/>
      <c r="F92" s="35"/>
      <c r="G92" s="35"/>
      <c r="H92" s="35"/>
      <c r="I92" s="117"/>
      <c r="J92" s="35"/>
      <c r="K92" s="35"/>
      <c r="L92" s="38"/>
    </row>
    <row r="93" spans="2:12" s="1" customFormat="1" ht="43.15" customHeight="1" x14ac:dyDescent="0.2">
      <c r="B93" s="34"/>
      <c r="C93" s="29" t="s">
        <v>26</v>
      </c>
      <c r="D93" s="35"/>
      <c r="E93" s="35"/>
      <c r="F93" s="27" t="str">
        <f>E17</f>
        <v>SMK-odbor majetkový</v>
      </c>
      <c r="G93" s="35"/>
      <c r="H93" s="35"/>
      <c r="I93" s="118" t="s">
        <v>34</v>
      </c>
      <c r="J93" s="32" t="str">
        <f>E23</f>
        <v>Ateliér ESO spolsr.o.,K.H.Máchy5203/33</v>
      </c>
      <c r="K93" s="35"/>
      <c r="L93" s="38"/>
    </row>
    <row r="94" spans="2:12" s="1" customFormat="1" ht="27.95" customHeight="1" x14ac:dyDescent="0.2">
      <c r="B94" s="34"/>
      <c r="C94" s="29" t="s">
        <v>32</v>
      </c>
      <c r="D94" s="35"/>
      <c r="E94" s="35"/>
      <c r="F94" s="27" t="str">
        <f>IF(E20="","",E20)</f>
        <v>Vyplň údaj</v>
      </c>
      <c r="G94" s="35"/>
      <c r="H94" s="35"/>
      <c r="I94" s="118" t="s">
        <v>39</v>
      </c>
      <c r="J94" s="32" t="str">
        <f>E26</f>
        <v>Ing. Miloslav v Karviné</v>
      </c>
      <c r="K94" s="35"/>
      <c r="L94" s="38"/>
    </row>
    <row r="95" spans="2:12" s="1" customFormat="1" ht="10.35" customHeight="1" x14ac:dyDescent="0.2">
      <c r="B95" s="34"/>
      <c r="C95" s="35"/>
      <c r="D95" s="35"/>
      <c r="E95" s="35"/>
      <c r="F95" s="35"/>
      <c r="G95" s="35"/>
      <c r="H95" s="35"/>
      <c r="I95" s="117"/>
      <c r="J95" s="35"/>
      <c r="K95" s="35"/>
      <c r="L95" s="38"/>
    </row>
    <row r="96" spans="2:12" s="1" customFormat="1" ht="29.25" customHeight="1" x14ac:dyDescent="0.2">
      <c r="B96" s="34"/>
      <c r="C96" s="152" t="s">
        <v>108</v>
      </c>
      <c r="D96" s="153"/>
      <c r="E96" s="153"/>
      <c r="F96" s="153"/>
      <c r="G96" s="153"/>
      <c r="H96" s="153"/>
      <c r="I96" s="154"/>
      <c r="J96" s="155" t="s">
        <v>109</v>
      </c>
      <c r="K96" s="153"/>
      <c r="L96" s="38"/>
    </row>
    <row r="97" spans="2:47" s="1" customFormat="1" ht="10.35" customHeight="1" x14ac:dyDescent="0.2">
      <c r="B97" s="34"/>
      <c r="C97" s="35"/>
      <c r="D97" s="35"/>
      <c r="E97" s="35"/>
      <c r="F97" s="35"/>
      <c r="G97" s="35"/>
      <c r="H97" s="35"/>
      <c r="I97" s="117"/>
      <c r="J97" s="35"/>
      <c r="K97" s="35"/>
      <c r="L97" s="38"/>
    </row>
    <row r="98" spans="2:47" s="1" customFormat="1" ht="22.9" customHeight="1" x14ac:dyDescent="0.2">
      <c r="B98" s="34"/>
      <c r="C98" s="156" t="s">
        <v>110</v>
      </c>
      <c r="D98" s="35"/>
      <c r="E98" s="35"/>
      <c r="F98" s="35"/>
      <c r="G98" s="35"/>
      <c r="H98" s="35"/>
      <c r="I98" s="117"/>
      <c r="J98" s="79">
        <f>J124</f>
        <v>0</v>
      </c>
      <c r="K98" s="35"/>
      <c r="L98" s="38"/>
      <c r="AU98" s="17" t="s">
        <v>111</v>
      </c>
    </row>
    <row r="99" spans="2:47" s="8" customFormat="1" ht="24.95" customHeight="1" x14ac:dyDescent="0.2">
      <c r="B99" s="157"/>
      <c r="C99" s="158"/>
      <c r="D99" s="159" t="s">
        <v>794</v>
      </c>
      <c r="E99" s="160"/>
      <c r="F99" s="160"/>
      <c r="G99" s="160"/>
      <c r="H99" s="160"/>
      <c r="I99" s="161"/>
      <c r="J99" s="162">
        <f>J125</f>
        <v>0</v>
      </c>
      <c r="K99" s="158"/>
      <c r="L99" s="163"/>
    </row>
    <row r="100" spans="2:47" s="9" customFormat="1" ht="19.899999999999999" customHeight="1" x14ac:dyDescent="0.2">
      <c r="B100" s="164"/>
      <c r="C100" s="99"/>
      <c r="D100" s="165" t="s">
        <v>795</v>
      </c>
      <c r="E100" s="166"/>
      <c r="F100" s="166"/>
      <c r="G100" s="166"/>
      <c r="H100" s="166"/>
      <c r="I100" s="167"/>
      <c r="J100" s="168">
        <f>J126</f>
        <v>0</v>
      </c>
      <c r="K100" s="99"/>
      <c r="L100" s="169"/>
    </row>
    <row r="101" spans="2:47" s="8" customFormat="1" ht="24.95" customHeight="1" x14ac:dyDescent="0.2">
      <c r="B101" s="157"/>
      <c r="C101" s="158"/>
      <c r="D101" s="159" t="s">
        <v>796</v>
      </c>
      <c r="E101" s="160"/>
      <c r="F101" s="160"/>
      <c r="G101" s="160"/>
      <c r="H101" s="160"/>
      <c r="I101" s="161"/>
      <c r="J101" s="162">
        <f>J136</f>
        <v>0</v>
      </c>
      <c r="K101" s="158"/>
      <c r="L101" s="163"/>
    </row>
    <row r="102" spans="2:47" s="9" customFormat="1" ht="19.899999999999999" customHeight="1" x14ac:dyDescent="0.2">
      <c r="B102" s="164"/>
      <c r="C102" s="99"/>
      <c r="D102" s="165" t="s">
        <v>797</v>
      </c>
      <c r="E102" s="166"/>
      <c r="F102" s="166"/>
      <c r="G102" s="166"/>
      <c r="H102" s="166"/>
      <c r="I102" s="167"/>
      <c r="J102" s="168">
        <f>J137</f>
        <v>0</v>
      </c>
      <c r="K102" s="99"/>
      <c r="L102" s="169"/>
    </row>
    <row r="103" spans="2:47" s="1" customFormat="1" ht="21.75" customHeight="1" x14ac:dyDescent="0.2">
      <c r="B103" s="34"/>
      <c r="C103" s="35"/>
      <c r="D103" s="35"/>
      <c r="E103" s="35"/>
      <c r="F103" s="35"/>
      <c r="G103" s="35"/>
      <c r="H103" s="35"/>
      <c r="I103" s="117"/>
      <c r="J103" s="35"/>
      <c r="K103" s="35"/>
      <c r="L103" s="38"/>
    </row>
    <row r="104" spans="2:47" s="1" customFormat="1" ht="6.95" customHeight="1" x14ac:dyDescent="0.2">
      <c r="B104" s="49"/>
      <c r="C104" s="50"/>
      <c r="D104" s="50"/>
      <c r="E104" s="50"/>
      <c r="F104" s="50"/>
      <c r="G104" s="50"/>
      <c r="H104" s="50"/>
      <c r="I104" s="148"/>
      <c r="J104" s="50"/>
      <c r="K104" s="50"/>
      <c r="L104" s="38"/>
    </row>
    <row r="108" spans="2:47" s="1" customFormat="1" ht="6.95" customHeight="1" x14ac:dyDescent="0.2">
      <c r="B108" s="51"/>
      <c r="C108" s="52"/>
      <c r="D108" s="52"/>
      <c r="E108" s="52"/>
      <c r="F108" s="52"/>
      <c r="G108" s="52"/>
      <c r="H108" s="52"/>
      <c r="I108" s="151"/>
      <c r="J108" s="52"/>
      <c r="K108" s="52"/>
      <c r="L108" s="38"/>
    </row>
    <row r="109" spans="2:47" s="1" customFormat="1" ht="24.95" customHeight="1" x14ac:dyDescent="0.2">
      <c r="B109" s="34"/>
      <c r="C109" s="23" t="s">
        <v>134</v>
      </c>
      <c r="D109" s="35"/>
      <c r="E109" s="35"/>
      <c r="F109" s="35"/>
      <c r="G109" s="35"/>
      <c r="H109" s="35"/>
      <c r="I109" s="117"/>
      <c r="J109" s="35"/>
      <c r="K109" s="35"/>
      <c r="L109" s="38"/>
    </row>
    <row r="110" spans="2:47" s="1" customFormat="1" ht="6.95" customHeight="1" x14ac:dyDescent="0.2">
      <c r="B110" s="34"/>
      <c r="C110" s="35"/>
      <c r="D110" s="35"/>
      <c r="E110" s="35"/>
      <c r="F110" s="35"/>
      <c r="G110" s="35"/>
      <c r="H110" s="35"/>
      <c r="I110" s="117"/>
      <c r="J110" s="35"/>
      <c r="K110" s="35"/>
      <c r="L110" s="38"/>
    </row>
    <row r="111" spans="2:47" s="1" customFormat="1" ht="12" customHeight="1" x14ac:dyDescent="0.2">
      <c r="B111" s="34"/>
      <c r="C111" s="29" t="s">
        <v>16</v>
      </c>
      <c r="D111" s="35"/>
      <c r="E111" s="35"/>
      <c r="F111" s="35"/>
      <c r="G111" s="35"/>
      <c r="H111" s="35"/>
      <c r="I111" s="117"/>
      <c r="J111" s="35"/>
      <c r="K111" s="35"/>
      <c r="L111" s="38"/>
    </row>
    <row r="112" spans="2:47" s="1" customFormat="1" ht="16.5" customHeight="1" x14ac:dyDescent="0.2">
      <c r="B112" s="34"/>
      <c r="C112" s="35"/>
      <c r="D112" s="35"/>
      <c r="E112" s="317" t="str">
        <f>E7</f>
        <v>Úpravy ulice Sv.Čecha v Karviné-Fryštátě, 2.část</v>
      </c>
      <c r="F112" s="318"/>
      <c r="G112" s="318"/>
      <c r="H112" s="318"/>
      <c r="I112" s="117"/>
      <c r="J112" s="35"/>
      <c r="K112" s="35"/>
      <c r="L112" s="38"/>
    </row>
    <row r="113" spans="2:65" ht="12" customHeight="1" x14ac:dyDescent="0.2">
      <c r="B113" s="21"/>
      <c r="C113" s="29" t="s">
        <v>102</v>
      </c>
      <c r="D113" s="22"/>
      <c r="E113" s="22"/>
      <c r="F113" s="22"/>
      <c r="G113" s="22"/>
      <c r="H113" s="22"/>
      <c r="J113" s="22"/>
      <c r="K113" s="22"/>
      <c r="L113" s="20"/>
    </row>
    <row r="114" spans="2:65" s="1" customFormat="1" ht="16.5" customHeight="1" x14ac:dyDescent="0.2">
      <c r="B114" s="34"/>
      <c r="C114" s="35"/>
      <c r="D114" s="35"/>
      <c r="E114" s="317" t="s">
        <v>792</v>
      </c>
      <c r="F114" s="316"/>
      <c r="G114" s="316"/>
      <c r="H114" s="316"/>
      <c r="I114" s="117"/>
      <c r="J114" s="35"/>
      <c r="K114" s="35"/>
      <c r="L114" s="38"/>
    </row>
    <row r="115" spans="2:65" s="1" customFormat="1" ht="12" customHeight="1" x14ac:dyDescent="0.2">
      <c r="B115" s="34"/>
      <c r="C115" s="29" t="s">
        <v>104</v>
      </c>
      <c r="D115" s="35"/>
      <c r="E115" s="35"/>
      <c r="F115" s="35"/>
      <c r="G115" s="35"/>
      <c r="H115" s="35"/>
      <c r="I115" s="117"/>
      <c r="J115" s="35"/>
      <c r="K115" s="35"/>
      <c r="L115" s="38"/>
    </row>
    <row r="116" spans="2:65" s="1" customFormat="1" ht="16.5" customHeight="1" x14ac:dyDescent="0.2">
      <c r="B116" s="34"/>
      <c r="C116" s="35"/>
      <c r="D116" s="35"/>
      <c r="E116" s="300" t="str">
        <f>E11</f>
        <v>VON - Soupis prací - Vedlejší a ostatní náklady</v>
      </c>
      <c r="F116" s="316"/>
      <c r="G116" s="316"/>
      <c r="H116" s="316"/>
      <c r="I116" s="117"/>
      <c r="J116" s="35"/>
      <c r="K116" s="35"/>
      <c r="L116" s="38"/>
    </row>
    <row r="117" spans="2:65" s="1" customFormat="1" ht="6.95" customHeight="1" x14ac:dyDescent="0.2">
      <c r="B117" s="34"/>
      <c r="C117" s="35"/>
      <c r="D117" s="35"/>
      <c r="E117" s="35"/>
      <c r="F117" s="35"/>
      <c r="G117" s="35"/>
      <c r="H117" s="35"/>
      <c r="I117" s="117"/>
      <c r="J117" s="35"/>
      <c r="K117" s="35"/>
      <c r="L117" s="38"/>
    </row>
    <row r="118" spans="2:65" s="1" customFormat="1" ht="12" customHeight="1" x14ac:dyDescent="0.2">
      <c r="B118" s="34"/>
      <c r="C118" s="29" t="s">
        <v>22</v>
      </c>
      <c r="D118" s="35"/>
      <c r="E118" s="35"/>
      <c r="F118" s="27" t="str">
        <f>F14</f>
        <v>Karviná Fryštát</v>
      </c>
      <c r="G118" s="35"/>
      <c r="H118" s="35"/>
      <c r="I118" s="118" t="s">
        <v>24</v>
      </c>
      <c r="J118" s="61" t="str">
        <f>IF(J14="","",J14)</f>
        <v>9. 1. 2019</v>
      </c>
      <c r="K118" s="35"/>
      <c r="L118" s="38"/>
    </row>
    <row r="119" spans="2:65" s="1" customFormat="1" ht="6.95" customHeight="1" x14ac:dyDescent="0.2">
      <c r="B119" s="34"/>
      <c r="C119" s="35"/>
      <c r="D119" s="35"/>
      <c r="E119" s="35"/>
      <c r="F119" s="35"/>
      <c r="G119" s="35"/>
      <c r="H119" s="35"/>
      <c r="I119" s="117"/>
      <c r="J119" s="35"/>
      <c r="K119" s="35"/>
      <c r="L119" s="38"/>
    </row>
    <row r="120" spans="2:65" s="1" customFormat="1" ht="43.15" customHeight="1" x14ac:dyDescent="0.2">
      <c r="B120" s="34"/>
      <c r="C120" s="29" t="s">
        <v>26</v>
      </c>
      <c r="D120" s="35"/>
      <c r="E120" s="35"/>
      <c r="F120" s="27" t="str">
        <f>E17</f>
        <v>SMK-odbor majetkový</v>
      </c>
      <c r="G120" s="35"/>
      <c r="H120" s="35"/>
      <c r="I120" s="118" t="s">
        <v>34</v>
      </c>
      <c r="J120" s="32" t="str">
        <f>E23</f>
        <v>Ateliér ESO spolsr.o.,K.H.Máchy5203/33</v>
      </c>
      <c r="K120" s="35"/>
      <c r="L120" s="38"/>
    </row>
    <row r="121" spans="2:65" s="1" customFormat="1" ht="27.95" customHeight="1" x14ac:dyDescent="0.2">
      <c r="B121" s="34"/>
      <c r="C121" s="29" t="s">
        <v>32</v>
      </c>
      <c r="D121" s="35"/>
      <c r="E121" s="35"/>
      <c r="F121" s="27" t="str">
        <f>IF(E20="","",E20)</f>
        <v>Vyplň údaj</v>
      </c>
      <c r="G121" s="35"/>
      <c r="H121" s="35"/>
      <c r="I121" s="118" t="s">
        <v>39</v>
      </c>
      <c r="J121" s="32" t="str">
        <f>E26</f>
        <v>Ing. Miloslav v Karviné</v>
      </c>
      <c r="K121" s="35"/>
      <c r="L121" s="38"/>
    </row>
    <row r="122" spans="2:65" s="1" customFormat="1" ht="10.35" customHeight="1" x14ac:dyDescent="0.2">
      <c r="B122" s="34"/>
      <c r="C122" s="35"/>
      <c r="D122" s="35"/>
      <c r="E122" s="35"/>
      <c r="F122" s="35"/>
      <c r="G122" s="35"/>
      <c r="H122" s="35"/>
      <c r="I122" s="117"/>
      <c r="J122" s="35"/>
      <c r="K122" s="35"/>
      <c r="L122" s="38"/>
    </row>
    <row r="123" spans="2:65" s="10" customFormat="1" ht="29.25" customHeight="1" x14ac:dyDescent="0.2">
      <c r="B123" s="170"/>
      <c r="C123" s="171" t="s">
        <v>135</v>
      </c>
      <c r="D123" s="172" t="s">
        <v>67</v>
      </c>
      <c r="E123" s="172" t="s">
        <v>63</v>
      </c>
      <c r="F123" s="172" t="s">
        <v>64</v>
      </c>
      <c r="G123" s="172" t="s">
        <v>136</v>
      </c>
      <c r="H123" s="172" t="s">
        <v>137</v>
      </c>
      <c r="I123" s="173" t="s">
        <v>138</v>
      </c>
      <c r="J123" s="172" t="s">
        <v>109</v>
      </c>
      <c r="K123" s="174" t="s">
        <v>139</v>
      </c>
      <c r="L123" s="175"/>
      <c r="M123" s="70" t="s">
        <v>1</v>
      </c>
      <c r="N123" s="71" t="s">
        <v>46</v>
      </c>
      <c r="O123" s="71" t="s">
        <v>140</v>
      </c>
      <c r="P123" s="71" t="s">
        <v>141</v>
      </c>
      <c r="Q123" s="71" t="s">
        <v>142</v>
      </c>
      <c r="R123" s="71" t="s">
        <v>143</v>
      </c>
      <c r="S123" s="71" t="s">
        <v>144</v>
      </c>
      <c r="T123" s="72" t="s">
        <v>145</v>
      </c>
    </row>
    <row r="124" spans="2:65" s="1" customFormat="1" ht="22.9" customHeight="1" x14ac:dyDescent="0.25">
      <c r="B124" s="34"/>
      <c r="C124" s="77" t="s">
        <v>146</v>
      </c>
      <c r="D124" s="35"/>
      <c r="E124" s="35"/>
      <c r="F124" s="35"/>
      <c r="G124" s="35"/>
      <c r="H124" s="35"/>
      <c r="I124" s="117"/>
      <c r="J124" s="176">
        <f>BK124</f>
        <v>0</v>
      </c>
      <c r="K124" s="35"/>
      <c r="L124" s="38"/>
      <c r="M124" s="73"/>
      <c r="N124" s="74"/>
      <c r="O124" s="74"/>
      <c r="P124" s="177">
        <f>P125+P136</f>
        <v>0</v>
      </c>
      <c r="Q124" s="74"/>
      <c r="R124" s="177">
        <f>R125+R136</f>
        <v>0</v>
      </c>
      <c r="S124" s="74"/>
      <c r="T124" s="178">
        <f>T125+T136</f>
        <v>0</v>
      </c>
      <c r="AT124" s="17" t="s">
        <v>81</v>
      </c>
      <c r="AU124" s="17" t="s">
        <v>111</v>
      </c>
      <c r="BK124" s="179">
        <f>BK125+BK136</f>
        <v>0</v>
      </c>
    </row>
    <row r="125" spans="2:65" s="11" customFormat="1" ht="25.9" customHeight="1" x14ac:dyDescent="0.2">
      <c r="B125" s="180"/>
      <c r="C125" s="181"/>
      <c r="D125" s="182" t="s">
        <v>81</v>
      </c>
      <c r="E125" s="183" t="s">
        <v>798</v>
      </c>
      <c r="F125" s="183" t="s">
        <v>799</v>
      </c>
      <c r="G125" s="181"/>
      <c r="H125" s="181"/>
      <c r="I125" s="184"/>
      <c r="J125" s="185">
        <f>BK125</f>
        <v>0</v>
      </c>
      <c r="K125" s="181"/>
      <c r="L125" s="186"/>
      <c r="M125" s="187"/>
      <c r="N125" s="188"/>
      <c r="O125" s="188"/>
      <c r="P125" s="189">
        <f>P126</f>
        <v>0</v>
      </c>
      <c r="Q125" s="188"/>
      <c r="R125" s="189">
        <f>R126</f>
        <v>0</v>
      </c>
      <c r="S125" s="188"/>
      <c r="T125" s="190">
        <f>T126</f>
        <v>0</v>
      </c>
      <c r="AR125" s="191" t="s">
        <v>156</v>
      </c>
      <c r="AT125" s="192" t="s">
        <v>81</v>
      </c>
      <c r="AU125" s="192" t="s">
        <v>82</v>
      </c>
      <c r="AY125" s="191" t="s">
        <v>149</v>
      </c>
      <c r="BK125" s="193">
        <f>BK126</f>
        <v>0</v>
      </c>
    </row>
    <row r="126" spans="2:65" s="11" customFormat="1" ht="22.9" customHeight="1" x14ac:dyDescent="0.2">
      <c r="B126" s="180"/>
      <c r="C126" s="181"/>
      <c r="D126" s="182" t="s">
        <v>81</v>
      </c>
      <c r="E126" s="194" t="s">
        <v>800</v>
      </c>
      <c r="F126" s="194" t="s">
        <v>799</v>
      </c>
      <c r="G126" s="181"/>
      <c r="H126" s="181"/>
      <c r="I126" s="184"/>
      <c r="J126" s="195">
        <f>BK126</f>
        <v>0</v>
      </c>
      <c r="K126" s="181"/>
      <c r="L126" s="186"/>
      <c r="M126" s="187"/>
      <c r="N126" s="188"/>
      <c r="O126" s="188"/>
      <c r="P126" s="189">
        <f>SUM(P127:P135)</f>
        <v>0</v>
      </c>
      <c r="Q126" s="188"/>
      <c r="R126" s="189">
        <f>SUM(R127:R135)</f>
        <v>0</v>
      </c>
      <c r="S126" s="188"/>
      <c r="T126" s="190">
        <f>SUM(T127:T135)</f>
        <v>0</v>
      </c>
      <c r="AR126" s="191" t="s">
        <v>156</v>
      </c>
      <c r="AT126" s="192" t="s">
        <v>81</v>
      </c>
      <c r="AU126" s="192" t="s">
        <v>89</v>
      </c>
      <c r="AY126" s="191" t="s">
        <v>149</v>
      </c>
      <c r="BK126" s="193">
        <f>SUM(BK127:BK135)</f>
        <v>0</v>
      </c>
    </row>
    <row r="127" spans="2:65" s="1" customFormat="1" ht="16.5" customHeight="1" x14ac:dyDescent="0.2">
      <c r="B127" s="34"/>
      <c r="C127" s="196" t="s">
        <v>89</v>
      </c>
      <c r="D127" s="196" t="s">
        <v>151</v>
      </c>
      <c r="E127" s="197" t="s">
        <v>801</v>
      </c>
      <c r="F127" s="198" t="s">
        <v>802</v>
      </c>
      <c r="G127" s="199" t="s">
        <v>532</v>
      </c>
      <c r="H127" s="200">
        <v>1</v>
      </c>
      <c r="I127" s="201"/>
      <c r="J127" s="202">
        <f>ROUND(I127*H127,2)</f>
        <v>0</v>
      </c>
      <c r="K127" s="198" t="s">
        <v>1</v>
      </c>
      <c r="L127" s="38"/>
      <c r="M127" s="203" t="s">
        <v>1</v>
      </c>
      <c r="N127" s="204" t="s">
        <v>47</v>
      </c>
      <c r="O127" s="66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AR127" s="207" t="s">
        <v>156</v>
      </c>
      <c r="AT127" s="207" t="s">
        <v>151</v>
      </c>
      <c r="AU127" s="207" t="s">
        <v>91</v>
      </c>
      <c r="AY127" s="17" t="s">
        <v>149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7" t="s">
        <v>89</v>
      </c>
      <c r="BK127" s="208">
        <f>ROUND(I127*H127,2)</f>
        <v>0</v>
      </c>
      <c r="BL127" s="17" t="s">
        <v>156</v>
      </c>
      <c r="BM127" s="207" t="s">
        <v>803</v>
      </c>
    </row>
    <row r="128" spans="2:65" s="13" customFormat="1" x14ac:dyDescent="0.2">
      <c r="B128" s="221"/>
      <c r="C128" s="222"/>
      <c r="D128" s="211" t="s">
        <v>158</v>
      </c>
      <c r="E128" s="223" t="s">
        <v>1</v>
      </c>
      <c r="F128" s="224" t="s">
        <v>804</v>
      </c>
      <c r="G128" s="222"/>
      <c r="H128" s="223" t="s">
        <v>1</v>
      </c>
      <c r="I128" s="225"/>
      <c r="J128" s="222"/>
      <c r="K128" s="222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158</v>
      </c>
      <c r="AU128" s="230" t="s">
        <v>91</v>
      </c>
      <c r="AV128" s="13" t="s">
        <v>89</v>
      </c>
      <c r="AW128" s="13" t="s">
        <v>38</v>
      </c>
      <c r="AX128" s="13" t="s">
        <v>82</v>
      </c>
      <c r="AY128" s="230" t="s">
        <v>149</v>
      </c>
    </row>
    <row r="129" spans="2:65" s="13" customFormat="1" x14ac:dyDescent="0.2">
      <c r="B129" s="221"/>
      <c r="C129" s="222"/>
      <c r="D129" s="211" t="s">
        <v>158</v>
      </c>
      <c r="E129" s="223" t="s">
        <v>1</v>
      </c>
      <c r="F129" s="224" t="s">
        <v>805</v>
      </c>
      <c r="G129" s="222"/>
      <c r="H129" s="223" t="s">
        <v>1</v>
      </c>
      <c r="I129" s="225"/>
      <c r="J129" s="222"/>
      <c r="K129" s="222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158</v>
      </c>
      <c r="AU129" s="230" t="s">
        <v>91</v>
      </c>
      <c r="AV129" s="13" t="s">
        <v>89</v>
      </c>
      <c r="AW129" s="13" t="s">
        <v>38</v>
      </c>
      <c r="AX129" s="13" t="s">
        <v>82</v>
      </c>
      <c r="AY129" s="230" t="s">
        <v>149</v>
      </c>
    </row>
    <row r="130" spans="2:65" s="13" customFormat="1" x14ac:dyDescent="0.2">
      <c r="B130" s="221"/>
      <c r="C130" s="222"/>
      <c r="D130" s="211" t="s">
        <v>158</v>
      </c>
      <c r="E130" s="223" t="s">
        <v>1</v>
      </c>
      <c r="F130" s="224" t="s">
        <v>806</v>
      </c>
      <c r="G130" s="222"/>
      <c r="H130" s="223" t="s">
        <v>1</v>
      </c>
      <c r="I130" s="225"/>
      <c r="J130" s="222"/>
      <c r="K130" s="222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158</v>
      </c>
      <c r="AU130" s="230" t="s">
        <v>91</v>
      </c>
      <c r="AV130" s="13" t="s">
        <v>89</v>
      </c>
      <c r="AW130" s="13" t="s">
        <v>38</v>
      </c>
      <c r="AX130" s="13" t="s">
        <v>82</v>
      </c>
      <c r="AY130" s="230" t="s">
        <v>149</v>
      </c>
    </row>
    <row r="131" spans="2:65" s="12" customFormat="1" x14ac:dyDescent="0.2">
      <c r="B131" s="209"/>
      <c r="C131" s="210"/>
      <c r="D131" s="211" t="s">
        <v>158</v>
      </c>
      <c r="E131" s="212" t="s">
        <v>1</v>
      </c>
      <c r="F131" s="213" t="s">
        <v>89</v>
      </c>
      <c r="G131" s="210"/>
      <c r="H131" s="214">
        <v>1</v>
      </c>
      <c r="I131" s="215"/>
      <c r="J131" s="210"/>
      <c r="K131" s="210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158</v>
      </c>
      <c r="AU131" s="220" t="s">
        <v>91</v>
      </c>
      <c r="AV131" s="12" t="s">
        <v>91</v>
      </c>
      <c r="AW131" s="12" t="s">
        <v>38</v>
      </c>
      <c r="AX131" s="12" t="s">
        <v>89</v>
      </c>
      <c r="AY131" s="220" t="s">
        <v>149</v>
      </c>
    </row>
    <row r="132" spans="2:65" s="1" customFormat="1" ht="16.5" customHeight="1" x14ac:dyDescent="0.2">
      <c r="B132" s="34"/>
      <c r="C132" s="196" t="s">
        <v>91</v>
      </c>
      <c r="D132" s="196" t="s">
        <v>151</v>
      </c>
      <c r="E132" s="197" t="s">
        <v>807</v>
      </c>
      <c r="F132" s="198" t="s">
        <v>808</v>
      </c>
      <c r="G132" s="199" t="s">
        <v>532</v>
      </c>
      <c r="H132" s="200">
        <v>1</v>
      </c>
      <c r="I132" s="201"/>
      <c r="J132" s="202">
        <f>ROUND(I132*H132,2)</f>
        <v>0</v>
      </c>
      <c r="K132" s="198" t="s">
        <v>1</v>
      </c>
      <c r="L132" s="38"/>
      <c r="M132" s="203" t="s">
        <v>1</v>
      </c>
      <c r="N132" s="204" t="s">
        <v>47</v>
      </c>
      <c r="O132" s="66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AR132" s="207" t="s">
        <v>156</v>
      </c>
      <c r="AT132" s="207" t="s">
        <v>151</v>
      </c>
      <c r="AU132" s="207" t="s">
        <v>91</v>
      </c>
      <c r="AY132" s="17" t="s">
        <v>149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7" t="s">
        <v>89</v>
      </c>
      <c r="BK132" s="208">
        <f>ROUND(I132*H132,2)</f>
        <v>0</v>
      </c>
      <c r="BL132" s="17" t="s">
        <v>156</v>
      </c>
      <c r="BM132" s="207" t="s">
        <v>809</v>
      </c>
    </row>
    <row r="133" spans="2:65" s="12" customFormat="1" x14ac:dyDescent="0.2">
      <c r="B133" s="209"/>
      <c r="C133" s="210"/>
      <c r="D133" s="211" t="s">
        <v>158</v>
      </c>
      <c r="E133" s="212" t="s">
        <v>1</v>
      </c>
      <c r="F133" s="213" t="s">
        <v>89</v>
      </c>
      <c r="G133" s="210"/>
      <c r="H133" s="214">
        <v>1</v>
      </c>
      <c r="I133" s="215"/>
      <c r="J133" s="210"/>
      <c r="K133" s="210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158</v>
      </c>
      <c r="AU133" s="220" t="s">
        <v>91</v>
      </c>
      <c r="AV133" s="12" t="s">
        <v>91</v>
      </c>
      <c r="AW133" s="12" t="s">
        <v>38</v>
      </c>
      <c r="AX133" s="12" t="s">
        <v>89</v>
      </c>
      <c r="AY133" s="220" t="s">
        <v>149</v>
      </c>
    </row>
    <row r="134" spans="2:65" s="1" customFormat="1" ht="16.5" customHeight="1" x14ac:dyDescent="0.2">
      <c r="B134" s="34"/>
      <c r="C134" s="196" t="s">
        <v>167</v>
      </c>
      <c r="D134" s="196" t="s">
        <v>151</v>
      </c>
      <c r="E134" s="197" t="s">
        <v>810</v>
      </c>
      <c r="F134" s="198" t="s">
        <v>811</v>
      </c>
      <c r="G134" s="199" t="s">
        <v>532</v>
      </c>
      <c r="H134" s="200">
        <v>1</v>
      </c>
      <c r="I134" s="201"/>
      <c r="J134" s="202">
        <f>ROUND(I134*H134,2)</f>
        <v>0</v>
      </c>
      <c r="K134" s="198" t="s">
        <v>1</v>
      </c>
      <c r="L134" s="38"/>
      <c r="M134" s="203" t="s">
        <v>1</v>
      </c>
      <c r="N134" s="204" t="s">
        <v>47</v>
      </c>
      <c r="O134" s="66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AR134" s="207" t="s">
        <v>156</v>
      </c>
      <c r="AT134" s="207" t="s">
        <v>151</v>
      </c>
      <c r="AU134" s="207" t="s">
        <v>91</v>
      </c>
      <c r="AY134" s="17" t="s">
        <v>149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7" t="s">
        <v>89</v>
      </c>
      <c r="BK134" s="208">
        <f>ROUND(I134*H134,2)</f>
        <v>0</v>
      </c>
      <c r="BL134" s="17" t="s">
        <v>156</v>
      </c>
      <c r="BM134" s="207" t="s">
        <v>812</v>
      </c>
    </row>
    <row r="135" spans="2:65" s="12" customFormat="1" x14ac:dyDescent="0.2">
      <c r="B135" s="209"/>
      <c r="C135" s="210"/>
      <c r="D135" s="211" t="s">
        <v>158</v>
      </c>
      <c r="E135" s="212" t="s">
        <v>1</v>
      </c>
      <c r="F135" s="213" t="s">
        <v>89</v>
      </c>
      <c r="G135" s="210"/>
      <c r="H135" s="214">
        <v>1</v>
      </c>
      <c r="I135" s="215"/>
      <c r="J135" s="210"/>
      <c r="K135" s="210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158</v>
      </c>
      <c r="AU135" s="220" t="s">
        <v>91</v>
      </c>
      <c r="AV135" s="12" t="s">
        <v>91</v>
      </c>
      <c r="AW135" s="12" t="s">
        <v>38</v>
      </c>
      <c r="AX135" s="12" t="s">
        <v>89</v>
      </c>
      <c r="AY135" s="220" t="s">
        <v>149</v>
      </c>
    </row>
    <row r="136" spans="2:65" s="11" customFormat="1" ht="25.9" customHeight="1" x14ac:dyDescent="0.2">
      <c r="B136" s="180"/>
      <c r="C136" s="181"/>
      <c r="D136" s="182" t="s">
        <v>81</v>
      </c>
      <c r="E136" s="183" t="s">
        <v>813</v>
      </c>
      <c r="F136" s="183" t="s">
        <v>814</v>
      </c>
      <c r="G136" s="181"/>
      <c r="H136" s="181"/>
      <c r="I136" s="184"/>
      <c r="J136" s="185">
        <f>BK136</f>
        <v>0</v>
      </c>
      <c r="K136" s="181"/>
      <c r="L136" s="186"/>
      <c r="M136" s="187"/>
      <c r="N136" s="188"/>
      <c r="O136" s="188"/>
      <c r="P136" s="189">
        <f>P137</f>
        <v>0</v>
      </c>
      <c r="Q136" s="188"/>
      <c r="R136" s="189">
        <f>R137</f>
        <v>0</v>
      </c>
      <c r="S136" s="188"/>
      <c r="T136" s="190">
        <f>T137</f>
        <v>0</v>
      </c>
      <c r="AR136" s="191" t="s">
        <v>178</v>
      </c>
      <c r="AT136" s="192" t="s">
        <v>81</v>
      </c>
      <c r="AU136" s="192" t="s">
        <v>82</v>
      </c>
      <c r="AY136" s="191" t="s">
        <v>149</v>
      </c>
      <c r="BK136" s="193">
        <f>BK137</f>
        <v>0</v>
      </c>
    </row>
    <row r="137" spans="2:65" s="11" customFormat="1" ht="22.9" customHeight="1" x14ac:dyDescent="0.2">
      <c r="B137" s="180"/>
      <c r="C137" s="181"/>
      <c r="D137" s="182" t="s">
        <v>81</v>
      </c>
      <c r="E137" s="194" t="s">
        <v>82</v>
      </c>
      <c r="F137" s="194" t="s">
        <v>814</v>
      </c>
      <c r="G137" s="181"/>
      <c r="H137" s="181"/>
      <c r="I137" s="184"/>
      <c r="J137" s="195">
        <f>BK137</f>
        <v>0</v>
      </c>
      <c r="K137" s="181"/>
      <c r="L137" s="186"/>
      <c r="M137" s="187"/>
      <c r="N137" s="188"/>
      <c r="O137" s="188"/>
      <c r="P137" s="189">
        <f>SUM(P138:P153)</f>
        <v>0</v>
      </c>
      <c r="Q137" s="188"/>
      <c r="R137" s="189">
        <f>SUM(R138:R153)</f>
        <v>0</v>
      </c>
      <c r="S137" s="188"/>
      <c r="T137" s="190">
        <f>SUM(T138:T153)</f>
        <v>0</v>
      </c>
      <c r="AR137" s="191" t="s">
        <v>178</v>
      </c>
      <c r="AT137" s="192" t="s">
        <v>81</v>
      </c>
      <c r="AU137" s="192" t="s">
        <v>89</v>
      </c>
      <c r="AY137" s="191" t="s">
        <v>149</v>
      </c>
      <c r="BK137" s="193">
        <f>SUM(BK138:BK153)</f>
        <v>0</v>
      </c>
    </row>
    <row r="138" spans="2:65" s="1" customFormat="1" ht="16.5" customHeight="1" x14ac:dyDescent="0.2">
      <c r="B138" s="34"/>
      <c r="C138" s="196" t="s">
        <v>156</v>
      </c>
      <c r="D138" s="196" t="s">
        <v>151</v>
      </c>
      <c r="E138" s="197" t="s">
        <v>815</v>
      </c>
      <c r="F138" s="198" t="s">
        <v>816</v>
      </c>
      <c r="G138" s="199" t="s">
        <v>532</v>
      </c>
      <c r="H138" s="200">
        <v>1</v>
      </c>
      <c r="I138" s="201"/>
      <c r="J138" s="202">
        <f>ROUND(I138*H138,2)</f>
        <v>0</v>
      </c>
      <c r="K138" s="198" t="s">
        <v>817</v>
      </c>
      <c r="L138" s="38"/>
      <c r="M138" s="203" t="s">
        <v>1</v>
      </c>
      <c r="N138" s="204" t="s">
        <v>47</v>
      </c>
      <c r="O138" s="66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AR138" s="207" t="s">
        <v>818</v>
      </c>
      <c r="AT138" s="207" t="s">
        <v>151</v>
      </c>
      <c r="AU138" s="207" t="s">
        <v>91</v>
      </c>
      <c r="AY138" s="17" t="s">
        <v>149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7" t="s">
        <v>89</v>
      </c>
      <c r="BK138" s="208">
        <f>ROUND(I138*H138,2)</f>
        <v>0</v>
      </c>
      <c r="BL138" s="17" t="s">
        <v>818</v>
      </c>
      <c r="BM138" s="207" t="s">
        <v>819</v>
      </c>
    </row>
    <row r="139" spans="2:65" s="13" customFormat="1" x14ac:dyDescent="0.2">
      <c r="B139" s="221"/>
      <c r="C139" s="222"/>
      <c r="D139" s="211" t="s">
        <v>158</v>
      </c>
      <c r="E139" s="223" t="s">
        <v>1</v>
      </c>
      <c r="F139" s="224" t="s">
        <v>820</v>
      </c>
      <c r="G139" s="222"/>
      <c r="H139" s="223" t="s">
        <v>1</v>
      </c>
      <c r="I139" s="225"/>
      <c r="J139" s="222"/>
      <c r="K139" s="222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158</v>
      </c>
      <c r="AU139" s="230" t="s">
        <v>91</v>
      </c>
      <c r="AV139" s="13" t="s">
        <v>89</v>
      </c>
      <c r="AW139" s="13" t="s">
        <v>38</v>
      </c>
      <c r="AX139" s="13" t="s">
        <v>82</v>
      </c>
      <c r="AY139" s="230" t="s">
        <v>149</v>
      </c>
    </row>
    <row r="140" spans="2:65" s="12" customFormat="1" x14ac:dyDescent="0.2">
      <c r="B140" s="209"/>
      <c r="C140" s="210"/>
      <c r="D140" s="211" t="s">
        <v>158</v>
      </c>
      <c r="E140" s="212" t="s">
        <v>1</v>
      </c>
      <c r="F140" s="213" t="s">
        <v>89</v>
      </c>
      <c r="G140" s="210"/>
      <c r="H140" s="214">
        <v>1</v>
      </c>
      <c r="I140" s="215"/>
      <c r="J140" s="210"/>
      <c r="K140" s="210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158</v>
      </c>
      <c r="AU140" s="220" t="s">
        <v>91</v>
      </c>
      <c r="AV140" s="12" t="s">
        <v>91</v>
      </c>
      <c r="AW140" s="12" t="s">
        <v>38</v>
      </c>
      <c r="AX140" s="12" t="s">
        <v>89</v>
      </c>
      <c r="AY140" s="220" t="s">
        <v>149</v>
      </c>
    </row>
    <row r="141" spans="2:65" s="1" customFormat="1" ht="16.5" customHeight="1" x14ac:dyDescent="0.2">
      <c r="B141" s="34"/>
      <c r="C141" s="196" t="s">
        <v>178</v>
      </c>
      <c r="D141" s="196" t="s">
        <v>151</v>
      </c>
      <c r="E141" s="197" t="s">
        <v>821</v>
      </c>
      <c r="F141" s="198" t="s">
        <v>822</v>
      </c>
      <c r="G141" s="199" t="s">
        <v>532</v>
      </c>
      <c r="H141" s="200">
        <v>1</v>
      </c>
      <c r="I141" s="201"/>
      <c r="J141" s="202">
        <f>ROUND(I141*H141,2)</f>
        <v>0</v>
      </c>
      <c r="K141" s="198" t="s">
        <v>817</v>
      </c>
      <c r="L141" s="38"/>
      <c r="M141" s="203" t="s">
        <v>1</v>
      </c>
      <c r="N141" s="204" t="s">
        <v>47</v>
      </c>
      <c r="O141" s="66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AR141" s="207" t="s">
        <v>818</v>
      </c>
      <c r="AT141" s="207" t="s">
        <v>151</v>
      </c>
      <c r="AU141" s="207" t="s">
        <v>91</v>
      </c>
      <c r="AY141" s="17" t="s">
        <v>149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89</v>
      </c>
      <c r="BK141" s="208">
        <f>ROUND(I141*H141,2)</f>
        <v>0</v>
      </c>
      <c r="BL141" s="17" t="s">
        <v>818</v>
      </c>
      <c r="BM141" s="207" t="s">
        <v>823</v>
      </c>
    </row>
    <row r="142" spans="2:65" s="13" customFormat="1" x14ac:dyDescent="0.2">
      <c r="B142" s="221"/>
      <c r="C142" s="222"/>
      <c r="D142" s="211" t="s">
        <v>158</v>
      </c>
      <c r="E142" s="223" t="s">
        <v>1</v>
      </c>
      <c r="F142" s="224" t="s">
        <v>824</v>
      </c>
      <c r="G142" s="222"/>
      <c r="H142" s="223" t="s">
        <v>1</v>
      </c>
      <c r="I142" s="225"/>
      <c r="J142" s="222"/>
      <c r="K142" s="222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158</v>
      </c>
      <c r="AU142" s="230" t="s">
        <v>91</v>
      </c>
      <c r="AV142" s="13" t="s">
        <v>89</v>
      </c>
      <c r="AW142" s="13" t="s">
        <v>38</v>
      </c>
      <c r="AX142" s="13" t="s">
        <v>82</v>
      </c>
      <c r="AY142" s="230" t="s">
        <v>149</v>
      </c>
    </row>
    <row r="143" spans="2:65" s="12" customFormat="1" x14ac:dyDescent="0.2">
      <c r="B143" s="209"/>
      <c r="C143" s="210"/>
      <c r="D143" s="211" t="s">
        <v>158</v>
      </c>
      <c r="E143" s="212" t="s">
        <v>1</v>
      </c>
      <c r="F143" s="213" t="s">
        <v>89</v>
      </c>
      <c r="G143" s="210"/>
      <c r="H143" s="214">
        <v>1</v>
      </c>
      <c r="I143" s="215"/>
      <c r="J143" s="210"/>
      <c r="K143" s="210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158</v>
      </c>
      <c r="AU143" s="220" t="s">
        <v>91</v>
      </c>
      <c r="AV143" s="12" t="s">
        <v>91</v>
      </c>
      <c r="AW143" s="12" t="s">
        <v>38</v>
      </c>
      <c r="AX143" s="12" t="s">
        <v>89</v>
      </c>
      <c r="AY143" s="220" t="s">
        <v>149</v>
      </c>
    </row>
    <row r="144" spans="2:65" s="1" customFormat="1" ht="16.5" customHeight="1" x14ac:dyDescent="0.2">
      <c r="B144" s="34"/>
      <c r="C144" s="196" t="s">
        <v>183</v>
      </c>
      <c r="D144" s="196" t="s">
        <v>151</v>
      </c>
      <c r="E144" s="197" t="s">
        <v>825</v>
      </c>
      <c r="F144" s="198" t="s">
        <v>826</v>
      </c>
      <c r="G144" s="199" t="s">
        <v>532</v>
      </c>
      <c r="H144" s="200">
        <v>1</v>
      </c>
      <c r="I144" s="201"/>
      <c r="J144" s="202">
        <f>ROUND(I144*H144,2)</f>
        <v>0</v>
      </c>
      <c r="K144" s="198" t="s">
        <v>1</v>
      </c>
      <c r="L144" s="38"/>
      <c r="M144" s="203" t="s">
        <v>1</v>
      </c>
      <c r="N144" s="204" t="s">
        <v>47</v>
      </c>
      <c r="O144" s="66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AR144" s="207" t="s">
        <v>156</v>
      </c>
      <c r="AT144" s="207" t="s">
        <v>151</v>
      </c>
      <c r="AU144" s="207" t="s">
        <v>91</v>
      </c>
      <c r="AY144" s="17" t="s">
        <v>149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7" t="s">
        <v>89</v>
      </c>
      <c r="BK144" s="208">
        <f>ROUND(I144*H144,2)</f>
        <v>0</v>
      </c>
      <c r="BL144" s="17" t="s">
        <v>156</v>
      </c>
      <c r="BM144" s="207" t="s">
        <v>827</v>
      </c>
    </row>
    <row r="145" spans="2:65" s="13" customFormat="1" x14ac:dyDescent="0.2">
      <c r="B145" s="221"/>
      <c r="C145" s="222"/>
      <c r="D145" s="211" t="s">
        <v>158</v>
      </c>
      <c r="E145" s="223" t="s">
        <v>1</v>
      </c>
      <c r="F145" s="224" t="s">
        <v>828</v>
      </c>
      <c r="G145" s="222"/>
      <c r="H145" s="223" t="s">
        <v>1</v>
      </c>
      <c r="I145" s="225"/>
      <c r="J145" s="222"/>
      <c r="K145" s="222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158</v>
      </c>
      <c r="AU145" s="230" t="s">
        <v>91</v>
      </c>
      <c r="AV145" s="13" t="s">
        <v>89</v>
      </c>
      <c r="AW145" s="13" t="s">
        <v>38</v>
      </c>
      <c r="AX145" s="13" t="s">
        <v>82</v>
      </c>
      <c r="AY145" s="230" t="s">
        <v>149</v>
      </c>
    </row>
    <row r="146" spans="2:65" s="12" customFormat="1" x14ac:dyDescent="0.2">
      <c r="B146" s="209"/>
      <c r="C146" s="210"/>
      <c r="D146" s="211" t="s">
        <v>158</v>
      </c>
      <c r="E146" s="212" t="s">
        <v>1</v>
      </c>
      <c r="F146" s="213" t="s">
        <v>89</v>
      </c>
      <c r="G146" s="210"/>
      <c r="H146" s="214">
        <v>1</v>
      </c>
      <c r="I146" s="215"/>
      <c r="J146" s="210"/>
      <c r="K146" s="210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158</v>
      </c>
      <c r="AU146" s="220" t="s">
        <v>91</v>
      </c>
      <c r="AV146" s="12" t="s">
        <v>91</v>
      </c>
      <c r="AW146" s="12" t="s">
        <v>38</v>
      </c>
      <c r="AX146" s="12" t="s">
        <v>89</v>
      </c>
      <c r="AY146" s="220" t="s">
        <v>149</v>
      </c>
    </row>
    <row r="147" spans="2:65" s="1" customFormat="1" ht="16.5" customHeight="1" x14ac:dyDescent="0.2">
      <c r="B147" s="34"/>
      <c r="C147" s="196" t="s">
        <v>190</v>
      </c>
      <c r="D147" s="196" t="s">
        <v>151</v>
      </c>
      <c r="E147" s="197" t="s">
        <v>829</v>
      </c>
      <c r="F147" s="198" t="s">
        <v>830</v>
      </c>
      <c r="G147" s="199" t="s">
        <v>532</v>
      </c>
      <c r="H147" s="200">
        <v>1</v>
      </c>
      <c r="I147" s="201"/>
      <c r="J147" s="202">
        <f>ROUND(I147*H147,2)</f>
        <v>0</v>
      </c>
      <c r="K147" s="198" t="s">
        <v>817</v>
      </c>
      <c r="L147" s="38"/>
      <c r="M147" s="203" t="s">
        <v>1</v>
      </c>
      <c r="N147" s="204" t="s">
        <v>47</v>
      </c>
      <c r="O147" s="66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AR147" s="207" t="s">
        <v>818</v>
      </c>
      <c r="AT147" s="207" t="s">
        <v>151</v>
      </c>
      <c r="AU147" s="207" t="s">
        <v>91</v>
      </c>
      <c r="AY147" s="17" t="s">
        <v>149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7" t="s">
        <v>89</v>
      </c>
      <c r="BK147" s="208">
        <f>ROUND(I147*H147,2)</f>
        <v>0</v>
      </c>
      <c r="BL147" s="17" t="s">
        <v>818</v>
      </c>
      <c r="BM147" s="207" t="s">
        <v>831</v>
      </c>
    </row>
    <row r="148" spans="2:65" s="13" customFormat="1" x14ac:dyDescent="0.2">
      <c r="B148" s="221"/>
      <c r="C148" s="222"/>
      <c r="D148" s="211" t="s">
        <v>158</v>
      </c>
      <c r="E148" s="223" t="s">
        <v>1</v>
      </c>
      <c r="F148" s="224" t="s">
        <v>832</v>
      </c>
      <c r="G148" s="222"/>
      <c r="H148" s="223" t="s">
        <v>1</v>
      </c>
      <c r="I148" s="225"/>
      <c r="J148" s="222"/>
      <c r="K148" s="222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158</v>
      </c>
      <c r="AU148" s="230" t="s">
        <v>91</v>
      </c>
      <c r="AV148" s="13" t="s">
        <v>89</v>
      </c>
      <c r="AW148" s="13" t="s">
        <v>38</v>
      </c>
      <c r="AX148" s="13" t="s">
        <v>82</v>
      </c>
      <c r="AY148" s="230" t="s">
        <v>149</v>
      </c>
    </row>
    <row r="149" spans="2:65" s="12" customFormat="1" x14ac:dyDescent="0.2">
      <c r="B149" s="209"/>
      <c r="C149" s="210"/>
      <c r="D149" s="211" t="s">
        <v>158</v>
      </c>
      <c r="E149" s="212" t="s">
        <v>1</v>
      </c>
      <c r="F149" s="213" t="s">
        <v>89</v>
      </c>
      <c r="G149" s="210"/>
      <c r="H149" s="214">
        <v>1</v>
      </c>
      <c r="I149" s="215"/>
      <c r="J149" s="210"/>
      <c r="K149" s="210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158</v>
      </c>
      <c r="AU149" s="220" t="s">
        <v>91</v>
      </c>
      <c r="AV149" s="12" t="s">
        <v>91</v>
      </c>
      <c r="AW149" s="12" t="s">
        <v>38</v>
      </c>
      <c r="AX149" s="12" t="s">
        <v>89</v>
      </c>
      <c r="AY149" s="220" t="s">
        <v>149</v>
      </c>
    </row>
    <row r="150" spans="2:65" s="1" customFormat="1" ht="16.5" customHeight="1" x14ac:dyDescent="0.2">
      <c r="B150" s="34"/>
      <c r="C150" s="196" t="s">
        <v>197</v>
      </c>
      <c r="D150" s="196" t="s">
        <v>151</v>
      </c>
      <c r="E150" s="197" t="s">
        <v>833</v>
      </c>
      <c r="F150" s="198" t="s">
        <v>834</v>
      </c>
      <c r="G150" s="199" t="s">
        <v>532</v>
      </c>
      <c r="H150" s="200">
        <v>1</v>
      </c>
      <c r="I150" s="201"/>
      <c r="J150" s="202">
        <f>ROUND(I150*H150,2)</f>
        <v>0</v>
      </c>
      <c r="K150" s="198" t="s">
        <v>1</v>
      </c>
      <c r="L150" s="38"/>
      <c r="M150" s="203" t="s">
        <v>1</v>
      </c>
      <c r="N150" s="204" t="s">
        <v>47</v>
      </c>
      <c r="O150" s="66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AR150" s="207" t="s">
        <v>156</v>
      </c>
      <c r="AT150" s="207" t="s">
        <v>151</v>
      </c>
      <c r="AU150" s="207" t="s">
        <v>91</v>
      </c>
      <c r="AY150" s="17" t="s">
        <v>149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7" t="s">
        <v>89</v>
      </c>
      <c r="BK150" s="208">
        <f>ROUND(I150*H150,2)</f>
        <v>0</v>
      </c>
      <c r="BL150" s="17" t="s">
        <v>156</v>
      </c>
      <c r="BM150" s="207" t="s">
        <v>835</v>
      </c>
    </row>
    <row r="151" spans="2:65" s="12" customFormat="1" x14ac:dyDescent="0.2">
      <c r="B151" s="209"/>
      <c r="C151" s="210"/>
      <c r="D151" s="211" t="s">
        <v>158</v>
      </c>
      <c r="E151" s="212" t="s">
        <v>1</v>
      </c>
      <c r="F151" s="213" t="s">
        <v>89</v>
      </c>
      <c r="G151" s="210"/>
      <c r="H151" s="214">
        <v>1</v>
      </c>
      <c r="I151" s="215"/>
      <c r="J151" s="210"/>
      <c r="K151" s="210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158</v>
      </c>
      <c r="AU151" s="220" t="s">
        <v>91</v>
      </c>
      <c r="AV151" s="12" t="s">
        <v>91</v>
      </c>
      <c r="AW151" s="12" t="s">
        <v>38</v>
      </c>
      <c r="AX151" s="12" t="s">
        <v>89</v>
      </c>
      <c r="AY151" s="220" t="s">
        <v>149</v>
      </c>
    </row>
    <row r="152" spans="2:65" s="1" customFormat="1" ht="16.5" customHeight="1" x14ac:dyDescent="0.2">
      <c r="B152" s="34"/>
      <c r="C152" s="196" t="s">
        <v>202</v>
      </c>
      <c r="D152" s="196" t="s">
        <v>151</v>
      </c>
      <c r="E152" s="197" t="s">
        <v>836</v>
      </c>
      <c r="F152" s="198" t="s">
        <v>837</v>
      </c>
      <c r="G152" s="199" t="s">
        <v>532</v>
      </c>
      <c r="H152" s="200">
        <v>1</v>
      </c>
      <c r="I152" s="201"/>
      <c r="J152" s="202">
        <f>ROUND(I152*H152,2)</f>
        <v>0</v>
      </c>
      <c r="K152" s="198" t="s">
        <v>1</v>
      </c>
      <c r="L152" s="38"/>
      <c r="M152" s="203" t="s">
        <v>1</v>
      </c>
      <c r="N152" s="204" t="s">
        <v>47</v>
      </c>
      <c r="O152" s="66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AR152" s="207" t="s">
        <v>156</v>
      </c>
      <c r="AT152" s="207" t="s">
        <v>151</v>
      </c>
      <c r="AU152" s="207" t="s">
        <v>91</v>
      </c>
      <c r="AY152" s="17" t="s">
        <v>149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7" t="s">
        <v>89</v>
      </c>
      <c r="BK152" s="208">
        <f>ROUND(I152*H152,2)</f>
        <v>0</v>
      </c>
      <c r="BL152" s="17" t="s">
        <v>156</v>
      </c>
      <c r="BM152" s="207" t="s">
        <v>838</v>
      </c>
    </row>
    <row r="153" spans="2:65" s="12" customFormat="1" x14ac:dyDescent="0.2">
      <c r="B153" s="209"/>
      <c r="C153" s="210"/>
      <c r="D153" s="211" t="s">
        <v>158</v>
      </c>
      <c r="E153" s="212" t="s">
        <v>1</v>
      </c>
      <c r="F153" s="213" t="s">
        <v>89</v>
      </c>
      <c r="G153" s="210"/>
      <c r="H153" s="214">
        <v>1</v>
      </c>
      <c r="I153" s="215"/>
      <c r="J153" s="210"/>
      <c r="K153" s="210"/>
      <c r="L153" s="216"/>
      <c r="M153" s="268"/>
      <c r="N153" s="269"/>
      <c r="O153" s="269"/>
      <c r="P153" s="269"/>
      <c r="Q153" s="269"/>
      <c r="R153" s="269"/>
      <c r="S153" s="269"/>
      <c r="T153" s="270"/>
      <c r="AT153" s="220" t="s">
        <v>158</v>
      </c>
      <c r="AU153" s="220" t="s">
        <v>91</v>
      </c>
      <c r="AV153" s="12" t="s">
        <v>91</v>
      </c>
      <c r="AW153" s="12" t="s">
        <v>38</v>
      </c>
      <c r="AX153" s="12" t="s">
        <v>89</v>
      </c>
      <c r="AY153" s="220" t="s">
        <v>149</v>
      </c>
    </row>
    <row r="154" spans="2:65" s="1" customFormat="1" ht="6.95" customHeight="1" x14ac:dyDescent="0.2">
      <c r="B154" s="49"/>
      <c r="C154" s="50"/>
      <c r="D154" s="50"/>
      <c r="E154" s="50"/>
      <c r="F154" s="50"/>
      <c r="G154" s="50"/>
      <c r="H154" s="50"/>
      <c r="I154" s="148"/>
      <c r="J154" s="50"/>
      <c r="K154" s="50"/>
      <c r="L154" s="38"/>
    </row>
  </sheetData>
  <sheetProtection algorithmName="SHA-512" hashValue="iaRwMxN0jhv9tT8q1zMBpHAAotoRK09NlbOnCM4HS4GZ30F5D4m5zVAN6p0Cf4Mh3KCtfFMhh71IdOGdsGKZ/g==" saltValue="0R3iComrVtHmob5xB3qd3QL96ZN6YhmMal3w9Ld9/c+1YOMaO+ZUOk/E2SlmhDU0SEbRMXlJA4fybN2f+8PCJQ==" spinCount="100000" sheet="1" objects="1" scenarios="1" formatColumns="0" formatRows="0" autoFilter="0"/>
  <autoFilter ref="C123:K153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2E_Rekapitulace stavby</vt:lpstr>
      <vt:lpstr>2E_101 - Soupis prací - Komu...</vt:lpstr>
      <vt:lpstr>2E_VON - Soupis prací - Vedl...</vt:lpstr>
      <vt:lpstr>'2E_101 - Soupis prací - Komu...'!Názvy_tisku</vt:lpstr>
      <vt:lpstr>'2E_Rekapitulace stavby'!Názvy_tisku</vt:lpstr>
      <vt:lpstr>'2E_VON - Soupis prací - Vedl...'!Názvy_tisku</vt:lpstr>
      <vt:lpstr>'2E_101 - Soupis prací - Komu...'!Oblast_tisku</vt:lpstr>
      <vt:lpstr>'2E_Rekapitulace stavby'!Oblast_tisku</vt:lpstr>
      <vt:lpstr>'2E_VON - Soupis prací - Vedl...'!Oblast_tisku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vrana</dc:creator>
  <cp:lastModifiedBy>Novák Josef</cp:lastModifiedBy>
  <dcterms:created xsi:type="dcterms:W3CDTF">2019-02-25T23:27:16Z</dcterms:created>
  <dcterms:modified xsi:type="dcterms:W3CDTF">2019-05-15T15:12:52Z</dcterms:modified>
</cp:coreProperties>
</file>