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List" sheetId="1" r:id="rId1"/>
    <sheet name="Rozpočet" sheetId="2" r:id="rId2"/>
  </sheets>
  <definedNames>
    <definedName name="__MAIN__">'Rozpočet'!$A$2:$AB$350</definedName>
    <definedName name="__MAIN1__">'KrycíList'!$A$1:$O$50</definedName>
    <definedName name="__MvymF__">'Rozpočet'!$A$14:$AB$14</definedName>
    <definedName name="__OobjF__">'Rozpočet'!$A$8:$AB$350</definedName>
    <definedName name="__OoddF__">'Rozpočet'!$A$10:$AB$20</definedName>
    <definedName name="__OradF__">'Rozpočet'!$A$12:$AB$14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<sst xmlns="http://schemas.openxmlformats.org/spreadsheetml/2006/main" count="807" uniqueCount="484">
  <si>
    <t>Krycí list zadání</t>
  </si>
  <si>
    <t>Zakázka :</t>
  </si>
  <si>
    <t>Střecha nad mateřskou školou Dr.Olszaka</t>
  </si>
  <si>
    <t>Část :</t>
  </si>
  <si>
    <t>Faktura :</t>
  </si>
  <si>
    <t>Zakázka číslo :</t>
  </si>
  <si>
    <t>STOKLASA20170502</t>
  </si>
  <si>
    <t>Umístění :</t>
  </si>
  <si>
    <t>Ul.dr.Olszaka č.p.155/1,Karviná-Fryštát</t>
  </si>
  <si>
    <t>Stavební objekt číslo :</t>
  </si>
  <si>
    <t>Investor :</t>
  </si>
  <si>
    <t>Rozpočet číslo :</t>
  </si>
  <si>
    <t>C:\RozpNz\Nová složka;STOKLASA201705012;Střecha nad mateřskou školou Dr.Olszaka</t>
  </si>
  <si>
    <t>Objednal :</t>
  </si>
  <si>
    <t>Statutární město Karviná,fryštátská 72/1,733 24 Ka-Fryštát</t>
  </si>
  <si>
    <t>Dodatek číslo :</t>
  </si>
  <si>
    <t>Projektant :</t>
  </si>
  <si>
    <t>Ing.Pavel Stoklasa</t>
  </si>
  <si>
    <t>Archivní číslo :</t>
  </si>
  <si>
    <t>Zpracoval :</t>
  </si>
  <si>
    <t>Datum :</t>
  </si>
  <si>
    <t>24/05/2017</t>
  </si>
  <si>
    <t>Soubor :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</si>
  <si>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</si>
  <si>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</si>
  <si>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</si>
  <si>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</si>
  <si>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</si>
  <si>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</si>
  <si>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</si>
  <si>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</si>
  <si>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</si>
  <si>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</si>
  <si>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</si>
  <si>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</si>
  <si>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</si>
  <si>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</si>
  <si>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</si>
  <si>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</si>
  <si>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</si>
  <si>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</si>
  <si>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</si>
  <si>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</si>
  <si>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</si>
  <si>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</si>
  <si>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</si>
  <si>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</si>
  <si>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</si>
  <si>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</si>
  <si>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</si>
  <si>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</si>
  <si>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</si>
  <si>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</si>
  <si>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</si>
  <si>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</si>
  <si>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</si>
  <si>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</si>
  <si>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</si>
  <si>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</si>
  <si>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</si>
  <si>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</si>
  <si>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</si>
  <si>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</si>
  <si>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</si>
  <si>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</si>
  <si>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</si>
  <si>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</si>
  <si>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</si>
  <si>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</si>
  <si>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</si>
  <si>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</si>
  <si>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</si>
  <si>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Položkový rozpočet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</si>
  <si>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</si>
  <si>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</si>
  <si>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</si>
  <si>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</si>
  <si>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</si>
  <si>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</si>
  <si>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</si>
  <si>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</si>
  <si>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</si>
  <si>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</si>
  <si>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</si>
  <si>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</si>
  <si>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</si>
  <si>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Vlastní práce</t>
  </si>
  <si>
    <t>062</t>
  </si>
  <si>
    <t>O</t>
  </si>
  <si>
    <t>úpravy povrchu vnější</t>
  </si>
  <si>
    <t>Seznam položek pro oddíl :</t>
  </si>
  <si>
    <t>P</t>
  </si>
  <si>
    <t>620471223</t>
  </si>
  <si>
    <t>Vnější omítka silikátová tenkovrstvá probarvená zatřená (zrnitá) tl 2 mm</t>
  </si>
  <si>
    <t>m2</t>
  </si>
  <si>
    <t>kompletní provedení dle specifikace PD a TZ , detailů,vč.všech souvisejících prací a dodávek</t>
  </si>
  <si>
    <t>19,8</t>
  </si>
  <si>
    <t>632450122</t>
  </si>
  <si>
    <t>Vyrovnávací cementový potěr provedený v pásu ze suchých směsí tl 30 mm</t>
  </si>
  <si>
    <t>podklad pod oplechování atik,kompletní provedení dle specifikace PD a TZ , detailů,vč.všech souvisejících prací a dodávek</t>
  </si>
  <si>
    <t>50,5*0,6</t>
  </si>
  <si>
    <t>620991120</t>
  </si>
  <si>
    <t>Zakrývání odkrytých částí střechy</t>
  </si>
  <si>
    <t>449,7</t>
  </si>
  <si>
    <t>094</t>
  </si>
  <si>
    <t>lešení a stavební výtahy</t>
  </si>
  <si>
    <t>941941042</t>
  </si>
  <si>
    <t>Montáž lešení jednořadového s podlahami š do 1,2 m v do 30 m</t>
  </si>
  <si>
    <t>;v.č.D.1.1.b.-04</t>
  </si>
  <si>
    <t>(4,95+13,18+2,8*2+12,95)*10</t>
  </si>
  <si>
    <t>941941292</t>
  </si>
  <si>
    <t>Příplatek k lešení jednořadovému s podlahami š do 1,2 m v do 30 m za první a ZKD měsíc použití</t>
  </si>
  <si>
    <t>;po dobu 3.měsíců</t>
  </si>
  <si>
    <t>366,8*3</t>
  </si>
  <si>
    <t>941941842</t>
  </si>
  <si>
    <t>Demontáž lešení jednořadového s podlahami š do 1,2 m v do 30 m</t>
  </si>
  <si>
    <t>366,8</t>
  </si>
  <si>
    <t>944944111</t>
  </si>
  <si>
    <t>Ochranná síť z umělých vláken</t>
  </si>
  <si>
    <t>montáž,demontáž + příplatek za použití,kompletní provedení dle specifikace PD a TZ , detailů,vč.všech souvisejících prací a dodávek</t>
  </si>
  <si>
    <t>944944101</t>
  </si>
  <si>
    <t>Záchytná síť z umělých vláken nebo ocelových drátů</t>
  </si>
  <si>
    <t>(15,04+2,81+4,3+17,18)*2</t>
  </si>
  <si>
    <t>944945012</t>
  </si>
  <si>
    <t>Montáž záchytné stříšky š do 2 m zřizované současně s lešením</t>
  </si>
  <si>
    <t>m</t>
  </si>
  <si>
    <t>2*2</t>
  </si>
  <si>
    <t>944945192</t>
  </si>
  <si>
    <t>Příplatek k záchytné stříšce š do 2 m za první a ZKD měsíc použití</t>
  </si>
  <si>
    <t>4*3</t>
  </si>
  <si>
    <t>944945812</t>
  </si>
  <si>
    <t>Demontáž záchytné stříšky š do 2 m zřizované současně s lešením</t>
  </si>
  <si>
    <t>095</t>
  </si>
  <si>
    <t>různé dokončovací konstrukce</t>
  </si>
  <si>
    <t>952901111</t>
  </si>
  <si>
    <t>Vyčištění budov bytové a občanské výstavby při výšce podlaží do 4 m</t>
  </si>
  <si>
    <t>vyčištění půdního prostoru,kompletní provedení dle specifikace PD a TZ , detailů,vč.všech souvisejících prací a dodávek</t>
  </si>
  <si>
    <t>;výměra půd.plochy v.č.D.1.1.b.-03</t>
  </si>
  <si>
    <t>;P1</t>
  </si>
  <si>
    <t>352,3</t>
  </si>
  <si>
    <t>;půd.plocha P2</t>
  </si>
  <si>
    <t>44,7</t>
  </si>
  <si>
    <t>;P3</t>
  </si>
  <si>
    <t>60</t>
  </si>
  <si>
    <t>096</t>
  </si>
  <si>
    <t>bourání a demolice konstrukcí</t>
  </si>
  <si>
    <t>776511810</t>
  </si>
  <si>
    <t>Demontáž povlakových podlah lepených bez podložky</t>
  </si>
  <si>
    <t>;m.č.411 v.č.D.1.1.b.-01,pro osazení I nosičů</t>
  </si>
  <si>
    <t>5*2</t>
  </si>
  <si>
    <t>978015291</t>
  </si>
  <si>
    <t>Otlučení vnějších omítek MV nebo MVC stupeň složitosti I až IV o rozsahu do 100 %</t>
  </si>
  <si>
    <t>;zadní plochy atik v.č.D.1.1.b.-04</t>
  </si>
  <si>
    <t>713110811</t>
  </si>
  <si>
    <t>Izoloce tepelné odstranění vrstvy 1stranně vrstvených desek tl přes 100 mm</t>
  </si>
  <si>
    <t>766673811</t>
  </si>
  <si>
    <t>Demontáž střešního okna vlnitá krytina do 45°</t>
  </si>
  <si>
    <t>kus</t>
  </si>
  <si>
    <t>vč.oplechování,kompletní provedení dle specifikace PD a TZ , detailů,vč.všech souvisejících prací a dodávek</t>
  </si>
  <si>
    <t>;v.č.D.1.1.b.-02</t>
  </si>
  <si>
    <t>1</t>
  </si>
  <si>
    <t>764001833</t>
  </si>
  <si>
    <t>Demontáž stávající krytiny do suti</t>
  </si>
  <si>
    <t>kompletně vč všech střešních prvků např.(oplechování nároží, úžlabí,okap.plech,hřebenáče,sněh.zachytače apod),kompletní provedení dle specifikace PD a TZ , detailů,vč.všech souvisejících prací a dodávek</t>
  </si>
  <si>
    <t>;výpis klempířských prvků 13/K</t>
  </si>
  <si>
    <t>762341811</t>
  </si>
  <si>
    <t>Demontáž bednění střech z prken</t>
  </si>
  <si>
    <t>;výměra dle v.č.D.1.1.b.-03</t>
  </si>
  <si>
    <t>107,7</t>
  </si>
  <si>
    <t>712500831</t>
  </si>
  <si>
    <t>Odstranění podkladní lepenky</t>
  </si>
  <si>
    <t>764004861</t>
  </si>
  <si>
    <t>Demontáž svodu do suti</t>
  </si>
  <si>
    <t>vč.objímek,kolen,odskoků,kompletní provedení dle specifikace PD a TZ , detailů,vč.všech souvisejících prací a dodávek</t>
  </si>
  <si>
    <t>;dle výpisu klempířských prvků</t>
  </si>
  <si>
    <t>14</t>
  </si>
  <si>
    <t>764004801</t>
  </si>
  <si>
    <t>Demontáž žlabu podokapní do suti</t>
  </si>
  <si>
    <t>vč háků,čel,kotlíků,kompletní provedení dle specifikace PD a TZ , detailů,vč.všech souvisejících prací a dodávek</t>
  </si>
  <si>
    <t>23</t>
  </si>
  <si>
    <t>764004821</t>
  </si>
  <si>
    <t>Demontáž žlabu nástřešního do suti</t>
  </si>
  <si>
    <t>vč.čel,hrdel,kompletní provedení dle specifikace PD a TZ , detailů,vč.všech souvisejících prací a dodávek</t>
  </si>
  <si>
    <t>54,7</t>
  </si>
  <si>
    <t>764004831</t>
  </si>
  <si>
    <t>Demontáž žlabu zaatikového do suti</t>
  </si>
  <si>
    <t>15</t>
  </si>
  <si>
    <t>764001891</t>
  </si>
  <si>
    <t>Demontáž oplechování úžlabí do suti</t>
  </si>
  <si>
    <t>23,4</t>
  </si>
  <si>
    <t>764002841</t>
  </si>
  <si>
    <t>Demontáž oplechování atiky do suti</t>
  </si>
  <si>
    <t>50,5</t>
  </si>
  <si>
    <t>764002871</t>
  </si>
  <si>
    <t>Demontáž lemování zdiva do suti</t>
  </si>
  <si>
    <t>48</t>
  </si>
  <si>
    <t>764002812</t>
  </si>
  <si>
    <t>Demontáž oplechování okapové hrany zdiva do suti</t>
  </si>
  <si>
    <t>65</t>
  </si>
  <si>
    <t>Demontáž oplechování okapu do suti</t>
  </si>
  <si>
    <t>764001861</t>
  </si>
  <si>
    <t>Demontáž oplechování hřebene do suti</t>
  </si>
  <si>
    <t>764002851</t>
  </si>
  <si>
    <t>Demontáž oplechování parapetů do suti</t>
  </si>
  <si>
    <t>1,8+1</t>
  </si>
  <si>
    <t>U</t>
  </si>
  <si>
    <t>997013116</t>
  </si>
  <si>
    <t>Svislá doprava suti a vybouraných hmot do 21m + vodorovná do 50m</t>
  </si>
  <si>
    <t>t</t>
  </si>
  <si>
    <t>979081111</t>
  </si>
  <si>
    <t>Odvoz suti a vybouraných hmot na skládku do 1 km</t>
  </si>
  <si>
    <t>979081121</t>
  </si>
  <si>
    <t>Odvoz suti a vybouraných hmot na skládku ZKD 1 km přes 1 km</t>
  </si>
  <si>
    <t>997013831</t>
  </si>
  <si>
    <t>Poplatek za skládku - směsného</t>
  </si>
  <si>
    <t>699</t>
  </si>
  <si>
    <t>přesun hmot HSV</t>
  </si>
  <si>
    <t>999281111</t>
  </si>
  <si>
    <t>Přesun hmot pro opravy a údržbu budov v do 25 m</t>
  </si>
  <si>
    <t>712</t>
  </si>
  <si>
    <t>povlakové krytiny</t>
  </si>
  <si>
    <t>712641559</t>
  </si>
  <si>
    <t>Provedení povlakové krytiny střech pásy přitavením NAIP</t>
  </si>
  <si>
    <t>;v.č.D.1.1.b.-0,4</t>
  </si>
  <si>
    <t>;skladba 1S</t>
  </si>
  <si>
    <t>S</t>
  </si>
  <si>
    <t>62833158</t>
  </si>
  <si>
    <t>PAS TEZ ASF S NOSNOU VLOŽKOU ZE SKLENĚNÉ TKANINY</t>
  </si>
  <si>
    <t>např.Glastek 40 Speciál Minerál tl.4 mm,kompletní provedení dle specifikace PD a TZ , detailů,vč.všech souvisejících prací a dodávek</t>
  </si>
  <si>
    <t xml:space="preserve">;výměra pol.č.1 x ztrátné </t>
  </si>
  <si>
    <t>449,7*1,15</t>
  </si>
  <si>
    <t>998712203</t>
  </si>
  <si>
    <t>Přesun hmot pro krytiny povlakové v objektech v do 24 m</t>
  </si>
  <si>
    <t>%</t>
  </si>
  <si>
    <t>713</t>
  </si>
  <si>
    <t>izolace tepelné</t>
  </si>
  <si>
    <t>713121121</t>
  </si>
  <si>
    <t>Montáž izolace tepelné podlah volně kladenými rohožemi, pásy, dílci, deskami 2 vrstvy</t>
  </si>
  <si>
    <t>skladba P1,kompletní provedení dle specifikace PD a TZ , detailů,vč.všech souvisejících prací a dodávek</t>
  </si>
  <si>
    <t>63150850</t>
  </si>
  <si>
    <t>PAS ISOVER DOMO 12 120MM A</t>
  </si>
  <si>
    <t>352,3*2*1,03</t>
  </si>
  <si>
    <t>713191122</t>
  </si>
  <si>
    <t>Překrytí minerální izolace difúzní folií</t>
  </si>
  <si>
    <t>vč folie</t>
  </si>
  <si>
    <t>998713203</t>
  </si>
  <si>
    <t>Přesun hmot pro izolace tepelné v objektech v do 24 m</t>
  </si>
  <si>
    <t>762</t>
  </si>
  <si>
    <t>konstrukce tesařské</t>
  </si>
  <si>
    <t>762511289</t>
  </si>
  <si>
    <t>Podlahové kce podkladové z desek OSB dvouvrstvýchlna pero a drážku broušených tl 2x25 mm</t>
  </si>
  <si>
    <t>;pochůzí lávka</t>
  </si>
  <si>
    <t>37,5</t>
  </si>
  <si>
    <t>;zvýšená podlaha</t>
  </si>
  <si>
    <t>44,7+60</t>
  </si>
  <si>
    <t>762332921</t>
  </si>
  <si>
    <t>Doplnění části střešní vazby z hranolů průřezové plochy do 120 cm2 včetně materiálu</t>
  </si>
  <si>
    <t>;v.č.D.1.1.b.-03</t>
  </si>
  <si>
    <t>;pásek 100/120</t>
  </si>
  <si>
    <t>1,5*19*1,15</t>
  </si>
  <si>
    <t>;trámky pochozích ploch 80/80</t>
  </si>
  <si>
    <t>4,22*19*1,15</t>
  </si>
  <si>
    <t>762332922</t>
  </si>
  <si>
    <t>Doplnění části střešní vazby z hranolů průřezové plochy do 224 cm2 včetně materiálu</t>
  </si>
  <si>
    <t xml:space="preserve">;sloupek 140/160 </t>
  </si>
  <si>
    <t>0,9*2*1,15</t>
  </si>
  <si>
    <t>;krokev110/140</t>
  </si>
  <si>
    <t>32,9*1,15</t>
  </si>
  <si>
    <t>;pozednice 140/160</t>
  </si>
  <si>
    <t>2*1,15</t>
  </si>
  <si>
    <t>;přípožka vazného trámu 90/210</t>
  </si>
  <si>
    <t>2,5*2*1,15</t>
  </si>
  <si>
    <t>;nárožní krokev 110/140</t>
  </si>
  <si>
    <t>7,8*2*1,15</t>
  </si>
  <si>
    <t>762332924</t>
  </si>
  <si>
    <t>Doplnění části střešní vazby z hranolů průřezové plochy do 450 cm2 včetně materiálu</t>
  </si>
  <si>
    <t>;vazný trám 180/220</t>
  </si>
  <si>
    <t>13,05*1,15</t>
  </si>
  <si>
    <t>762331912</t>
  </si>
  <si>
    <t>Vyřezání části střešní vazby přůřezové plochy do 120 cm2 délky do 5 m</t>
  </si>
  <si>
    <t>;výměrnice dle pol.č.2,odd.762</t>
  </si>
  <si>
    <t>124,982</t>
  </si>
  <si>
    <t>762331922</t>
  </si>
  <si>
    <t>Vyřezání části střešní vazby přůřezové plochy do 224 cm2 délky do 5 m</t>
  </si>
  <si>
    <t>;výměrnice dle pol.č.3.odd.762</t>
  </si>
  <si>
    <t>65,895</t>
  </si>
  <si>
    <t>762331942</t>
  </si>
  <si>
    <t>Vyřezání části střešní vazby přůřezové plochy do 450 cm2 délky do 5 m</t>
  </si>
  <si>
    <t>;výměrnice dle pol.č.4,odd.762</t>
  </si>
  <si>
    <t>15,008</t>
  </si>
  <si>
    <t>762811914</t>
  </si>
  <si>
    <t>Vyříznutí části záklopu</t>
  </si>
  <si>
    <t>762841934</t>
  </si>
  <si>
    <t>Doplnění záklopu  z prken tl do 25 mm plochy do 4 m2</t>
  </si>
  <si>
    <t>762395000</t>
  </si>
  <si>
    <t>Spojovací prostředky pro montáž krovu, bednění, laťování, světlíky, klíny</t>
  </si>
  <si>
    <t>m3</t>
  </si>
  <si>
    <t>položka obsahuje montážní,kotevní a ztužující prvky určené pro sanaci krovu,kompletní provedení dle specifikace PD a TZ , detailů,vč.všech souvisejících prací a dodávek</t>
  </si>
  <si>
    <t>;výměrnice dle položky č.2,3,4,9 oddílu 762</t>
  </si>
  <si>
    <t>32,775*0,1*0,12</t>
  </si>
  <si>
    <t>92,207*0,08*0,08</t>
  </si>
  <si>
    <t>(2,07+2,3)*0,14*0,16</t>
  </si>
  <si>
    <t>37,835*0,11*0,14</t>
  </si>
  <si>
    <t>5,75*0,09*0,21</t>
  </si>
  <si>
    <t>17,94*0,11*0,14</t>
  </si>
  <si>
    <t>13,05*0,18*0,22</t>
  </si>
  <si>
    <t>107,7*0,025</t>
  </si>
  <si>
    <t>998762202</t>
  </si>
  <si>
    <t>Přesun hmot pro konstrukce tesařské v objektech v do 12 m</t>
  </si>
  <si>
    <t>764</t>
  </si>
  <si>
    <t>klempířské práce</t>
  </si>
  <si>
    <t>764548324</t>
  </si>
  <si>
    <t>Svod z titanzinkového plechu vč.objímek,kolen a odskoků kruhový</t>
  </si>
  <si>
    <t>prům.od 100-120 mm,kompletní provedení dle specifikace PD a TZ , detailů,vč.všech souvisejících prací a dodávek 4/K</t>
  </si>
  <si>
    <t>;dle výpisu klempířských výrobků 4/K</t>
  </si>
  <si>
    <t>764541305</t>
  </si>
  <si>
    <t>Žlab podokapní z titanzinkového  plechu vč.háků a čel půlkruhový rš 330mm</t>
  </si>
  <si>
    <t>;dle výpisu klempířských výrobků 3/K</t>
  </si>
  <si>
    <t>764525417</t>
  </si>
  <si>
    <t>Žlab zaatikový z AL plechu vč.čel a hrdel rš 2000mm</t>
  </si>
  <si>
    <t>kompletní provedení dle specifikace PD a TZ , detailů,vč.všech souvisejících prací a dodávek 7/K</t>
  </si>
  <si>
    <t>;dle výpisu klempířských výrobků 7/K</t>
  </si>
  <si>
    <t>764212612</t>
  </si>
  <si>
    <t>Oplechování úžlabí z  AL plechu rš 900mm</t>
  </si>
  <si>
    <t>kompletní provedení dle specifikace PD a TZ , detailů,vč.všech souvisejících prací a dodávek 5/K</t>
  </si>
  <si>
    <t>;dle výpisu klempířských výrobků 5/K</t>
  </si>
  <si>
    <t>764543309</t>
  </si>
  <si>
    <t>Žlab nástřešní z titanzinkového plechu do rš 900 mm</t>
  </si>
  <si>
    <t>;dle výpisu klempířských výrobků 2/K</t>
  </si>
  <si>
    <t>764242338</t>
  </si>
  <si>
    <t>Oplechování okapu z titanzinkového  plechu do rš 750 mm</t>
  </si>
  <si>
    <t>1/K,kompletní provedení dle specifikace PD a TZ , detailů,vč.všech souvisejících prací a dodávek</t>
  </si>
  <si>
    <t>;1/K</t>
  </si>
  <si>
    <t>764321418</t>
  </si>
  <si>
    <t>Lemování zdiva z AL plechu rš 750mm</t>
  </si>
  <si>
    <t>vč přítlačné (dilatační)připojovací lišty.kompletní provedení dle specifikace PD a TZ , detailů,vč.všech souvisejících prací a dodávek,9/K</t>
  </si>
  <si>
    <t>;dle výpisu klempířských výrobků 9/K</t>
  </si>
  <si>
    <t>764223452</t>
  </si>
  <si>
    <t>Oplechování střešních oken z AL plechu</t>
  </si>
  <si>
    <t>ks</t>
  </si>
  <si>
    <t>kompletní provedení dle specifikace PD a TZ , detailů,vč.všech souvisejících prací a dodávek okno vel.940/1400</t>
  </si>
  <si>
    <t>;1/T</t>
  </si>
  <si>
    <t>4</t>
  </si>
  <si>
    <t>764222454</t>
  </si>
  <si>
    <t>Oplechování okapové hrany střechy z AL plechu  rš 300mm</t>
  </si>
  <si>
    <t>;dle výpisu klempířských prvků 8/K</t>
  </si>
  <si>
    <t>764224407</t>
  </si>
  <si>
    <t>Oplechování atik z AL plechu do rš 670 mm</t>
  </si>
  <si>
    <t>;dle výpisu klempířských výrobků 6/K</t>
  </si>
  <si>
    <t>764221408</t>
  </si>
  <si>
    <t>Oplechování  hřebene z AL plechu  rš 500 mm z hřebenáčů</t>
  </si>
  <si>
    <t>vč.větracího pásu hřebene,držáku hřebenáče nízky+perforovaný11/K,kompletní provedení dle specifikace PD a TZ , detailů,vč.všech souvisejících prací a dodávek,10/K</t>
  </si>
  <si>
    <t>;dle výpisu klempířských prvků 10/K</t>
  </si>
  <si>
    <t>764246405</t>
  </si>
  <si>
    <t>Oplechování parapetů z titanzinkového předzvětralého plechu do rš 400 mm</t>
  </si>
  <si>
    <t>kompletní provedení dle specifikace PD a TZ , detailů,vč.všech souvisejících prací a dodávek,12/K</t>
  </si>
  <si>
    <t>;dle výpisu klempířských výrobků 12/K</t>
  </si>
  <si>
    <t>1,8*2+1</t>
  </si>
  <si>
    <t>764121411</t>
  </si>
  <si>
    <t>Hladká krytina z AL plechu se stojatými drážkami</t>
  </si>
  <si>
    <t>vč oplechování komínu 14/K,kompletní provedení dle specifikace PD a TZ , detailů,vč.všech souvisejících prací a dodávek,13/K</t>
  </si>
  <si>
    <t>;dle výpisu klempířských prvků 13/K</t>
  </si>
  <si>
    <t>;14/K</t>
  </si>
  <si>
    <t>9,5*0,33</t>
  </si>
  <si>
    <t>764223455</t>
  </si>
  <si>
    <t>Oplechování střešních prvků z AL plechu -sněhový zachytávač jednotrubkový</t>
  </si>
  <si>
    <t>16/K,kompletní provedení dle specifikace PD a TZ , detailů,vč.všech souvisejících prací a dodávek</t>
  </si>
  <si>
    <t>;16/K</t>
  </si>
  <si>
    <t>36*2</t>
  </si>
  <si>
    <t>764528433</t>
  </si>
  <si>
    <t>Odvětrávací komínek s izolací</t>
  </si>
  <si>
    <t>PL/3 - dle výpisu prvků vč.všech příslušenství a doplňků ,kompletní provedení dle specifikace PD a TZ , detailů,vč.všech souvisejících prací a dodávek</t>
  </si>
  <si>
    <t>;dle výpisu plastových výrobků 3/PL</t>
  </si>
  <si>
    <t>3</t>
  </si>
  <si>
    <t>764528434</t>
  </si>
  <si>
    <t>Anténní prostup</t>
  </si>
  <si>
    <t>PL/4 - kompletní provedení dle specifikace PD a TZ , detailů,vč.všech souvisejících prací a dodávek</t>
  </si>
  <si>
    <t>;dle výpisu plastových výrobků 4/PL</t>
  </si>
  <si>
    <t>2</t>
  </si>
  <si>
    <t>998764203</t>
  </si>
  <si>
    <t>Přesun hmot pro konstrukce klempířské v objektech v do 24 m</t>
  </si>
  <si>
    <t>765</t>
  </si>
  <si>
    <t>krytiny tvrdé</t>
  </si>
  <si>
    <t>765901240</t>
  </si>
  <si>
    <t>Zakrytí šikmých střech separační rohoží</t>
  </si>
  <si>
    <t>např.Wrap,kompletní provedení dle specifikace PD a TZ , detailů,vč.všech souvisejících prací a dodávek</t>
  </si>
  <si>
    <t xml:space="preserve">;Skladba S1 </t>
  </si>
  <si>
    <t>765000001</t>
  </si>
  <si>
    <t>Záchytný systém -montáž 17/K</t>
  </si>
  <si>
    <t>soubor</t>
  </si>
  <si>
    <t>;v.č.D.1.1.b.-05</t>
  </si>
  <si>
    <t>16</t>
  </si>
  <si>
    <t>765.01</t>
  </si>
  <si>
    <t>Dodávka záchytného systému střechy</t>
  </si>
  <si>
    <t>765000002</t>
  </si>
  <si>
    <t>Revize a předání do užívání ZS</t>
  </si>
  <si>
    <t>998765203</t>
  </si>
  <si>
    <t>Přesun hmot pro krytiny tvrdé v objektech v do 24 m</t>
  </si>
  <si>
    <t>766</t>
  </si>
  <si>
    <t>konstrukce truhlářské</t>
  </si>
  <si>
    <t>766671301</t>
  </si>
  <si>
    <t>Střešní výlezové okno vč lemování 450/730 mm</t>
  </si>
  <si>
    <t>1/T,kompletní provedení dle specifikace PD a TZ , detailů,vč.všech souvisejících prací a dodávek</t>
  </si>
  <si>
    <t>;výpis truhlářských výrobků 1/T</t>
  </si>
  <si>
    <t>6</t>
  </si>
  <si>
    <t>766621301</t>
  </si>
  <si>
    <t>Montáž oken zdvojených kyvných výšky do 1,5m</t>
  </si>
  <si>
    <t>1/PL,2/PL,kompletní provedení dle specifikace PD a TZ , detailů,vč.všech souvisejících prací a dodávek</t>
  </si>
  <si>
    <t>0,7*0,6*2+0,8*0,6*1</t>
  </si>
  <si>
    <t>611.01</t>
  </si>
  <si>
    <t>Dodávka plastových oken</t>
  </si>
  <si>
    <t>998766203</t>
  </si>
  <si>
    <t>Přesun hmot pro konstrukce truhlářské v objektech v do 24 m</t>
  </si>
  <si>
    <t>767</t>
  </si>
  <si>
    <t>kovové stavební konstrukce</t>
  </si>
  <si>
    <t>767995104</t>
  </si>
  <si>
    <t>Montáž atypických zámečnických konstrukcí hmotnosti do 50 kg 1/Z</t>
  </si>
  <si>
    <t>kg</t>
  </si>
  <si>
    <t>kompletní provedení dle specifikace PD a TZ , detailů,vč.všech souvisejících prací a dodávek-konstrukce pochůzích lávek</t>
  </si>
  <si>
    <t>553.01</t>
  </si>
  <si>
    <t>Dodávka a výroba ocel.konstrukce pochozích lávek</t>
  </si>
  <si>
    <t>dle výpisu zámečnických výrobků vč povrchové úpravy</t>
  </si>
  <si>
    <t>;dle výpisu zámečnických výrobků 1/Z</t>
  </si>
  <si>
    <t>466,7</t>
  </si>
  <si>
    <t>Montáž atypických zámečnických konstrukcí hmotnosti do 50 kg 2/Z</t>
  </si>
  <si>
    <t>kompletní provedení dle specifikace PD a TZ , detailů,vč.všech souvisejících prací a dodávek-konstrukce pro zvýšenou podlahu</t>
  </si>
  <si>
    <t>Dodávka a výroba ocel.konstrukce roštu pro zvýšenou podlahu</t>
  </si>
  <si>
    <t>dle výpisu zámečnických prvků vč povrchové úpravy</t>
  </si>
  <si>
    <t>767995102</t>
  </si>
  <si>
    <t>Montáž atypických zámečnických konstrukcí hmotnosti do 10 kg</t>
  </si>
  <si>
    <t>kompletní provedení dle specifikace PD a TZ , detailů,vč.všech souvisejících prací a dodávek 3/Z</t>
  </si>
  <si>
    <t>5,7*13</t>
  </si>
  <si>
    <t>Dodávka a výroba ocel.ventilační okenní výplně</t>
  </si>
  <si>
    <t>767995105</t>
  </si>
  <si>
    <t>Montáž atypických zámečnických konstrukcí hmotnosti do 100 kg</t>
  </si>
  <si>
    <t>4/Z ,komínová lávka,kompletní provedení dle specifikace PD a TZ , detailů,vč.všech souvisejících prací a dodávek</t>
  </si>
  <si>
    <t>Dodávka a výroba ocel.komínové lávky</t>
  </si>
  <si>
    <t>998767203</t>
  </si>
  <si>
    <t>Přesun hmot pro zámečnické konstrukce v objektech v do 24 m</t>
  </si>
  <si>
    <t>783</t>
  </si>
  <si>
    <t>nátěry</t>
  </si>
  <si>
    <t>783002001</t>
  </si>
  <si>
    <t>Nátěry anténních stožárů</t>
  </si>
  <si>
    <t>odstranění nečistot+2xzákladní+2xvrchní nátěr,kompletní provedení dle specifikace PD a TZ , detailů,vč.všech souvisejících prací a dodávek</t>
  </si>
  <si>
    <t>;v.č..1.1.b.-03</t>
  </si>
  <si>
    <t>921</t>
  </si>
  <si>
    <t>elektromontáže</t>
  </si>
  <si>
    <t>921000001</t>
  </si>
  <si>
    <t>GO hromosvodu - demontáž+ montáž nového vedení dle platných ČSN v době realizace+revize</t>
  </si>
  <si>
    <t>svislý rozvod,kompletní provedení dle specifikace PD a TZ , detailů,vč.všech souvisejících prací a dodávek</t>
  </si>
  <si>
    <t>;svislé rozvody hromosvodu-v.č.D.1.1.b.-04</t>
  </si>
  <si>
    <t>56</t>
  </si>
  <si>
    <t>921000002</t>
  </si>
  <si>
    <t>GO hromosvodu-demontáž+ montáž nového vedení dle platných ČSN v době realizace+revize</t>
  </si>
  <si>
    <t>bleskosvodová horizontální soustava ,kompletní provedení dle specifikace PD a TZ , detailů,vč.všech souvisejících prací a dodávek</t>
  </si>
  <si>
    <t>;vodorovné rozvody hromosvodu,v.č.D.1.1.b.-0.4</t>
  </si>
  <si>
    <t>90</t>
  </si>
  <si>
    <t>002</t>
  </si>
  <si>
    <t>VN a ON</t>
  </si>
  <si>
    <t>998</t>
  </si>
  <si>
    <t>VN</t>
  </si>
  <si>
    <t>1010R VL</t>
  </si>
  <si>
    <t>Vybudování zařízení staveniště</t>
  </si>
  <si>
    <t>Zajištění bezpečného příjezdu a přístupu na staveniště včetně dopravního značení a potřebných souhlasů a rozhodnutí s vybudováním zařízení staveniště
Nákldy s připojením staveniště na energie+zajištění měření odběru energií+vybudování výtahu
Vytýčení obvodu staveniště
Oplocení a zabezpečení prostoru staveniště proti neoprávněnému vstupu</t>
  </si>
  <si>
    <t>1020R VL</t>
  </si>
  <si>
    <t>Provoz zařízení staveniště</t>
  </si>
  <si>
    <t>Náklady na vybavení zařízení staveniště
Náklady na spotřebované energie provozem zařízení staveniště
Náklady na úklid staveniště a příjezdových komunikací ke staveništi
Opatření k zabránění nadměrného zatěžování staveniště a jeho okolí prachem(např.používánám krycích plachet,kropení sutě a odtěžované zeminy vodou)</t>
  </si>
  <si>
    <t>1030R VL</t>
  </si>
  <si>
    <t>Odstranění zařízení staveniště</t>
  </si>
  <si>
    <t>Náklady na odstranění a odvoz zařízení staveniště
Uvedení stavbou dotčených ploch a ploch zařízení staveniště do původního stavu</t>
  </si>
  <si>
    <t>999</t>
  </si>
  <si>
    <t>ON</t>
  </si>
  <si>
    <t>ON-03 VL</t>
  </si>
  <si>
    <t>Dočasná dopravní opatření</t>
  </si>
  <si>
    <t>Náklady na vyhotovení návrhu dočasného značení,jeho projednání s dotčenými orgány a organizacemi,dodání dopravních značek,jejich rozmístění a přemísťování a jejich údržba v průběhu výstavby včetně následného odstranění po ukončení stavebních prací</t>
  </si>
  <si>
    <t>ON-05 VL</t>
  </si>
  <si>
    <t>Vypracování zhotovitelské Realizační a výrobní projektové dokumentace</t>
  </si>
  <si>
    <t>dle požadavku PD</t>
  </si>
  <si>
    <t>ON-06 VL</t>
  </si>
  <si>
    <t>Dokumentace skutečného provedení stavby</t>
  </si>
  <si>
    <t>Vypracování dokumentace skutečného provedení stavby vč.geodetického zaměření stavbou realizovaných inženýrských sítí a zemního vedení technické infrastruktury
v počtu a formátech dle SoD</t>
  </si>
  <si>
    <t>ON-07 VL</t>
  </si>
  <si>
    <t>Kompletační činnost zhotovitele</t>
  </si>
  <si>
    <t>kompletní dokladová část SoD(revize,atesty,certifikáty,prohlášení o shodě)pro předání a převzetí dokončeného díla a pro zajištění kolaudačního souhlasu
náklady zhotovitele související s prováděním vzorkování dodávaných materiálů a výrobků v souladu s SoD
náklady zhotovitele související s porváděním zkoušek a revizí předepsaných technickými normami a vyjádřeními dotčených orgánů pro řádné proverdení a předání díla
náklady na inviduální zkoušky dodaných a smontovaných technologických zařízení včetně kompletního vyzkoušení
náklady zhotovitele na trhové zkoušky
náklady zhotovitele na vypracování provozních řádů pro trvalý provoz
náklady na předání všech návodů k obsluze a údržbě pro technologická zařízení a náklady na zaškolení obsluhy objednatele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</si>
</sst>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0##"/>
    <numFmt numFmtId="172" formatCode="#,##0.00;\-#,##0.00;&quot;&quot;"/>
    <numFmt numFmtId="173" formatCode="#,##0.000;\-#,##0.000;&quot;&quot;"/>
    <numFmt numFmtId="174" formatCode="_-* #,##0.00\,_K_č_-;\-* #,##0.00\,_K_č_-;_-* \-??\ _K_č_-;_-@_-"/>
  </numFmts>
  <fonts count="65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4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69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2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9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30" fillId="33" borderId="0" xfId="0" applyFont="1" applyFill="1" applyBorder="1" applyAlignment="1">
      <alignment/>
    </xf>
    <xf numFmtId="171" fontId="30" fillId="33" borderId="0" xfId="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 horizontal="center"/>
    </xf>
    <xf numFmtId="4" fontId="30" fillId="33" borderId="0" xfId="0" applyNumberFormat="1" applyFont="1" applyFill="1" applyBorder="1" applyAlignment="1">
      <alignment/>
    </xf>
    <xf numFmtId="0" fontId="3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 horizontal="center" vertical="top"/>
    </xf>
    <xf numFmtId="4" fontId="0" fillId="33" borderId="15" xfId="0" applyNumberFormat="1" applyFill="1" applyBorder="1" applyAlignment="1">
      <alignment vertical="top"/>
    </xf>
    <xf numFmtId="0" fontId="16" fillId="33" borderId="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7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167" fontId="13" fillId="33" borderId="2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S10" sqref="S10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7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7"/>
    </row>
    <row r="3" spans="1:15" ht="27" customHeight="1">
      <c r="A3" s="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7"/>
    </row>
    <row r="4" spans="1:15" ht="24" customHeight="1">
      <c r="A4" s="6"/>
      <c r="B4" s="8" t="s">
        <v>1</v>
      </c>
      <c r="C4" s="178" t="s">
        <v>2</v>
      </c>
      <c r="D4" s="178"/>
      <c r="E4" s="178"/>
      <c r="F4" s="178"/>
      <c r="G4" s="178"/>
      <c r="H4" s="178"/>
      <c r="I4" s="9" t="s">
        <v>3</v>
      </c>
      <c r="J4" s="179"/>
      <c r="K4" s="179"/>
      <c r="L4" s="179"/>
      <c r="M4" s="179"/>
      <c r="N4" s="179"/>
      <c r="O4" s="10"/>
    </row>
    <row r="5" spans="1:15" ht="23.25" customHeight="1">
      <c r="A5" s="6"/>
      <c r="B5" s="11" t="s">
        <v>4</v>
      </c>
      <c r="C5" s="12"/>
      <c r="D5" s="180"/>
      <c r="E5" s="180"/>
      <c r="F5" s="13"/>
      <c r="G5" s="181"/>
      <c r="H5" s="181"/>
      <c r="I5" s="181"/>
      <c r="J5" s="181"/>
      <c r="K5" s="181"/>
      <c r="L5" s="181"/>
      <c r="M5" s="181"/>
      <c r="N5" s="181"/>
      <c r="O5" s="14"/>
    </row>
    <row r="6" spans="1:15" ht="15" customHeight="1">
      <c r="A6" s="6"/>
      <c r="B6" s="173" t="s">
        <v>5</v>
      </c>
      <c r="C6" s="173"/>
      <c r="D6" s="175" t="s">
        <v>6</v>
      </c>
      <c r="E6" s="175"/>
      <c r="F6" s="15" t="s">
        <v>7</v>
      </c>
      <c r="G6" s="173" t="s">
        <v>8</v>
      </c>
      <c r="H6" s="173"/>
      <c r="I6" s="173"/>
      <c r="J6" s="173"/>
      <c r="K6" s="173"/>
      <c r="L6" s="173"/>
      <c r="M6" s="173"/>
      <c r="N6" s="173"/>
      <c r="O6" s="14"/>
    </row>
    <row r="7" spans="1:15" ht="15" customHeight="1">
      <c r="A7" s="6"/>
      <c r="B7" s="173" t="s">
        <v>9</v>
      </c>
      <c r="C7" s="173"/>
      <c r="D7" s="175"/>
      <c r="E7" s="175"/>
      <c r="F7" s="15" t="s">
        <v>10</v>
      </c>
      <c r="G7" s="173"/>
      <c r="H7" s="173"/>
      <c r="I7" s="173"/>
      <c r="J7" s="173"/>
      <c r="K7" s="173"/>
      <c r="L7" s="173"/>
      <c r="M7" s="173"/>
      <c r="N7" s="173"/>
      <c r="O7" s="14"/>
    </row>
    <row r="8" spans="1:15" ht="15" customHeight="1">
      <c r="A8" s="6"/>
      <c r="B8" s="173" t="s">
        <v>11</v>
      </c>
      <c r="C8" s="173"/>
      <c r="D8" s="175" t="s">
        <v>12</v>
      </c>
      <c r="E8" s="175"/>
      <c r="F8" s="15" t="s">
        <v>13</v>
      </c>
      <c r="G8" s="176" t="s">
        <v>14</v>
      </c>
      <c r="H8" s="176"/>
      <c r="I8" s="176"/>
      <c r="J8" s="176"/>
      <c r="K8" s="176"/>
      <c r="L8" s="176"/>
      <c r="M8" s="176"/>
      <c r="N8" s="176"/>
      <c r="O8" s="14"/>
    </row>
    <row r="9" spans="1:15" ht="15" customHeight="1">
      <c r="A9" s="6"/>
      <c r="B9" s="173" t="s">
        <v>15</v>
      </c>
      <c r="C9" s="173"/>
      <c r="D9" s="175"/>
      <c r="E9" s="175"/>
      <c r="F9" s="15" t="s">
        <v>16</v>
      </c>
      <c r="G9" s="176" t="s">
        <v>17</v>
      </c>
      <c r="H9" s="176"/>
      <c r="I9" s="176"/>
      <c r="J9" s="176"/>
      <c r="K9" s="176"/>
      <c r="L9" s="176"/>
      <c r="M9" s="176"/>
      <c r="N9" s="176"/>
      <c r="O9" s="14"/>
    </row>
    <row r="10" spans="1:15" ht="15" customHeight="1">
      <c r="A10" s="6"/>
      <c r="B10" s="173" t="s">
        <v>18</v>
      </c>
      <c r="C10" s="173"/>
      <c r="D10" s="173"/>
      <c r="E10" s="173"/>
      <c r="F10" s="15" t="s">
        <v>19</v>
      </c>
      <c r="G10" s="176"/>
      <c r="H10" s="176"/>
      <c r="I10" s="176"/>
      <c r="J10" s="176"/>
      <c r="K10" s="176"/>
      <c r="L10" s="176"/>
      <c r="M10" s="176"/>
      <c r="N10" s="176"/>
      <c r="O10" s="14"/>
    </row>
    <row r="11" spans="1:15" ht="15" customHeight="1">
      <c r="A11" s="6"/>
      <c r="B11" s="173" t="s">
        <v>20</v>
      </c>
      <c r="C11" s="173"/>
      <c r="D11" s="146" t="s">
        <v>21</v>
      </c>
      <c r="E11" s="146"/>
      <c r="F11" s="15"/>
      <c r="G11" s="173"/>
      <c r="H11" s="173"/>
      <c r="I11" s="173"/>
      <c r="J11" s="173"/>
      <c r="K11" s="173"/>
      <c r="L11" s="173"/>
      <c r="M11" s="173"/>
      <c r="N11" s="173"/>
      <c r="O11" s="14"/>
    </row>
    <row r="12" spans="1:15" ht="15" customHeight="1">
      <c r="A12" s="6"/>
      <c r="B12" s="174"/>
      <c r="C12" s="174"/>
      <c r="D12" s="174"/>
      <c r="E12" s="174"/>
      <c r="F12" s="15" t="s">
        <v>22</v>
      </c>
      <c r="G12" s="173" t="s">
        <v>12</v>
      </c>
      <c r="H12" s="173"/>
      <c r="I12" s="173"/>
      <c r="J12" s="173"/>
      <c r="K12" s="173"/>
      <c r="L12" s="173"/>
      <c r="M12" s="173"/>
      <c r="N12" s="173"/>
      <c r="O12" s="14"/>
    </row>
    <row r="13" spans="1:15" ht="15" customHeight="1">
      <c r="A13" s="6"/>
      <c r="B13" s="171" t="s">
        <v>23</v>
      </c>
      <c r="C13" s="171"/>
      <c r="D13" s="171"/>
      <c r="E13" s="171"/>
      <c r="F13" s="171"/>
      <c r="G13" s="172" t="s">
        <v>24</v>
      </c>
      <c r="H13" s="172"/>
      <c r="I13" s="172"/>
      <c r="J13" s="172"/>
      <c r="K13" s="172"/>
      <c r="L13" s="150" t="s">
        <v>25</v>
      </c>
      <c r="M13" s="150"/>
      <c r="N13" s="150"/>
      <c r="O13" s="14"/>
    </row>
    <row r="14" spans="1:15" ht="15" customHeight="1">
      <c r="A14" s="6"/>
      <c r="B14" s="16" t="s">
        <v>26</v>
      </c>
      <c r="C14" s="17" t="s">
        <v>27</v>
      </c>
      <c r="D14" s="17" t="s">
        <v>28</v>
      </c>
      <c r="E14" s="18" t="s">
        <v>29</v>
      </c>
      <c r="F14" s="19" t="s">
        <v>30</v>
      </c>
      <c r="G14" s="160" t="s">
        <v>31</v>
      </c>
      <c r="H14" s="160"/>
      <c r="I14" s="160"/>
      <c r="J14" s="21" t="s">
        <v>32</v>
      </c>
      <c r="K14" s="22" t="s">
        <v>33</v>
      </c>
      <c r="L14" s="14"/>
      <c r="M14" s="3"/>
      <c r="N14" s="3"/>
      <c r="O14" s="14"/>
    </row>
    <row r="15" spans="1:15" ht="15" customHeight="1">
      <c r="A15" s="6"/>
      <c r="B15" s="23" t="s">
        <v>34</v>
      </c>
      <c r="C15" s="24">
        <f>SUMIF(Rozpočet!F9:F371,B15,Rozpočet!L9:L371)</f>
        <v>0</v>
      </c>
      <c r="D15" s="24">
        <f>SUMIF(Rozpočet!F9:F371,B15,Rozpočet!M9:M371)</f>
        <v>176559.02672737942</v>
      </c>
      <c r="E15" s="25">
        <f>SUMIF(Rozpočet!F9:F371,B15,Rozpočet!N9:N371)</f>
        <v>0</v>
      </c>
      <c r="F15" s="26">
        <f>SUMIF(Rozpočet!F9:F371,B15,Rozpočet!O9:O371)</f>
        <v>0</v>
      </c>
      <c r="G15" s="164"/>
      <c r="H15" s="164"/>
      <c r="I15" s="164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35</v>
      </c>
      <c r="C16" s="24">
        <f>SUMIF(Rozpočet!F9:F371,B16,Rozpočet!L9:L371)</f>
        <v>340147.995</v>
      </c>
      <c r="D16" s="24">
        <f>SUMIF(Rozpočet!F9:F371,B16,Rozpočet!M9:M371)</f>
        <v>1013253.1280799999</v>
      </c>
      <c r="E16" s="25">
        <f>SUMIF(Rozpočet!F9:F371,B16,Rozpočet!N9:N371)</f>
        <v>0</v>
      </c>
      <c r="F16" s="26">
        <f>SUMIF(Rozpočet!F9:F371,B16,Rozpočet!O9:O371)</f>
        <v>0</v>
      </c>
      <c r="G16" s="164"/>
      <c r="H16" s="164"/>
      <c r="I16" s="164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36</v>
      </c>
      <c r="C17" s="24">
        <f>SUMIF(Rozpočet!F9:F371,B17,Rozpočet!L9:L371)</f>
        <v>0</v>
      </c>
      <c r="D17" s="24">
        <f>SUMIF(Rozpočet!F9:F371,B17,Rozpočet!M9:M371)</f>
        <v>28960</v>
      </c>
      <c r="E17" s="25">
        <f>SUMIF(Rozpočet!F9:F371,B17,Rozpočet!N9:N371)</f>
        <v>0</v>
      </c>
      <c r="F17" s="26">
        <f>SUMIF(Rozpočet!F9:F371,B17,Rozpočet!O9:O371)</f>
        <v>0</v>
      </c>
      <c r="G17" s="164"/>
      <c r="H17" s="164"/>
      <c r="I17" s="164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37</v>
      </c>
      <c r="C18" s="24">
        <f>SUMIF(Rozpočet!F9:F371,B18,Rozpočet!L9:L371)</f>
        <v>0</v>
      </c>
      <c r="D18" s="24">
        <f>SUMIF(Rozpočet!F9:F371,B18,Rozpočet!M9:M371)</f>
        <v>42000</v>
      </c>
      <c r="E18" s="25">
        <f>SUMIF(Rozpočet!F9:F371,B18,Rozpočet!N9:N371)</f>
        <v>0</v>
      </c>
      <c r="F18" s="26">
        <f>SUMIF(Rozpočet!F9:F371,B18,Rozpočet!O9:O371)</f>
        <v>0</v>
      </c>
      <c r="G18" s="164"/>
      <c r="H18" s="164"/>
      <c r="I18" s="164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38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64"/>
      <c r="H19" s="164"/>
      <c r="I19" s="164"/>
      <c r="J19" s="27"/>
      <c r="K19" s="28"/>
      <c r="L19" s="29" t="s">
        <v>39</v>
      </c>
      <c r="M19" s="3"/>
      <c r="N19" s="3"/>
      <c r="O19" s="14"/>
    </row>
    <row r="20" spans="1:15" ht="15" customHeight="1">
      <c r="A20" s="6"/>
      <c r="B20" s="30" t="s">
        <v>40</v>
      </c>
      <c r="C20" s="31">
        <f>SUM(C15:C19)</f>
        <v>340147.995</v>
      </c>
      <c r="D20" s="31">
        <f>SUM(D15:D19)</f>
        <v>1260772.1548073795</v>
      </c>
      <c r="E20" s="32">
        <f>SUM(E15:E19)</f>
        <v>0</v>
      </c>
      <c r="F20" s="33">
        <f>SUM(F15:F19)</f>
        <v>0</v>
      </c>
      <c r="G20" s="164"/>
      <c r="H20" s="164"/>
      <c r="I20" s="164"/>
      <c r="J20" s="27"/>
      <c r="K20" s="28"/>
      <c r="L20" s="14"/>
      <c r="M20" s="34"/>
      <c r="N20" s="34"/>
      <c r="O20" s="14"/>
    </row>
    <row r="21" spans="1:15" ht="15" customHeight="1">
      <c r="A21" s="6"/>
      <c r="B21" s="169" t="s">
        <v>41</v>
      </c>
      <c r="C21" s="169"/>
      <c r="D21" s="169"/>
      <c r="E21" s="170">
        <f>SUM(C20:E20)</f>
        <v>1600920.1498073796</v>
      </c>
      <c r="F21" s="170"/>
      <c r="G21" s="164"/>
      <c r="H21" s="164"/>
      <c r="I21" s="164"/>
      <c r="J21" s="27"/>
      <c r="K21" s="28"/>
      <c r="L21" s="150" t="s">
        <v>42</v>
      </c>
      <c r="M21" s="150"/>
      <c r="N21" s="150"/>
      <c r="O21" s="14"/>
    </row>
    <row r="22" spans="1:15" ht="15" customHeight="1">
      <c r="A22" s="6"/>
      <c r="B22" s="162" t="s">
        <v>30</v>
      </c>
      <c r="C22" s="162"/>
      <c r="D22" s="162"/>
      <c r="E22" s="163">
        <f>F20</f>
        <v>0</v>
      </c>
      <c r="F22" s="163"/>
      <c r="G22" s="164"/>
      <c r="H22" s="164"/>
      <c r="I22" s="164"/>
      <c r="J22" s="27"/>
      <c r="K22" s="28"/>
      <c r="L22" s="35"/>
      <c r="M22" s="3"/>
      <c r="N22" s="3"/>
      <c r="O22" s="14"/>
    </row>
    <row r="23" spans="1:15" ht="15" customHeight="1">
      <c r="A23" s="6"/>
      <c r="B23" s="165" t="s">
        <v>43</v>
      </c>
      <c r="C23" s="165"/>
      <c r="D23" s="165"/>
      <c r="E23" s="166">
        <f>E21+E22</f>
        <v>1600920.1498073796</v>
      </c>
      <c r="F23" s="166"/>
      <c r="G23" s="167" t="s">
        <v>44</v>
      </c>
      <c r="H23" s="167"/>
      <c r="I23" s="167"/>
      <c r="J23" s="168">
        <f>SUM(J15:J22)</f>
        <v>0</v>
      </c>
      <c r="K23" s="168"/>
      <c r="L23" s="14"/>
      <c r="M23" s="3"/>
      <c r="N23" s="3"/>
      <c r="O23" s="14"/>
    </row>
    <row r="24" spans="1:15" ht="15" customHeight="1">
      <c r="A24" s="6"/>
      <c r="B24" s="165"/>
      <c r="C24" s="165"/>
      <c r="D24" s="165"/>
      <c r="E24" s="166"/>
      <c r="F24" s="166"/>
      <c r="G24" s="167"/>
      <c r="H24" s="167"/>
      <c r="I24" s="167"/>
      <c r="J24" s="168"/>
      <c r="K24" s="168"/>
      <c r="L24" s="14"/>
      <c r="M24" s="3"/>
      <c r="N24" s="3"/>
      <c r="O24" s="14"/>
    </row>
    <row r="25" spans="1:15" ht="15" customHeight="1">
      <c r="A25" s="6"/>
      <c r="B25" s="150" t="s">
        <v>45</v>
      </c>
      <c r="C25" s="150"/>
      <c r="D25" s="150"/>
      <c r="E25" s="150"/>
      <c r="F25" s="150"/>
      <c r="G25" s="157" t="s">
        <v>46</v>
      </c>
      <c r="H25" s="157"/>
      <c r="I25" s="157"/>
      <c r="J25" s="157"/>
      <c r="K25" s="157"/>
      <c r="L25" s="14"/>
      <c r="M25" s="3"/>
      <c r="N25" s="3"/>
      <c r="O25" s="14"/>
    </row>
    <row r="26" spans="1:15" ht="15" customHeight="1">
      <c r="A26" s="6"/>
      <c r="B26" s="30" t="s">
        <v>47</v>
      </c>
      <c r="C26" s="158" t="s">
        <v>48</v>
      </c>
      <c r="D26" s="158"/>
      <c r="E26" s="159" t="s">
        <v>49</v>
      </c>
      <c r="F26" s="159"/>
      <c r="G26" s="20"/>
      <c r="H26" s="160" t="s">
        <v>50</v>
      </c>
      <c r="I26" s="160"/>
      <c r="J26" s="161" t="s">
        <v>49</v>
      </c>
      <c r="K26" s="161"/>
      <c r="L26" s="14"/>
      <c r="M26" s="3"/>
      <c r="N26" s="3"/>
      <c r="O26" s="14"/>
    </row>
    <row r="27" spans="1:15" ht="15" customHeight="1">
      <c r="A27" s="6"/>
      <c r="B27" s="36">
        <v>21</v>
      </c>
      <c r="C27" s="147">
        <f>SUMIF(Rozpočet!S9:S371,B27,Rozpočet!K9:K371)+H27</f>
        <v>1600920.1498073786</v>
      </c>
      <c r="D27" s="147"/>
      <c r="E27" s="148">
        <f>C27/100*B27</f>
        <v>336193.2314595495</v>
      </c>
      <c r="F27" s="148"/>
      <c r="G27" s="37"/>
      <c r="H27" s="156">
        <f>SUMIF(K15:K22,B27,J15:J22)</f>
        <v>0</v>
      </c>
      <c r="I27" s="156"/>
      <c r="J27" s="149">
        <f>H27*B27/100</f>
        <v>0</v>
      </c>
      <c r="K27" s="149"/>
      <c r="L27" s="29" t="s">
        <v>39</v>
      </c>
      <c r="M27" s="3"/>
      <c r="N27" s="3"/>
      <c r="O27" s="14"/>
    </row>
    <row r="28" spans="1:15" ht="15" customHeight="1">
      <c r="A28" s="6"/>
      <c r="B28" s="36">
        <v>15</v>
      </c>
      <c r="C28" s="147">
        <f>SUMIF(Rozpočet!S9:S371,B28,Rozpočet!K9:K371)+H28</f>
        <v>0</v>
      </c>
      <c r="D28" s="147"/>
      <c r="E28" s="148">
        <f>C28/100*B28</f>
        <v>0</v>
      </c>
      <c r="F28" s="148"/>
      <c r="G28" s="37"/>
      <c r="H28" s="149">
        <f>SUMIF(K15:K22,B28,J15:J22)</f>
        <v>0</v>
      </c>
      <c r="I28" s="149"/>
      <c r="J28" s="149">
        <f>H28*B28/100</f>
        <v>0</v>
      </c>
      <c r="K28" s="149"/>
      <c r="L28" s="14"/>
      <c r="M28" s="3"/>
      <c r="N28" s="3"/>
      <c r="O28" s="14"/>
    </row>
    <row r="29" spans="1:15" ht="15" customHeight="1">
      <c r="A29" s="6"/>
      <c r="B29" s="36">
        <v>0</v>
      </c>
      <c r="C29" s="147">
        <f>(E23+J23)-(C27+C28)</f>
        <v>0</v>
      </c>
      <c r="D29" s="147"/>
      <c r="E29" s="148">
        <f>C29/100*B29</f>
        <v>0</v>
      </c>
      <c r="F29" s="148"/>
      <c r="G29" s="37"/>
      <c r="H29" s="149">
        <f>J23-(H27+H28)</f>
        <v>0</v>
      </c>
      <c r="I29" s="149"/>
      <c r="J29" s="149">
        <f>H29*B29/100</f>
        <v>0</v>
      </c>
      <c r="K29" s="149"/>
      <c r="L29" s="150" t="s">
        <v>51</v>
      </c>
      <c r="M29" s="150"/>
      <c r="N29" s="150"/>
      <c r="O29" s="14"/>
    </row>
    <row r="30" spans="1:15" ht="15" customHeight="1">
      <c r="A30" s="6"/>
      <c r="B30" s="151"/>
      <c r="C30" s="152">
        <f>ROUNDUP(C27+C28+C29,1)</f>
        <v>1600920.2000000002</v>
      </c>
      <c r="D30" s="152"/>
      <c r="E30" s="153">
        <f>ROUNDUP(E27+E28+E29,1)</f>
        <v>336193.3</v>
      </c>
      <c r="F30" s="153"/>
      <c r="G30" s="154"/>
      <c r="H30" s="154"/>
      <c r="I30" s="154"/>
      <c r="J30" s="155">
        <f>J27+J28+J29</f>
        <v>0</v>
      </c>
      <c r="K30" s="155"/>
      <c r="L30" s="14"/>
      <c r="M30" s="3"/>
      <c r="N30" s="3"/>
      <c r="O30" s="14"/>
    </row>
    <row r="31" spans="1:15" ht="15" customHeight="1">
      <c r="A31" s="6"/>
      <c r="B31" s="151"/>
      <c r="C31" s="152"/>
      <c r="D31" s="152"/>
      <c r="E31" s="153"/>
      <c r="F31" s="153"/>
      <c r="G31" s="154"/>
      <c r="H31" s="154"/>
      <c r="I31" s="154"/>
      <c r="J31" s="155"/>
      <c r="K31" s="155"/>
      <c r="L31" s="14"/>
      <c r="M31" s="3"/>
      <c r="N31" s="3"/>
      <c r="O31" s="14"/>
    </row>
    <row r="32" spans="1:15" ht="15" customHeight="1">
      <c r="A32" s="6"/>
      <c r="B32" s="142" t="s">
        <v>52</v>
      </c>
      <c r="C32" s="142"/>
      <c r="D32" s="142"/>
      <c r="E32" s="142"/>
      <c r="F32" s="142"/>
      <c r="G32" s="143" t="s">
        <v>53</v>
      </c>
      <c r="H32" s="143"/>
      <c r="I32" s="143"/>
      <c r="J32" s="143"/>
      <c r="K32" s="143"/>
      <c r="L32" s="3"/>
      <c r="M32" s="3"/>
      <c r="N32" s="3"/>
      <c r="O32" s="14"/>
    </row>
    <row r="33" spans="1:15" ht="15" customHeight="1">
      <c r="A33" s="6"/>
      <c r="B33" s="144">
        <f>C30+E30</f>
        <v>1937113.5000000002</v>
      </c>
      <c r="C33" s="144"/>
      <c r="D33" s="144"/>
      <c r="E33" s="144"/>
      <c r="F33" s="144"/>
      <c r="G33" s="145" t="s">
        <v>54</v>
      </c>
      <c r="H33" s="145"/>
      <c r="I33" s="145"/>
      <c r="J33" s="17" t="s">
        <v>55</v>
      </c>
      <c r="K33" s="38" t="s">
        <v>56</v>
      </c>
      <c r="L33" s="3"/>
      <c r="M33" s="3"/>
      <c r="N33" s="3"/>
      <c r="O33" s="14"/>
    </row>
    <row r="34" spans="1:15" ht="15" customHeight="1">
      <c r="A34" s="6"/>
      <c r="B34" s="144"/>
      <c r="C34" s="144"/>
      <c r="D34" s="144"/>
      <c r="E34" s="144"/>
      <c r="F34" s="144"/>
      <c r="G34" s="146"/>
      <c r="H34" s="146"/>
      <c r="I34" s="146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44"/>
      <c r="C35" s="144"/>
      <c r="D35" s="144"/>
      <c r="E35" s="144"/>
      <c r="F35" s="144"/>
      <c r="G35" s="146"/>
      <c r="H35" s="146"/>
      <c r="I35" s="146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44"/>
      <c r="C36" s="144"/>
      <c r="D36" s="144"/>
      <c r="E36" s="144"/>
      <c r="F36" s="144"/>
      <c r="G36" s="146"/>
      <c r="H36" s="146"/>
      <c r="I36" s="146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 customHeight="1">
      <c r="A38" s="42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42"/>
    </row>
  </sheetData>
  <sheetProtection selectLockedCells="1" selectUnlockedCells="1"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0"/>
  <sheetViews>
    <sheetView zoomScale="110" zoomScaleNormal="110" zoomScalePageLayoutView="0" workbookViewId="0" topLeftCell="A1">
      <pane xSplit="6" ySplit="8" topLeftCell="G12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156" sqref="J156"/>
    </sheetView>
  </sheetViews>
  <sheetFormatPr defaultColWidth="11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5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421875" style="2" customWidth="1"/>
    <col min="12" max="12" width="11.7109375" style="45" customWidth="1"/>
    <col min="13" max="15" width="11.57421875" style="45" customWidth="1"/>
    <col min="16" max="16" width="11.140625" style="46" customWidth="1"/>
    <col min="17" max="18" width="0" style="2" hidden="1" customWidth="1"/>
    <col min="19" max="19" width="11.7109375" style="47" customWidth="1"/>
    <col min="20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57</v>
      </c>
      <c r="B1" s="49" t="s">
        <v>58</v>
      </c>
      <c r="C1" s="49" t="s">
        <v>59</v>
      </c>
      <c r="D1" s="49" t="s">
        <v>60</v>
      </c>
      <c r="E1" s="49" t="s">
        <v>61</v>
      </c>
      <c r="F1" s="49" t="s">
        <v>62</v>
      </c>
      <c r="G1" s="49" t="s">
        <v>63</v>
      </c>
      <c r="H1" s="49" t="s">
        <v>64</v>
      </c>
      <c r="I1" s="49" t="s">
        <v>65</v>
      </c>
      <c r="J1" s="49" t="s">
        <v>66</v>
      </c>
      <c r="K1" s="49" t="s">
        <v>67</v>
      </c>
      <c r="L1" s="50" t="s">
        <v>27</v>
      </c>
      <c r="M1" s="50" t="s">
        <v>28</v>
      </c>
      <c r="N1" s="50" t="s">
        <v>29</v>
      </c>
      <c r="O1" s="50" t="s">
        <v>30</v>
      </c>
      <c r="P1" s="51" t="s">
        <v>68</v>
      </c>
      <c r="Q1" s="49" t="s">
        <v>69</v>
      </c>
      <c r="R1" s="49" t="s">
        <v>70</v>
      </c>
      <c r="S1" s="49" t="s">
        <v>71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82" t="s">
        <v>72</v>
      </c>
      <c r="H2" s="182"/>
      <c r="I2" s="182"/>
      <c r="J2" s="182"/>
      <c r="K2" s="182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1</v>
      </c>
      <c r="C3" s="56"/>
      <c r="D3" s="183" t="str">
        <f>KrycíList!D6</f>
        <v>STOKLASA20170502</v>
      </c>
      <c r="E3" s="183"/>
      <c r="F3" s="183"/>
      <c r="G3" s="57" t="str">
        <f>KrycíList!C4</f>
        <v>Střecha nad mateřskou školou Dr.Olszaka</v>
      </c>
      <c r="H3" s="184">
        <f>KrycíList!J4</f>
        <v>0</v>
      </c>
      <c r="I3" s="184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85">
        <f>KrycíList!C5</f>
        <v>0</v>
      </c>
      <c r="E4" s="185"/>
      <c r="F4" s="185"/>
      <c r="G4" s="60">
        <f>KrycíList!G5</f>
        <v>0</v>
      </c>
      <c r="H4" s="186">
        <f>KrycíList!D5</f>
        <v>0</v>
      </c>
      <c r="I4" s="186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 t="str">
        <f>KrycíList!G12</f>
        <v>C:\RozpNz\Nová složka;STOKLASA201705012;Střecha nad mateřskou školou Dr.Olszaka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73</v>
      </c>
    </row>
    <row r="6" spans="1:256" s="75" customFormat="1" ht="21.75" customHeight="1">
      <c r="A6" s="70"/>
      <c r="B6" s="71" t="s">
        <v>58</v>
      </c>
      <c r="C6" s="71" t="s">
        <v>59</v>
      </c>
      <c r="D6" s="72" t="s">
        <v>60</v>
      </c>
      <c r="E6" s="71" t="s">
        <v>74</v>
      </c>
      <c r="F6" s="71" t="s">
        <v>62</v>
      </c>
      <c r="G6" s="71" t="s">
        <v>75</v>
      </c>
      <c r="H6" s="71" t="s">
        <v>76</v>
      </c>
      <c r="I6" s="71" t="s">
        <v>65</v>
      </c>
      <c r="J6" s="71" t="s">
        <v>77</v>
      </c>
      <c r="K6" s="73" t="s">
        <v>78</v>
      </c>
      <c r="L6" s="74" t="s">
        <v>27</v>
      </c>
      <c r="M6" s="74" t="s">
        <v>28</v>
      </c>
      <c r="N6" s="74" t="s">
        <v>29</v>
      </c>
      <c r="O6" s="74" t="s">
        <v>30</v>
      </c>
      <c r="P6" s="74" t="s">
        <v>79</v>
      </c>
      <c r="Q6" s="74" t="s">
        <v>80</v>
      </c>
      <c r="R6" s="74" t="s">
        <v>81</v>
      </c>
      <c r="S6" s="74" t="s">
        <v>82</v>
      </c>
      <c r="T6" s="74" t="s">
        <v>83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SUMIF($D9:$D372,"B",K9:K372)</f>
        <v>1600920.1498073793</v>
      </c>
      <c r="L7" s="81">
        <f t="shared" si="0"/>
        <v>340147.995</v>
      </c>
      <c r="M7" s="81">
        <f t="shared" si="0"/>
        <v>1260772.1548073792</v>
      </c>
      <c r="N7" s="81">
        <f t="shared" si="0"/>
        <v>0</v>
      </c>
      <c r="O7" s="81">
        <f t="shared" si="0"/>
        <v>0</v>
      </c>
      <c r="P7" s="81">
        <f t="shared" si="0"/>
        <v>22.79642196525751</v>
      </c>
      <c r="Q7" s="81">
        <f t="shared" si="0"/>
        <v>15.26420216</v>
      </c>
      <c r="R7" s="81">
        <f t="shared" si="0"/>
        <v>722.9874938658459</v>
      </c>
      <c r="S7" s="82">
        <f>ROUNDUP(SUMIF($D9:$D372,"B",S9:S372),1)</f>
        <v>336193.3</v>
      </c>
      <c r="T7" s="82">
        <f>ROUNDUP(K7+S7,1)</f>
        <v>1937113.5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84</v>
      </c>
      <c r="C9" s="85"/>
      <c r="D9" s="86" t="s">
        <v>85</v>
      </c>
      <c r="E9" s="85"/>
      <c r="F9" s="87"/>
      <c r="G9" s="88" t="s">
        <v>86</v>
      </c>
      <c r="H9" s="85"/>
      <c r="I9" s="86"/>
      <c r="J9" s="85"/>
      <c r="K9" s="89">
        <f aca="true" t="shared" si="1" ref="K9:S9">SUMIF($D10:$D350,"O",K10:K350)</f>
        <v>1558920.1498073793</v>
      </c>
      <c r="L9" s="90">
        <f t="shared" si="1"/>
        <v>340147.995</v>
      </c>
      <c r="M9" s="90">
        <f t="shared" si="1"/>
        <v>1218772.1548073792</v>
      </c>
      <c r="N9" s="90">
        <f t="shared" si="1"/>
        <v>0</v>
      </c>
      <c r="O9" s="90">
        <f t="shared" si="1"/>
        <v>0</v>
      </c>
      <c r="P9" s="91">
        <f t="shared" si="1"/>
        <v>22.68150196525751</v>
      </c>
      <c r="Q9" s="91">
        <f t="shared" si="1"/>
        <v>15.26420216</v>
      </c>
      <c r="R9" s="91">
        <f t="shared" si="1"/>
        <v>722.9874938658459</v>
      </c>
      <c r="S9" s="92">
        <f t="shared" si="1"/>
        <v>327373.2314595497</v>
      </c>
      <c r="T9" s="92">
        <f>K9+S9</f>
        <v>1886293.381266929</v>
      </c>
      <c r="U9" s="93"/>
    </row>
    <row r="10" spans="1:21" ht="12.75" outlineLevel="1">
      <c r="A10" s="3"/>
      <c r="B10" s="94"/>
      <c r="C10" s="95" t="s">
        <v>87</v>
      </c>
      <c r="D10" s="96" t="s">
        <v>88</v>
      </c>
      <c r="E10" s="97"/>
      <c r="F10" s="97" t="s">
        <v>34</v>
      </c>
      <c r="G10" s="98" t="s">
        <v>89</v>
      </c>
      <c r="H10" s="97"/>
      <c r="I10" s="96"/>
      <c r="J10" s="97"/>
      <c r="K10" s="99">
        <f>SUBTOTAL(9,K11:K20)</f>
        <v>20076</v>
      </c>
      <c r="L10" s="100">
        <f>SUBTOTAL(9,L11:L20)</f>
        <v>0</v>
      </c>
      <c r="M10" s="100">
        <f>SUBTOTAL(9,M11:M20)</f>
        <v>20076</v>
      </c>
      <c r="N10" s="100">
        <f>SUBTOTAL(9,N11:N20)</f>
        <v>0</v>
      </c>
      <c r="O10" s="100">
        <f>SUBTOTAL(9,O11:O20)</f>
        <v>0</v>
      </c>
      <c r="P10" s="101">
        <f>SUMPRODUCT(P11:P20,H11:H20)</f>
        <v>2.02370699999963</v>
      </c>
      <c r="Q10" s="101">
        <f>SUMPRODUCT(Q11:Q20,H11:H20)</f>
        <v>0</v>
      </c>
      <c r="R10" s="101">
        <f>SUMPRODUCT(R11:R20,H11:H20)</f>
        <v>19.128299999993303</v>
      </c>
      <c r="S10" s="102">
        <f>SUMPRODUCT(S11:S20,K11:K20)/100</f>
        <v>4215.96</v>
      </c>
      <c r="T10" s="102">
        <f>K10+S10</f>
        <v>24291.96</v>
      </c>
      <c r="U10" s="93"/>
    </row>
    <row r="11" spans="1:21" ht="12.75" outlineLevel="2">
      <c r="A11" s="3"/>
      <c r="B11" s="103"/>
      <c r="C11" s="104"/>
      <c r="D11" s="105"/>
      <c r="E11" s="106" t="s">
        <v>90</v>
      </c>
      <c r="F11" s="107"/>
      <c r="G11" s="108"/>
      <c r="H11" s="107"/>
      <c r="I11" s="105"/>
      <c r="J11" s="107"/>
      <c r="K11" s="109"/>
      <c r="L11" s="110"/>
      <c r="M11" s="110"/>
      <c r="N11" s="110"/>
      <c r="O11" s="110"/>
      <c r="P11" s="111"/>
      <c r="Q11" s="111"/>
      <c r="R11" s="111"/>
      <c r="S11" s="112"/>
      <c r="T11" s="112"/>
      <c r="U11" s="93"/>
    </row>
    <row r="12" spans="1:21" ht="12.75" outlineLevel="2">
      <c r="A12" s="3"/>
      <c r="B12" s="93"/>
      <c r="C12" s="93"/>
      <c r="D12" s="113" t="s">
        <v>91</v>
      </c>
      <c r="E12" s="114">
        <v>1</v>
      </c>
      <c r="F12" s="115" t="s">
        <v>92</v>
      </c>
      <c r="G12" s="116" t="s">
        <v>93</v>
      </c>
      <c r="H12" s="117">
        <v>19.8</v>
      </c>
      <c r="I12" s="118" t="s">
        <v>94</v>
      </c>
      <c r="J12" s="119">
        <v>195</v>
      </c>
      <c r="K12" s="120">
        <f>H12*J12</f>
        <v>3861</v>
      </c>
      <c r="L12" s="121">
        <f>IF(D12="S",K12,"")</f>
      </c>
      <c r="M12" s="122">
        <f>IF(OR(D12="P",D12="U"),K12,"")</f>
        <v>3861</v>
      </c>
      <c r="N12" s="122">
        <f>IF(D12="H",K12,"")</f>
      </c>
      <c r="O12" s="122">
        <f>IF(D12="V",K12,"")</f>
      </c>
      <c r="P12" s="123">
        <v>0.0032999999999994145</v>
      </c>
      <c r="Q12" s="123">
        <v>0</v>
      </c>
      <c r="R12" s="123">
        <v>0.2300000000000182</v>
      </c>
      <c r="S12" s="124">
        <v>21</v>
      </c>
      <c r="T12" s="125">
        <f>K12*(S12+100)/100</f>
        <v>4671.81</v>
      </c>
      <c r="U12" s="126"/>
    </row>
    <row r="13" spans="1:256" s="133" customFormat="1" ht="22.5" outlineLevel="2">
      <c r="A13" s="127"/>
      <c r="B13" s="127"/>
      <c r="C13" s="127"/>
      <c r="D13" s="127"/>
      <c r="E13" s="127"/>
      <c r="F13" s="127"/>
      <c r="G13" s="128" t="s">
        <v>95</v>
      </c>
      <c r="H13" s="127"/>
      <c r="I13" s="129"/>
      <c r="J13" s="127"/>
      <c r="K13" s="127"/>
      <c r="L13" s="130"/>
      <c r="M13" s="130"/>
      <c r="N13" s="130"/>
      <c r="O13" s="130"/>
      <c r="P13" s="131"/>
      <c r="Q13" s="127"/>
      <c r="R13" s="127"/>
      <c r="S13" s="132"/>
      <c r="T13" s="132"/>
      <c r="U13" s="127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3" customFormat="1" ht="10.5" customHeight="1" outlineLevel="3">
      <c r="A14" s="42"/>
      <c r="B14" s="134"/>
      <c r="C14" s="134"/>
      <c r="D14" s="134"/>
      <c r="E14" s="134"/>
      <c r="F14" s="134"/>
      <c r="G14" s="134" t="s">
        <v>96</v>
      </c>
      <c r="H14" s="135">
        <v>19.8</v>
      </c>
      <c r="I14" s="136"/>
      <c r="J14" s="134"/>
      <c r="K14" s="134"/>
      <c r="L14" s="137"/>
      <c r="M14" s="137"/>
      <c r="N14" s="137"/>
      <c r="O14" s="137"/>
      <c r="P14" s="137"/>
      <c r="Q14" s="137"/>
      <c r="R14" s="137"/>
      <c r="S14" s="138"/>
      <c r="T14" s="138"/>
      <c r="U14" s="13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1" ht="25.5" outlineLevel="2">
      <c r="A15" s="3"/>
      <c r="B15" s="93"/>
      <c r="C15" s="93"/>
      <c r="D15" s="113" t="s">
        <v>91</v>
      </c>
      <c r="E15" s="114">
        <v>2</v>
      </c>
      <c r="F15" s="115" t="s">
        <v>97</v>
      </c>
      <c r="G15" s="116" t="s">
        <v>98</v>
      </c>
      <c r="H15" s="117">
        <v>30.299999999999997</v>
      </c>
      <c r="I15" s="118" t="s">
        <v>94</v>
      </c>
      <c r="J15" s="119">
        <v>268</v>
      </c>
      <c r="K15" s="120">
        <f>H15*J15</f>
        <v>8120.4</v>
      </c>
      <c r="L15" s="121">
        <f>IF(D15="S",K15,"")</f>
      </c>
      <c r="M15" s="122">
        <f>IF(OR(D15="P",D15="U"),K15,"")</f>
        <v>8120.4</v>
      </c>
      <c r="N15" s="122">
        <f>IF(D15="H",K15,"")</f>
      </c>
      <c r="O15" s="122">
        <f>IF(D15="V",K15,"")</f>
      </c>
      <c r="P15" s="123">
        <v>0.06299999999998818</v>
      </c>
      <c r="Q15" s="123">
        <v>0</v>
      </c>
      <c r="R15" s="123">
        <v>0.48099999999976717</v>
      </c>
      <c r="S15" s="124">
        <v>21</v>
      </c>
      <c r="T15" s="125">
        <f>K15*(S15+100)/100</f>
        <v>9825.684</v>
      </c>
      <c r="U15" s="126"/>
    </row>
    <row r="16" spans="1:21" s="133" customFormat="1" ht="22.5" outlineLevel="2">
      <c r="A16" s="127"/>
      <c r="B16" s="127"/>
      <c r="C16" s="127"/>
      <c r="D16" s="127"/>
      <c r="E16" s="127"/>
      <c r="F16" s="127"/>
      <c r="G16" s="128" t="s">
        <v>99</v>
      </c>
      <c r="H16" s="127"/>
      <c r="I16" s="129"/>
      <c r="J16" s="127"/>
      <c r="K16" s="127"/>
      <c r="L16" s="130"/>
      <c r="M16" s="130"/>
      <c r="N16" s="130"/>
      <c r="O16" s="130"/>
      <c r="P16" s="131"/>
      <c r="Q16" s="127"/>
      <c r="R16" s="127"/>
      <c r="S16" s="132"/>
      <c r="T16" s="132"/>
      <c r="U16" s="127"/>
    </row>
    <row r="17" spans="1:21" s="43" customFormat="1" ht="10.5" customHeight="1" outlineLevel="3">
      <c r="A17" s="42"/>
      <c r="B17" s="134"/>
      <c r="C17" s="134"/>
      <c r="D17" s="134"/>
      <c r="E17" s="134"/>
      <c r="F17" s="134"/>
      <c r="G17" s="134" t="s">
        <v>100</v>
      </c>
      <c r="H17" s="135">
        <v>30.3</v>
      </c>
      <c r="I17" s="136"/>
      <c r="J17" s="134"/>
      <c r="K17" s="134"/>
      <c r="L17" s="137"/>
      <c r="M17" s="137"/>
      <c r="N17" s="137"/>
      <c r="O17" s="137"/>
      <c r="P17" s="137"/>
      <c r="Q17" s="137"/>
      <c r="R17" s="137"/>
      <c r="S17" s="138"/>
      <c r="T17" s="138"/>
      <c r="U17" s="134"/>
    </row>
    <row r="18" spans="1:21" ht="12.75" outlineLevel="2">
      <c r="A18" s="3"/>
      <c r="B18" s="93"/>
      <c r="C18" s="93"/>
      <c r="D18" s="113" t="s">
        <v>91</v>
      </c>
      <c r="E18" s="114">
        <v>3</v>
      </c>
      <c r="F18" s="115" t="s">
        <v>101</v>
      </c>
      <c r="G18" s="116" t="s">
        <v>102</v>
      </c>
      <c r="H18" s="117">
        <v>449.7</v>
      </c>
      <c r="I18" s="118" t="s">
        <v>94</v>
      </c>
      <c r="J18" s="119">
        <v>18</v>
      </c>
      <c r="K18" s="120">
        <f>H18*J18</f>
        <v>8094.599999999999</v>
      </c>
      <c r="L18" s="121">
        <f>IF(D18="S",K18,"")</f>
      </c>
      <c r="M18" s="122">
        <f>IF(OR(D18="P",D18="U"),K18,"")</f>
        <v>8094.599999999999</v>
      </c>
      <c r="N18" s="122">
        <f>IF(D18="H",K18,"")</f>
      </c>
      <c r="O18" s="122">
        <f>IF(D18="V",K18,"")</f>
      </c>
      <c r="P18" s="123">
        <v>0.00011</v>
      </c>
      <c r="Q18" s="123">
        <v>0</v>
      </c>
      <c r="R18" s="123">
        <v>0</v>
      </c>
      <c r="S18" s="124">
        <v>21</v>
      </c>
      <c r="T18" s="125">
        <f>K18*(S18+100)/100</f>
        <v>9794.466</v>
      </c>
      <c r="U18" s="126"/>
    </row>
    <row r="19" spans="1:21" s="133" customFormat="1" ht="22.5" outlineLevel="2">
      <c r="A19" s="127"/>
      <c r="B19" s="127"/>
      <c r="C19" s="127"/>
      <c r="D19" s="127"/>
      <c r="E19" s="127"/>
      <c r="F19" s="127"/>
      <c r="G19" s="128" t="s">
        <v>95</v>
      </c>
      <c r="H19" s="127"/>
      <c r="I19" s="129"/>
      <c r="J19" s="127"/>
      <c r="K19" s="127"/>
      <c r="L19" s="130"/>
      <c r="M19" s="130"/>
      <c r="N19" s="130"/>
      <c r="O19" s="130"/>
      <c r="P19" s="131"/>
      <c r="Q19" s="127"/>
      <c r="R19" s="127"/>
      <c r="S19" s="132"/>
      <c r="T19" s="132"/>
      <c r="U19" s="127"/>
    </row>
    <row r="20" spans="1:21" s="43" customFormat="1" ht="10.5" customHeight="1" outlineLevel="3">
      <c r="A20" s="42"/>
      <c r="B20" s="134"/>
      <c r="C20" s="134"/>
      <c r="D20" s="134"/>
      <c r="E20" s="134"/>
      <c r="F20" s="134"/>
      <c r="G20" s="134" t="s">
        <v>103</v>
      </c>
      <c r="H20" s="135">
        <v>449.7</v>
      </c>
      <c r="I20" s="136"/>
      <c r="J20" s="134"/>
      <c r="K20" s="134"/>
      <c r="L20" s="137"/>
      <c r="M20" s="137"/>
      <c r="N20" s="137"/>
      <c r="O20" s="137"/>
      <c r="P20" s="137"/>
      <c r="Q20" s="137"/>
      <c r="R20" s="137"/>
      <c r="S20" s="138"/>
      <c r="T20" s="138"/>
      <c r="U20" s="134"/>
    </row>
    <row r="21" spans="1:21" ht="12.75" outlineLevel="1">
      <c r="A21" s="3"/>
      <c r="B21" s="94"/>
      <c r="C21" s="95" t="s">
        <v>104</v>
      </c>
      <c r="D21" s="96" t="s">
        <v>88</v>
      </c>
      <c r="E21" s="97"/>
      <c r="F21" s="97" t="s">
        <v>34</v>
      </c>
      <c r="G21" s="98" t="s">
        <v>105</v>
      </c>
      <c r="H21" s="97"/>
      <c r="I21" s="96"/>
      <c r="J21" s="97"/>
      <c r="K21" s="99">
        <f>SUBTOTAL(9,K22:K46)</f>
        <v>52812.32</v>
      </c>
      <c r="L21" s="100">
        <f>SUBTOTAL(9,L22:L46)</f>
        <v>0</v>
      </c>
      <c r="M21" s="100">
        <f>SUBTOTAL(9,M22:M46)</f>
        <v>52812.32</v>
      </c>
      <c r="N21" s="100">
        <f>SUBTOTAL(9,N22:N46)</f>
        <v>0</v>
      </c>
      <c r="O21" s="100">
        <f>SUBTOTAL(9,O22:O46)</f>
        <v>0</v>
      </c>
      <c r="P21" s="101">
        <f>SUMPRODUCT(P22:P46,H22:H46)</f>
        <v>2.84127317219918</v>
      </c>
      <c r="Q21" s="101">
        <f>SUMPRODUCT(Q22:Q46,H22:H46)</f>
        <v>0</v>
      </c>
      <c r="R21" s="101">
        <f>SUMPRODUCT(R22:R46,H22:H46)</f>
        <v>127.53639999997985</v>
      </c>
      <c r="S21" s="102">
        <f>SUMPRODUCT(S22:S46,K22:K46)/100</f>
        <v>11090.5872</v>
      </c>
      <c r="T21" s="102">
        <f>K21+S21</f>
        <v>63902.9072</v>
      </c>
      <c r="U21" s="93"/>
    </row>
    <row r="22" spans="1:21" ht="12.75" outlineLevel="2">
      <c r="A22" s="3"/>
      <c r="B22" s="103"/>
      <c r="C22" s="104"/>
      <c r="D22" s="105"/>
      <c r="E22" s="106" t="s">
        <v>90</v>
      </c>
      <c r="F22" s="107"/>
      <c r="G22" s="108"/>
      <c r="H22" s="107"/>
      <c r="I22" s="105"/>
      <c r="J22" s="107"/>
      <c r="K22" s="109"/>
      <c r="L22" s="110"/>
      <c r="M22" s="110"/>
      <c r="N22" s="110"/>
      <c r="O22" s="110"/>
      <c r="P22" s="111"/>
      <c r="Q22" s="111"/>
      <c r="R22" s="111"/>
      <c r="S22" s="112"/>
      <c r="T22" s="112"/>
      <c r="U22" s="93"/>
    </row>
    <row r="23" spans="1:21" ht="12.75" outlineLevel="2">
      <c r="A23" s="3"/>
      <c r="B23" s="93"/>
      <c r="C23" s="93"/>
      <c r="D23" s="113" t="s">
        <v>91</v>
      </c>
      <c r="E23" s="114">
        <v>1</v>
      </c>
      <c r="F23" s="115" t="s">
        <v>106</v>
      </c>
      <c r="G23" s="116" t="s">
        <v>107</v>
      </c>
      <c r="H23" s="117">
        <v>366.79999999999995</v>
      </c>
      <c r="I23" s="118" t="s">
        <v>94</v>
      </c>
      <c r="J23" s="119">
        <v>42</v>
      </c>
      <c r="K23" s="120">
        <f>H23*J23</f>
        <v>15405.599999999999</v>
      </c>
      <c r="L23" s="121">
        <f>IF(D23="S",K23,"")</f>
      </c>
      <c r="M23" s="122">
        <f>IF(OR(D23="P",D23="U"),K23,"")</f>
        <v>15405.599999999999</v>
      </c>
      <c r="N23" s="122">
        <f>IF(D23="H",K23,"")</f>
      </c>
      <c r="O23" s="122">
        <f>IF(D23="V",K23,"")</f>
      </c>
      <c r="P23" s="123">
        <v>0</v>
      </c>
      <c r="Q23" s="123">
        <v>0</v>
      </c>
      <c r="R23" s="123">
        <v>0.16699999999991633</v>
      </c>
      <c r="S23" s="124">
        <v>21</v>
      </c>
      <c r="T23" s="125">
        <f>K23*(S23+100)/100</f>
        <v>18640.775999999998</v>
      </c>
      <c r="U23" s="126"/>
    </row>
    <row r="24" spans="1:21" s="133" customFormat="1" ht="22.5" outlineLevel="2">
      <c r="A24" s="127"/>
      <c r="B24" s="127"/>
      <c r="C24" s="127"/>
      <c r="D24" s="127"/>
      <c r="E24" s="127"/>
      <c r="F24" s="127"/>
      <c r="G24" s="128" t="s">
        <v>95</v>
      </c>
      <c r="H24" s="127"/>
      <c r="I24" s="129"/>
      <c r="J24" s="127"/>
      <c r="K24" s="127"/>
      <c r="L24" s="130"/>
      <c r="M24" s="130"/>
      <c r="N24" s="130"/>
      <c r="O24" s="130"/>
      <c r="P24" s="131"/>
      <c r="Q24" s="127"/>
      <c r="R24" s="127"/>
      <c r="S24" s="132"/>
      <c r="T24" s="132"/>
      <c r="U24" s="127"/>
    </row>
    <row r="25" spans="1:21" s="43" customFormat="1" ht="10.5" customHeight="1" outlineLevel="3">
      <c r="A25" s="42"/>
      <c r="B25" s="134"/>
      <c r="C25" s="134"/>
      <c r="D25" s="134"/>
      <c r="E25" s="134"/>
      <c r="F25" s="134"/>
      <c r="G25" s="134" t="s">
        <v>108</v>
      </c>
      <c r="H25" s="135"/>
      <c r="I25" s="136"/>
      <c r="J25" s="134"/>
      <c r="K25" s="134"/>
      <c r="L25" s="137"/>
      <c r="M25" s="137"/>
      <c r="N25" s="137"/>
      <c r="O25" s="137"/>
      <c r="P25" s="137"/>
      <c r="Q25" s="137"/>
      <c r="R25" s="137"/>
      <c r="S25" s="138"/>
      <c r="T25" s="138"/>
      <c r="U25" s="134"/>
    </row>
    <row r="26" spans="1:21" s="43" customFormat="1" ht="10.5" customHeight="1" outlineLevel="3">
      <c r="A26" s="42"/>
      <c r="B26" s="134"/>
      <c r="C26" s="134"/>
      <c r="D26" s="134"/>
      <c r="E26" s="134"/>
      <c r="F26" s="134"/>
      <c r="G26" s="134" t="s">
        <v>109</v>
      </c>
      <c r="H26" s="135">
        <v>366.8</v>
      </c>
      <c r="I26" s="136"/>
      <c r="J26" s="134"/>
      <c r="K26" s="134"/>
      <c r="L26" s="137"/>
      <c r="M26" s="137"/>
      <c r="N26" s="137"/>
      <c r="O26" s="137"/>
      <c r="P26" s="137"/>
      <c r="Q26" s="137"/>
      <c r="R26" s="137"/>
      <c r="S26" s="138"/>
      <c r="T26" s="138"/>
      <c r="U26" s="134"/>
    </row>
    <row r="27" spans="1:21" ht="25.5" outlineLevel="2">
      <c r="A27" s="3"/>
      <c r="B27" s="93"/>
      <c r="C27" s="93"/>
      <c r="D27" s="113" t="s">
        <v>91</v>
      </c>
      <c r="E27" s="114">
        <v>2</v>
      </c>
      <c r="F27" s="115" t="s">
        <v>110</v>
      </c>
      <c r="G27" s="116" t="s">
        <v>111</v>
      </c>
      <c r="H27" s="117">
        <v>1100.4</v>
      </c>
      <c r="I27" s="118" t="s">
        <v>94</v>
      </c>
      <c r="J27" s="119">
        <v>20</v>
      </c>
      <c r="K27" s="120">
        <f>H27*J27</f>
        <v>22008</v>
      </c>
      <c r="L27" s="121">
        <f>IF(D27="S",K27,"")</f>
      </c>
      <c r="M27" s="122">
        <f>IF(OR(D27="P",D27="U"),K27,"")</f>
        <v>22008</v>
      </c>
      <c r="N27" s="122">
        <f>IF(D27="H",K27,"")</f>
      </c>
      <c r="O27" s="122">
        <f>IF(D27="V",K27,"")</f>
      </c>
      <c r="P27" s="123">
        <v>0.0014005210000000335</v>
      </c>
      <c r="Q27" s="123">
        <v>0</v>
      </c>
      <c r="R27" s="123">
        <v>0.007999999999995566</v>
      </c>
      <c r="S27" s="124">
        <v>21</v>
      </c>
      <c r="T27" s="125">
        <f>K27*(S27+100)/100</f>
        <v>26629.68</v>
      </c>
      <c r="U27" s="126"/>
    </row>
    <row r="28" spans="1:21" s="133" customFormat="1" ht="22.5" outlineLevel="2">
      <c r="A28" s="127"/>
      <c r="B28" s="127"/>
      <c r="C28" s="127"/>
      <c r="D28" s="127"/>
      <c r="E28" s="127"/>
      <c r="F28" s="127"/>
      <c r="G28" s="128" t="s">
        <v>95</v>
      </c>
      <c r="H28" s="127"/>
      <c r="I28" s="129"/>
      <c r="J28" s="127"/>
      <c r="K28" s="127"/>
      <c r="L28" s="130"/>
      <c r="M28" s="130"/>
      <c r="N28" s="130"/>
      <c r="O28" s="130"/>
      <c r="P28" s="131"/>
      <c r="Q28" s="127"/>
      <c r="R28" s="127"/>
      <c r="S28" s="132"/>
      <c r="T28" s="132"/>
      <c r="U28" s="127"/>
    </row>
    <row r="29" spans="1:21" s="43" customFormat="1" ht="10.5" customHeight="1" outlineLevel="3">
      <c r="A29" s="42"/>
      <c r="B29" s="134"/>
      <c r="C29" s="134"/>
      <c r="D29" s="134"/>
      <c r="E29" s="134"/>
      <c r="F29" s="134"/>
      <c r="G29" s="134" t="s">
        <v>112</v>
      </c>
      <c r="H29" s="135"/>
      <c r="I29" s="136"/>
      <c r="J29" s="134"/>
      <c r="K29" s="134"/>
      <c r="L29" s="137"/>
      <c r="M29" s="137"/>
      <c r="N29" s="137"/>
      <c r="O29" s="137"/>
      <c r="P29" s="137"/>
      <c r="Q29" s="137"/>
      <c r="R29" s="137"/>
      <c r="S29" s="138"/>
      <c r="T29" s="138"/>
      <c r="U29" s="134"/>
    </row>
    <row r="30" spans="1:21" s="43" customFormat="1" ht="10.5" customHeight="1" outlineLevel="3">
      <c r="A30" s="42"/>
      <c r="B30" s="134"/>
      <c r="C30" s="134"/>
      <c r="D30" s="134"/>
      <c r="E30" s="134"/>
      <c r="F30" s="134"/>
      <c r="G30" s="134" t="s">
        <v>113</v>
      </c>
      <c r="H30" s="135">
        <v>1100.4</v>
      </c>
      <c r="I30" s="136"/>
      <c r="J30" s="134"/>
      <c r="K30" s="134"/>
      <c r="L30" s="137"/>
      <c r="M30" s="137"/>
      <c r="N30" s="137"/>
      <c r="O30" s="137"/>
      <c r="P30" s="137"/>
      <c r="Q30" s="137"/>
      <c r="R30" s="137"/>
      <c r="S30" s="138"/>
      <c r="T30" s="138"/>
      <c r="U30" s="134"/>
    </row>
    <row r="31" spans="1:21" ht="12.75" outlineLevel="2">
      <c r="A31" s="3"/>
      <c r="B31" s="93"/>
      <c r="C31" s="93"/>
      <c r="D31" s="113" t="s">
        <v>91</v>
      </c>
      <c r="E31" s="114">
        <v>3</v>
      </c>
      <c r="F31" s="115" t="s">
        <v>114</v>
      </c>
      <c r="G31" s="116" t="s">
        <v>115</v>
      </c>
      <c r="H31" s="117">
        <v>366.8</v>
      </c>
      <c r="I31" s="118" t="s">
        <v>94</v>
      </c>
      <c r="J31" s="119">
        <v>18</v>
      </c>
      <c r="K31" s="120">
        <f>H31*J31</f>
        <v>6602.400000000001</v>
      </c>
      <c r="L31" s="121">
        <f>IF(D31="S",K31,"")</f>
      </c>
      <c r="M31" s="122">
        <f>IF(OR(D31="P",D31="U"),K31,"")</f>
        <v>6602.400000000001</v>
      </c>
      <c r="N31" s="122">
        <f>IF(D31="H",K31,"")</f>
      </c>
      <c r="O31" s="122">
        <f>IF(D31="V",K31,"")</f>
      </c>
      <c r="P31" s="123">
        <v>0</v>
      </c>
      <c r="Q31" s="123">
        <v>0</v>
      </c>
      <c r="R31" s="123">
        <v>0.11900000000002821</v>
      </c>
      <c r="S31" s="124">
        <v>21</v>
      </c>
      <c r="T31" s="125">
        <f>K31*(S31+100)/100</f>
        <v>7988.904</v>
      </c>
      <c r="U31" s="126"/>
    </row>
    <row r="32" spans="1:21" s="133" customFormat="1" ht="22.5" outlineLevel="2">
      <c r="A32" s="127"/>
      <c r="B32" s="127"/>
      <c r="C32" s="127"/>
      <c r="D32" s="127"/>
      <c r="E32" s="127"/>
      <c r="F32" s="127"/>
      <c r="G32" s="128" t="s">
        <v>95</v>
      </c>
      <c r="H32" s="127"/>
      <c r="I32" s="129"/>
      <c r="J32" s="127"/>
      <c r="K32" s="127"/>
      <c r="L32" s="130"/>
      <c r="M32" s="130"/>
      <c r="N32" s="130"/>
      <c r="O32" s="130"/>
      <c r="P32" s="131"/>
      <c r="Q32" s="127"/>
      <c r="R32" s="127"/>
      <c r="S32" s="132"/>
      <c r="T32" s="132"/>
      <c r="U32" s="127"/>
    </row>
    <row r="33" spans="1:21" s="43" customFormat="1" ht="10.5" customHeight="1" outlineLevel="3">
      <c r="A33" s="42"/>
      <c r="B33" s="134"/>
      <c r="C33" s="134"/>
      <c r="D33" s="134"/>
      <c r="E33" s="134"/>
      <c r="F33" s="134"/>
      <c r="G33" s="134" t="s">
        <v>116</v>
      </c>
      <c r="H33" s="135">
        <v>366.8</v>
      </c>
      <c r="I33" s="136"/>
      <c r="J33" s="134"/>
      <c r="K33" s="134"/>
      <c r="L33" s="137"/>
      <c r="M33" s="137"/>
      <c r="N33" s="137"/>
      <c r="O33" s="137"/>
      <c r="P33" s="137"/>
      <c r="Q33" s="137"/>
      <c r="R33" s="137"/>
      <c r="S33" s="138"/>
      <c r="T33" s="138"/>
      <c r="U33" s="134"/>
    </row>
    <row r="34" spans="1:21" ht="12.75" outlineLevel="2">
      <c r="A34" s="3"/>
      <c r="B34" s="93"/>
      <c r="C34" s="93"/>
      <c r="D34" s="113" t="s">
        <v>91</v>
      </c>
      <c r="E34" s="114">
        <v>4</v>
      </c>
      <c r="F34" s="115" t="s">
        <v>117</v>
      </c>
      <c r="G34" s="116" t="s">
        <v>118</v>
      </c>
      <c r="H34" s="117">
        <v>366.8</v>
      </c>
      <c r="I34" s="118" t="s">
        <v>94</v>
      </c>
      <c r="J34" s="119">
        <v>6</v>
      </c>
      <c r="K34" s="120">
        <f>H34*J34</f>
        <v>2200.8</v>
      </c>
      <c r="L34" s="121">
        <f>IF(D34="S",K34,"")</f>
      </c>
      <c r="M34" s="122">
        <f>IF(OR(D34="P",D34="U"),K34,"")</f>
        <v>2200.8</v>
      </c>
      <c r="N34" s="122">
        <f>IF(D34="H",K34,"")</f>
      </c>
      <c r="O34" s="122">
        <f>IF(D34="V",K34,"")</f>
      </c>
      <c r="P34" s="123">
        <v>0.0033852534999976773</v>
      </c>
      <c r="Q34" s="123">
        <v>0</v>
      </c>
      <c r="R34" s="123">
        <v>0.03300000000001546</v>
      </c>
      <c r="S34" s="124">
        <v>21</v>
      </c>
      <c r="T34" s="125">
        <f>K34*(S34+100)/100</f>
        <v>2662.9680000000003</v>
      </c>
      <c r="U34" s="126"/>
    </row>
    <row r="35" spans="1:21" s="133" customFormat="1" ht="22.5" outlineLevel="2">
      <c r="A35" s="127"/>
      <c r="B35" s="127"/>
      <c r="C35" s="127"/>
      <c r="D35" s="127"/>
      <c r="E35" s="127"/>
      <c r="F35" s="127"/>
      <c r="G35" s="128" t="s">
        <v>119</v>
      </c>
      <c r="H35" s="127"/>
      <c r="I35" s="129"/>
      <c r="J35" s="127"/>
      <c r="K35" s="127"/>
      <c r="L35" s="130"/>
      <c r="M35" s="130"/>
      <c r="N35" s="130"/>
      <c r="O35" s="130"/>
      <c r="P35" s="131"/>
      <c r="Q35" s="127"/>
      <c r="R35" s="127"/>
      <c r="S35" s="132"/>
      <c r="T35" s="132"/>
      <c r="U35" s="127"/>
    </row>
    <row r="36" spans="1:21" s="43" customFormat="1" ht="10.5" customHeight="1" outlineLevel="3">
      <c r="A36" s="42"/>
      <c r="B36" s="134"/>
      <c r="C36" s="134"/>
      <c r="D36" s="134"/>
      <c r="E36" s="134"/>
      <c r="F36" s="134"/>
      <c r="G36" s="134" t="s">
        <v>116</v>
      </c>
      <c r="H36" s="135">
        <v>366.8</v>
      </c>
      <c r="I36" s="136"/>
      <c r="J36" s="134"/>
      <c r="K36" s="134"/>
      <c r="L36" s="137"/>
      <c r="M36" s="137"/>
      <c r="N36" s="137"/>
      <c r="O36" s="137"/>
      <c r="P36" s="137"/>
      <c r="Q36" s="137"/>
      <c r="R36" s="137"/>
      <c r="S36" s="138"/>
      <c r="T36" s="138"/>
      <c r="U36" s="134"/>
    </row>
    <row r="37" spans="1:21" ht="12.75" outlineLevel="2">
      <c r="A37" s="3"/>
      <c r="B37" s="93"/>
      <c r="C37" s="93"/>
      <c r="D37" s="113" t="s">
        <v>91</v>
      </c>
      <c r="E37" s="114">
        <v>5</v>
      </c>
      <c r="F37" s="115" t="s">
        <v>120</v>
      </c>
      <c r="G37" s="116" t="s">
        <v>121</v>
      </c>
      <c r="H37" s="117">
        <v>78.66</v>
      </c>
      <c r="I37" s="118" t="s">
        <v>94</v>
      </c>
      <c r="J37" s="119">
        <v>72</v>
      </c>
      <c r="K37" s="120">
        <f>H37*J37</f>
        <v>5663.5199999999995</v>
      </c>
      <c r="L37" s="121">
        <f>IF(D37="S",K37,"")</f>
      </c>
      <c r="M37" s="122">
        <f>IF(OR(D37="P",D37="U"),K37,"")</f>
        <v>5663.5199999999995</v>
      </c>
      <c r="N37" s="122">
        <f>IF(D37="H",K37,"")</f>
      </c>
      <c r="O37" s="122">
        <f>IF(D37="V",K37,"")</f>
      </c>
      <c r="P37" s="123">
        <v>7E-05</v>
      </c>
      <c r="Q37" s="123">
        <v>0</v>
      </c>
      <c r="R37" s="123">
        <v>0</v>
      </c>
      <c r="S37" s="124">
        <v>21</v>
      </c>
      <c r="T37" s="125">
        <f>K37*(S37+100)/100</f>
        <v>6852.859199999999</v>
      </c>
      <c r="U37" s="126"/>
    </row>
    <row r="38" spans="1:21" s="43" customFormat="1" ht="10.5" customHeight="1" outlineLevel="3">
      <c r="A38" s="42"/>
      <c r="B38" s="134"/>
      <c r="C38" s="134"/>
      <c r="D38" s="134"/>
      <c r="E38" s="134"/>
      <c r="F38" s="134"/>
      <c r="G38" s="134" t="s">
        <v>122</v>
      </c>
      <c r="H38" s="135">
        <v>78.66</v>
      </c>
      <c r="I38" s="136"/>
      <c r="J38" s="134"/>
      <c r="K38" s="134"/>
      <c r="L38" s="137"/>
      <c r="M38" s="137"/>
      <c r="N38" s="137"/>
      <c r="O38" s="137"/>
      <c r="P38" s="137"/>
      <c r="Q38" s="137"/>
      <c r="R38" s="137"/>
      <c r="S38" s="138"/>
      <c r="T38" s="138"/>
      <c r="U38" s="134"/>
    </row>
    <row r="39" spans="1:21" ht="12.75" outlineLevel="2">
      <c r="A39" s="3"/>
      <c r="B39" s="93"/>
      <c r="C39" s="93"/>
      <c r="D39" s="113" t="s">
        <v>91</v>
      </c>
      <c r="E39" s="114">
        <v>6</v>
      </c>
      <c r="F39" s="115" t="s">
        <v>123</v>
      </c>
      <c r="G39" s="116" t="s">
        <v>124</v>
      </c>
      <c r="H39" s="117">
        <v>4</v>
      </c>
      <c r="I39" s="118" t="s">
        <v>125</v>
      </c>
      <c r="J39" s="119">
        <v>95</v>
      </c>
      <c r="K39" s="120">
        <f>H39*J39</f>
        <v>380</v>
      </c>
      <c r="L39" s="121">
        <f>IF(D39="S",K39,"")</f>
      </c>
      <c r="M39" s="122">
        <f>IF(OR(D39="P",D39="U"),K39,"")</f>
        <v>380</v>
      </c>
      <c r="N39" s="122">
        <f>IF(D39="H",K39,"")</f>
      </c>
      <c r="O39" s="122">
        <f>IF(D39="V",K39,"")</f>
      </c>
      <c r="P39" s="123">
        <v>0.0036314199999991957</v>
      </c>
      <c r="Q39" s="123">
        <v>0</v>
      </c>
      <c r="R39" s="123">
        <v>0.2439999999999145</v>
      </c>
      <c r="S39" s="124">
        <v>21</v>
      </c>
      <c r="T39" s="125">
        <f>K39*(S39+100)/100</f>
        <v>459.8</v>
      </c>
      <c r="U39" s="126"/>
    </row>
    <row r="40" spans="1:21" s="133" customFormat="1" ht="22.5" outlineLevel="2">
      <c r="A40" s="127"/>
      <c r="B40" s="127"/>
      <c r="C40" s="127"/>
      <c r="D40" s="127"/>
      <c r="E40" s="127"/>
      <c r="F40" s="127"/>
      <c r="G40" s="128" t="s">
        <v>95</v>
      </c>
      <c r="H40" s="127"/>
      <c r="I40" s="129"/>
      <c r="J40" s="127"/>
      <c r="K40" s="127"/>
      <c r="L40" s="130"/>
      <c r="M40" s="130"/>
      <c r="N40" s="130"/>
      <c r="O40" s="130"/>
      <c r="P40" s="131"/>
      <c r="Q40" s="127"/>
      <c r="R40" s="127"/>
      <c r="S40" s="132"/>
      <c r="T40" s="132"/>
      <c r="U40" s="127"/>
    </row>
    <row r="41" spans="1:21" s="43" customFormat="1" ht="10.5" customHeight="1" outlineLevel="3">
      <c r="A41" s="42"/>
      <c r="B41" s="134"/>
      <c r="C41" s="134"/>
      <c r="D41" s="134"/>
      <c r="E41" s="134"/>
      <c r="F41" s="134"/>
      <c r="G41" s="134" t="s">
        <v>126</v>
      </c>
      <c r="H41" s="135">
        <v>4</v>
      </c>
      <c r="I41" s="136"/>
      <c r="J41" s="134"/>
      <c r="K41" s="134"/>
      <c r="L41" s="137"/>
      <c r="M41" s="137"/>
      <c r="N41" s="137"/>
      <c r="O41" s="137"/>
      <c r="P41" s="137"/>
      <c r="Q41" s="137"/>
      <c r="R41" s="137"/>
      <c r="S41" s="138"/>
      <c r="T41" s="138"/>
      <c r="U41" s="134"/>
    </row>
    <row r="42" spans="1:21" ht="12.75" outlineLevel="2">
      <c r="A42" s="3"/>
      <c r="B42" s="93"/>
      <c r="C42" s="93"/>
      <c r="D42" s="113" t="s">
        <v>91</v>
      </c>
      <c r="E42" s="114">
        <v>7</v>
      </c>
      <c r="F42" s="115" t="s">
        <v>127</v>
      </c>
      <c r="G42" s="116" t="s">
        <v>128</v>
      </c>
      <c r="H42" s="117">
        <v>12</v>
      </c>
      <c r="I42" s="118" t="s">
        <v>125</v>
      </c>
      <c r="J42" s="119">
        <v>36</v>
      </c>
      <c r="K42" s="120">
        <f>H42*J42</f>
        <v>432</v>
      </c>
      <c r="L42" s="121">
        <f>IF(D42="S",K42,"")</f>
      </c>
      <c r="M42" s="122">
        <f>IF(OR(D42="P",D42="U"),K42,"")</f>
        <v>432</v>
      </c>
      <c r="N42" s="122">
        <f>IF(D42="H",K42,"")</f>
      </c>
      <c r="O42" s="122">
        <f>IF(D42="V",K42,"")</f>
      </c>
      <c r="P42" s="123">
        <v>0.0031997499999998594</v>
      </c>
      <c r="Q42" s="123">
        <v>0</v>
      </c>
      <c r="R42" s="123">
        <v>0.010000000000005116</v>
      </c>
      <c r="S42" s="124">
        <v>21</v>
      </c>
      <c r="T42" s="125">
        <f>K42*(S42+100)/100</f>
        <v>522.72</v>
      </c>
      <c r="U42" s="126"/>
    </row>
    <row r="43" spans="1:21" s="133" customFormat="1" ht="22.5" outlineLevel="2">
      <c r="A43" s="127"/>
      <c r="B43" s="127"/>
      <c r="C43" s="127"/>
      <c r="D43" s="127"/>
      <c r="E43" s="127"/>
      <c r="F43" s="127"/>
      <c r="G43" s="128" t="s">
        <v>95</v>
      </c>
      <c r="H43" s="127"/>
      <c r="I43" s="129"/>
      <c r="J43" s="127"/>
      <c r="K43" s="127"/>
      <c r="L43" s="130"/>
      <c r="M43" s="130"/>
      <c r="N43" s="130"/>
      <c r="O43" s="130"/>
      <c r="P43" s="131"/>
      <c r="Q43" s="127"/>
      <c r="R43" s="127"/>
      <c r="S43" s="132"/>
      <c r="T43" s="132"/>
      <c r="U43" s="127"/>
    </row>
    <row r="44" spans="1:21" s="43" customFormat="1" ht="10.5" customHeight="1" outlineLevel="3">
      <c r="A44" s="42"/>
      <c r="B44" s="134"/>
      <c r="C44" s="134"/>
      <c r="D44" s="134"/>
      <c r="E44" s="134"/>
      <c r="F44" s="134"/>
      <c r="G44" s="134" t="s">
        <v>129</v>
      </c>
      <c r="H44" s="135">
        <v>12</v>
      </c>
      <c r="I44" s="136"/>
      <c r="J44" s="134"/>
      <c r="K44" s="134"/>
      <c r="L44" s="137"/>
      <c r="M44" s="137"/>
      <c r="N44" s="137"/>
      <c r="O44" s="137"/>
      <c r="P44" s="137"/>
      <c r="Q44" s="137"/>
      <c r="R44" s="137"/>
      <c r="S44" s="138"/>
      <c r="T44" s="138"/>
      <c r="U44" s="134"/>
    </row>
    <row r="45" spans="1:21" ht="12.75" outlineLevel="2">
      <c r="A45" s="3"/>
      <c r="B45" s="93"/>
      <c r="C45" s="93"/>
      <c r="D45" s="113" t="s">
        <v>91</v>
      </c>
      <c r="E45" s="114">
        <v>8</v>
      </c>
      <c r="F45" s="115" t="s">
        <v>130</v>
      </c>
      <c r="G45" s="116" t="s">
        <v>131</v>
      </c>
      <c r="H45" s="117">
        <v>4</v>
      </c>
      <c r="I45" s="118" t="s">
        <v>125</v>
      </c>
      <c r="J45" s="119">
        <v>30</v>
      </c>
      <c r="K45" s="120">
        <f>H45*J45</f>
        <v>120</v>
      </c>
      <c r="L45" s="121">
        <f>IF(D45="S",K45,"")</f>
      </c>
      <c r="M45" s="122">
        <f>IF(OR(D45="P",D45="U"),K45,"")</f>
        <v>120</v>
      </c>
      <c r="N45" s="122">
        <f>IF(D45="H",K45,"")</f>
      </c>
      <c r="O45" s="122">
        <f>IF(D45="V",K45,"")</f>
      </c>
      <c r="P45" s="123">
        <v>0</v>
      </c>
      <c r="Q45" s="123">
        <v>0</v>
      </c>
      <c r="R45" s="123">
        <v>0.15699999999992542</v>
      </c>
      <c r="S45" s="124">
        <v>21</v>
      </c>
      <c r="T45" s="125">
        <f>K45*(S45+100)/100</f>
        <v>145.2</v>
      </c>
      <c r="U45" s="126"/>
    </row>
    <row r="46" spans="1:21" s="133" customFormat="1" ht="22.5" outlineLevel="2">
      <c r="A46" s="127"/>
      <c r="B46" s="127"/>
      <c r="C46" s="127"/>
      <c r="D46" s="127"/>
      <c r="E46" s="127"/>
      <c r="F46" s="127"/>
      <c r="G46" s="128" t="s">
        <v>95</v>
      </c>
      <c r="H46" s="127"/>
      <c r="I46" s="129"/>
      <c r="J46" s="127"/>
      <c r="K46" s="127"/>
      <c r="L46" s="130"/>
      <c r="M46" s="130"/>
      <c r="N46" s="130"/>
      <c r="O46" s="130"/>
      <c r="P46" s="131"/>
      <c r="Q46" s="127"/>
      <c r="R46" s="127"/>
      <c r="S46" s="132"/>
      <c r="T46" s="132"/>
      <c r="U46" s="127"/>
    </row>
    <row r="47" spans="1:21" ht="12.75" outlineLevel="1">
      <c r="A47" s="3"/>
      <c r="B47" s="94"/>
      <c r="C47" s="95" t="s">
        <v>132</v>
      </c>
      <c r="D47" s="96" t="s">
        <v>88</v>
      </c>
      <c r="E47" s="97"/>
      <c r="F47" s="97" t="s">
        <v>34</v>
      </c>
      <c r="G47" s="98" t="s">
        <v>133</v>
      </c>
      <c r="H47" s="97"/>
      <c r="I47" s="96"/>
      <c r="J47" s="97"/>
      <c r="K47" s="99">
        <f>SUBTOTAL(9,K48:K57)</f>
        <v>21479</v>
      </c>
      <c r="L47" s="100">
        <f>SUBTOTAL(9,L48:L57)</f>
        <v>0</v>
      </c>
      <c r="M47" s="100">
        <f>SUBTOTAL(9,M48:M57)</f>
        <v>21479</v>
      </c>
      <c r="N47" s="100">
        <f>SUBTOTAL(9,N48:N57)</f>
        <v>0</v>
      </c>
      <c r="O47" s="100">
        <f>SUBTOTAL(9,O48:O57)</f>
        <v>0</v>
      </c>
      <c r="P47" s="101">
        <f>SUMPRODUCT(P48:P57,H48:H57)</f>
        <v>0.01828</v>
      </c>
      <c r="Q47" s="101">
        <f>SUMPRODUCT(Q48:Q57,H48:H57)</f>
        <v>0</v>
      </c>
      <c r="R47" s="101">
        <f>SUMPRODUCT(R48:R57,H48:H57)</f>
        <v>0</v>
      </c>
      <c r="S47" s="102">
        <f>SUMPRODUCT(S48:S57,K48:K57)/100</f>
        <v>4510.59</v>
      </c>
      <c r="T47" s="102">
        <f>K47+S47</f>
        <v>25989.59</v>
      </c>
      <c r="U47" s="93"/>
    </row>
    <row r="48" spans="1:21" ht="12.75" outlineLevel="2">
      <c r="A48" s="3"/>
      <c r="B48" s="103"/>
      <c r="C48" s="104"/>
      <c r="D48" s="105"/>
      <c r="E48" s="106" t="s">
        <v>90</v>
      </c>
      <c r="F48" s="107"/>
      <c r="G48" s="108"/>
      <c r="H48" s="107"/>
      <c r="I48" s="105"/>
      <c r="J48" s="107"/>
      <c r="K48" s="109"/>
      <c r="L48" s="110"/>
      <c r="M48" s="110"/>
      <c r="N48" s="110"/>
      <c r="O48" s="110"/>
      <c r="P48" s="111"/>
      <c r="Q48" s="111"/>
      <c r="R48" s="111"/>
      <c r="S48" s="112"/>
      <c r="T48" s="112"/>
      <c r="U48" s="93"/>
    </row>
    <row r="49" spans="1:21" ht="12.75" outlineLevel="2">
      <c r="A49" s="3"/>
      <c r="B49" s="93"/>
      <c r="C49" s="93"/>
      <c r="D49" s="113" t="s">
        <v>91</v>
      </c>
      <c r="E49" s="114">
        <v>1</v>
      </c>
      <c r="F49" s="115" t="s">
        <v>134</v>
      </c>
      <c r="G49" s="116" t="s">
        <v>135</v>
      </c>
      <c r="H49" s="117">
        <v>457</v>
      </c>
      <c r="I49" s="118" t="s">
        <v>94</v>
      </c>
      <c r="J49" s="119">
        <v>47</v>
      </c>
      <c r="K49" s="120">
        <f>H49*J49</f>
        <v>21479</v>
      </c>
      <c r="L49" s="121">
        <f>IF(D49="S",K49,"")</f>
      </c>
      <c r="M49" s="122">
        <f>IF(OR(D49="P",D49="U"),K49,"")</f>
        <v>21479</v>
      </c>
      <c r="N49" s="122">
        <f>IF(D49="H",K49,"")</f>
      </c>
      <c r="O49" s="122">
        <f>IF(D49="V",K49,"")</f>
      </c>
      <c r="P49" s="123">
        <v>4E-05</v>
      </c>
      <c r="Q49" s="123">
        <v>0</v>
      </c>
      <c r="R49" s="123">
        <v>0</v>
      </c>
      <c r="S49" s="124">
        <v>21</v>
      </c>
      <c r="T49" s="125">
        <f>K49*(S49+100)/100</f>
        <v>25989.59</v>
      </c>
      <c r="U49" s="126"/>
    </row>
    <row r="50" spans="1:21" s="133" customFormat="1" ht="22.5" outlineLevel="2">
      <c r="A50" s="127"/>
      <c r="B50" s="127"/>
      <c r="C50" s="127"/>
      <c r="D50" s="127"/>
      <c r="E50" s="127"/>
      <c r="F50" s="127"/>
      <c r="G50" s="128" t="s">
        <v>136</v>
      </c>
      <c r="H50" s="127"/>
      <c r="I50" s="129"/>
      <c r="J50" s="127"/>
      <c r="K50" s="127"/>
      <c r="L50" s="130"/>
      <c r="M50" s="130"/>
      <c r="N50" s="130"/>
      <c r="O50" s="130"/>
      <c r="P50" s="131"/>
      <c r="Q50" s="127"/>
      <c r="R50" s="127"/>
      <c r="S50" s="132"/>
      <c r="T50" s="132"/>
      <c r="U50" s="127"/>
    </row>
    <row r="51" spans="1:21" s="43" customFormat="1" ht="10.5" customHeight="1" outlineLevel="3">
      <c r="A51" s="42"/>
      <c r="B51" s="134"/>
      <c r="C51" s="134"/>
      <c r="D51" s="134"/>
      <c r="E51" s="134"/>
      <c r="F51" s="134"/>
      <c r="G51" s="134" t="s">
        <v>137</v>
      </c>
      <c r="H51" s="135"/>
      <c r="I51" s="136"/>
      <c r="J51" s="134"/>
      <c r="K51" s="134"/>
      <c r="L51" s="137"/>
      <c r="M51" s="137"/>
      <c r="N51" s="137"/>
      <c r="O51" s="137"/>
      <c r="P51" s="137"/>
      <c r="Q51" s="137"/>
      <c r="R51" s="137"/>
      <c r="S51" s="138"/>
      <c r="T51" s="138"/>
      <c r="U51" s="134"/>
    </row>
    <row r="52" spans="1:21" s="43" customFormat="1" ht="10.5" customHeight="1" outlineLevel="3">
      <c r="A52" s="42"/>
      <c r="B52" s="134"/>
      <c r="C52" s="134"/>
      <c r="D52" s="134"/>
      <c r="E52" s="134"/>
      <c r="F52" s="134"/>
      <c r="G52" s="134" t="s">
        <v>138</v>
      </c>
      <c r="H52" s="135"/>
      <c r="I52" s="136"/>
      <c r="J52" s="134"/>
      <c r="K52" s="134"/>
      <c r="L52" s="137"/>
      <c r="M52" s="137"/>
      <c r="N52" s="137"/>
      <c r="O52" s="137"/>
      <c r="P52" s="137"/>
      <c r="Q52" s="137"/>
      <c r="R52" s="137"/>
      <c r="S52" s="138"/>
      <c r="T52" s="138"/>
      <c r="U52" s="134"/>
    </row>
    <row r="53" spans="1:21" s="43" customFormat="1" ht="10.5" customHeight="1" outlineLevel="3">
      <c r="A53" s="42"/>
      <c r="B53" s="134"/>
      <c r="C53" s="134"/>
      <c r="D53" s="134"/>
      <c r="E53" s="134"/>
      <c r="F53" s="134"/>
      <c r="G53" s="134" t="s">
        <v>139</v>
      </c>
      <c r="H53" s="135">
        <v>352.3</v>
      </c>
      <c r="I53" s="136"/>
      <c r="J53" s="134"/>
      <c r="K53" s="134"/>
      <c r="L53" s="137"/>
      <c r="M53" s="137"/>
      <c r="N53" s="137"/>
      <c r="O53" s="137"/>
      <c r="P53" s="137"/>
      <c r="Q53" s="137"/>
      <c r="R53" s="137"/>
      <c r="S53" s="138"/>
      <c r="T53" s="138"/>
      <c r="U53" s="134"/>
    </row>
    <row r="54" spans="1:21" s="43" customFormat="1" ht="10.5" customHeight="1" outlineLevel="3">
      <c r="A54" s="42"/>
      <c r="B54" s="134"/>
      <c r="C54" s="134"/>
      <c r="D54" s="134"/>
      <c r="E54" s="134"/>
      <c r="F54" s="134"/>
      <c r="G54" s="134" t="s">
        <v>140</v>
      </c>
      <c r="H54" s="135"/>
      <c r="I54" s="136"/>
      <c r="J54" s="134"/>
      <c r="K54" s="134"/>
      <c r="L54" s="137"/>
      <c r="M54" s="137"/>
      <c r="N54" s="137"/>
      <c r="O54" s="137"/>
      <c r="P54" s="137"/>
      <c r="Q54" s="137"/>
      <c r="R54" s="137"/>
      <c r="S54" s="138"/>
      <c r="T54" s="138"/>
      <c r="U54" s="134"/>
    </row>
    <row r="55" spans="1:21" s="43" customFormat="1" ht="10.5" customHeight="1" outlineLevel="3">
      <c r="A55" s="42"/>
      <c r="B55" s="134"/>
      <c r="C55" s="134"/>
      <c r="D55" s="134"/>
      <c r="E55" s="134"/>
      <c r="F55" s="134"/>
      <c r="G55" s="134" t="s">
        <v>141</v>
      </c>
      <c r="H55" s="135">
        <v>44.7</v>
      </c>
      <c r="I55" s="136"/>
      <c r="J55" s="134"/>
      <c r="K55" s="134"/>
      <c r="L55" s="137"/>
      <c r="M55" s="137"/>
      <c r="N55" s="137"/>
      <c r="O55" s="137"/>
      <c r="P55" s="137"/>
      <c r="Q55" s="137"/>
      <c r="R55" s="137"/>
      <c r="S55" s="138"/>
      <c r="T55" s="138"/>
      <c r="U55" s="134"/>
    </row>
    <row r="56" spans="1:21" s="43" customFormat="1" ht="10.5" customHeight="1" outlineLevel="3">
      <c r="A56" s="42"/>
      <c r="B56" s="134"/>
      <c r="C56" s="134"/>
      <c r="D56" s="134"/>
      <c r="E56" s="134"/>
      <c r="F56" s="134"/>
      <c r="G56" s="134" t="s">
        <v>142</v>
      </c>
      <c r="H56" s="135"/>
      <c r="I56" s="136"/>
      <c r="J56" s="134"/>
      <c r="K56" s="134"/>
      <c r="L56" s="137"/>
      <c r="M56" s="137"/>
      <c r="N56" s="137"/>
      <c r="O56" s="137"/>
      <c r="P56" s="137"/>
      <c r="Q56" s="137"/>
      <c r="R56" s="137"/>
      <c r="S56" s="138"/>
      <c r="T56" s="138"/>
      <c r="U56" s="134"/>
    </row>
    <row r="57" spans="1:21" s="43" customFormat="1" ht="10.5" customHeight="1" outlineLevel="3">
      <c r="A57" s="42"/>
      <c r="B57" s="134"/>
      <c r="C57" s="134"/>
      <c r="D57" s="134"/>
      <c r="E57" s="134"/>
      <c r="F57" s="134"/>
      <c r="G57" s="134" t="s">
        <v>143</v>
      </c>
      <c r="H57" s="135">
        <v>60</v>
      </c>
      <c r="I57" s="136"/>
      <c r="J57" s="134"/>
      <c r="K57" s="134"/>
      <c r="L57" s="137"/>
      <c r="M57" s="137"/>
      <c r="N57" s="137"/>
      <c r="O57" s="137"/>
      <c r="P57" s="137"/>
      <c r="Q57" s="137"/>
      <c r="R57" s="137"/>
      <c r="S57" s="138"/>
      <c r="T57" s="138"/>
      <c r="U57" s="134"/>
    </row>
    <row r="58" spans="1:21" ht="12.75" outlineLevel="1">
      <c r="A58" s="3"/>
      <c r="B58" s="94"/>
      <c r="C58" s="95" t="s">
        <v>144</v>
      </c>
      <c r="D58" s="96" t="s">
        <v>88</v>
      </c>
      <c r="E58" s="97"/>
      <c r="F58" s="97" t="s">
        <v>34</v>
      </c>
      <c r="G58" s="98" t="s">
        <v>145</v>
      </c>
      <c r="H58" s="97"/>
      <c r="I58" s="96"/>
      <c r="J58" s="97"/>
      <c r="K58" s="99">
        <f>SUBTOTAL(9,K59:K128)</f>
        <v>79749.79664128</v>
      </c>
      <c r="L58" s="100">
        <f>SUBTOTAL(9,L59:L128)</f>
        <v>0</v>
      </c>
      <c r="M58" s="100">
        <f>SUBTOTAL(9,M59:M128)</f>
        <v>79749.79664128</v>
      </c>
      <c r="N58" s="100">
        <f>SUBTOTAL(9,N59:N128)</f>
        <v>0</v>
      </c>
      <c r="O58" s="100">
        <f>SUBTOTAL(9,O59:O128)</f>
        <v>0</v>
      </c>
      <c r="P58" s="101">
        <f>SUMPRODUCT(P59:P128,H59:H128)</f>
        <v>0.00056</v>
      </c>
      <c r="Q58" s="101">
        <f>SUMPRODUCT(Q59:Q128,H59:H128)</f>
        <v>10.134015999999999</v>
      </c>
      <c r="R58" s="101">
        <f>SUMPRODUCT(R59:R128,H59:H128)</f>
        <v>43.594359058403626</v>
      </c>
      <c r="S58" s="102">
        <f>SUMPRODUCT(S59:S128,K59:K128)/100</f>
        <v>16747.457294668802</v>
      </c>
      <c r="T58" s="102">
        <f>K58+S58</f>
        <v>96497.2539359488</v>
      </c>
      <c r="U58" s="93"/>
    </row>
    <row r="59" spans="1:21" ht="12.75" outlineLevel="2">
      <c r="A59" s="3"/>
      <c r="B59" s="103"/>
      <c r="C59" s="104"/>
      <c r="D59" s="105"/>
      <c r="E59" s="106" t="s">
        <v>90</v>
      </c>
      <c r="F59" s="107"/>
      <c r="G59" s="108"/>
      <c r="H59" s="107"/>
      <c r="I59" s="105"/>
      <c r="J59" s="107"/>
      <c r="K59" s="109"/>
      <c r="L59" s="110"/>
      <c r="M59" s="110"/>
      <c r="N59" s="110"/>
      <c r="O59" s="110"/>
      <c r="P59" s="111"/>
      <c r="Q59" s="111"/>
      <c r="R59" s="111"/>
      <c r="S59" s="112"/>
      <c r="T59" s="112"/>
      <c r="U59" s="93"/>
    </row>
    <row r="60" spans="1:21" ht="12.75" outlineLevel="2">
      <c r="A60" s="3"/>
      <c r="B60" s="93"/>
      <c r="C60" s="93"/>
      <c r="D60" s="113" t="s">
        <v>91</v>
      </c>
      <c r="E60" s="114">
        <v>1</v>
      </c>
      <c r="F60" s="115" t="s">
        <v>146</v>
      </c>
      <c r="G60" s="116" t="s">
        <v>147</v>
      </c>
      <c r="H60" s="117">
        <v>40.7</v>
      </c>
      <c r="I60" s="118" t="s">
        <v>94</v>
      </c>
      <c r="J60" s="119">
        <v>20</v>
      </c>
      <c r="K60" s="120">
        <f>H60*J60</f>
        <v>814</v>
      </c>
      <c r="L60" s="121">
        <f>IF(D60="S",K60,"")</f>
      </c>
      <c r="M60" s="122">
        <f>IF(OR(D60="P",D60="U"),K60,"")</f>
        <v>814</v>
      </c>
      <c r="N60" s="122">
        <f>IF(D60="H",K60,"")</f>
      </c>
      <c r="O60" s="122">
        <f>IF(D60="V",K60,"")</f>
      </c>
      <c r="P60" s="123">
        <v>0</v>
      </c>
      <c r="Q60" s="123">
        <v>0.001</v>
      </c>
      <c r="R60" s="123">
        <v>0.1050000000000182</v>
      </c>
      <c r="S60" s="124">
        <v>21</v>
      </c>
      <c r="T60" s="125">
        <f>K60*(S60+100)/100</f>
        <v>984.94</v>
      </c>
      <c r="U60" s="126"/>
    </row>
    <row r="61" spans="1:21" s="133" customFormat="1" ht="22.5" outlineLevel="2">
      <c r="A61" s="127"/>
      <c r="B61" s="127"/>
      <c r="C61" s="127"/>
      <c r="D61" s="127"/>
      <c r="E61" s="127"/>
      <c r="F61" s="127"/>
      <c r="G61" s="128" t="s">
        <v>95</v>
      </c>
      <c r="H61" s="127"/>
      <c r="I61" s="129"/>
      <c r="J61" s="127"/>
      <c r="K61" s="127"/>
      <c r="L61" s="130"/>
      <c r="M61" s="130"/>
      <c r="N61" s="130"/>
      <c r="O61" s="130"/>
      <c r="P61" s="131"/>
      <c r="Q61" s="127"/>
      <c r="R61" s="127"/>
      <c r="S61" s="132"/>
      <c r="T61" s="132"/>
      <c r="U61" s="127"/>
    </row>
    <row r="62" spans="1:21" s="43" customFormat="1" ht="10.5" customHeight="1" outlineLevel="3">
      <c r="A62" s="42"/>
      <c r="B62" s="134"/>
      <c r="C62" s="134"/>
      <c r="D62" s="134"/>
      <c r="E62" s="134"/>
      <c r="F62" s="134"/>
      <c r="G62" s="134" t="s">
        <v>148</v>
      </c>
      <c r="H62" s="135"/>
      <c r="I62" s="136"/>
      <c r="J62" s="134"/>
      <c r="K62" s="134"/>
      <c r="L62" s="137"/>
      <c r="M62" s="137"/>
      <c r="N62" s="137"/>
      <c r="O62" s="137"/>
      <c r="P62" s="137"/>
      <c r="Q62" s="137"/>
      <c r="R62" s="137"/>
      <c r="S62" s="138"/>
      <c r="T62" s="138"/>
      <c r="U62" s="134"/>
    </row>
    <row r="63" spans="1:21" s="43" customFormat="1" ht="10.5" customHeight="1" outlineLevel="3">
      <c r="A63" s="42"/>
      <c r="B63" s="134"/>
      <c r="C63" s="134"/>
      <c r="D63" s="134"/>
      <c r="E63" s="134"/>
      <c r="F63" s="134"/>
      <c r="G63" s="134" t="s">
        <v>149</v>
      </c>
      <c r="H63" s="135">
        <v>10</v>
      </c>
      <c r="I63" s="136"/>
      <c r="J63" s="134"/>
      <c r="K63" s="134"/>
      <c r="L63" s="137"/>
      <c r="M63" s="137"/>
      <c r="N63" s="137"/>
      <c r="O63" s="137"/>
      <c r="P63" s="137"/>
      <c r="Q63" s="137"/>
      <c r="R63" s="137"/>
      <c r="S63" s="138"/>
      <c r="T63" s="138"/>
      <c r="U63" s="134"/>
    </row>
    <row r="64" spans="1:21" ht="25.5" outlineLevel="2">
      <c r="A64" s="3"/>
      <c r="B64" s="93"/>
      <c r="C64" s="93"/>
      <c r="D64" s="113" t="s">
        <v>91</v>
      </c>
      <c r="E64" s="114">
        <v>2</v>
      </c>
      <c r="F64" s="115" t="s">
        <v>150</v>
      </c>
      <c r="G64" s="116" t="s">
        <v>151</v>
      </c>
      <c r="H64" s="117">
        <v>19.8</v>
      </c>
      <c r="I64" s="118" t="s">
        <v>94</v>
      </c>
      <c r="J64" s="119">
        <v>37</v>
      </c>
      <c r="K64" s="120">
        <f>H64*J64</f>
        <v>732.6</v>
      </c>
      <c r="L64" s="121">
        <f>IF(D64="S",K64,"")</f>
      </c>
      <c r="M64" s="122">
        <f>IF(OR(D64="P",D64="U"),K64,"")</f>
        <v>732.6</v>
      </c>
      <c r="N64" s="122">
        <f>IF(D64="H",K64,"")</f>
      </c>
      <c r="O64" s="122">
        <f>IF(D64="V",K64,"")</f>
      </c>
      <c r="P64" s="123">
        <v>0</v>
      </c>
      <c r="Q64" s="123">
        <v>0.059</v>
      </c>
      <c r="R64" s="123">
        <v>0.20000000000004547</v>
      </c>
      <c r="S64" s="124">
        <v>21</v>
      </c>
      <c r="T64" s="125">
        <f>K64*(S64+100)/100</f>
        <v>886.446</v>
      </c>
      <c r="U64" s="126"/>
    </row>
    <row r="65" spans="1:21" s="133" customFormat="1" ht="22.5" outlineLevel="2">
      <c r="A65" s="127"/>
      <c r="B65" s="127"/>
      <c r="C65" s="127"/>
      <c r="D65" s="127"/>
      <c r="E65" s="127"/>
      <c r="F65" s="127"/>
      <c r="G65" s="128" t="s">
        <v>95</v>
      </c>
      <c r="H65" s="127"/>
      <c r="I65" s="129"/>
      <c r="J65" s="127"/>
      <c r="K65" s="127"/>
      <c r="L65" s="130"/>
      <c r="M65" s="130"/>
      <c r="N65" s="130"/>
      <c r="O65" s="130"/>
      <c r="P65" s="131"/>
      <c r="Q65" s="127"/>
      <c r="R65" s="127"/>
      <c r="S65" s="132"/>
      <c r="T65" s="132"/>
      <c r="U65" s="127"/>
    </row>
    <row r="66" spans="1:21" s="43" customFormat="1" ht="10.5" customHeight="1" outlineLevel="3">
      <c r="A66" s="42"/>
      <c r="B66" s="134"/>
      <c r="C66" s="134"/>
      <c r="D66" s="134"/>
      <c r="E66" s="134"/>
      <c r="F66" s="134"/>
      <c r="G66" s="134" t="s">
        <v>152</v>
      </c>
      <c r="H66" s="135"/>
      <c r="I66" s="136"/>
      <c r="J66" s="134"/>
      <c r="K66" s="134"/>
      <c r="L66" s="137"/>
      <c r="M66" s="137"/>
      <c r="N66" s="137"/>
      <c r="O66" s="137"/>
      <c r="P66" s="137"/>
      <c r="Q66" s="137"/>
      <c r="R66" s="137"/>
      <c r="S66" s="138"/>
      <c r="T66" s="138"/>
      <c r="U66" s="134"/>
    </row>
    <row r="67" spans="1:21" s="43" customFormat="1" ht="10.5" customHeight="1" outlineLevel="3">
      <c r="A67" s="42"/>
      <c r="B67" s="134"/>
      <c r="C67" s="134"/>
      <c r="D67" s="134"/>
      <c r="E67" s="134"/>
      <c r="F67" s="134"/>
      <c r="G67" s="134" t="s">
        <v>96</v>
      </c>
      <c r="H67" s="135">
        <v>19.8</v>
      </c>
      <c r="I67" s="136"/>
      <c r="J67" s="134"/>
      <c r="K67" s="134"/>
      <c r="L67" s="137"/>
      <c r="M67" s="137"/>
      <c r="N67" s="137"/>
      <c r="O67" s="137"/>
      <c r="P67" s="137"/>
      <c r="Q67" s="137"/>
      <c r="R67" s="137"/>
      <c r="S67" s="138"/>
      <c r="T67" s="138"/>
      <c r="U67" s="134"/>
    </row>
    <row r="68" spans="1:21" ht="25.5" outlineLevel="2">
      <c r="A68" s="3"/>
      <c r="B68" s="93"/>
      <c r="C68" s="93"/>
      <c r="D68" s="113" t="s">
        <v>91</v>
      </c>
      <c r="E68" s="114">
        <v>3</v>
      </c>
      <c r="F68" s="115" t="s">
        <v>153</v>
      </c>
      <c r="G68" s="116" t="s">
        <v>154</v>
      </c>
      <c r="H68" s="117">
        <v>318.5</v>
      </c>
      <c r="I68" s="118" t="s">
        <v>94</v>
      </c>
      <c r="J68" s="119">
        <v>42</v>
      </c>
      <c r="K68" s="120">
        <f>H68*J68</f>
        <v>13377</v>
      </c>
      <c r="L68" s="121">
        <f>IF(D68="S",K68,"")</f>
      </c>
      <c r="M68" s="122">
        <f>IF(OR(D68="P",D68="U"),K68,"")</f>
        <v>13377</v>
      </c>
      <c r="N68" s="122">
        <f>IF(D68="H",K68,"")</f>
      </c>
      <c r="O68" s="122">
        <f>IF(D68="V",K68,"")</f>
      </c>
      <c r="P68" s="123">
        <v>0</v>
      </c>
      <c r="Q68" s="123">
        <v>0.0017500000000000003</v>
      </c>
      <c r="R68" s="123">
        <v>0</v>
      </c>
      <c r="S68" s="124">
        <v>21</v>
      </c>
      <c r="T68" s="125">
        <f>K68*(S68+100)/100</f>
        <v>16186.17</v>
      </c>
      <c r="U68" s="126"/>
    </row>
    <row r="69" spans="1:21" s="133" customFormat="1" ht="22.5" outlineLevel="2">
      <c r="A69" s="127"/>
      <c r="B69" s="127"/>
      <c r="C69" s="127"/>
      <c r="D69" s="127"/>
      <c r="E69" s="127"/>
      <c r="F69" s="127"/>
      <c r="G69" s="128" t="s">
        <v>95</v>
      </c>
      <c r="H69" s="127"/>
      <c r="I69" s="129"/>
      <c r="J69" s="127"/>
      <c r="K69" s="127"/>
      <c r="L69" s="130"/>
      <c r="M69" s="130"/>
      <c r="N69" s="130"/>
      <c r="O69" s="130"/>
      <c r="P69" s="131"/>
      <c r="Q69" s="127"/>
      <c r="R69" s="127"/>
      <c r="S69" s="132"/>
      <c r="T69" s="132"/>
      <c r="U69" s="127"/>
    </row>
    <row r="70" spans="1:21" ht="12.75" outlineLevel="2">
      <c r="A70" s="3"/>
      <c r="B70" s="93"/>
      <c r="C70" s="93"/>
      <c r="D70" s="113" t="s">
        <v>91</v>
      </c>
      <c r="E70" s="114">
        <v>4</v>
      </c>
      <c r="F70" s="115" t="s">
        <v>155</v>
      </c>
      <c r="G70" s="116" t="s">
        <v>156</v>
      </c>
      <c r="H70" s="117">
        <v>2</v>
      </c>
      <c r="I70" s="118" t="s">
        <v>157</v>
      </c>
      <c r="J70" s="119">
        <v>145</v>
      </c>
      <c r="K70" s="120">
        <f>H70*J70</f>
        <v>290</v>
      </c>
      <c r="L70" s="121">
        <f>IF(D70="S",K70,"")</f>
      </c>
      <c r="M70" s="122">
        <f>IF(OR(D70="P",D70="U"),K70,"")</f>
        <v>290</v>
      </c>
      <c r="N70" s="122">
        <f>IF(D70="H",K70,"")</f>
      </c>
      <c r="O70" s="122">
        <f>IF(D70="V",K70,"")</f>
      </c>
      <c r="P70" s="123">
        <v>0.00028</v>
      </c>
      <c r="Q70" s="123">
        <v>0.0417</v>
      </c>
      <c r="R70" s="123">
        <v>0</v>
      </c>
      <c r="S70" s="124">
        <v>21</v>
      </c>
      <c r="T70" s="125">
        <f>K70*(S70+100)/100</f>
        <v>350.9</v>
      </c>
      <c r="U70" s="126"/>
    </row>
    <row r="71" spans="1:21" s="133" customFormat="1" ht="22.5" outlineLevel="2">
      <c r="A71" s="127"/>
      <c r="B71" s="127"/>
      <c r="C71" s="127"/>
      <c r="D71" s="127"/>
      <c r="E71" s="127"/>
      <c r="F71" s="127"/>
      <c r="G71" s="128" t="s">
        <v>158</v>
      </c>
      <c r="H71" s="127"/>
      <c r="I71" s="129"/>
      <c r="J71" s="127"/>
      <c r="K71" s="127"/>
      <c r="L71" s="130"/>
      <c r="M71" s="130"/>
      <c r="N71" s="130"/>
      <c r="O71" s="130"/>
      <c r="P71" s="131"/>
      <c r="Q71" s="127"/>
      <c r="R71" s="127"/>
      <c r="S71" s="132"/>
      <c r="T71" s="132"/>
      <c r="U71" s="127"/>
    </row>
    <row r="72" spans="1:21" s="43" customFormat="1" ht="10.5" customHeight="1" outlineLevel="3">
      <c r="A72" s="42"/>
      <c r="B72" s="134"/>
      <c r="C72" s="134"/>
      <c r="D72" s="134"/>
      <c r="E72" s="134"/>
      <c r="F72" s="134"/>
      <c r="G72" s="134" t="s">
        <v>159</v>
      </c>
      <c r="H72" s="135"/>
      <c r="I72" s="136"/>
      <c r="J72" s="134"/>
      <c r="K72" s="134"/>
      <c r="L72" s="137"/>
      <c r="M72" s="137"/>
      <c r="N72" s="137"/>
      <c r="O72" s="137"/>
      <c r="P72" s="137"/>
      <c r="Q72" s="137"/>
      <c r="R72" s="137"/>
      <c r="S72" s="138"/>
      <c r="T72" s="138"/>
      <c r="U72" s="134"/>
    </row>
    <row r="73" spans="1:21" s="43" customFormat="1" ht="10.5" customHeight="1" outlineLevel="3">
      <c r="A73" s="42"/>
      <c r="B73" s="134"/>
      <c r="C73" s="134"/>
      <c r="D73" s="134"/>
      <c r="E73" s="134"/>
      <c r="F73" s="134"/>
      <c r="G73" s="134" t="s">
        <v>160</v>
      </c>
      <c r="H73" s="135">
        <v>1</v>
      </c>
      <c r="I73" s="136"/>
      <c r="J73" s="134"/>
      <c r="K73" s="134"/>
      <c r="L73" s="137"/>
      <c r="M73" s="137"/>
      <c r="N73" s="137"/>
      <c r="O73" s="137"/>
      <c r="P73" s="137"/>
      <c r="Q73" s="137"/>
      <c r="R73" s="137"/>
      <c r="S73" s="138"/>
      <c r="T73" s="138"/>
      <c r="U73" s="134"/>
    </row>
    <row r="74" spans="1:21" ht="12.75" outlineLevel="2">
      <c r="A74" s="3"/>
      <c r="B74" s="93"/>
      <c r="C74" s="93"/>
      <c r="D74" s="113" t="s">
        <v>91</v>
      </c>
      <c r="E74" s="114">
        <v>5</v>
      </c>
      <c r="F74" s="115" t="s">
        <v>161</v>
      </c>
      <c r="G74" s="116" t="s">
        <v>162</v>
      </c>
      <c r="H74" s="117">
        <v>449.7</v>
      </c>
      <c r="I74" s="118" t="s">
        <v>94</v>
      </c>
      <c r="J74" s="119">
        <v>38</v>
      </c>
      <c r="K74" s="120">
        <f>H74*J74</f>
        <v>17088.6</v>
      </c>
      <c r="L74" s="121">
        <f>IF(D74="S",K74,"")</f>
      </c>
      <c r="M74" s="122">
        <f>IF(OR(D74="P",D74="U"),K74,"")</f>
        <v>17088.6</v>
      </c>
      <c r="N74" s="122">
        <f>IF(D74="H",K74,"")</f>
      </c>
      <c r="O74" s="122">
        <f>IF(D74="V",K74,"")</f>
      </c>
      <c r="P74" s="123">
        <v>0</v>
      </c>
      <c r="Q74" s="123">
        <v>0.00312</v>
      </c>
      <c r="R74" s="123">
        <v>0</v>
      </c>
      <c r="S74" s="124">
        <v>21</v>
      </c>
      <c r="T74" s="125">
        <f>K74*(S74+100)/100</f>
        <v>20677.206</v>
      </c>
      <c r="U74" s="126"/>
    </row>
    <row r="75" spans="1:21" s="133" customFormat="1" ht="33.75" outlineLevel="2">
      <c r="A75" s="127"/>
      <c r="B75" s="127"/>
      <c r="C75" s="127"/>
      <c r="D75" s="127"/>
      <c r="E75" s="127"/>
      <c r="F75" s="127"/>
      <c r="G75" s="128" t="s">
        <v>163</v>
      </c>
      <c r="H75" s="127"/>
      <c r="I75" s="129"/>
      <c r="J75" s="127"/>
      <c r="K75" s="127"/>
      <c r="L75" s="130"/>
      <c r="M75" s="130"/>
      <c r="N75" s="130"/>
      <c r="O75" s="130"/>
      <c r="P75" s="131"/>
      <c r="Q75" s="127"/>
      <c r="R75" s="127"/>
      <c r="S75" s="132"/>
      <c r="T75" s="132"/>
      <c r="U75" s="127"/>
    </row>
    <row r="76" spans="1:21" s="43" customFormat="1" ht="10.5" customHeight="1" outlineLevel="3">
      <c r="A76" s="42"/>
      <c r="B76" s="134"/>
      <c r="C76" s="134"/>
      <c r="D76" s="134"/>
      <c r="E76" s="134"/>
      <c r="F76" s="134"/>
      <c r="G76" s="134" t="s">
        <v>164</v>
      </c>
      <c r="H76" s="135"/>
      <c r="I76" s="136"/>
      <c r="J76" s="134"/>
      <c r="K76" s="134"/>
      <c r="L76" s="137"/>
      <c r="M76" s="137"/>
      <c r="N76" s="137"/>
      <c r="O76" s="137"/>
      <c r="P76" s="137"/>
      <c r="Q76" s="137"/>
      <c r="R76" s="137"/>
      <c r="S76" s="138"/>
      <c r="T76" s="138"/>
      <c r="U76" s="134"/>
    </row>
    <row r="77" spans="1:21" s="43" customFormat="1" ht="10.5" customHeight="1" outlineLevel="3">
      <c r="A77" s="42"/>
      <c r="B77" s="134"/>
      <c r="C77" s="134"/>
      <c r="D77" s="134"/>
      <c r="E77" s="134"/>
      <c r="F77" s="134"/>
      <c r="G77" s="134" t="s">
        <v>103</v>
      </c>
      <c r="H77" s="135">
        <v>449.7</v>
      </c>
      <c r="I77" s="136"/>
      <c r="J77" s="134"/>
      <c r="K77" s="134"/>
      <c r="L77" s="137"/>
      <c r="M77" s="137"/>
      <c r="N77" s="137"/>
      <c r="O77" s="137"/>
      <c r="P77" s="137"/>
      <c r="Q77" s="137"/>
      <c r="R77" s="137"/>
      <c r="S77" s="138"/>
      <c r="T77" s="138"/>
      <c r="U77" s="134"/>
    </row>
    <row r="78" spans="1:21" ht="12.75" outlineLevel="2">
      <c r="A78" s="3"/>
      <c r="B78" s="93"/>
      <c r="C78" s="93"/>
      <c r="D78" s="113" t="s">
        <v>91</v>
      </c>
      <c r="E78" s="114">
        <v>6</v>
      </c>
      <c r="F78" s="115" t="s">
        <v>165</v>
      </c>
      <c r="G78" s="116" t="s">
        <v>166</v>
      </c>
      <c r="H78" s="117">
        <v>107.7</v>
      </c>
      <c r="I78" s="118" t="s">
        <v>94</v>
      </c>
      <c r="J78" s="119">
        <v>13</v>
      </c>
      <c r="K78" s="120">
        <f>H78*J78</f>
        <v>1400.1000000000001</v>
      </c>
      <c r="L78" s="121">
        <f>IF(D78="S",K78,"")</f>
      </c>
      <c r="M78" s="122">
        <f>IF(OR(D78="P",D78="U"),K78,"")</f>
        <v>1400.1000000000001</v>
      </c>
      <c r="N78" s="122">
        <f>IF(D78="H",K78,"")</f>
      </c>
      <c r="O78" s="122">
        <f>IF(D78="V",K78,"")</f>
      </c>
      <c r="P78" s="123">
        <v>0</v>
      </c>
      <c r="Q78" s="123">
        <v>0.014999999999999998</v>
      </c>
      <c r="R78" s="123">
        <v>0</v>
      </c>
      <c r="S78" s="124">
        <v>21</v>
      </c>
      <c r="T78" s="125">
        <f>K78*(S78+100)/100</f>
        <v>1694.121</v>
      </c>
      <c r="U78" s="126"/>
    </row>
    <row r="79" spans="1:21" s="133" customFormat="1" ht="22.5" outlineLevel="2">
      <c r="A79" s="127"/>
      <c r="B79" s="127"/>
      <c r="C79" s="127"/>
      <c r="D79" s="127"/>
      <c r="E79" s="127"/>
      <c r="F79" s="127"/>
      <c r="G79" s="128" t="s">
        <v>95</v>
      </c>
      <c r="H79" s="127"/>
      <c r="I79" s="129"/>
      <c r="J79" s="127"/>
      <c r="K79" s="127"/>
      <c r="L79" s="130"/>
      <c r="M79" s="130"/>
      <c r="N79" s="130"/>
      <c r="O79" s="130"/>
      <c r="P79" s="131"/>
      <c r="Q79" s="127"/>
      <c r="R79" s="127"/>
      <c r="S79" s="132"/>
      <c r="T79" s="132"/>
      <c r="U79" s="127"/>
    </row>
    <row r="80" spans="1:21" s="43" customFormat="1" ht="10.5" customHeight="1" outlineLevel="3">
      <c r="A80" s="42"/>
      <c r="B80" s="134"/>
      <c r="C80" s="134"/>
      <c r="D80" s="134"/>
      <c r="E80" s="134"/>
      <c r="F80" s="134"/>
      <c r="G80" s="134" t="s">
        <v>167</v>
      </c>
      <c r="H80" s="135"/>
      <c r="I80" s="136"/>
      <c r="J80" s="134"/>
      <c r="K80" s="134"/>
      <c r="L80" s="137"/>
      <c r="M80" s="137"/>
      <c r="N80" s="137"/>
      <c r="O80" s="137"/>
      <c r="P80" s="137"/>
      <c r="Q80" s="137"/>
      <c r="R80" s="137"/>
      <c r="S80" s="138"/>
      <c r="T80" s="138"/>
      <c r="U80" s="134"/>
    </row>
    <row r="81" spans="1:21" s="43" customFormat="1" ht="10.5" customHeight="1" outlineLevel="3">
      <c r="A81" s="42"/>
      <c r="B81" s="134"/>
      <c r="C81" s="134"/>
      <c r="D81" s="134"/>
      <c r="E81" s="134"/>
      <c r="F81" s="134"/>
      <c r="G81" s="134" t="s">
        <v>168</v>
      </c>
      <c r="H81" s="135">
        <v>107.7</v>
      </c>
      <c r="I81" s="136"/>
      <c r="J81" s="134"/>
      <c r="K81" s="134"/>
      <c r="L81" s="137"/>
      <c r="M81" s="137"/>
      <c r="N81" s="137"/>
      <c r="O81" s="137"/>
      <c r="P81" s="137"/>
      <c r="Q81" s="137"/>
      <c r="R81" s="137"/>
      <c r="S81" s="138"/>
      <c r="T81" s="138"/>
      <c r="U81" s="134"/>
    </row>
    <row r="82" spans="1:21" ht="12.75" outlineLevel="2">
      <c r="A82" s="3"/>
      <c r="B82" s="93"/>
      <c r="C82" s="93"/>
      <c r="D82" s="113" t="s">
        <v>91</v>
      </c>
      <c r="E82" s="114">
        <v>7</v>
      </c>
      <c r="F82" s="115" t="s">
        <v>169</v>
      </c>
      <c r="G82" s="116" t="s">
        <v>170</v>
      </c>
      <c r="H82" s="117">
        <v>449.7</v>
      </c>
      <c r="I82" s="118" t="s">
        <v>94</v>
      </c>
      <c r="J82" s="119">
        <v>20</v>
      </c>
      <c r="K82" s="120">
        <f>H82*J82</f>
        <v>8994</v>
      </c>
      <c r="L82" s="121">
        <f>IF(D82="S",K82,"")</f>
      </c>
      <c r="M82" s="122">
        <f>IF(OR(D82="P",D82="U"),K82,"")</f>
        <v>8994</v>
      </c>
      <c r="N82" s="122">
        <f>IF(D82="H",K82,"")</f>
      </c>
      <c r="O82" s="122">
        <f>IF(D82="V",K82,"")</f>
      </c>
      <c r="P82" s="123">
        <v>0</v>
      </c>
      <c r="Q82" s="123">
        <v>0.009000000000000001</v>
      </c>
      <c r="R82" s="123">
        <v>0.06200000000001183</v>
      </c>
      <c r="S82" s="124">
        <v>21</v>
      </c>
      <c r="T82" s="125">
        <f>K82*(S82+100)/100</f>
        <v>10882.74</v>
      </c>
      <c r="U82" s="126"/>
    </row>
    <row r="83" spans="1:21" s="133" customFormat="1" ht="22.5" outlineLevel="2">
      <c r="A83" s="127"/>
      <c r="B83" s="127"/>
      <c r="C83" s="127"/>
      <c r="D83" s="127"/>
      <c r="E83" s="127"/>
      <c r="F83" s="127"/>
      <c r="G83" s="128" t="s">
        <v>95</v>
      </c>
      <c r="H83" s="127"/>
      <c r="I83" s="129"/>
      <c r="J83" s="127"/>
      <c r="K83" s="127"/>
      <c r="L83" s="130"/>
      <c r="M83" s="130"/>
      <c r="N83" s="130"/>
      <c r="O83" s="130"/>
      <c r="P83" s="131"/>
      <c r="Q83" s="127"/>
      <c r="R83" s="127"/>
      <c r="S83" s="132"/>
      <c r="T83" s="132"/>
      <c r="U83" s="127"/>
    </row>
    <row r="84" spans="1:21" s="43" customFormat="1" ht="10.5" customHeight="1" outlineLevel="3">
      <c r="A84" s="42"/>
      <c r="B84" s="134"/>
      <c r="C84" s="134"/>
      <c r="D84" s="134"/>
      <c r="E84" s="134"/>
      <c r="F84" s="134"/>
      <c r="G84" s="134" t="s">
        <v>103</v>
      </c>
      <c r="H84" s="135">
        <v>449.7</v>
      </c>
      <c r="I84" s="136"/>
      <c r="J84" s="134"/>
      <c r="K84" s="134"/>
      <c r="L84" s="137"/>
      <c r="M84" s="137"/>
      <c r="N84" s="137"/>
      <c r="O84" s="137"/>
      <c r="P84" s="137"/>
      <c r="Q84" s="137"/>
      <c r="R84" s="137"/>
      <c r="S84" s="138"/>
      <c r="T84" s="138"/>
      <c r="U84" s="134"/>
    </row>
    <row r="85" spans="1:21" ht="12.75" outlineLevel="2">
      <c r="A85" s="3"/>
      <c r="B85" s="93"/>
      <c r="C85" s="93"/>
      <c r="D85" s="113" t="s">
        <v>91</v>
      </c>
      <c r="E85" s="114">
        <v>8</v>
      </c>
      <c r="F85" s="115" t="s">
        <v>171</v>
      </c>
      <c r="G85" s="116" t="s">
        <v>172</v>
      </c>
      <c r="H85" s="117">
        <v>14</v>
      </c>
      <c r="I85" s="118" t="s">
        <v>125</v>
      </c>
      <c r="J85" s="119">
        <v>28</v>
      </c>
      <c r="K85" s="120">
        <f>H85*J85</f>
        <v>392</v>
      </c>
      <c r="L85" s="121">
        <f>IF(D85="S",K85,"")</f>
      </c>
      <c r="M85" s="122">
        <f>IF(OR(D85="P",D85="U"),K85,"")</f>
        <v>392</v>
      </c>
      <c r="N85" s="122">
        <f>IF(D85="H",K85,"")</f>
      </c>
      <c r="O85" s="122">
        <f>IF(D85="V",K85,"")</f>
      </c>
      <c r="P85" s="123">
        <v>0</v>
      </c>
      <c r="Q85" s="123">
        <v>0.00394</v>
      </c>
      <c r="R85" s="123">
        <v>0</v>
      </c>
      <c r="S85" s="124">
        <v>21</v>
      </c>
      <c r="T85" s="125">
        <f>K85*(S85+100)/100</f>
        <v>474.32</v>
      </c>
      <c r="U85" s="126"/>
    </row>
    <row r="86" spans="1:21" s="133" customFormat="1" ht="22.5" outlineLevel="2">
      <c r="A86" s="127"/>
      <c r="B86" s="127"/>
      <c r="C86" s="127"/>
      <c r="D86" s="127"/>
      <c r="E86" s="127"/>
      <c r="F86" s="127"/>
      <c r="G86" s="128" t="s">
        <v>173</v>
      </c>
      <c r="H86" s="127"/>
      <c r="I86" s="129"/>
      <c r="J86" s="127"/>
      <c r="K86" s="127"/>
      <c r="L86" s="130"/>
      <c r="M86" s="130"/>
      <c r="N86" s="130"/>
      <c r="O86" s="130"/>
      <c r="P86" s="131"/>
      <c r="Q86" s="127"/>
      <c r="R86" s="127"/>
      <c r="S86" s="132"/>
      <c r="T86" s="132"/>
      <c r="U86" s="127"/>
    </row>
    <row r="87" spans="1:21" s="43" customFormat="1" ht="10.5" customHeight="1" outlineLevel="3">
      <c r="A87" s="42"/>
      <c r="B87" s="134"/>
      <c r="C87" s="134"/>
      <c r="D87" s="134"/>
      <c r="E87" s="134"/>
      <c r="F87" s="134"/>
      <c r="G87" s="134" t="s">
        <v>174</v>
      </c>
      <c r="H87" s="135"/>
      <c r="I87" s="136"/>
      <c r="J87" s="134"/>
      <c r="K87" s="134"/>
      <c r="L87" s="137"/>
      <c r="M87" s="137"/>
      <c r="N87" s="137"/>
      <c r="O87" s="137"/>
      <c r="P87" s="137"/>
      <c r="Q87" s="137"/>
      <c r="R87" s="137"/>
      <c r="S87" s="138"/>
      <c r="T87" s="138"/>
      <c r="U87" s="134"/>
    </row>
    <row r="88" spans="1:21" s="43" customFormat="1" ht="10.5" customHeight="1" outlineLevel="3">
      <c r="A88" s="42"/>
      <c r="B88" s="134"/>
      <c r="C88" s="134"/>
      <c r="D88" s="134"/>
      <c r="E88" s="134"/>
      <c r="F88" s="134"/>
      <c r="G88" s="134" t="s">
        <v>175</v>
      </c>
      <c r="H88" s="135">
        <v>14</v>
      </c>
      <c r="I88" s="136"/>
      <c r="J88" s="134"/>
      <c r="K88" s="134"/>
      <c r="L88" s="137"/>
      <c r="M88" s="137"/>
      <c r="N88" s="137"/>
      <c r="O88" s="137"/>
      <c r="P88" s="137"/>
      <c r="Q88" s="137"/>
      <c r="R88" s="137"/>
      <c r="S88" s="138"/>
      <c r="T88" s="138"/>
      <c r="U88" s="134"/>
    </row>
    <row r="89" spans="1:21" ht="12.75" outlineLevel="2">
      <c r="A89" s="3"/>
      <c r="B89" s="93"/>
      <c r="C89" s="93"/>
      <c r="D89" s="113" t="s">
        <v>91</v>
      </c>
      <c r="E89" s="114">
        <v>9</v>
      </c>
      <c r="F89" s="115" t="s">
        <v>176</v>
      </c>
      <c r="G89" s="116" t="s">
        <v>177</v>
      </c>
      <c r="H89" s="117">
        <v>23</v>
      </c>
      <c r="I89" s="118" t="s">
        <v>125</v>
      </c>
      <c r="J89" s="119">
        <v>38</v>
      </c>
      <c r="K89" s="120">
        <f>H89*J89</f>
        <v>874</v>
      </c>
      <c r="L89" s="121">
        <f>IF(D89="S",K89,"")</f>
      </c>
      <c r="M89" s="122">
        <f>IF(OR(D89="P",D89="U"),K89,"")</f>
        <v>874</v>
      </c>
      <c r="N89" s="122">
        <f>IF(D89="H",K89,"")</f>
      </c>
      <c r="O89" s="122">
        <f>IF(D89="V",K89,"")</f>
      </c>
      <c r="P89" s="123">
        <v>0</v>
      </c>
      <c r="Q89" s="123">
        <v>0.0026</v>
      </c>
      <c r="R89" s="123">
        <v>0</v>
      </c>
      <c r="S89" s="124">
        <v>21</v>
      </c>
      <c r="T89" s="125">
        <f>K89*(S89+100)/100</f>
        <v>1057.54</v>
      </c>
      <c r="U89" s="126"/>
    </row>
    <row r="90" spans="1:21" s="133" customFormat="1" ht="22.5" outlineLevel="2">
      <c r="A90" s="127"/>
      <c r="B90" s="127"/>
      <c r="C90" s="127"/>
      <c r="D90" s="127"/>
      <c r="E90" s="127"/>
      <c r="F90" s="127"/>
      <c r="G90" s="128" t="s">
        <v>178</v>
      </c>
      <c r="H90" s="127"/>
      <c r="I90" s="129"/>
      <c r="J90" s="127"/>
      <c r="K90" s="127"/>
      <c r="L90" s="130"/>
      <c r="M90" s="130"/>
      <c r="N90" s="130"/>
      <c r="O90" s="130"/>
      <c r="P90" s="131"/>
      <c r="Q90" s="127"/>
      <c r="R90" s="127"/>
      <c r="S90" s="132"/>
      <c r="T90" s="132"/>
      <c r="U90" s="127"/>
    </row>
    <row r="91" spans="1:21" s="43" customFormat="1" ht="10.5" customHeight="1" outlineLevel="3">
      <c r="A91" s="42"/>
      <c r="B91" s="134"/>
      <c r="C91" s="134"/>
      <c r="D91" s="134"/>
      <c r="E91" s="134"/>
      <c r="F91" s="134"/>
      <c r="G91" s="134" t="s">
        <v>174</v>
      </c>
      <c r="H91" s="135"/>
      <c r="I91" s="136"/>
      <c r="J91" s="134"/>
      <c r="K91" s="134"/>
      <c r="L91" s="137"/>
      <c r="M91" s="137"/>
      <c r="N91" s="137"/>
      <c r="O91" s="137"/>
      <c r="P91" s="137"/>
      <c r="Q91" s="137"/>
      <c r="R91" s="137"/>
      <c r="S91" s="138"/>
      <c r="T91" s="138"/>
      <c r="U91" s="134"/>
    </row>
    <row r="92" spans="1:21" s="43" customFormat="1" ht="10.5" customHeight="1" outlineLevel="3">
      <c r="A92" s="42"/>
      <c r="B92" s="134"/>
      <c r="C92" s="134"/>
      <c r="D92" s="134"/>
      <c r="E92" s="134"/>
      <c r="F92" s="134"/>
      <c r="G92" s="134" t="s">
        <v>179</v>
      </c>
      <c r="H92" s="135">
        <v>23</v>
      </c>
      <c r="I92" s="136"/>
      <c r="J92" s="134"/>
      <c r="K92" s="134"/>
      <c r="L92" s="137"/>
      <c r="M92" s="137"/>
      <c r="N92" s="137"/>
      <c r="O92" s="137"/>
      <c r="P92" s="137"/>
      <c r="Q92" s="137"/>
      <c r="R92" s="137"/>
      <c r="S92" s="138"/>
      <c r="T92" s="138"/>
      <c r="U92" s="134"/>
    </row>
    <row r="93" spans="1:21" ht="12.75" outlineLevel="2">
      <c r="A93" s="3"/>
      <c r="B93" s="93"/>
      <c r="C93" s="93"/>
      <c r="D93" s="113" t="s">
        <v>91</v>
      </c>
      <c r="E93" s="114">
        <v>10</v>
      </c>
      <c r="F93" s="115" t="s">
        <v>180</v>
      </c>
      <c r="G93" s="116" t="s">
        <v>181</v>
      </c>
      <c r="H93" s="117">
        <v>54.7</v>
      </c>
      <c r="I93" s="118" t="s">
        <v>125</v>
      </c>
      <c r="J93" s="119">
        <v>60</v>
      </c>
      <c r="K93" s="120">
        <f>H93*J93</f>
        <v>3282</v>
      </c>
      <c r="L93" s="121">
        <f>IF(D93="S",K93,"")</f>
      </c>
      <c r="M93" s="122">
        <f>IF(OR(D93="P",D93="U"),K93,"")</f>
        <v>3282</v>
      </c>
      <c r="N93" s="122">
        <f>IF(D93="H",K93,"")</f>
      </c>
      <c r="O93" s="122">
        <f>IF(D93="V",K93,"")</f>
      </c>
      <c r="P93" s="123">
        <v>0</v>
      </c>
      <c r="Q93" s="123">
        <v>0.006050000000000001</v>
      </c>
      <c r="R93" s="123">
        <v>0</v>
      </c>
      <c r="S93" s="124">
        <v>21</v>
      </c>
      <c r="T93" s="125">
        <f>K93*(S93+100)/100</f>
        <v>3971.22</v>
      </c>
      <c r="U93" s="126"/>
    </row>
    <row r="94" spans="1:21" s="133" customFormat="1" ht="22.5" outlineLevel="2">
      <c r="A94" s="127"/>
      <c r="B94" s="127"/>
      <c r="C94" s="127"/>
      <c r="D94" s="127"/>
      <c r="E94" s="127"/>
      <c r="F94" s="127"/>
      <c r="G94" s="128" t="s">
        <v>182</v>
      </c>
      <c r="H94" s="127"/>
      <c r="I94" s="129"/>
      <c r="J94" s="127"/>
      <c r="K94" s="127"/>
      <c r="L94" s="130"/>
      <c r="M94" s="130"/>
      <c r="N94" s="130"/>
      <c r="O94" s="130"/>
      <c r="P94" s="131"/>
      <c r="Q94" s="127"/>
      <c r="R94" s="127"/>
      <c r="S94" s="132"/>
      <c r="T94" s="132"/>
      <c r="U94" s="127"/>
    </row>
    <row r="95" spans="1:21" s="43" customFormat="1" ht="10.5" customHeight="1" outlineLevel="3">
      <c r="A95" s="42"/>
      <c r="B95" s="134"/>
      <c r="C95" s="134"/>
      <c r="D95" s="134"/>
      <c r="E95" s="134"/>
      <c r="F95" s="134"/>
      <c r="G95" s="134" t="s">
        <v>174</v>
      </c>
      <c r="H95" s="135"/>
      <c r="I95" s="136"/>
      <c r="J95" s="134"/>
      <c r="K95" s="134"/>
      <c r="L95" s="137"/>
      <c r="M95" s="137"/>
      <c r="N95" s="137"/>
      <c r="O95" s="137"/>
      <c r="P95" s="137"/>
      <c r="Q95" s="137"/>
      <c r="R95" s="137"/>
      <c r="S95" s="138"/>
      <c r="T95" s="138"/>
      <c r="U95" s="134"/>
    </row>
    <row r="96" spans="1:21" s="43" customFormat="1" ht="10.5" customHeight="1" outlineLevel="3">
      <c r="A96" s="42"/>
      <c r="B96" s="134"/>
      <c r="C96" s="134"/>
      <c r="D96" s="134"/>
      <c r="E96" s="134"/>
      <c r="F96" s="134"/>
      <c r="G96" s="134" t="s">
        <v>183</v>
      </c>
      <c r="H96" s="135">
        <v>54.7</v>
      </c>
      <c r="I96" s="136"/>
      <c r="J96" s="134"/>
      <c r="K96" s="134"/>
      <c r="L96" s="137"/>
      <c r="M96" s="137"/>
      <c r="N96" s="137"/>
      <c r="O96" s="137"/>
      <c r="P96" s="137"/>
      <c r="Q96" s="137"/>
      <c r="R96" s="137"/>
      <c r="S96" s="138"/>
      <c r="T96" s="138"/>
      <c r="U96" s="134"/>
    </row>
    <row r="97" spans="1:21" ht="12.75" outlineLevel="2">
      <c r="A97" s="3"/>
      <c r="B97" s="93"/>
      <c r="C97" s="93"/>
      <c r="D97" s="113" t="s">
        <v>91</v>
      </c>
      <c r="E97" s="114">
        <v>11</v>
      </c>
      <c r="F97" s="115" t="s">
        <v>184</v>
      </c>
      <c r="G97" s="116" t="s">
        <v>185</v>
      </c>
      <c r="H97" s="117">
        <v>15</v>
      </c>
      <c r="I97" s="118" t="s">
        <v>125</v>
      </c>
      <c r="J97" s="119">
        <v>115</v>
      </c>
      <c r="K97" s="120">
        <f>H97*J97</f>
        <v>1725</v>
      </c>
      <c r="L97" s="121">
        <f>IF(D97="S",K97,"")</f>
      </c>
      <c r="M97" s="122">
        <f>IF(OR(D97="P",D97="U"),K97,"")</f>
        <v>1725</v>
      </c>
      <c r="N97" s="122">
        <f>IF(D97="H",K97,"")</f>
      </c>
      <c r="O97" s="122">
        <f>IF(D97="V",K97,"")</f>
      </c>
      <c r="P97" s="123">
        <v>0</v>
      </c>
      <c r="Q97" s="123">
        <v>0.01213</v>
      </c>
      <c r="R97" s="123">
        <v>0</v>
      </c>
      <c r="S97" s="124">
        <v>21</v>
      </c>
      <c r="T97" s="125">
        <f>K97*(S97+100)/100</f>
        <v>2087.25</v>
      </c>
      <c r="U97" s="126"/>
    </row>
    <row r="98" spans="1:21" s="133" customFormat="1" ht="22.5" outlineLevel="2">
      <c r="A98" s="127"/>
      <c r="B98" s="127"/>
      <c r="C98" s="127"/>
      <c r="D98" s="127"/>
      <c r="E98" s="127"/>
      <c r="F98" s="127"/>
      <c r="G98" s="128" t="s">
        <v>182</v>
      </c>
      <c r="H98" s="127"/>
      <c r="I98" s="129"/>
      <c r="J98" s="127"/>
      <c r="K98" s="127"/>
      <c r="L98" s="130"/>
      <c r="M98" s="130"/>
      <c r="N98" s="130"/>
      <c r="O98" s="130"/>
      <c r="P98" s="131"/>
      <c r="Q98" s="127"/>
      <c r="R98" s="127"/>
      <c r="S98" s="132"/>
      <c r="T98" s="132"/>
      <c r="U98" s="127"/>
    </row>
    <row r="99" spans="1:21" s="43" customFormat="1" ht="10.5" customHeight="1" outlineLevel="3">
      <c r="A99" s="42"/>
      <c r="B99" s="134"/>
      <c r="C99" s="134"/>
      <c r="D99" s="134"/>
      <c r="E99" s="134"/>
      <c r="F99" s="134"/>
      <c r="G99" s="134" t="s">
        <v>174</v>
      </c>
      <c r="H99" s="135"/>
      <c r="I99" s="136"/>
      <c r="J99" s="134"/>
      <c r="K99" s="134"/>
      <c r="L99" s="137"/>
      <c r="M99" s="137"/>
      <c r="N99" s="137"/>
      <c r="O99" s="137"/>
      <c r="P99" s="137"/>
      <c r="Q99" s="137"/>
      <c r="R99" s="137"/>
      <c r="S99" s="138"/>
      <c r="T99" s="138"/>
      <c r="U99" s="134"/>
    </row>
    <row r="100" spans="1:21" s="43" customFormat="1" ht="10.5" customHeight="1" outlineLevel="3">
      <c r="A100" s="42"/>
      <c r="B100" s="134"/>
      <c r="C100" s="134"/>
      <c r="D100" s="134"/>
      <c r="E100" s="134"/>
      <c r="F100" s="134"/>
      <c r="G100" s="134" t="s">
        <v>186</v>
      </c>
      <c r="H100" s="135">
        <v>15</v>
      </c>
      <c r="I100" s="136"/>
      <c r="J100" s="134"/>
      <c r="K100" s="134"/>
      <c r="L100" s="137"/>
      <c r="M100" s="137"/>
      <c r="N100" s="137"/>
      <c r="O100" s="137"/>
      <c r="P100" s="137"/>
      <c r="Q100" s="137"/>
      <c r="R100" s="137"/>
      <c r="S100" s="138"/>
      <c r="T100" s="138"/>
      <c r="U100" s="134"/>
    </row>
    <row r="101" spans="1:21" ht="12.75" outlineLevel="2">
      <c r="A101" s="3"/>
      <c r="B101" s="93"/>
      <c r="C101" s="93"/>
      <c r="D101" s="113" t="s">
        <v>91</v>
      </c>
      <c r="E101" s="114">
        <v>12</v>
      </c>
      <c r="F101" s="115" t="s">
        <v>187</v>
      </c>
      <c r="G101" s="116" t="s">
        <v>188</v>
      </c>
      <c r="H101" s="117">
        <v>23.4</v>
      </c>
      <c r="I101" s="118" t="s">
        <v>125</v>
      </c>
      <c r="J101" s="119">
        <v>22</v>
      </c>
      <c r="K101" s="120">
        <f>H101*J101</f>
        <v>514.8</v>
      </c>
      <c r="L101" s="121">
        <f>IF(D101="S",K101,"")</f>
      </c>
      <c r="M101" s="122">
        <f>IF(OR(D101="P",D101="U"),K101,"")</f>
        <v>514.8</v>
      </c>
      <c r="N101" s="122">
        <f>IF(D101="H",K101,"")</f>
      </c>
      <c r="O101" s="122">
        <f>IF(D101="V",K101,"")</f>
      </c>
      <c r="P101" s="123">
        <v>0</v>
      </c>
      <c r="Q101" s="123">
        <v>0.0034799999999999996</v>
      </c>
      <c r="R101" s="123">
        <v>0</v>
      </c>
      <c r="S101" s="124">
        <v>21</v>
      </c>
      <c r="T101" s="125">
        <f>K101*(S101+100)/100</f>
        <v>622.9079999999999</v>
      </c>
      <c r="U101" s="126"/>
    </row>
    <row r="102" spans="1:21" s="133" customFormat="1" ht="22.5" outlineLevel="2">
      <c r="A102" s="127"/>
      <c r="B102" s="127"/>
      <c r="C102" s="127"/>
      <c r="D102" s="127"/>
      <c r="E102" s="127"/>
      <c r="F102" s="127"/>
      <c r="G102" s="128" t="s">
        <v>95</v>
      </c>
      <c r="H102" s="127"/>
      <c r="I102" s="129"/>
      <c r="J102" s="127"/>
      <c r="K102" s="127"/>
      <c r="L102" s="130"/>
      <c r="M102" s="130"/>
      <c r="N102" s="130"/>
      <c r="O102" s="130"/>
      <c r="P102" s="131"/>
      <c r="Q102" s="127"/>
      <c r="R102" s="127"/>
      <c r="S102" s="132"/>
      <c r="T102" s="132"/>
      <c r="U102" s="127"/>
    </row>
    <row r="103" spans="1:21" s="43" customFormat="1" ht="10.5" customHeight="1" outlineLevel="3">
      <c r="A103" s="42"/>
      <c r="B103" s="134"/>
      <c r="C103" s="134"/>
      <c r="D103" s="134"/>
      <c r="E103" s="134"/>
      <c r="F103" s="134"/>
      <c r="G103" s="134" t="s">
        <v>174</v>
      </c>
      <c r="H103" s="135"/>
      <c r="I103" s="136"/>
      <c r="J103" s="134"/>
      <c r="K103" s="134"/>
      <c r="L103" s="137"/>
      <c r="M103" s="137"/>
      <c r="N103" s="137"/>
      <c r="O103" s="137"/>
      <c r="P103" s="137"/>
      <c r="Q103" s="137"/>
      <c r="R103" s="137"/>
      <c r="S103" s="138"/>
      <c r="T103" s="138"/>
      <c r="U103" s="134"/>
    </row>
    <row r="104" spans="1:21" s="43" customFormat="1" ht="10.5" customHeight="1" outlineLevel="3">
      <c r="A104" s="42"/>
      <c r="B104" s="134"/>
      <c r="C104" s="134"/>
      <c r="D104" s="134"/>
      <c r="E104" s="134"/>
      <c r="F104" s="134"/>
      <c r="G104" s="134" t="s">
        <v>189</v>
      </c>
      <c r="H104" s="135">
        <v>23.4</v>
      </c>
      <c r="I104" s="136"/>
      <c r="J104" s="134"/>
      <c r="K104" s="134"/>
      <c r="L104" s="137"/>
      <c r="M104" s="137"/>
      <c r="N104" s="137"/>
      <c r="O104" s="137"/>
      <c r="P104" s="137"/>
      <c r="Q104" s="137"/>
      <c r="R104" s="137"/>
      <c r="S104" s="138"/>
      <c r="T104" s="138"/>
      <c r="U104" s="134"/>
    </row>
    <row r="105" spans="1:21" ht="12.75" outlineLevel="2">
      <c r="A105" s="3"/>
      <c r="B105" s="93"/>
      <c r="C105" s="93"/>
      <c r="D105" s="113" t="s">
        <v>91</v>
      </c>
      <c r="E105" s="114">
        <v>13</v>
      </c>
      <c r="F105" s="115" t="s">
        <v>190</v>
      </c>
      <c r="G105" s="116" t="s">
        <v>191</v>
      </c>
      <c r="H105" s="117">
        <v>50.5</v>
      </c>
      <c r="I105" s="118" t="s">
        <v>125</v>
      </c>
      <c r="J105" s="119">
        <v>50</v>
      </c>
      <c r="K105" s="120">
        <f>H105*J105</f>
        <v>2525</v>
      </c>
      <c r="L105" s="121">
        <f>IF(D105="S",K105,"")</f>
      </c>
      <c r="M105" s="122">
        <f>IF(OR(D105="P",D105="U"),K105,"")</f>
        <v>2525</v>
      </c>
      <c r="N105" s="122">
        <f>IF(D105="H",K105,"")</f>
      </c>
      <c r="O105" s="122">
        <f>IF(D105="V",K105,"")</f>
      </c>
      <c r="P105" s="123">
        <v>0</v>
      </c>
      <c r="Q105" s="123">
        <v>0.00191</v>
      </c>
      <c r="R105" s="123">
        <v>0</v>
      </c>
      <c r="S105" s="124">
        <v>21</v>
      </c>
      <c r="T105" s="125">
        <f>K105*(S105+100)/100</f>
        <v>3055.25</v>
      </c>
      <c r="U105" s="126"/>
    </row>
    <row r="106" spans="1:21" s="133" customFormat="1" ht="22.5" outlineLevel="2">
      <c r="A106" s="127"/>
      <c r="B106" s="127"/>
      <c r="C106" s="127"/>
      <c r="D106" s="127"/>
      <c r="E106" s="127"/>
      <c r="F106" s="127"/>
      <c r="G106" s="128" t="s">
        <v>95</v>
      </c>
      <c r="H106" s="127"/>
      <c r="I106" s="129"/>
      <c r="J106" s="127"/>
      <c r="K106" s="127"/>
      <c r="L106" s="130"/>
      <c r="M106" s="130"/>
      <c r="N106" s="130"/>
      <c r="O106" s="130"/>
      <c r="P106" s="131"/>
      <c r="Q106" s="127"/>
      <c r="R106" s="127"/>
      <c r="S106" s="132"/>
      <c r="T106" s="132"/>
      <c r="U106" s="127"/>
    </row>
    <row r="107" spans="1:21" s="43" customFormat="1" ht="10.5" customHeight="1" outlineLevel="3">
      <c r="A107" s="42"/>
      <c r="B107" s="134"/>
      <c r="C107" s="134"/>
      <c r="D107" s="134"/>
      <c r="E107" s="134"/>
      <c r="F107" s="134"/>
      <c r="G107" s="134" t="s">
        <v>174</v>
      </c>
      <c r="H107" s="135"/>
      <c r="I107" s="136"/>
      <c r="J107" s="134"/>
      <c r="K107" s="134"/>
      <c r="L107" s="137"/>
      <c r="M107" s="137"/>
      <c r="N107" s="137"/>
      <c r="O107" s="137"/>
      <c r="P107" s="137"/>
      <c r="Q107" s="137"/>
      <c r="R107" s="137"/>
      <c r="S107" s="138"/>
      <c r="T107" s="138"/>
      <c r="U107" s="134"/>
    </row>
    <row r="108" spans="1:21" s="43" customFormat="1" ht="10.5" customHeight="1" outlineLevel="3">
      <c r="A108" s="42"/>
      <c r="B108" s="134"/>
      <c r="C108" s="134"/>
      <c r="D108" s="134"/>
      <c r="E108" s="134"/>
      <c r="F108" s="134"/>
      <c r="G108" s="134" t="s">
        <v>192</v>
      </c>
      <c r="H108" s="135">
        <v>50.5</v>
      </c>
      <c r="I108" s="136"/>
      <c r="J108" s="134"/>
      <c r="K108" s="134"/>
      <c r="L108" s="137"/>
      <c r="M108" s="137"/>
      <c r="N108" s="137"/>
      <c r="O108" s="137"/>
      <c r="P108" s="137"/>
      <c r="Q108" s="137"/>
      <c r="R108" s="137"/>
      <c r="S108" s="138"/>
      <c r="T108" s="138"/>
      <c r="U108" s="134"/>
    </row>
    <row r="109" spans="1:21" ht="12.75" outlineLevel="2">
      <c r="A109" s="3"/>
      <c r="B109" s="93"/>
      <c r="C109" s="93"/>
      <c r="D109" s="113" t="s">
        <v>91</v>
      </c>
      <c r="E109" s="114">
        <v>14</v>
      </c>
      <c r="F109" s="115" t="s">
        <v>193</v>
      </c>
      <c r="G109" s="116" t="s">
        <v>194</v>
      </c>
      <c r="H109" s="117">
        <v>48</v>
      </c>
      <c r="I109" s="118" t="s">
        <v>125</v>
      </c>
      <c r="J109" s="119">
        <v>32</v>
      </c>
      <c r="K109" s="120">
        <f>H109*J109</f>
        <v>1536</v>
      </c>
      <c r="L109" s="121">
        <f>IF(D109="S",K109,"")</f>
      </c>
      <c r="M109" s="122">
        <f>IF(OR(D109="P",D109="U"),K109,"")</f>
        <v>1536</v>
      </c>
      <c r="N109" s="122">
        <f>IF(D109="H",K109,"")</f>
      </c>
      <c r="O109" s="122">
        <f>IF(D109="V",K109,"")</f>
      </c>
      <c r="P109" s="123">
        <v>0</v>
      </c>
      <c r="Q109" s="123">
        <v>0.00175</v>
      </c>
      <c r="R109" s="123">
        <v>0</v>
      </c>
      <c r="S109" s="124">
        <v>21</v>
      </c>
      <c r="T109" s="125">
        <f>K109*(S109+100)/100</f>
        <v>1858.56</v>
      </c>
      <c r="U109" s="126"/>
    </row>
    <row r="110" spans="1:21" s="133" customFormat="1" ht="22.5" outlineLevel="2">
      <c r="A110" s="127"/>
      <c r="B110" s="127"/>
      <c r="C110" s="127"/>
      <c r="D110" s="127"/>
      <c r="E110" s="127"/>
      <c r="F110" s="127"/>
      <c r="G110" s="128" t="s">
        <v>95</v>
      </c>
      <c r="H110" s="127"/>
      <c r="I110" s="129"/>
      <c r="J110" s="127"/>
      <c r="K110" s="127"/>
      <c r="L110" s="130"/>
      <c r="M110" s="130"/>
      <c r="N110" s="130"/>
      <c r="O110" s="130"/>
      <c r="P110" s="131"/>
      <c r="Q110" s="127"/>
      <c r="R110" s="127"/>
      <c r="S110" s="132"/>
      <c r="T110" s="132"/>
      <c r="U110" s="127"/>
    </row>
    <row r="111" spans="1:21" s="43" customFormat="1" ht="10.5" customHeight="1" outlineLevel="3">
      <c r="A111" s="42"/>
      <c r="B111" s="134"/>
      <c r="C111" s="134"/>
      <c r="D111" s="134"/>
      <c r="E111" s="134"/>
      <c r="F111" s="134"/>
      <c r="G111" s="134" t="s">
        <v>174</v>
      </c>
      <c r="H111" s="135"/>
      <c r="I111" s="136"/>
      <c r="J111" s="134"/>
      <c r="K111" s="134"/>
      <c r="L111" s="137"/>
      <c r="M111" s="137"/>
      <c r="N111" s="137"/>
      <c r="O111" s="137"/>
      <c r="P111" s="137"/>
      <c r="Q111" s="137"/>
      <c r="R111" s="137"/>
      <c r="S111" s="138"/>
      <c r="T111" s="138"/>
      <c r="U111" s="134"/>
    </row>
    <row r="112" spans="1:21" s="43" customFormat="1" ht="10.5" customHeight="1" outlineLevel="3">
      <c r="A112" s="42"/>
      <c r="B112" s="134"/>
      <c r="C112" s="134"/>
      <c r="D112" s="134"/>
      <c r="E112" s="134"/>
      <c r="F112" s="134"/>
      <c r="G112" s="134" t="s">
        <v>195</v>
      </c>
      <c r="H112" s="135">
        <v>48</v>
      </c>
      <c r="I112" s="136"/>
      <c r="J112" s="134"/>
      <c r="K112" s="134"/>
      <c r="L112" s="137"/>
      <c r="M112" s="137"/>
      <c r="N112" s="137"/>
      <c r="O112" s="137"/>
      <c r="P112" s="137"/>
      <c r="Q112" s="137"/>
      <c r="R112" s="137"/>
      <c r="S112" s="138"/>
      <c r="T112" s="138"/>
      <c r="U112" s="134"/>
    </row>
    <row r="113" spans="1:21" ht="12.75" outlineLevel="2">
      <c r="A113" s="3"/>
      <c r="B113" s="93"/>
      <c r="C113" s="93"/>
      <c r="D113" s="113" t="s">
        <v>91</v>
      </c>
      <c r="E113" s="114">
        <v>15</v>
      </c>
      <c r="F113" s="115" t="s">
        <v>196</v>
      </c>
      <c r="G113" s="116" t="s">
        <v>197</v>
      </c>
      <c r="H113" s="117">
        <v>65</v>
      </c>
      <c r="I113" s="118" t="s">
        <v>125</v>
      </c>
      <c r="J113" s="119">
        <v>26</v>
      </c>
      <c r="K113" s="120">
        <f>H113*J113</f>
        <v>1690</v>
      </c>
      <c r="L113" s="121">
        <f>IF(D113="S",K113,"")</f>
      </c>
      <c r="M113" s="122">
        <f>IF(OR(D113="P",D113="U"),K113,"")</f>
        <v>1690</v>
      </c>
      <c r="N113" s="122">
        <f>IF(D113="H",K113,"")</f>
      </c>
      <c r="O113" s="122">
        <f>IF(D113="V",K113,"")</f>
      </c>
      <c r="P113" s="123">
        <v>0</v>
      </c>
      <c r="Q113" s="123">
        <v>0.00177</v>
      </c>
      <c r="R113" s="123">
        <v>0</v>
      </c>
      <c r="S113" s="124">
        <v>21</v>
      </c>
      <c r="T113" s="125">
        <f>K113*(S113+100)/100</f>
        <v>2044.9</v>
      </c>
      <c r="U113" s="126"/>
    </row>
    <row r="114" spans="1:21" s="133" customFormat="1" ht="22.5" outlineLevel="2">
      <c r="A114" s="127"/>
      <c r="B114" s="127"/>
      <c r="C114" s="127"/>
      <c r="D114" s="127"/>
      <c r="E114" s="127"/>
      <c r="F114" s="127"/>
      <c r="G114" s="128" t="s">
        <v>95</v>
      </c>
      <c r="H114" s="127"/>
      <c r="I114" s="129"/>
      <c r="J114" s="127"/>
      <c r="K114" s="127"/>
      <c r="L114" s="130"/>
      <c r="M114" s="130"/>
      <c r="N114" s="130"/>
      <c r="O114" s="130"/>
      <c r="P114" s="131"/>
      <c r="Q114" s="127"/>
      <c r="R114" s="127"/>
      <c r="S114" s="132"/>
      <c r="T114" s="132"/>
      <c r="U114" s="127"/>
    </row>
    <row r="115" spans="1:21" s="43" customFormat="1" ht="10.5" customHeight="1" outlineLevel="3">
      <c r="A115" s="42"/>
      <c r="B115" s="134"/>
      <c r="C115" s="134"/>
      <c r="D115" s="134"/>
      <c r="E115" s="134"/>
      <c r="F115" s="134"/>
      <c r="G115" s="134" t="s">
        <v>174</v>
      </c>
      <c r="H115" s="135"/>
      <c r="I115" s="136"/>
      <c r="J115" s="134"/>
      <c r="K115" s="134"/>
      <c r="L115" s="137"/>
      <c r="M115" s="137"/>
      <c r="N115" s="137"/>
      <c r="O115" s="137"/>
      <c r="P115" s="137"/>
      <c r="Q115" s="137"/>
      <c r="R115" s="137"/>
      <c r="S115" s="138"/>
      <c r="T115" s="138"/>
      <c r="U115" s="134"/>
    </row>
    <row r="116" spans="1:21" s="43" customFormat="1" ht="10.5" customHeight="1" outlineLevel="3">
      <c r="A116" s="42"/>
      <c r="B116" s="134"/>
      <c r="C116" s="134"/>
      <c r="D116" s="134"/>
      <c r="E116" s="134"/>
      <c r="F116" s="134"/>
      <c r="G116" s="134" t="s">
        <v>198</v>
      </c>
      <c r="H116" s="135">
        <v>65</v>
      </c>
      <c r="I116" s="136"/>
      <c r="J116" s="134"/>
      <c r="K116" s="134"/>
      <c r="L116" s="137"/>
      <c r="M116" s="137"/>
      <c r="N116" s="137"/>
      <c r="O116" s="137"/>
      <c r="P116" s="137"/>
      <c r="Q116" s="137"/>
      <c r="R116" s="137"/>
      <c r="S116" s="138"/>
      <c r="T116" s="138"/>
      <c r="U116" s="134"/>
    </row>
    <row r="117" spans="1:21" ht="12.75" outlineLevel="2">
      <c r="A117" s="3"/>
      <c r="B117" s="93"/>
      <c r="C117" s="93"/>
      <c r="D117" s="113" t="s">
        <v>91</v>
      </c>
      <c r="E117" s="114">
        <v>16</v>
      </c>
      <c r="F117" s="115" t="s">
        <v>196</v>
      </c>
      <c r="G117" s="116" t="s">
        <v>199</v>
      </c>
      <c r="H117" s="117">
        <v>54.7</v>
      </c>
      <c r="I117" s="118" t="s">
        <v>125</v>
      </c>
      <c r="J117" s="119">
        <v>25</v>
      </c>
      <c r="K117" s="120">
        <f>H117*J117</f>
        <v>1367.5</v>
      </c>
      <c r="L117" s="121">
        <f>IF(D117="S",K117,"")</f>
      </c>
      <c r="M117" s="122">
        <f>IF(OR(D117="P",D117="U"),K117,"")</f>
        <v>1367.5</v>
      </c>
      <c r="N117" s="122">
        <f>IF(D117="H",K117,"")</f>
      </c>
      <c r="O117" s="122">
        <f>IF(D117="V",K117,"")</f>
      </c>
      <c r="P117" s="123">
        <v>0</v>
      </c>
      <c r="Q117" s="123">
        <v>0.0017700000000000003</v>
      </c>
      <c r="R117" s="123">
        <v>0</v>
      </c>
      <c r="S117" s="124">
        <v>21</v>
      </c>
      <c r="T117" s="125">
        <f>K117*(S117+100)/100</f>
        <v>1654.675</v>
      </c>
      <c r="U117" s="126"/>
    </row>
    <row r="118" spans="1:21" s="133" customFormat="1" ht="22.5" outlineLevel="2">
      <c r="A118" s="127"/>
      <c r="B118" s="127"/>
      <c r="C118" s="127"/>
      <c r="D118" s="127"/>
      <c r="E118" s="127"/>
      <c r="F118" s="127"/>
      <c r="G118" s="128" t="s">
        <v>95</v>
      </c>
      <c r="H118" s="127"/>
      <c r="I118" s="129"/>
      <c r="J118" s="127"/>
      <c r="K118" s="127"/>
      <c r="L118" s="130"/>
      <c r="M118" s="130"/>
      <c r="N118" s="130"/>
      <c r="O118" s="130"/>
      <c r="P118" s="131"/>
      <c r="Q118" s="127"/>
      <c r="R118" s="127"/>
      <c r="S118" s="132"/>
      <c r="T118" s="132"/>
      <c r="U118" s="127"/>
    </row>
    <row r="119" spans="1:21" s="43" customFormat="1" ht="10.5" customHeight="1" outlineLevel="3">
      <c r="A119" s="42"/>
      <c r="B119" s="134"/>
      <c r="C119" s="134"/>
      <c r="D119" s="134"/>
      <c r="E119" s="134"/>
      <c r="F119" s="134"/>
      <c r="G119" s="134" t="s">
        <v>174</v>
      </c>
      <c r="H119" s="135"/>
      <c r="I119" s="136"/>
      <c r="J119" s="134"/>
      <c r="K119" s="134"/>
      <c r="L119" s="137"/>
      <c r="M119" s="137"/>
      <c r="N119" s="137"/>
      <c r="O119" s="137"/>
      <c r="P119" s="137"/>
      <c r="Q119" s="137"/>
      <c r="R119" s="137"/>
      <c r="S119" s="138"/>
      <c r="T119" s="138"/>
      <c r="U119" s="134"/>
    </row>
    <row r="120" spans="1:21" s="43" customFormat="1" ht="10.5" customHeight="1" outlineLevel="3">
      <c r="A120" s="42"/>
      <c r="B120" s="134"/>
      <c r="C120" s="134"/>
      <c r="D120" s="134"/>
      <c r="E120" s="134"/>
      <c r="F120" s="134"/>
      <c r="G120" s="134" t="s">
        <v>183</v>
      </c>
      <c r="H120" s="135">
        <v>54.7</v>
      </c>
      <c r="I120" s="136"/>
      <c r="J120" s="134"/>
      <c r="K120" s="134"/>
      <c r="L120" s="137"/>
      <c r="M120" s="137"/>
      <c r="N120" s="137"/>
      <c r="O120" s="137"/>
      <c r="P120" s="137"/>
      <c r="Q120" s="137"/>
      <c r="R120" s="137"/>
      <c r="S120" s="138"/>
      <c r="T120" s="138"/>
      <c r="U120" s="134"/>
    </row>
    <row r="121" spans="1:21" ht="12.75" outlineLevel="2">
      <c r="A121" s="3"/>
      <c r="B121" s="93"/>
      <c r="C121" s="93"/>
      <c r="D121" s="113" t="s">
        <v>91</v>
      </c>
      <c r="E121" s="114">
        <v>17</v>
      </c>
      <c r="F121" s="115" t="s">
        <v>200</v>
      </c>
      <c r="G121" s="116" t="s">
        <v>201</v>
      </c>
      <c r="H121" s="117">
        <v>60</v>
      </c>
      <c r="I121" s="118" t="s">
        <v>125</v>
      </c>
      <c r="J121" s="119">
        <v>26</v>
      </c>
      <c r="K121" s="120">
        <f>H121*J121</f>
        <v>1560</v>
      </c>
      <c r="L121" s="121">
        <f>IF(D121="S",K121,"")</f>
      </c>
      <c r="M121" s="122">
        <f>IF(OR(D121="P",D121="U"),K121,"")</f>
        <v>1560</v>
      </c>
      <c r="N121" s="122">
        <f>IF(D121="H",K121,"")</f>
      </c>
      <c r="O121" s="122">
        <f>IF(D121="V",K121,"")</f>
      </c>
      <c r="P121" s="123">
        <v>0</v>
      </c>
      <c r="Q121" s="123">
        <v>0.00187</v>
      </c>
      <c r="R121" s="123">
        <v>0</v>
      </c>
      <c r="S121" s="124">
        <v>21</v>
      </c>
      <c r="T121" s="125">
        <f>K121*(S121+100)/100</f>
        <v>1887.6</v>
      </c>
      <c r="U121" s="126"/>
    </row>
    <row r="122" spans="1:21" s="133" customFormat="1" ht="22.5" outlineLevel="2">
      <c r="A122" s="127"/>
      <c r="B122" s="127"/>
      <c r="C122" s="127"/>
      <c r="D122" s="127"/>
      <c r="E122" s="127"/>
      <c r="F122" s="127"/>
      <c r="G122" s="128" t="s">
        <v>95</v>
      </c>
      <c r="H122" s="127"/>
      <c r="I122" s="129"/>
      <c r="J122" s="127"/>
      <c r="K122" s="127"/>
      <c r="L122" s="130"/>
      <c r="M122" s="130"/>
      <c r="N122" s="130"/>
      <c r="O122" s="130"/>
      <c r="P122" s="131"/>
      <c r="Q122" s="127"/>
      <c r="R122" s="127"/>
      <c r="S122" s="132"/>
      <c r="T122" s="132"/>
      <c r="U122" s="127"/>
    </row>
    <row r="123" spans="1:21" ht="12.75" outlineLevel="2">
      <c r="A123" s="3"/>
      <c r="B123" s="93"/>
      <c r="C123" s="93"/>
      <c r="D123" s="113" t="s">
        <v>91</v>
      </c>
      <c r="E123" s="114">
        <v>18</v>
      </c>
      <c r="F123" s="115" t="s">
        <v>202</v>
      </c>
      <c r="G123" s="116" t="s">
        <v>203</v>
      </c>
      <c r="H123" s="117">
        <v>2.8</v>
      </c>
      <c r="I123" s="118" t="s">
        <v>125</v>
      </c>
      <c r="J123" s="119">
        <v>34</v>
      </c>
      <c r="K123" s="120">
        <f>H123*J123</f>
        <v>95.19999999999999</v>
      </c>
      <c r="L123" s="121">
        <f>IF(D123="S",K123,"")</f>
      </c>
      <c r="M123" s="122">
        <f>IF(OR(D123="P",D123="U"),K123,"")</f>
        <v>95.19999999999999</v>
      </c>
      <c r="N123" s="122">
        <f>IF(D123="H",K123,"")</f>
      </c>
      <c r="O123" s="122">
        <f>IF(D123="V",K123,"")</f>
      </c>
      <c r="P123" s="123">
        <v>0</v>
      </c>
      <c r="Q123" s="123">
        <v>0.0016699999999999998</v>
      </c>
      <c r="R123" s="123">
        <v>0</v>
      </c>
      <c r="S123" s="124">
        <v>21</v>
      </c>
      <c r="T123" s="125">
        <f>K123*(S123+100)/100</f>
        <v>115.192</v>
      </c>
      <c r="U123" s="126"/>
    </row>
    <row r="124" spans="1:21" s="43" customFormat="1" ht="10.5" customHeight="1" outlineLevel="3">
      <c r="A124" s="42"/>
      <c r="B124" s="134"/>
      <c r="C124" s="134"/>
      <c r="D124" s="134"/>
      <c r="E124" s="134"/>
      <c r="F124" s="134"/>
      <c r="G124" s="134" t="s">
        <v>204</v>
      </c>
      <c r="H124" s="135">
        <v>2.8</v>
      </c>
      <c r="I124" s="136"/>
      <c r="J124" s="134"/>
      <c r="K124" s="134"/>
      <c r="L124" s="137"/>
      <c r="M124" s="137"/>
      <c r="N124" s="137"/>
      <c r="O124" s="137"/>
      <c r="P124" s="137"/>
      <c r="Q124" s="137"/>
      <c r="R124" s="137"/>
      <c r="S124" s="138"/>
      <c r="T124" s="138"/>
      <c r="U124" s="134"/>
    </row>
    <row r="125" spans="1:21" ht="12.75" outlineLevel="2">
      <c r="A125" s="3"/>
      <c r="B125" s="93"/>
      <c r="C125" s="93"/>
      <c r="D125" s="113" t="s">
        <v>205</v>
      </c>
      <c r="E125" s="114">
        <v>19</v>
      </c>
      <c r="F125" s="115" t="s">
        <v>206</v>
      </c>
      <c r="G125" s="116" t="s">
        <v>207</v>
      </c>
      <c r="H125" s="117">
        <v>15.26420216</v>
      </c>
      <c r="I125" s="118" t="s">
        <v>208</v>
      </c>
      <c r="J125" s="119">
        <v>130</v>
      </c>
      <c r="K125" s="120">
        <f>H125*J125</f>
        <v>1984.3462808</v>
      </c>
      <c r="L125" s="121">
        <f>IF(D125="S",K125,"")</f>
      </c>
      <c r="M125" s="122">
        <f>IF(OR(D125="P",D125="U"),K125,"")</f>
        <v>1984.3462808</v>
      </c>
      <c r="N125" s="122">
        <f>IF(D125="H",K125,"")</f>
      </c>
      <c r="O125" s="122">
        <f>IF(D125="V",K125,"")</f>
      </c>
      <c r="P125" s="123">
        <v>0</v>
      </c>
      <c r="Q125" s="123">
        <v>0</v>
      </c>
      <c r="R125" s="123">
        <v>0</v>
      </c>
      <c r="S125" s="124">
        <v>21</v>
      </c>
      <c r="T125" s="125">
        <f>K125*(S125+100)/100</f>
        <v>2401.058999768</v>
      </c>
      <c r="U125" s="126"/>
    </row>
    <row r="126" spans="1:21" ht="12.75" outlineLevel="2">
      <c r="A126" s="3"/>
      <c r="B126" s="93"/>
      <c r="C126" s="93"/>
      <c r="D126" s="113" t="s">
        <v>205</v>
      </c>
      <c r="E126" s="114">
        <v>20</v>
      </c>
      <c r="F126" s="115" t="s">
        <v>209</v>
      </c>
      <c r="G126" s="116" t="s">
        <v>210</v>
      </c>
      <c r="H126" s="117">
        <v>15.26420216</v>
      </c>
      <c r="I126" s="118" t="s">
        <v>208</v>
      </c>
      <c r="J126" s="119">
        <v>180</v>
      </c>
      <c r="K126" s="120">
        <f>H126*J126</f>
        <v>2747.5563888</v>
      </c>
      <c r="L126" s="121">
        <f>IF(D126="S",K126,"")</f>
      </c>
      <c r="M126" s="122">
        <f>IF(OR(D126="P",D126="U"),K126,"")</f>
        <v>2747.5563888</v>
      </c>
      <c r="N126" s="122">
        <f>IF(D126="H",K126,"")</f>
      </c>
      <c r="O126" s="122">
        <f>IF(D126="V",K126,"")</f>
      </c>
      <c r="P126" s="123">
        <v>0</v>
      </c>
      <c r="Q126" s="123">
        <v>0</v>
      </c>
      <c r="R126" s="123">
        <v>0.48999999999978167</v>
      </c>
      <c r="S126" s="124">
        <v>21</v>
      </c>
      <c r="T126" s="125">
        <f>K126*(S126+100)/100</f>
        <v>3324.543230448</v>
      </c>
      <c r="U126" s="126"/>
    </row>
    <row r="127" spans="1:21" ht="12.75" outlineLevel="2">
      <c r="A127" s="3"/>
      <c r="B127" s="93"/>
      <c r="C127" s="93"/>
      <c r="D127" s="113" t="s">
        <v>205</v>
      </c>
      <c r="E127" s="114">
        <v>21</v>
      </c>
      <c r="F127" s="115" t="s">
        <v>211</v>
      </c>
      <c r="G127" s="116" t="s">
        <v>212</v>
      </c>
      <c r="H127" s="117">
        <v>213.69883024</v>
      </c>
      <c r="I127" s="118" t="s">
        <v>208</v>
      </c>
      <c r="J127" s="119">
        <v>7</v>
      </c>
      <c r="K127" s="120">
        <f>H127*J127</f>
        <v>1495.89181168</v>
      </c>
      <c r="L127" s="121">
        <f>IF(D127="S",K127,"")</f>
      </c>
      <c r="M127" s="122">
        <f>IF(OR(D127="P",D127="U"),K127,"")</f>
        <v>1495.89181168</v>
      </c>
      <c r="N127" s="122">
        <f>IF(D127="H",K127,"")</f>
      </c>
      <c r="O127" s="122">
        <f>IF(D127="V",K127,"")</f>
      </c>
      <c r="P127" s="123">
        <v>0</v>
      </c>
      <c r="Q127" s="123">
        <v>0</v>
      </c>
      <c r="R127" s="123">
        <v>0</v>
      </c>
      <c r="S127" s="124">
        <v>21</v>
      </c>
      <c r="T127" s="125">
        <f>K127*(S127+100)/100</f>
        <v>1810.0290921328</v>
      </c>
      <c r="U127" s="126"/>
    </row>
    <row r="128" spans="1:21" ht="12.75" outlineLevel="2">
      <c r="A128" s="3"/>
      <c r="B128" s="93"/>
      <c r="C128" s="93"/>
      <c r="D128" s="113" t="s">
        <v>205</v>
      </c>
      <c r="E128" s="114">
        <v>22</v>
      </c>
      <c r="F128" s="115" t="s">
        <v>213</v>
      </c>
      <c r="G128" s="116" t="s">
        <v>214</v>
      </c>
      <c r="H128" s="117">
        <v>15.26420216</v>
      </c>
      <c r="I128" s="118" t="s">
        <v>208</v>
      </c>
      <c r="J128" s="119">
        <v>1000</v>
      </c>
      <c r="K128" s="120">
        <f>H128*J128</f>
        <v>15264.20216</v>
      </c>
      <c r="L128" s="121">
        <f>IF(D128="S",K128,"")</f>
      </c>
      <c r="M128" s="122">
        <f>IF(OR(D128="P",D128="U"),K128,"")</f>
        <v>15264.20216</v>
      </c>
      <c r="N128" s="122">
        <f>IF(D128="H",K128,"")</f>
      </c>
      <c r="O128" s="122">
        <f>IF(D128="V",K128,"")</f>
      </c>
      <c r="P128" s="123">
        <v>0</v>
      </c>
      <c r="Q128" s="123">
        <v>0</v>
      </c>
      <c r="R128" s="123">
        <v>0</v>
      </c>
      <c r="S128" s="124">
        <v>21</v>
      </c>
      <c r="T128" s="125">
        <f>K128*(S128+100)/100</f>
        <v>18469.684613600002</v>
      </c>
      <c r="U128" s="126"/>
    </row>
    <row r="129" spans="1:21" ht="12.75" outlineLevel="1">
      <c r="A129" s="3"/>
      <c r="B129" s="94"/>
      <c r="C129" s="95" t="s">
        <v>215</v>
      </c>
      <c r="D129" s="96" t="s">
        <v>88</v>
      </c>
      <c r="E129" s="97"/>
      <c r="F129" s="97" t="s">
        <v>34</v>
      </c>
      <c r="G129" s="98" t="s">
        <v>216</v>
      </c>
      <c r="H129" s="97"/>
      <c r="I129" s="96"/>
      <c r="J129" s="97"/>
      <c r="K129" s="99">
        <f>SUBTOTAL(9,K130:K131)</f>
        <v>2441.910086099405</v>
      </c>
      <c r="L129" s="100">
        <f>SUBTOTAL(9,L130:L131)</f>
        <v>0</v>
      </c>
      <c r="M129" s="100">
        <f>SUBTOTAL(9,M130:M131)</f>
        <v>2441.910086099405</v>
      </c>
      <c r="N129" s="100">
        <f>SUBTOTAL(9,N130:N131)</f>
        <v>0</v>
      </c>
      <c r="O129" s="100">
        <f>SUBTOTAL(9,O130:O131)</f>
        <v>0</v>
      </c>
      <c r="P129" s="101">
        <f>SUMPRODUCT(P130:P131,H130:H131)</f>
        <v>0</v>
      </c>
      <c r="Q129" s="101">
        <f>SUMPRODUCT(Q130:Q131,H130:H131)</f>
        <v>0</v>
      </c>
      <c r="R129" s="101">
        <f>SUMPRODUCT(R130:R131,H130:H131)</f>
        <v>12.688164807380069</v>
      </c>
      <c r="S129" s="102">
        <f>SUMPRODUCT(S130:S131,K130:K131)/100</f>
        <v>512.801118080875</v>
      </c>
      <c r="T129" s="102">
        <f>K129+S129</f>
        <v>2954.7112041802798</v>
      </c>
      <c r="U129" s="93"/>
    </row>
    <row r="130" spans="1:21" ht="12.75" outlineLevel="2">
      <c r="A130" s="3"/>
      <c r="B130" s="103"/>
      <c r="C130" s="104"/>
      <c r="D130" s="105"/>
      <c r="E130" s="106" t="s">
        <v>90</v>
      </c>
      <c r="F130" s="107"/>
      <c r="G130" s="108"/>
      <c r="H130" s="107"/>
      <c r="I130" s="105"/>
      <c r="J130" s="107"/>
      <c r="K130" s="109"/>
      <c r="L130" s="110"/>
      <c r="M130" s="110"/>
      <c r="N130" s="110"/>
      <c r="O130" s="110"/>
      <c r="P130" s="111"/>
      <c r="Q130" s="111"/>
      <c r="R130" s="111"/>
      <c r="S130" s="112"/>
      <c r="T130" s="112"/>
      <c r="U130" s="93"/>
    </row>
    <row r="131" spans="1:21" ht="12.75" outlineLevel="2">
      <c r="A131" s="3"/>
      <c r="B131" s="93"/>
      <c r="C131" s="93"/>
      <c r="D131" s="113" t="s">
        <v>205</v>
      </c>
      <c r="E131" s="114">
        <v>1</v>
      </c>
      <c r="F131" s="115" t="s">
        <v>217</v>
      </c>
      <c r="G131" s="116" t="s">
        <v>218</v>
      </c>
      <c r="H131" s="117">
        <v>4.88382017219881</v>
      </c>
      <c r="I131" s="118" t="s">
        <v>208</v>
      </c>
      <c r="J131" s="119">
        <v>500</v>
      </c>
      <c r="K131" s="120">
        <f>H131*J131</f>
        <v>2441.910086099405</v>
      </c>
      <c r="L131" s="121">
        <f>IF(D131="S",K131,"")</f>
      </c>
      <c r="M131" s="122">
        <f>IF(OR(D131="P",D131="U"),K131,"")</f>
        <v>2441.910086099405</v>
      </c>
      <c r="N131" s="122">
        <f>IF(D131="H",K131,"")</f>
      </c>
      <c r="O131" s="122">
        <f>IF(D131="V",K131,"")</f>
      </c>
      <c r="P131" s="123">
        <v>0</v>
      </c>
      <c r="Q131" s="123">
        <v>0</v>
      </c>
      <c r="R131" s="123">
        <v>2.598000000001548</v>
      </c>
      <c r="S131" s="124">
        <v>21</v>
      </c>
      <c r="T131" s="125">
        <f>K131*(S131+100)/100</f>
        <v>2954.7112041802798</v>
      </c>
      <c r="U131" s="126"/>
    </row>
    <row r="132" spans="1:21" ht="12.75" outlineLevel="1">
      <c r="A132" s="3"/>
      <c r="B132" s="94"/>
      <c r="C132" s="95" t="s">
        <v>219</v>
      </c>
      <c r="D132" s="96" t="s">
        <v>88</v>
      </c>
      <c r="E132" s="97"/>
      <c r="F132" s="97" t="s">
        <v>35</v>
      </c>
      <c r="G132" s="98" t="s">
        <v>220</v>
      </c>
      <c r="H132" s="97"/>
      <c r="I132" s="96"/>
      <c r="J132" s="97"/>
      <c r="K132" s="99">
        <f>SUBTOTAL(9,K133:K143)</f>
        <v>84097.065</v>
      </c>
      <c r="L132" s="100">
        <f>SUBTOTAL(9,L133:L143)</f>
        <v>53266.965</v>
      </c>
      <c r="M132" s="100">
        <f>SUBTOTAL(9,M133:M143)</f>
        <v>30830.1</v>
      </c>
      <c r="N132" s="100">
        <f>SUBTOTAL(9,N133:N143)</f>
        <v>0</v>
      </c>
      <c r="O132" s="100">
        <f>SUBTOTAL(9,O133:O143)</f>
        <v>0</v>
      </c>
      <c r="P132" s="101">
        <f>SUMPRODUCT(P133:P143,H133:H143)</f>
        <v>2.7568633650002483</v>
      </c>
      <c r="Q132" s="101">
        <f>SUMPRODUCT(Q133:Q143,H133:H143)</f>
        <v>0</v>
      </c>
      <c r="R132" s="101">
        <f>SUMPRODUCT(R133:R143,H133:H143)</f>
        <v>101.18249999995909</v>
      </c>
      <c r="S132" s="102">
        <f>SUMPRODUCT(S133:S143,K133:K143)/100</f>
        <v>17660.383649999996</v>
      </c>
      <c r="T132" s="102">
        <f>K132+S132</f>
        <v>101757.44865</v>
      </c>
      <c r="U132" s="93"/>
    </row>
    <row r="133" spans="1:21" ht="12.75" outlineLevel="2">
      <c r="A133" s="3"/>
      <c r="B133" s="103"/>
      <c r="C133" s="104"/>
      <c r="D133" s="105"/>
      <c r="E133" s="106" t="s">
        <v>90</v>
      </c>
      <c r="F133" s="107"/>
      <c r="G133" s="108"/>
      <c r="H133" s="107"/>
      <c r="I133" s="105"/>
      <c r="J133" s="107"/>
      <c r="K133" s="109"/>
      <c r="L133" s="110"/>
      <c r="M133" s="110"/>
      <c r="N133" s="110"/>
      <c r="O133" s="110"/>
      <c r="P133" s="111"/>
      <c r="Q133" s="111"/>
      <c r="R133" s="111"/>
      <c r="S133" s="112"/>
      <c r="T133" s="112"/>
      <c r="U133" s="93"/>
    </row>
    <row r="134" spans="1:21" ht="12.75" outlineLevel="2">
      <c r="A134" s="3"/>
      <c r="B134" s="93"/>
      <c r="C134" s="93"/>
      <c r="D134" s="113" t="s">
        <v>91</v>
      </c>
      <c r="E134" s="114">
        <v>1</v>
      </c>
      <c r="F134" s="115" t="s">
        <v>221</v>
      </c>
      <c r="G134" s="116" t="s">
        <v>222</v>
      </c>
      <c r="H134" s="117">
        <v>449.7</v>
      </c>
      <c r="I134" s="118" t="s">
        <v>94</v>
      </c>
      <c r="J134" s="119">
        <v>63</v>
      </c>
      <c r="K134" s="120">
        <f>H134*J134</f>
        <v>28331.1</v>
      </c>
      <c r="L134" s="121">
        <f>IF(D134="S",K134,"")</f>
      </c>
      <c r="M134" s="122">
        <f>IF(OR(D134="P",D134="U"),K134,"")</f>
        <v>28331.1</v>
      </c>
      <c r="N134" s="122">
        <f>IF(D134="H",K134,"")</f>
      </c>
      <c r="O134" s="122">
        <f>IF(D134="V",K134,"")</f>
      </c>
      <c r="P134" s="123">
        <v>0.0009554500000005533</v>
      </c>
      <c r="Q134" s="123">
        <v>0</v>
      </c>
      <c r="R134" s="123">
        <v>0.22499999999990905</v>
      </c>
      <c r="S134" s="124">
        <v>21</v>
      </c>
      <c r="T134" s="125">
        <f>K134*(S134+100)/100</f>
        <v>34280.630999999994</v>
      </c>
      <c r="U134" s="126"/>
    </row>
    <row r="135" spans="1:21" s="133" customFormat="1" ht="22.5" outlineLevel="2">
      <c r="A135" s="127"/>
      <c r="B135" s="127"/>
      <c r="C135" s="127"/>
      <c r="D135" s="127"/>
      <c r="E135" s="127"/>
      <c r="F135" s="127"/>
      <c r="G135" s="128" t="s">
        <v>95</v>
      </c>
      <c r="H135" s="127"/>
      <c r="I135" s="129"/>
      <c r="J135" s="127"/>
      <c r="K135" s="127"/>
      <c r="L135" s="130"/>
      <c r="M135" s="130"/>
      <c r="N135" s="130"/>
      <c r="O135" s="130"/>
      <c r="P135" s="131"/>
      <c r="Q135" s="127"/>
      <c r="R135" s="127"/>
      <c r="S135" s="132"/>
      <c r="T135" s="132"/>
      <c r="U135" s="127"/>
    </row>
    <row r="136" spans="1:21" s="43" customFormat="1" ht="10.5" customHeight="1" outlineLevel="3">
      <c r="A136" s="42"/>
      <c r="B136" s="134"/>
      <c r="C136" s="134"/>
      <c r="D136" s="134"/>
      <c r="E136" s="134"/>
      <c r="F136" s="134"/>
      <c r="G136" s="134" t="s">
        <v>223</v>
      </c>
      <c r="H136" s="135"/>
      <c r="I136" s="136"/>
      <c r="J136" s="134"/>
      <c r="K136" s="134"/>
      <c r="L136" s="137"/>
      <c r="M136" s="137"/>
      <c r="N136" s="137"/>
      <c r="O136" s="137"/>
      <c r="P136" s="137"/>
      <c r="Q136" s="137"/>
      <c r="R136" s="137"/>
      <c r="S136" s="138"/>
      <c r="T136" s="138"/>
      <c r="U136" s="134"/>
    </row>
    <row r="137" spans="1:21" s="43" customFormat="1" ht="10.5" customHeight="1" outlineLevel="3">
      <c r="A137" s="42"/>
      <c r="B137" s="134"/>
      <c r="C137" s="134"/>
      <c r="D137" s="134"/>
      <c r="E137" s="134"/>
      <c r="F137" s="134"/>
      <c r="G137" s="134" t="s">
        <v>224</v>
      </c>
      <c r="H137" s="135"/>
      <c r="I137" s="136"/>
      <c r="J137" s="134"/>
      <c r="K137" s="134"/>
      <c r="L137" s="137"/>
      <c r="M137" s="137"/>
      <c r="N137" s="137"/>
      <c r="O137" s="137"/>
      <c r="P137" s="137"/>
      <c r="Q137" s="137"/>
      <c r="R137" s="137"/>
      <c r="S137" s="138"/>
      <c r="T137" s="138"/>
      <c r="U137" s="134"/>
    </row>
    <row r="138" spans="1:21" s="43" customFormat="1" ht="10.5" customHeight="1" outlineLevel="3">
      <c r="A138" s="42"/>
      <c r="B138" s="134"/>
      <c r="C138" s="134"/>
      <c r="D138" s="134"/>
      <c r="E138" s="134"/>
      <c r="F138" s="134"/>
      <c r="G138" s="134" t="s">
        <v>103</v>
      </c>
      <c r="H138" s="135">
        <v>449.7</v>
      </c>
      <c r="I138" s="136"/>
      <c r="J138" s="134"/>
      <c r="K138" s="134"/>
      <c r="L138" s="137"/>
      <c r="M138" s="137"/>
      <c r="N138" s="137"/>
      <c r="O138" s="137"/>
      <c r="P138" s="137"/>
      <c r="Q138" s="137"/>
      <c r="R138" s="137"/>
      <c r="S138" s="138"/>
      <c r="T138" s="138"/>
      <c r="U138" s="134"/>
    </row>
    <row r="139" spans="1:21" ht="12.75" outlineLevel="2">
      <c r="A139" s="3"/>
      <c r="B139" s="93"/>
      <c r="C139" s="93"/>
      <c r="D139" s="113" t="s">
        <v>225</v>
      </c>
      <c r="E139" s="114">
        <v>2</v>
      </c>
      <c r="F139" s="115" t="s">
        <v>226</v>
      </c>
      <c r="G139" s="116" t="s">
        <v>227</v>
      </c>
      <c r="H139" s="117">
        <v>517.155</v>
      </c>
      <c r="I139" s="118" t="s">
        <v>94</v>
      </c>
      <c r="J139" s="119">
        <v>103</v>
      </c>
      <c r="K139" s="120">
        <f>H139*J139</f>
        <v>53266.965</v>
      </c>
      <c r="L139" s="121">
        <f>IF(D139="S",K139,"")</f>
        <v>53266.965</v>
      </c>
      <c r="M139" s="122">
        <f>IF(OR(D139="P",D139="U"),K139,"")</f>
      </c>
      <c r="N139" s="122">
        <f>IF(D139="H",K139,"")</f>
      </c>
      <c r="O139" s="122">
        <f>IF(D139="V",K139,"")</f>
      </c>
      <c r="P139" s="123">
        <v>0.0045</v>
      </c>
      <c r="Q139" s="123">
        <v>0</v>
      </c>
      <c r="R139" s="123">
        <v>0</v>
      </c>
      <c r="S139" s="124">
        <v>21</v>
      </c>
      <c r="T139" s="125">
        <f>K139*(S139+100)/100</f>
        <v>64453.027649999996</v>
      </c>
      <c r="U139" s="126"/>
    </row>
    <row r="140" spans="1:21" s="133" customFormat="1" ht="22.5" outlineLevel="2">
      <c r="A140" s="127"/>
      <c r="B140" s="127"/>
      <c r="C140" s="127"/>
      <c r="D140" s="127"/>
      <c r="E140" s="127"/>
      <c r="F140" s="127"/>
      <c r="G140" s="128" t="s">
        <v>228</v>
      </c>
      <c r="H140" s="127"/>
      <c r="I140" s="129"/>
      <c r="J140" s="127"/>
      <c r="K140" s="127"/>
      <c r="L140" s="130"/>
      <c r="M140" s="130"/>
      <c r="N140" s="130"/>
      <c r="O140" s="130"/>
      <c r="P140" s="131"/>
      <c r="Q140" s="127"/>
      <c r="R140" s="127"/>
      <c r="S140" s="132"/>
      <c r="T140" s="132"/>
      <c r="U140" s="127"/>
    </row>
    <row r="141" spans="1:21" s="43" customFormat="1" ht="10.5" customHeight="1" outlineLevel="3">
      <c r="A141" s="42"/>
      <c r="B141" s="134"/>
      <c r="C141" s="134"/>
      <c r="D141" s="134"/>
      <c r="E141" s="134"/>
      <c r="F141" s="134"/>
      <c r="G141" s="134" t="s">
        <v>229</v>
      </c>
      <c r="H141" s="135"/>
      <c r="I141" s="136"/>
      <c r="J141" s="134"/>
      <c r="K141" s="134"/>
      <c r="L141" s="137"/>
      <c r="M141" s="137"/>
      <c r="N141" s="137"/>
      <c r="O141" s="137"/>
      <c r="P141" s="137"/>
      <c r="Q141" s="137"/>
      <c r="R141" s="137"/>
      <c r="S141" s="138"/>
      <c r="T141" s="138"/>
      <c r="U141" s="134"/>
    </row>
    <row r="142" spans="1:21" s="43" customFormat="1" ht="10.5" customHeight="1" outlineLevel="3">
      <c r="A142" s="42"/>
      <c r="B142" s="134"/>
      <c r="C142" s="134"/>
      <c r="D142" s="134"/>
      <c r="E142" s="134"/>
      <c r="F142" s="134"/>
      <c r="G142" s="134" t="s">
        <v>230</v>
      </c>
      <c r="H142" s="135">
        <v>517.155</v>
      </c>
      <c r="I142" s="136"/>
      <c r="J142" s="134"/>
      <c r="K142" s="134"/>
      <c r="L142" s="137"/>
      <c r="M142" s="137"/>
      <c r="N142" s="137"/>
      <c r="O142" s="137"/>
      <c r="P142" s="137"/>
      <c r="Q142" s="137"/>
      <c r="R142" s="137"/>
      <c r="S142" s="138"/>
      <c r="T142" s="138"/>
      <c r="U142" s="134"/>
    </row>
    <row r="143" spans="1:21" ht="12.75" outlineLevel="2">
      <c r="A143" s="3"/>
      <c r="B143" s="93"/>
      <c r="C143" s="93"/>
      <c r="D143" s="113" t="s">
        <v>205</v>
      </c>
      <c r="E143" s="114">
        <v>3</v>
      </c>
      <c r="F143" s="115" t="s">
        <v>231</v>
      </c>
      <c r="G143" s="116" t="s">
        <v>232</v>
      </c>
      <c r="H143" s="117">
        <v>980</v>
      </c>
      <c r="I143" s="118" t="s">
        <v>233</v>
      </c>
      <c r="J143" s="119">
        <v>2.55</v>
      </c>
      <c r="K143" s="120">
        <f>H143*J143</f>
        <v>2499</v>
      </c>
      <c r="L143" s="121">
        <f>IF(D143="S",K143,"")</f>
      </c>
      <c r="M143" s="122">
        <f>IF(OR(D143="P",D143="U"),K143,"")</f>
        <v>2499</v>
      </c>
      <c r="N143" s="122">
        <f>IF(D143="H",K143,"")</f>
      </c>
      <c r="O143" s="122">
        <f>IF(D143="V",K143,"")</f>
      </c>
      <c r="P143" s="123">
        <v>0</v>
      </c>
      <c r="Q143" s="123">
        <v>0</v>
      </c>
      <c r="R143" s="123">
        <v>0</v>
      </c>
      <c r="S143" s="124">
        <v>21</v>
      </c>
      <c r="T143" s="125">
        <f>K143*(S143+100)/100</f>
        <v>3023.79</v>
      </c>
      <c r="U143" s="126"/>
    </row>
    <row r="144" spans="1:21" ht="12.75" outlineLevel="1">
      <c r="A144" s="3"/>
      <c r="B144" s="94"/>
      <c r="C144" s="95" t="s">
        <v>234</v>
      </c>
      <c r="D144" s="96" t="s">
        <v>88</v>
      </c>
      <c r="E144" s="97"/>
      <c r="F144" s="97" t="s">
        <v>35</v>
      </c>
      <c r="G144" s="98" t="s">
        <v>235</v>
      </c>
      <c r="H144" s="97"/>
      <c r="I144" s="96"/>
      <c r="J144" s="97"/>
      <c r="K144" s="99">
        <f>SUBTOTAL(9,K145:K154)</f>
        <v>165679.73</v>
      </c>
      <c r="L144" s="100">
        <f>SUBTOTAL(9,L145:L154)</f>
        <v>134261.53</v>
      </c>
      <c r="M144" s="100">
        <f>SUBTOTAL(9,M145:M154)</f>
        <v>31418.2</v>
      </c>
      <c r="N144" s="100">
        <f>SUBTOTAL(9,N145:N154)</f>
        <v>0</v>
      </c>
      <c r="O144" s="100">
        <f>SUBTOTAL(9,O145:O154)</f>
        <v>0</v>
      </c>
      <c r="P144" s="101">
        <f>SUMPRODUCT(P145:P154,H145:H154)</f>
        <v>2.98595387999982</v>
      </c>
      <c r="Q144" s="101">
        <f>SUMPRODUCT(Q145:Q154,H145:H154)</f>
        <v>0</v>
      </c>
      <c r="R144" s="101">
        <f>SUMPRODUCT(R145:R154,H145:H154)</f>
        <v>93.71180000004694</v>
      </c>
      <c r="S144" s="102">
        <f>SUMPRODUCT(S145:S154,K145:K154)/100</f>
        <v>34792.7433</v>
      </c>
      <c r="T144" s="102">
        <f>K144+S144</f>
        <v>200472.4733</v>
      </c>
      <c r="U144" s="93"/>
    </row>
    <row r="145" spans="1:21" ht="12.75" outlineLevel="2">
      <c r="A145" s="3"/>
      <c r="B145" s="103"/>
      <c r="C145" s="104"/>
      <c r="D145" s="105"/>
      <c r="E145" s="106" t="s">
        <v>90</v>
      </c>
      <c r="F145" s="107"/>
      <c r="G145" s="108"/>
      <c r="H145" s="107"/>
      <c r="I145" s="105"/>
      <c r="J145" s="107"/>
      <c r="K145" s="109"/>
      <c r="L145" s="110"/>
      <c r="M145" s="110"/>
      <c r="N145" s="110"/>
      <c r="O145" s="110"/>
      <c r="P145" s="111"/>
      <c r="Q145" s="111"/>
      <c r="R145" s="111"/>
      <c r="S145" s="112"/>
      <c r="T145" s="112"/>
      <c r="U145" s="93"/>
    </row>
    <row r="146" spans="1:21" ht="25.5" outlineLevel="2">
      <c r="A146" s="3"/>
      <c r="B146" s="93"/>
      <c r="C146" s="93"/>
      <c r="D146" s="113" t="s">
        <v>91</v>
      </c>
      <c r="E146" s="114">
        <v>1</v>
      </c>
      <c r="F146" s="115" t="s">
        <v>236</v>
      </c>
      <c r="G146" s="116" t="s">
        <v>237</v>
      </c>
      <c r="H146" s="117">
        <v>352.3</v>
      </c>
      <c r="I146" s="139" t="s">
        <v>94</v>
      </c>
      <c r="J146" s="119">
        <v>29</v>
      </c>
      <c r="K146" s="120">
        <f>H146*J146</f>
        <v>10216.7</v>
      </c>
      <c r="L146" s="121">
        <f>IF(D146="S",K146,"")</f>
      </c>
      <c r="M146" s="122">
        <f>IF(OR(D146="P",D146="U"),K146,"")</f>
        <v>10216.7</v>
      </c>
      <c r="N146" s="122">
        <f>IF(D146="H",K146,"")</f>
      </c>
      <c r="O146" s="122">
        <f>IF(D146="V",K146,"")</f>
      </c>
      <c r="P146" s="123">
        <v>0</v>
      </c>
      <c r="Q146" s="123">
        <v>0</v>
      </c>
      <c r="R146" s="123">
        <v>0.14000000000010004</v>
      </c>
      <c r="S146" s="124">
        <v>21</v>
      </c>
      <c r="T146" s="125">
        <f>K146*(S146+100)/100</f>
        <v>12362.207000000002</v>
      </c>
      <c r="U146" s="126"/>
    </row>
    <row r="147" spans="1:21" s="133" customFormat="1" ht="22.5" outlineLevel="2">
      <c r="A147" s="127"/>
      <c r="B147" s="127"/>
      <c r="C147" s="127"/>
      <c r="D147" s="127"/>
      <c r="E147" s="127"/>
      <c r="F147" s="127"/>
      <c r="G147" s="128" t="s">
        <v>238</v>
      </c>
      <c r="H147" s="127"/>
      <c r="I147" s="129"/>
      <c r="J147" s="127"/>
      <c r="K147" s="127"/>
      <c r="L147" s="130"/>
      <c r="M147" s="130"/>
      <c r="N147" s="130"/>
      <c r="O147" s="130"/>
      <c r="P147" s="131"/>
      <c r="Q147" s="127"/>
      <c r="R147" s="127"/>
      <c r="S147" s="132"/>
      <c r="T147" s="132"/>
      <c r="U147" s="127"/>
    </row>
    <row r="148" spans="1:21" s="43" customFormat="1" ht="10.5" customHeight="1" outlineLevel="3">
      <c r="A148" s="42"/>
      <c r="B148" s="134"/>
      <c r="C148" s="134"/>
      <c r="D148" s="134"/>
      <c r="E148" s="134"/>
      <c r="F148" s="134"/>
      <c r="G148" s="134" t="s">
        <v>139</v>
      </c>
      <c r="H148" s="135">
        <v>352.3</v>
      </c>
      <c r="I148" s="136"/>
      <c r="J148" s="134"/>
      <c r="K148" s="134"/>
      <c r="L148" s="137"/>
      <c r="M148" s="137"/>
      <c r="N148" s="137"/>
      <c r="O148" s="137"/>
      <c r="P148" s="137"/>
      <c r="Q148" s="137"/>
      <c r="R148" s="137"/>
      <c r="S148" s="138"/>
      <c r="T148" s="138"/>
      <c r="U148" s="134"/>
    </row>
    <row r="149" spans="1:21" ht="12.75" outlineLevel="2">
      <c r="A149" s="3"/>
      <c r="B149" s="93"/>
      <c r="C149" s="93"/>
      <c r="D149" s="113" t="s">
        <v>225</v>
      </c>
      <c r="E149" s="114">
        <v>2</v>
      </c>
      <c r="F149" s="115" t="s">
        <v>239</v>
      </c>
      <c r="G149" s="116" t="s">
        <v>240</v>
      </c>
      <c r="H149" s="117">
        <v>725.738</v>
      </c>
      <c r="I149" s="118" t="s">
        <v>94</v>
      </c>
      <c r="J149" s="119">
        <v>185</v>
      </c>
      <c r="K149" s="120">
        <f>H149*J149</f>
        <v>134261.53</v>
      </c>
      <c r="L149" s="121">
        <f>IF(D149="S",K149,"")</f>
        <v>134261.53</v>
      </c>
      <c r="M149" s="122">
        <f>IF(OR(D149="P",D149="U"),K149,"")</f>
      </c>
      <c r="N149" s="122">
        <f>IF(D149="H",K149,"")</f>
      </c>
      <c r="O149" s="122">
        <f>IF(D149="V",K149,"")</f>
      </c>
      <c r="P149" s="123">
        <v>0.00336</v>
      </c>
      <c r="Q149" s="123">
        <v>0</v>
      </c>
      <c r="R149" s="123">
        <v>0</v>
      </c>
      <c r="S149" s="124">
        <v>21</v>
      </c>
      <c r="T149" s="125">
        <f>K149*(S149+100)/100</f>
        <v>162456.4513</v>
      </c>
      <c r="U149" s="126"/>
    </row>
    <row r="150" spans="1:21" s="43" customFormat="1" ht="10.5" customHeight="1" outlineLevel="3">
      <c r="A150" s="42"/>
      <c r="B150" s="134"/>
      <c r="C150" s="134"/>
      <c r="D150" s="134"/>
      <c r="E150" s="134"/>
      <c r="F150" s="134"/>
      <c r="G150" s="134" t="s">
        <v>241</v>
      </c>
      <c r="H150" s="135">
        <v>725.738</v>
      </c>
      <c r="I150" s="136"/>
      <c r="J150" s="134"/>
      <c r="K150" s="134"/>
      <c r="L150" s="137"/>
      <c r="M150" s="137"/>
      <c r="N150" s="137"/>
      <c r="O150" s="137"/>
      <c r="P150" s="137"/>
      <c r="Q150" s="137"/>
      <c r="R150" s="137"/>
      <c r="S150" s="138"/>
      <c r="T150" s="138"/>
      <c r="U150" s="134"/>
    </row>
    <row r="151" spans="1:21" ht="12.75" outlineLevel="2">
      <c r="A151" s="3"/>
      <c r="B151" s="93"/>
      <c r="C151" s="93"/>
      <c r="D151" s="113" t="s">
        <v>91</v>
      </c>
      <c r="E151" s="114">
        <v>3</v>
      </c>
      <c r="F151" s="115" t="s">
        <v>242</v>
      </c>
      <c r="G151" s="116" t="s">
        <v>243</v>
      </c>
      <c r="H151" s="117">
        <v>352.3</v>
      </c>
      <c r="I151" s="118" t="s">
        <v>94</v>
      </c>
      <c r="J151" s="119">
        <v>55</v>
      </c>
      <c r="K151" s="120">
        <f>H151*J151</f>
        <v>19376.5</v>
      </c>
      <c r="L151" s="121">
        <f>IF(D151="S",K151,"")</f>
      </c>
      <c r="M151" s="122">
        <f>IF(OR(D151="P",D151="U"),K151,"")</f>
        <v>19376.5</v>
      </c>
      <c r="N151" s="122">
        <f>IF(D151="H",K151,"")</f>
      </c>
      <c r="O151" s="122">
        <f>IF(D151="V",K151,"")</f>
      </c>
      <c r="P151" s="123">
        <v>0.0015539999999994883</v>
      </c>
      <c r="Q151" s="123">
        <v>0</v>
      </c>
      <c r="R151" s="123">
        <v>0.1260000000000332</v>
      </c>
      <c r="S151" s="124">
        <v>21</v>
      </c>
      <c r="T151" s="125">
        <f>K151*(S151+100)/100</f>
        <v>23445.565</v>
      </c>
      <c r="U151" s="126"/>
    </row>
    <row r="152" spans="1:21" s="133" customFormat="1" ht="11.25" outlineLevel="2">
      <c r="A152" s="127"/>
      <c r="B152" s="127"/>
      <c r="C152" s="127"/>
      <c r="D152" s="127"/>
      <c r="E152" s="127"/>
      <c r="F152" s="127"/>
      <c r="G152" s="128" t="s">
        <v>244</v>
      </c>
      <c r="H152" s="127"/>
      <c r="I152" s="129"/>
      <c r="J152" s="127"/>
      <c r="K152" s="127"/>
      <c r="L152" s="130"/>
      <c r="M152" s="130"/>
      <c r="N152" s="130"/>
      <c r="O152" s="130"/>
      <c r="P152" s="131"/>
      <c r="Q152" s="127"/>
      <c r="R152" s="127"/>
      <c r="S152" s="132"/>
      <c r="T152" s="132"/>
      <c r="U152" s="127"/>
    </row>
    <row r="153" spans="1:21" s="43" customFormat="1" ht="10.5" customHeight="1" outlineLevel="3">
      <c r="A153" s="42"/>
      <c r="B153" s="134"/>
      <c r="C153" s="134"/>
      <c r="D153" s="134"/>
      <c r="E153" s="134"/>
      <c r="F153" s="134"/>
      <c r="G153" s="134" t="s">
        <v>139</v>
      </c>
      <c r="H153" s="135">
        <v>352.3</v>
      </c>
      <c r="I153" s="136"/>
      <c r="J153" s="134"/>
      <c r="K153" s="134"/>
      <c r="L153" s="137"/>
      <c r="M153" s="137"/>
      <c r="N153" s="137"/>
      <c r="O153" s="137"/>
      <c r="P153" s="137"/>
      <c r="Q153" s="137"/>
      <c r="R153" s="137"/>
      <c r="S153" s="138"/>
      <c r="T153" s="138"/>
      <c r="U153" s="134"/>
    </row>
    <row r="154" spans="1:21" ht="12.75" outlineLevel="2">
      <c r="A154" s="3"/>
      <c r="B154" s="93"/>
      <c r="C154" s="93"/>
      <c r="D154" s="113" t="s">
        <v>205</v>
      </c>
      <c r="E154" s="114">
        <v>4</v>
      </c>
      <c r="F154" s="115" t="s">
        <v>245</v>
      </c>
      <c r="G154" s="116" t="s">
        <v>246</v>
      </c>
      <c r="H154" s="117">
        <v>365</v>
      </c>
      <c r="I154" s="118" t="s">
        <v>233</v>
      </c>
      <c r="J154" s="119">
        <v>5</v>
      </c>
      <c r="K154" s="120">
        <f>H154*J154</f>
        <v>1825</v>
      </c>
      <c r="L154" s="121">
        <f>IF(D154="S",K154,"")</f>
      </c>
      <c r="M154" s="122">
        <f>IF(OR(D154="P",D154="U"),K154,"")</f>
        <v>1825</v>
      </c>
      <c r="N154" s="122">
        <f>IF(D154="H",K154,"")</f>
      </c>
      <c r="O154" s="122">
        <f>IF(D154="V",K154,"")</f>
      </c>
      <c r="P154" s="123">
        <v>0</v>
      </c>
      <c r="Q154" s="123">
        <v>0</v>
      </c>
      <c r="R154" s="123">
        <v>0</v>
      </c>
      <c r="S154" s="124">
        <v>21</v>
      </c>
      <c r="T154" s="125">
        <f>K154*(S154+100)/100</f>
        <v>2208.25</v>
      </c>
      <c r="U154" s="126"/>
    </row>
    <row r="155" spans="1:21" ht="12.75" outlineLevel="1">
      <c r="A155" s="3"/>
      <c r="B155" s="94"/>
      <c r="C155" s="95" t="s">
        <v>247</v>
      </c>
      <c r="D155" s="96" t="s">
        <v>88</v>
      </c>
      <c r="E155" s="97"/>
      <c r="F155" s="97" t="s">
        <v>35</v>
      </c>
      <c r="G155" s="98" t="s">
        <v>248</v>
      </c>
      <c r="H155" s="97"/>
      <c r="I155" s="96"/>
      <c r="J155" s="97"/>
      <c r="K155" s="99">
        <f>SUBTOTAL(9,K156:K217)</f>
        <v>189075.72807999997</v>
      </c>
      <c r="L155" s="100">
        <f>SUBTOTAL(9,L156:L217)</f>
        <v>0</v>
      </c>
      <c r="M155" s="100">
        <f>SUBTOTAL(9,M156:M217)</f>
        <v>189075.72807999997</v>
      </c>
      <c r="N155" s="100">
        <f>SUBTOTAL(9,N156:N217)</f>
        <v>0</v>
      </c>
      <c r="O155" s="100">
        <f>SUBTOTAL(9,O156:O217)</f>
        <v>0</v>
      </c>
      <c r="P155" s="101">
        <f>SUMPRODUCT(P156:P217,H156:H217)</f>
        <v>6.77897153902873</v>
      </c>
      <c r="Q155" s="101">
        <f>SUMPRODUCT(Q156:Q217,H156:H217)</f>
        <v>5.13018616</v>
      </c>
      <c r="R155" s="101">
        <f>SUMPRODUCT(R156:R217,H156:H217)</f>
        <v>140.40137000003725</v>
      </c>
      <c r="S155" s="102">
        <f>SUMPRODUCT(S156:S217,K156:K217)/100</f>
        <v>39705.9028968</v>
      </c>
      <c r="T155" s="102">
        <f>K155+S155</f>
        <v>228781.63097679996</v>
      </c>
      <c r="U155" s="93"/>
    </row>
    <row r="156" spans="1:21" ht="12.75" outlineLevel="2">
      <c r="A156" s="3"/>
      <c r="B156" s="103"/>
      <c r="C156" s="104"/>
      <c r="D156" s="105"/>
      <c r="E156" s="106" t="s">
        <v>90</v>
      </c>
      <c r="F156" s="107"/>
      <c r="G156" s="108"/>
      <c r="H156" s="107"/>
      <c r="I156" s="105"/>
      <c r="J156" s="107"/>
      <c r="K156" s="109"/>
      <c r="L156" s="110"/>
      <c r="M156" s="110"/>
      <c r="N156" s="110"/>
      <c r="O156" s="110"/>
      <c r="P156" s="111"/>
      <c r="Q156" s="111"/>
      <c r="R156" s="111"/>
      <c r="S156" s="112"/>
      <c r="T156" s="112"/>
      <c r="U156" s="93"/>
    </row>
    <row r="157" spans="1:21" ht="25.5" outlineLevel="2">
      <c r="A157" s="3"/>
      <c r="B157" s="93"/>
      <c r="C157" s="93"/>
      <c r="D157" s="113" t="s">
        <v>91</v>
      </c>
      <c r="E157" s="114">
        <v>1</v>
      </c>
      <c r="F157" s="115" t="s">
        <v>249</v>
      </c>
      <c r="G157" s="116" t="s">
        <v>250</v>
      </c>
      <c r="H157" s="117">
        <v>142.2</v>
      </c>
      <c r="I157" s="118" t="s">
        <v>94</v>
      </c>
      <c r="J157" s="119">
        <v>420</v>
      </c>
      <c r="K157" s="120">
        <f>H157*J157</f>
        <v>59723.99999999999</v>
      </c>
      <c r="L157" s="121">
        <f>IF(D157="S",K157,"")</f>
      </c>
      <c r="M157" s="122">
        <f>IF(OR(D157="P",D157="U"),K157,"")</f>
        <v>59723.99999999999</v>
      </c>
      <c r="N157" s="122">
        <f>IF(D157="H",K157,"")</f>
      </c>
      <c r="O157" s="122">
        <f>IF(D157="V",K157,"")</f>
      </c>
      <c r="P157" s="123">
        <v>0.019555999999998675</v>
      </c>
      <c r="Q157" s="123">
        <v>0</v>
      </c>
      <c r="R157" s="123">
        <v>0</v>
      </c>
      <c r="S157" s="124">
        <v>21</v>
      </c>
      <c r="T157" s="125">
        <f>K157*(S157+100)/100</f>
        <v>72266.04</v>
      </c>
      <c r="U157" s="126"/>
    </row>
    <row r="158" spans="1:21" s="43" customFormat="1" ht="10.5" customHeight="1" outlineLevel="3">
      <c r="A158" s="42"/>
      <c r="B158" s="134"/>
      <c r="C158" s="134"/>
      <c r="D158" s="134"/>
      <c r="E158" s="134"/>
      <c r="F158" s="134"/>
      <c r="G158" s="134" t="s">
        <v>251</v>
      </c>
      <c r="H158" s="135"/>
      <c r="I158" s="136"/>
      <c r="J158" s="134"/>
      <c r="K158" s="134"/>
      <c r="L158" s="137"/>
      <c r="M158" s="137"/>
      <c r="N158" s="137"/>
      <c r="O158" s="137"/>
      <c r="P158" s="137"/>
      <c r="Q158" s="137"/>
      <c r="R158" s="137"/>
      <c r="S158" s="138"/>
      <c r="T158" s="138"/>
      <c r="U158" s="134"/>
    </row>
    <row r="159" spans="1:21" s="43" customFormat="1" ht="10.5" customHeight="1" outlineLevel="3">
      <c r="A159" s="42"/>
      <c r="B159" s="134"/>
      <c r="C159" s="134"/>
      <c r="D159" s="134"/>
      <c r="E159" s="134"/>
      <c r="F159" s="134"/>
      <c r="G159" s="134" t="s">
        <v>252</v>
      </c>
      <c r="H159" s="135">
        <v>37.5</v>
      </c>
      <c r="I159" s="136"/>
      <c r="J159" s="134"/>
      <c r="K159" s="134"/>
      <c r="L159" s="137"/>
      <c r="M159" s="137"/>
      <c r="N159" s="137"/>
      <c r="O159" s="137"/>
      <c r="P159" s="137"/>
      <c r="Q159" s="137"/>
      <c r="R159" s="137"/>
      <c r="S159" s="138"/>
      <c r="T159" s="138"/>
      <c r="U159" s="134"/>
    </row>
    <row r="160" spans="1:21" s="43" customFormat="1" ht="10.5" customHeight="1" outlineLevel="3">
      <c r="A160" s="42"/>
      <c r="B160" s="134"/>
      <c r="C160" s="134"/>
      <c r="D160" s="134"/>
      <c r="E160" s="134"/>
      <c r="F160" s="134"/>
      <c r="G160" s="134" t="s">
        <v>253</v>
      </c>
      <c r="H160" s="135"/>
      <c r="I160" s="136"/>
      <c r="J160" s="134"/>
      <c r="K160" s="134"/>
      <c r="L160" s="137"/>
      <c r="M160" s="137"/>
      <c r="N160" s="137"/>
      <c r="O160" s="137"/>
      <c r="P160" s="137"/>
      <c r="Q160" s="137"/>
      <c r="R160" s="137"/>
      <c r="S160" s="138"/>
      <c r="T160" s="138"/>
      <c r="U160" s="134"/>
    </row>
    <row r="161" spans="1:21" s="43" customFormat="1" ht="10.5" customHeight="1" outlineLevel="3">
      <c r="A161" s="42"/>
      <c r="B161" s="134"/>
      <c r="C161" s="134"/>
      <c r="D161" s="134"/>
      <c r="E161" s="134"/>
      <c r="F161" s="134"/>
      <c r="G161" s="134" t="s">
        <v>254</v>
      </c>
      <c r="H161" s="135">
        <v>104.7</v>
      </c>
      <c r="I161" s="136"/>
      <c r="J161" s="134"/>
      <c r="K161" s="134"/>
      <c r="L161" s="137"/>
      <c r="M161" s="137"/>
      <c r="N161" s="137"/>
      <c r="O161" s="137"/>
      <c r="P161" s="137"/>
      <c r="Q161" s="137"/>
      <c r="R161" s="137"/>
      <c r="S161" s="138"/>
      <c r="T161" s="138"/>
      <c r="U161" s="134"/>
    </row>
    <row r="162" spans="1:21" ht="25.5" outlineLevel="2">
      <c r="A162" s="3"/>
      <c r="B162" s="93"/>
      <c r="C162" s="93"/>
      <c r="D162" s="113" t="s">
        <v>91</v>
      </c>
      <c r="E162" s="114">
        <v>2</v>
      </c>
      <c r="F162" s="115" t="s">
        <v>255</v>
      </c>
      <c r="G162" s="116" t="s">
        <v>256</v>
      </c>
      <c r="H162" s="117">
        <v>124.98199999999997</v>
      </c>
      <c r="I162" s="118" t="s">
        <v>125</v>
      </c>
      <c r="J162" s="119">
        <v>220</v>
      </c>
      <c r="K162" s="120">
        <f>H162*J162</f>
        <v>27496.039999999994</v>
      </c>
      <c r="L162" s="121">
        <f>IF(D162="S",K162,"")</f>
      </c>
      <c r="M162" s="122">
        <f>IF(OR(D162="P",D162="U"),K162,"")</f>
        <v>27496.039999999994</v>
      </c>
      <c r="N162" s="122">
        <f>IF(D162="H",K162,"")</f>
      </c>
      <c r="O162" s="122">
        <f>IF(D162="V",K162,"")</f>
      </c>
      <c r="P162" s="123">
        <v>0.00749</v>
      </c>
      <c r="Q162" s="123">
        <v>0</v>
      </c>
      <c r="R162" s="123">
        <v>0</v>
      </c>
      <c r="S162" s="124">
        <v>21</v>
      </c>
      <c r="T162" s="125">
        <f>K162*(S162+100)/100</f>
        <v>33270.208399999996</v>
      </c>
      <c r="U162" s="126"/>
    </row>
    <row r="163" spans="1:21" s="133" customFormat="1" ht="22.5" outlineLevel="2">
      <c r="A163" s="127"/>
      <c r="B163" s="127"/>
      <c r="C163" s="127"/>
      <c r="D163" s="127"/>
      <c r="E163" s="127"/>
      <c r="F163" s="127"/>
      <c r="G163" s="128" t="s">
        <v>95</v>
      </c>
      <c r="H163" s="127"/>
      <c r="I163" s="129"/>
      <c r="J163" s="127"/>
      <c r="K163" s="127"/>
      <c r="L163" s="130"/>
      <c r="M163" s="130"/>
      <c r="N163" s="130"/>
      <c r="O163" s="130"/>
      <c r="P163" s="131"/>
      <c r="Q163" s="127"/>
      <c r="R163" s="127"/>
      <c r="S163" s="132"/>
      <c r="T163" s="132"/>
      <c r="U163" s="127"/>
    </row>
    <row r="164" spans="1:21" s="43" customFormat="1" ht="10.5" customHeight="1" outlineLevel="3">
      <c r="A164" s="42"/>
      <c r="B164" s="134"/>
      <c r="C164" s="134"/>
      <c r="D164" s="134"/>
      <c r="E164" s="134"/>
      <c r="F164" s="134"/>
      <c r="G164" s="134" t="s">
        <v>257</v>
      </c>
      <c r="H164" s="135"/>
      <c r="I164" s="136"/>
      <c r="J164" s="134"/>
      <c r="K164" s="134"/>
      <c r="L164" s="137"/>
      <c r="M164" s="137"/>
      <c r="N164" s="137"/>
      <c r="O164" s="137"/>
      <c r="P164" s="137"/>
      <c r="Q164" s="137"/>
      <c r="R164" s="137"/>
      <c r="S164" s="138"/>
      <c r="T164" s="138"/>
      <c r="U164" s="134"/>
    </row>
    <row r="165" spans="1:21" s="43" customFormat="1" ht="10.5" customHeight="1" outlineLevel="3">
      <c r="A165" s="42"/>
      <c r="B165" s="134"/>
      <c r="C165" s="134"/>
      <c r="D165" s="134"/>
      <c r="E165" s="134"/>
      <c r="F165" s="134"/>
      <c r="G165" s="134" t="s">
        <v>258</v>
      </c>
      <c r="H165" s="135"/>
      <c r="I165" s="136"/>
      <c r="J165" s="134"/>
      <c r="K165" s="134"/>
      <c r="L165" s="137"/>
      <c r="M165" s="137"/>
      <c r="N165" s="137"/>
      <c r="O165" s="137"/>
      <c r="P165" s="137"/>
      <c r="Q165" s="137"/>
      <c r="R165" s="137"/>
      <c r="S165" s="138"/>
      <c r="T165" s="138"/>
      <c r="U165" s="134"/>
    </row>
    <row r="166" spans="1:21" s="43" customFormat="1" ht="10.5" customHeight="1" outlineLevel="3">
      <c r="A166" s="42"/>
      <c r="B166" s="134"/>
      <c r="C166" s="134"/>
      <c r="D166" s="134"/>
      <c r="E166" s="134"/>
      <c r="F166" s="134"/>
      <c r="G166" s="134" t="s">
        <v>259</v>
      </c>
      <c r="H166" s="135">
        <v>32.775</v>
      </c>
      <c r="I166" s="136"/>
      <c r="J166" s="134"/>
      <c r="K166" s="134"/>
      <c r="L166" s="137"/>
      <c r="M166" s="137"/>
      <c r="N166" s="137"/>
      <c r="O166" s="137"/>
      <c r="P166" s="137"/>
      <c r="Q166" s="137"/>
      <c r="R166" s="137"/>
      <c r="S166" s="138"/>
      <c r="T166" s="138"/>
      <c r="U166" s="134"/>
    </row>
    <row r="167" spans="1:21" s="43" customFormat="1" ht="10.5" customHeight="1" outlineLevel="3">
      <c r="A167" s="42"/>
      <c r="B167" s="134"/>
      <c r="C167" s="134"/>
      <c r="D167" s="134"/>
      <c r="E167" s="134"/>
      <c r="F167" s="134"/>
      <c r="G167" s="134" t="s">
        <v>260</v>
      </c>
      <c r="H167" s="135"/>
      <c r="I167" s="136"/>
      <c r="J167" s="134"/>
      <c r="K167" s="134"/>
      <c r="L167" s="137"/>
      <c r="M167" s="137"/>
      <c r="N167" s="137"/>
      <c r="O167" s="137"/>
      <c r="P167" s="137"/>
      <c r="Q167" s="137"/>
      <c r="R167" s="137"/>
      <c r="S167" s="138"/>
      <c r="T167" s="138"/>
      <c r="U167" s="134"/>
    </row>
    <row r="168" spans="1:21" s="43" customFormat="1" ht="10.5" customHeight="1" outlineLevel="3">
      <c r="A168" s="42"/>
      <c r="B168" s="134"/>
      <c r="C168" s="134"/>
      <c r="D168" s="134"/>
      <c r="E168" s="134"/>
      <c r="F168" s="134"/>
      <c r="G168" s="134" t="s">
        <v>261</v>
      </c>
      <c r="H168" s="135">
        <v>92.207</v>
      </c>
      <c r="I168" s="136"/>
      <c r="J168" s="134"/>
      <c r="K168" s="134"/>
      <c r="L168" s="137"/>
      <c r="M168" s="137"/>
      <c r="N168" s="137"/>
      <c r="O168" s="137"/>
      <c r="P168" s="137"/>
      <c r="Q168" s="137"/>
      <c r="R168" s="137"/>
      <c r="S168" s="138"/>
      <c r="T168" s="138"/>
      <c r="U168" s="134"/>
    </row>
    <row r="169" spans="1:21" s="43" customFormat="1" ht="10.5" customHeight="1" outlineLevel="3">
      <c r="A169" s="42"/>
      <c r="B169" s="134"/>
      <c r="C169" s="134"/>
      <c r="D169" s="134"/>
      <c r="E169" s="134"/>
      <c r="F169" s="134"/>
      <c r="G169" s="134"/>
      <c r="H169" s="135"/>
      <c r="I169" s="136"/>
      <c r="J169" s="134"/>
      <c r="K169" s="134"/>
      <c r="L169" s="137"/>
      <c r="M169" s="137"/>
      <c r="N169" s="137"/>
      <c r="O169" s="137"/>
      <c r="P169" s="137"/>
      <c r="Q169" s="137"/>
      <c r="R169" s="137"/>
      <c r="S169" s="138"/>
      <c r="T169" s="138"/>
      <c r="U169" s="134"/>
    </row>
    <row r="170" spans="1:21" ht="25.5" outlineLevel="2">
      <c r="A170" s="3"/>
      <c r="B170" s="93"/>
      <c r="C170" s="93"/>
      <c r="D170" s="113" t="s">
        <v>91</v>
      </c>
      <c r="E170" s="114">
        <v>3</v>
      </c>
      <c r="F170" s="115" t="s">
        <v>262</v>
      </c>
      <c r="G170" s="116" t="s">
        <v>263</v>
      </c>
      <c r="H170" s="117">
        <v>65.89499999999998</v>
      </c>
      <c r="I170" s="118" t="s">
        <v>125</v>
      </c>
      <c r="J170" s="119">
        <v>320</v>
      </c>
      <c r="K170" s="120">
        <f>H170*J170</f>
        <v>21086.399999999994</v>
      </c>
      <c r="L170" s="121">
        <f>IF(D170="S",K170,"")</f>
      </c>
      <c r="M170" s="122">
        <f>IF(OR(D170="P",D170="U"),K170,"")</f>
        <v>21086.399999999994</v>
      </c>
      <c r="N170" s="122">
        <f>IF(D170="H",K170,"")</f>
      </c>
      <c r="O170" s="122">
        <f>IF(D170="V",K170,"")</f>
      </c>
      <c r="P170" s="123">
        <v>0.0138</v>
      </c>
      <c r="Q170" s="123">
        <v>0</v>
      </c>
      <c r="R170" s="123">
        <v>0</v>
      </c>
      <c r="S170" s="124">
        <v>21</v>
      </c>
      <c r="T170" s="125">
        <f>K170*(S170+100)/100</f>
        <v>25514.543999999994</v>
      </c>
      <c r="U170" s="126"/>
    </row>
    <row r="171" spans="1:21" s="133" customFormat="1" ht="22.5" outlineLevel="2">
      <c r="A171" s="127"/>
      <c r="B171" s="127"/>
      <c r="C171" s="127"/>
      <c r="D171" s="127"/>
      <c r="E171" s="127"/>
      <c r="F171" s="127"/>
      <c r="G171" s="128" t="s">
        <v>95</v>
      </c>
      <c r="H171" s="127"/>
      <c r="I171" s="129"/>
      <c r="J171" s="127"/>
      <c r="K171" s="127"/>
      <c r="L171" s="130"/>
      <c r="M171" s="130"/>
      <c r="N171" s="130"/>
      <c r="O171" s="130"/>
      <c r="P171" s="131"/>
      <c r="Q171" s="127"/>
      <c r="R171" s="127"/>
      <c r="S171" s="132"/>
      <c r="T171" s="132"/>
      <c r="U171" s="127"/>
    </row>
    <row r="172" spans="1:21" s="43" customFormat="1" ht="10.5" customHeight="1" outlineLevel="3">
      <c r="A172" s="42"/>
      <c r="B172" s="134"/>
      <c r="C172" s="134"/>
      <c r="D172" s="134"/>
      <c r="E172" s="134"/>
      <c r="F172" s="134"/>
      <c r="G172" s="134" t="s">
        <v>257</v>
      </c>
      <c r="H172" s="135"/>
      <c r="I172" s="136"/>
      <c r="J172" s="134"/>
      <c r="K172" s="134"/>
      <c r="L172" s="137"/>
      <c r="M172" s="137"/>
      <c r="N172" s="137"/>
      <c r="O172" s="137"/>
      <c r="P172" s="137"/>
      <c r="Q172" s="137"/>
      <c r="R172" s="137"/>
      <c r="S172" s="138"/>
      <c r="T172" s="138"/>
      <c r="U172" s="134"/>
    </row>
    <row r="173" spans="1:21" s="43" customFormat="1" ht="10.5" customHeight="1" outlineLevel="3">
      <c r="A173" s="42"/>
      <c r="B173" s="134"/>
      <c r="C173" s="134"/>
      <c r="D173" s="134"/>
      <c r="E173" s="134"/>
      <c r="F173" s="134"/>
      <c r="G173" s="134" t="s">
        <v>264</v>
      </c>
      <c r="H173" s="135"/>
      <c r="I173" s="136"/>
      <c r="J173" s="134"/>
      <c r="K173" s="134"/>
      <c r="L173" s="137"/>
      <c r="M173" s="137"/>
      <c r="N173" s="137"/>
      <c r="O173" s="137"/>
      <c r="P173" s="137"/>
      <c r="Q173" s="137"/>
      <c r="R173" s="137"/>
      <c r="S173" s="138"/>
      <c r="T173" s="138"/>
      <c r="U173" s="134"/>
    </row>
    <row r="174" spans="1:21" s="43" customFormat="1" ht="10.5" customHeight="1" outlineLevel="3">
      <c r="A174" s="42"/>
      <c r="B174" s="134"/>
      <c r="C174" s="134"/>
      <c r="D174" s="134"/>
      <c r="E174" s="134"/>
      <c r="F174" s="134"/>
      <c r="G174" s="134" t="s">
        <v>265</v>
      </c>
      <c r="H174" s="135">
        <v>2.07</v>
      </c>
      <c r="I174" s="136"/>
      <c r="J174" s="134"/>
      <c r="K174" s="134"/>
      <c r="L174" s="137"/>
      <c r="M174" s="137"/>
      <c r="N174" s="137"/>
      <c r="O174" s="137"/>
      <c r="P174" s="137"/>
      <c r="Q174" s="137"/>
      <c r="R174" s="137"/>
      <c r="S174" s="138"/>
      <c r="T174" s="138"/>
      <c r="U174" s="134"/>
    </row>
    <row r="175" spans="1:21" s="43" customFormat="1" ht="10.5" customHeight="1" outlineLevel="3">
      <c r="A175" s="42"/>
      <c r="B175" s="134"/>
      <c r="C175" s="134"/>
      <c r="D175" s="134"/>
      <c r="E175" s="134"/>
      <c r="F175" s="134"/>
      <c r="G175" s="134" t="s">
        <v>266</v>
      </c>
      <c r="H175" s="135"/>
      <c r="I175" s="136"/>
      <c r="J175" s="134"/>
      <c r="K175" s="134"/>
      <c r="L175" s="137"/>
      <c r="M175" s="137"/>
      <c r="N175" s="137"/>
      <c r="O175" s="137"/>
      <c r="P175" s="137"/>
      <c r="Q175" s="137"/>
      <c r="R175" s="137"/>
      <c r="S175" s="138"/>
      <c r="T175" s="138"/>
      <c r="U175" s="134"/>
    </row>
    <row r="176" spans="1:21" s="43" customFormat="1" ht="10.5" customHeight="1" outlineLevel="3">
      <c r="A176" s="42"/>
      <c r="B176" s="134"/>
      <c r="C176" s="134"/>
      <c r="D176" s="134"/>
      <c r="E176" s="134"/>
      <c r="F176" s="134"/>
      <c r="G176" s="134" t="s">
        <v>267</v>
      </c>
      <c r="H176" s="135">
        <v>37.835</v>
      </c>
      <c r="I176" s="136"/>
      <c r="J176" s="134"/>
      <c r="K176" s="134"/>
      <c r="L176" s="137"/>
      <c r="M176" s="137"/>
      <c r="N176" s="137"/>
      <c r="O176" s="137"/>
      <c r="P176" s="137"/>
      <c r="Q176" s="137"/>
      <c r="R176" s="137"/>
      <c r="S176" s="138"/>
      <c r="T176" s="138"/>
      <c r="U176" s="134"/>
    </row>
    <row r="177" spans="1:21" s="43" customFormat="1" ht="10.5" customHeight="1" outlineLevel="3">
      <c r="A177" s="42"/>
      <c r="B177" s="134"/>
      <c r="C177" s="134"/>
      <c r="D177" s="134"/>
      <c r="E177" s="134"/>
      <c r="F177" s="134"/>
      <c r="G177" s="134" t="s">
        <v>268</v>
      </c>
      <c r="H177" s="135"/>
      <c r="I177" s="136"/>
      <c r="J177" s="134"/>
      <c r="K177" s="134"/>
      <c r="L177" s="137"/>
      <c r="M177" s="137"/>
      <c r="N177" s="137"/>
      <c r="O177" s="137"/>
      <c r="P177" s="137"/>
      <c r="Q177" s="137"/>
      <c r="R177" s="137"/>
      <c r="S177" s="138"/>
      <c r="T177" s="138"/>
      <c r="U177" s="134"/>
    </row>
    <row r="178" spans="1:21" s="43" customFormat="1" ht="10.5" customHeight="1" outlineLevel="3">
      <c r="A178" s="42"/>
      <c r="B178" s="134"/>
      <c r="C178" s="134"/>
      <c r="D178" s="134"/>
      <c r="E178" s="134"/>
      <c r="F178" s="134"/>
      <c r="G178" s="134" t="s">
        <v>269</v>
      </c>
      <c r="H178" s="135">
        <v>2.3</v>
      </c>
      <c r="I178" s="136"/>
      <c r="J178" s="134"/>
      <c r="K178" s="134"/>
      <c r="L178" s="137"/>
      <c r="M178" s="137"/>
      <c r="N178" s="137"/>
      <c r="O178" s="137"/>
      <c r="P178" s="137"/>
      <c r="Q178" s="137"/>
      <c r="R178" s="137"/>
      <c r="S178" s="138"/>
      <c r="T178" s="138"/>
      <c r="U178" s="134"/>
    </row>
    <row r="179" spans="1:21" s="43" customFormat="1" ht="10.5" customHeight="1" outlineLevel="3">
      <c r="A179" s="42"/>
      <c r="B179" s="134"/>
      <c r="C179" s="134"/>
      <c r="D179" s="134"/>
      <c r="E179" s="134"/>
      <c r="F179" s="134"/>
      <c r="G179" s="134" t="s">
        <v>270</v>
      </c>
      <c r="H179" s="135"/>
      <c r="I179" s="136"/>
      <c r="J179" s="134"/>
      <c r="K179" s="134"/>
      <c r="L179" s="137"/>
      <c r="M179" s="137"/>
      <c r="N179" s="137"/>
      <c r="O179" s="137"/>
      <c r="P179" s="137"/>
      <c r="Q179" s="137"/>
      <c r="R179" s="137"/>
      <c r="S179" s="138"/>
      <c r="T179" s="138"/>
      <c r="U179" s="134"/>
    </row>
    <row r="180" spans="1:21" s="43" customFormat="1" ht="10.5" customHeight="1" outlineLevel="3">
      <c r="A180" s="42"/>
      <c r="B180" s="134"/>
      <c r="C180" s="134"/>
      <c r="D180" s="134"/>
      <c r="E180" s="134"/>
      <c r="F180" s="134"/>
      <c r="G180" s="134" t="s">
        <v>271</v>
      </c>
      <c r="H180" s="135">
        <v>5.75</v>
      </c>
      <c r="I180" s="136"/>
      <c r="J180" s="134"/>
      <c r="K180" s="134"/>
      <c r="L180" s="137"/>
      <c r="M180" s="137"/>
      <c r="N180" s="137"/>
      <c r="O180" s="137"/>
      <c r="P180" s="137"/>
      <c r="Q180" s="137"/>
      <c r="R180" s="137"/>
      <c r="S180" s="138"/>
      <c r="T180" s="138"/>
      <c r="U180" s="134"/>
    </row>
    <row r="181" spans="1:21" s="43" customFormat="1" ht="10.5" customHeight="1" outlineLevel="3">
      <c r="A181" s="42"/>
      <c r="B181" s="134"/>
      <c r="C181" s="134"/>
      <c r="D181" s="134"/>
      <c r="E181" s="134"/>
      <c r="F181" s="134"/>
      <c r="G181" s="134" t="s">
        <v>272</v>
      </c>
      <c r="H181" s="135"/>
      <c r="I181" s="136"/>
      <c r="J181" s="134"/>
      <c r="K181" s="134"/>
      <c r="L181" s="137"/>
      <c r="M181" s="137"/>
      <c r="N181" s="137"/>
      <c r="O181" s="137"/>
      <c r="P181" s="137"/>
      <c r="Q181" s="137"/>
      <c r="R181" s="137"/>
      <c r="S181" s="138"/>
      <c r="T181" s="138"/>
      <c r="U181" s="134"/>
    </row>
    <row r="182" spans="1:21" s="43" customFormat="1" ht="10.5" customHeight="1" outlineLevel="3">
      <c r="A182" s="42"/>
      <c r="B182" s="134"/>
      <c r="C182" s="134"/>
      <c r="D182" s="134"/>
      <c r="E182" s="134"/>
      <c r="F182" s="134"/>
      <c r="G182" s="134" t="s">
        <v>273</v>
      </c>
      <c r="H182" s="135">
        <v>17.94</v>
      </c>
      <c r="I182" s="136"/>
      <c r="J182" s="134"/>
      <c r="K182" s="134"/>
      <c r="L182" s="137"/>
      <c r="M182" s="137"/>
      <c r="N182" s="137"/>
      <c r="O182" s="137"/>
      <c r="P182" s="137"/>
      <c r="Q182" s="137"/>
      <c r="R182" s="137"/>
      <c r="S182" s="138"/>
      <c r="T182" s="138"/>
      <c r="U182" s="134"/>
    </row>
    <row r="183" spans="1:21" ht="25.5" outlineLevel="2">
      <c r="A183" s="3"/>
      <c r="B183" s="93"/>
      <c r="C183" s="93"/>
      <c r="D183" s="113" t="s">
        <v>91</v>
      </c>
      <c r="E183" s="114">
        <v>4</v>
      </c>
      <c r="F183" s="115" t="s">
        <v>274</v>
      </c>
      <c r="G183" s="116" t="s">
        <v>275</v>
      </c>
      <c r="H183" s="117">
        <v>15.0075</v>
      </c>
      <c r="I183" s="118" t="s">
        <v>125</v>
      </c>
      <c r="J183" s="119">
        <v>560</v>
      </c>
      <c r="K183" s="120">
        <f>H183*J183</f>
        <v>8404.2</v>
      </c>
      <c r="L183" s="121">
        <f>IF(D183="S",K183,"")</f>
      </c>
      <c r="M183" s="122">
        <f>IF(OR(D183="P",D183="U"),K183,"")</f>
        <v>8404.2</v>
      </c>
      <c r="N183" s="122">
        <f>IF(D183="H",K183,"")</f>
      </c>
      <c r="O183" s="122">
        <f>IF(D183="V",K183,"")</f>
      </c>
      <c r="P183" s="123">
        <v>0.027499999999999997</v>
      </c>
      <c r="Q183" s="123">
        <v>0</v>
      </c>
      <c r="R183" s="123">
        <v>0</v>
      </c>
      <c r="S183" s="124">
        <v>21</v>
      </c>
      <c r="T183" s="125">
        <f>K183*(S183+100)/100</f>
        <v>10169.082</v>
      </c>
      <c r="U183" s="126"/>
    </row>
    <row r="184" spans="1:21" s="43" customFormat="1" ht="10.5" customHeight="1" outlineLevel="3">
      <c r="A184" s="42"/>
      <c r="B184" s="134"/>
      <c r="C184" s="134"/>
      <c r="D184" s="134"/>
      <c r="E184" s="134"/>
      <c r="F184" s="134"/>
      <c r="G184" s="134" t="s">
        <v>257</v>
      </c>
      <c r="H184" s="135"/>
      <c r="I184" s="136"/>
      <c r="J184" s="134"/>
      <c r="K184" s="134"/>
      <c r="L184" s="137"/>
      <c r="M184" s="137"/>
      <c r="N184" s="137"/>
      <c r="O184" s="137"/>
      <c r="P184" s="137"/>
      <c r="Q184" s="137"/>
      <c r="R184" s="137"/>
      <c r="S184" s="138"/>
      <c r="T184" s="138"/>
      <c r="U184" s="134"/>
    </row>
    <row r="185" spans="1:21" s="43" customFormat="1" ht="10.5" customHeight="1" outlineLevel="3">
      <c r="A185" s="42"/>
      <c r="B185" s="134"/>
      <c r="C185" s="134"/>
      <c r="D185" s="134"/>
      <c r="E185" s="134"/>
      <c r="F185" s="134"/>
      <c r="G185" s="134" t="s">
        <v>276</v>
      </c>
      <c r="H185" s="135"/>
      <c r="I185" s="136"/>
      <c r="J185" s="134"/>
      <c r="K185" s="134"/>
      <c r="L185" s="137"/>
      <c r="M185" s="137"/>
      <c r="N185" s="137"/>
      <c r="O185" s="137"/>
      <c r="P185" s="137"/>
      <c r="Q185" s="137"/>
      <c r="R185" s="137"/>
      <c r="S185" s="138"/>
      <c r="T185" s="138"/>
      <c r="U185" s="134"/>
    </row>
    <row r="186" spans="1:21" s="43" customFormat="1" ht="10.5" customHeight="1" outlineLevel="3">
      <c r="A186" s="42"/>
      <c r="B186" s="134"/>
      <c r="C186" s="134"/>
      <c r="D186" s="134"/>
      <c r="E186" s="134"/>
      <c r="F186" s="134"/>
      <c r="G186" s="134" t="s">
        <v>277</v>
      </c>
      <c r="H186" s="135">
        <v>15.0075</v>
      </c>
      <c r="I186" s="136"/>
      <c r="J186" s="134"/>
      <c r="K186" s="134"/>
      <c r="L186" s="137"/>
      <c r="M186" s="137"/>
      <c r="N186" s="137"/>
      <c r="O186" s="137"/>
      <c r="P186" s="137"/>
      <c r="Q186" s="137"/>
      <c r="R186" s="137"/>
      <c r="S186" s="138"/>
      <c r="T186" s="138"/>
      <c r="U186" s="134"/>
    </row>
    <row r="187" spans="1:21" ht="25.5" outlineLevel="2">
      <c r="A187" s="3"/>
      <c r="B187" s="93"/>
      <c r="C187" s="93"/>
      <c r="D187" s="113" t="s">
        <v>91</v>
      </c>
      <c r="E187" s="114">
        <v>5</v>
      </c>
      <c r="F187" s="115" t="s">
        <v>278</v>
      </c>
      <c r="G187" s="116" t="s">
        <v>279</v>
      </c>
      <c r="H187" s="117">
        <v>124.982</v>
      </c>
      <c r="I187" s="118" t="s">
        <v>125</v>
      </c>
      <c r="J187" s="119">
        <v>65</v>
      </c>
      <c r="K187" s="120">
        <f>H187*J187</f>
        <v>8123.83</v>
      </c>
      <c r="L187" s="121">
        <f>IF(D187="S",K187,"")</f>
      </c>
      <c r="M187" s="122">
        <f>IF(OR(D187="P",D187="U"),K187,"")</f>
        <v>8123.83</v>
      </c>
      <c r="N187" s="122">
        <f>IF(D187="H",K187,"")</f>
      </c>
      <c r="O187" s="122">
        <f>IF(D187="V",K187,"")</f>
      </c>
      <c r="P187" s="123">
        <v>0.0001620000000000621</v>
      </c>
      <c r="Q187" s="123">
        <v>0.00968</v>
      </c>
      <c r="R187" s="123">
        <v>0.24600000000000932</v>
      </c>
      <c r="S187" s="124">
        <v>21</v>
      </c>
      <c r="T187" s="125">
        <f>K187*(S187+100)/100</f>
        <v>9829.834299999999</v>
      </c>
      <c r="U187" s="126"/>
    </row>
    <row r="188" spans="1:21" s="133" customFormat="1" ht="22.5" outlineLevel="2">
      <c r="A188" s="127"/>
      <c r="B188" s="127"/>
      <c r="C188" s="127"/>
      <c r="D188" s="127"/>
      <c r="E188" s="127"/>
      <c r="F188" s="127"/>
      <c r="G188" s="128" t="s">
        <v>95</v>
      </c>
      <c r="H188" s="127"/>
      <c r="I188" s="129"/>
      <c r="J188" s="127"/>
      <c r="K188" s="127"/>
      <c r="L188" s="130"/>
      <c r="M188" s="130"/>
      <c r="N188" s="130"/>
      <c r="O188" s="130"/>
      <c r="P188" s="131"/>
      <c r="Q188" s="127"/>
      <c r="R188" s="127"/>
      <c r="S188" s="132"/>
      <c r="T188" s="132"/>
      <c r="U188" s="127"/>
    </row>
    <row r="189" spans="1:21" s="43" customFormat="1" ht="10.5" customHeight="1" outlineLevel="3">
      <c r="A189" s="42"/>
      <c r="B189" s="134"/>
      <c r="C189" s="134"/>
      <c r="D189" s="134"/>
      <c r="E189" s="134"/>
      <c r="F189" s="134"/>
      <c r="G189" s="134" t="s">
        <v>280</v>
      </c>
      <c r="H189" s="135"/>
      <c r="I189" s="136"/>
      <c r="J189" s="134"/>
      <c r="K189" s="134"/>
      <c r="L189" s="137"/>
      <c r="M189" s="137"/>
      <c r="N189" s="137"/>
      <c r="O189" s="137"/>
      <c r="P189" s="137"/>
      <c r="Q189" s="137"/>
      <c r="R189" s="137"/>
      <c r="S189" s="138"/>
      <c r="T189" s="138"/>
      <c r="U189" s="134"/>
    </row>
    <row r="190" spans="1:21" s="43" customFormat="1" ht="10.5" customHeight="1" outlineLevel="3">
      <c r="A190" s="42"/>
      <c r="B190" s="134"/>
      <c r="C190" s="134"/>
      <c r="D190" s="134"/>
      <c r="E190" s="134"/>
      <c r="F190" s="134"/>
      <c r="G190" s="134" t="s">
        <v>281</v>
      </c>
      <c r="H190" s="135">
        <v>124.982</v>
      </c>
      <c r="I190" s="136"/>
      <c r="J190" s="134"/>
      <c r="K190" s="134"/>
      <c r="L190" s="137"/>
      <c r="M190" s="137"/>
      <c r="N190" s="137"/>
      <c r="O190" s="137"/>
      <c r="P190" s="137"/>
      <c r="Q190" s="137"/>
      <c r="R190" s="137"/>
      <c r="S190" s="138"/>
      <c r="T190" s="138"/>
      <c r="U190" s="134"/>
    </row>
    <row r="191" spans="1:21" ht="25.5" outlineLevel="2">
      <c r="A191" s="3"/>
      <c r="B191" s="93"/>
      <c r="C191" s="93"/>
      <c r="D191" s="113" t="s">
        <v>91</v>
      </c>
      <c r="E191" s="114">
        <v>6</v>
      </c>
      <c r="F191" s="115" t="s">
        <v>282</v>
      </c>
      <c r="G191" s="116" t="s">
        <v>283</v>
      </c>
      <c r="H191" s="117">
        <v>65.895</v>
      </c>
      <c r="I191" s="118" t="s">
        <v>125</v>
      </c>
      <c r="J191" s="119">
        <v>85</v>
      </c>
      <c r="K191" s="120">
        <f>H191*J191</f>
        <v>5601.075</v>
      </c>
      <c r="L191" s="121">
        <f>IF(D191="S",K191,"")</f>
      </c>
      <c r="M191" s="122">
        <f>IF(OR(D191="P",D191="U"),K191,"")</f>
        <v>5601.075</v>
      </c>
      <c r="N191" s="122">
        <f>IF(D191="H",K191,"")</f>
      </c>
      <c r="O191" s="122">
        <f>IF(D191="V",K191,"")</f>
      </c>
      <c r="P191" s="123">
        <v>0.0001620000000000621</v>
      </c>
      <c r="Q191" s="123">
        <v>0.01792</v>
      </c>
      <c r="R191" s="123">
        <v>0.3060000000001821</v>
      </c>
      <c r="S191" s="124">
        <v>21</v>
      </c>
      <c r="T191" s="125">
        <f>K191*(S191+100)/100</f>
        <v>6777.300749999999</v>
      </c>
      <c r="U191" s="126"/>
    </row>
    <row r="192" spans="1:21" s="133" customFormat="1" ht="22.5" outlineLevel="2">
      <c r="A192" s="127"/>
      <c r="B192" s="127"/>
      <c r="C192" s="127"/>
      <c r="D192" s="127"/>
      <c r="E192" s="127"/>
      <c r="F192" s="127"/>
      <c r="G192" s="128" t="s">
        <v>95</v>
      </c>
      <c r="H192" s="127"/>
      <c r="I192" s="129"/>
      <c r="J192" s="127"/>
      <c r="K192" s="127"/>
      <c r="L192" s="130"/>
      <c r="M192" s="130"/>
      <c r="N192" s="130"/>
      <c r="O192" s="130"/>
      <c r="P192" s="131"/>
      <c r="Q192" s="127"/>
      <c r="R192" s="127"/>
      <c r="S192" s="132"/>
      <c r="T192" s="132"/>
      <c r="U192" s="127"/>
    </row>
    <row r="193" spans="1:21" s="43" customFormat="1" ht="10.5" customHeight="1" outlineLevel="3">
      <c r="A193" s="42"/>
      <c r="B193" s="134"/>
      <c r="C193" s="134"/>
      <c r="D193" s="134"/>
      <c r="E193" s="134"/>
      <c r="F193" s="134"/>
      <c r="G193" s="134" t="s">
        <v>284</v>
      </c>
      <c r="H193" s="135"/>
      <c r="I193" s="136"/>
      <c r="J193" s="134"/>
      <c r="K193" s="134"/>
      <c r="L193" s="137"/>
      <c r="M193" s="137"/>
      <c r="N193" s="137"/>
      <c r="O193" s="137"/>
      <c r="P193" s="137"/>
      <c r="Q193" s="137"/>
      <c r="R193" s="137"/>
      <c r="S193" s="138"/>
      <c r="T193" s="138"/>
      <c r="U193" s="134"/>
    </row>
    <row r="194" spans="1:21" s="43" customFormat="1" ht="10.5" customHeight="1" outlineLevel="3">
      <c r="A194" s="42"/>
      <c r="B194" s="134"/>
      <c r="C194" s="134"/>
      <c r="D194" s="134"/>
      <c r="E194" s="134"/>
      <c r="F194" s="134"/>
      <c r="G194" s="134" t="s">
        <v>285</v>
      </c>
      <c r="H194" s="135">
        <v>65.895</v>
      </c>
      <c r="I194" s="136"/>
      <c r="J194" s="134"/>
      <c r="K194" s="134"/>
      <c r="L194" s="137"/>
      <c r="M194" s="137"/>
      <c r="N194" s="137"/>
      <c r="O194" s="137"/>
      <c r="P194" s="137"/>
      <c r="Q194" s="137"/>
      <c r="R194" s="137"/>
      <c r="S194" s="138"/>
      <c r="T194" s="138"/>
      <c r="U194" s="134"/>
    </row>
    <row r="195" spans="1:21" ht="25.5" outlineLevel="2">
      <c r="A195" s="3"/>
      <c r="B195" s="93"/>
      <c r="C195" s="93"/>
      <c r="D195" s="113" t="s">
        <v>91</v>
      </c>
      <c r="E195" s="114">
        <v>7</v>
      </c>
      <c r="F195" s="115" t="s">
        <v>286</v>
      </c>
      <c r="G195" s="116" t="s">
        <v>287</v>
      </c>
      <c r="H195" s="117">
        <v>15.008</v>
      </c>
      <c r="I195" s="118" t="s">
        <v>125</v>
      </c>
      <c r="J195" s="119">
        <v>145</v>
      </c>
      <c r="K195" s="120">
        <f>H195*J195</f>
        <v>2176.16</v>
      </c>
      <c r="L195" s="121">
        <f>IF(D195="S",K195,"")</f>
      </c>
      <c r="M195" s="122">
        <f>IF(OR(D195="P",D195="U"),K195,"")</f>
        <v>2176.16</v>
      </c>
      <c r="N195" s="122">
        <f>IF(D195="H",K195,"")</f>
      </c>
      <c r="O195" s="122">
        <f>IF(D195="V",K195,"")</f>
      </c>
      <c r="P195" s="123">
        <v>0.0001620000000000621</v>
      </c>
      <c r="Q195" s="123">
        <v>0.03599999999999999</v>
      </c>
      <c r="R195" s="123">
        <v>0.46600000000003655</v>
      </c>
      <c r="S195" s="124">
        <v>21</v>
      </c>
      <c r="T195" s="125">
        <f>K195*(S195+100)/100</f>
        <v>2633.1535999999996</v>
      </c>
      <c r="U195" s="126"/>
    </row>
    <row r="196" spans="1:21" s="43" customFormat="1" ht="10.5" customHeight="1" outlineLevel="3">
      <c r="A196" s="42"/>
      <c r="B196" s="134"/>
      <c r="C196" s="134"/>
      <c r="D196" s="134"/>
      <c r="E196" s="134"/>
      <c r="F196" s="134"/>
      <c r="G196" s="134" t="s">
        <v>288</v>
      </c>
      <c r="H196" s="135"/>
      <c r="I196" s="136"/>
      <c r="J196" s="134"/>
      <c r="K196" s="134"/>
      <c r="L196" s="137"/>
      <c r="M196" s="137"/>
      <c r="N196" s="137"/>
      <c r="O196" s="137"/>
      <c r="P196" s="137"/>
      <c r="Q196" s="137"/>
      <c r="R196" s="137"/>
      <c r="S196" s="138"/>
      <c r="T196" s="138"/>
      <c r="U196" s="134"/>
    </row>
    <row r="197" spans="1:21" s="43" customFormat="1" ht="10.5" customHeight="1" outlineLevel="3">
      <c r="A197" s="42"/>
      <c r="B197" s="134"/>
      <c r="C197" s="134"/>
      <c r="D197" s="134"/>
      <c r="E197" s="134"/>
      <c r="F197" s="134"/>
      <c r="G197" s="134" t="s">
        <v>289</v>
      </c>
      <c r="H197" s="135">
        <v>15.008</v>
      </c>
      <c r="I197" s="136"/>
      <c r="J197" s="134"/>
      <c r="K197" s="134"/>
      <c r="L197" s="137"/>
      <c r="M197" s="137"/>
      <c r="N197" s="137"/>
      <c r="O197" s="137"/>
      <c r="P197" s="137"/>
      <c r="Q197" s="137"/>
      <c r="R197" s="137"/>
      <c r="S197" s="138"/>
      <c r="T197" s="138"/>
      <c r="U197" s="134"/>
    </row>
    <row r="198" spans="1:21" ht="12.75" outlineLevel="2">
      <c r="A198" s="3"/>
      <c r="B198" s="93"/>
      <c r="C198" s="93"/>
      <c r="D198" s="113" t="s">
        <v>91</v>
      </c>
      <c r="E198" s="114">
        <v>8</v>
      </c>
      <c r="F198" s="115" t="s">
        <v>290</v>
      </c>
      <c r="G198" s="116" t="s">
        <v>291</v>
      </c>
      <c r="H198" s="117">
        <v>107.7</v>
      </c>
      <c r="I198" s="118" t="s">
        <v>94</v>
      </c>
      <c r="J198" s="119">
        <v>140</v>
      </c>
      <c r="K198" s="120">
        <f>H198*J198</f>
        <v>15078</v>
      </c>
      <c r="L198" s="121">
        <f>IF(D198="S",K198,"")</f>
      </c>
      <c r="M198" s="122">
        <f>IF(OR(D198="P",D198="U"),K198,"")</f>
        <v>15078</v>
      </c>
      <c r="N198" s="122">
        <f>IF(D198="H",K198,"")</f>
      </c>
      <c r="O198" s="122">
        <f>IF(D198="V",K198,"")</f>
      </c>
      <c r="P198" s="123">
        <v>0.00017</v>
      </c>
      <c r="Q198" s="123">
        <v>0.02042</v>
      </c>
      <c r="R198" s="123">
        <v>0</v>
      </c>
      <c r="S198" s="124">
        <v>21</v>
      </c>
      <c r="T198" s="125">
        <f>K198*(S198+100)/100</f>
        <v>18244.38</v>
      </c>
      <c r="U198" s="126"/>
    </row>
    <row r="199" spans="1:21" s="133" customFormat="1" ht="22.5" outlineLevel="2">
      <c r="A199" s="127"/>
      <c r="B199" s="127"/>
      <c r="C199" s="127"/>
      <c r="D199" s="127"/>
      <c r="E199" s="127"/>
      <c r="F199" s="127"/>
      <c r="G199" s="128" t="s">
        <v>95</v>
      </c>
      <c r="H199" s="127"/>
      <c r="I199" s="129"/>
      <c r="J199" s="127"/>
      <c r="K199" s="127"/>
      <c r="L199" s="130"/>
      <c r="M199" s="130"/>
      <c r="N199" s="130"/>
      <c r="O199" s="130"/>
      <c r="P199" s="131"/>
      <c r="Q199" s="127"/>
      <c r="R199" s="127"/>
      <c r="S199" s="132"/>
      <c r="T199" s="132"/>
      <c r="U199" s="127"/>
    </row>
    <row r="200" spans="1:21" s="43" customFormat="1" ht="10.5" customHeight="1" outlineLevel="3">
      <c r="A200" s="42"/>
      <c r="B200" s="134"/>
      <c r="C200" s="134"/>
      <c r="D200" s="134"/>
      <c r="E200" s="134"/>
      <c r="F200" s="134"/>
      <c r="G200" s="134" t="s">
        <v>257</v>
      </c>
      <c r="H200" s="135"/>
      <c r="I200" s="136"/>
      <c r="J200" s="134"/>
      <c r="K200" s="134"/>
      <c r="L200" s="137"/>
      <c r="M200" s="137"/>
      <c r="N200" s="137"/>
      <c r="O200" s="137"/>
      <c r="P200" s="137"/>
      <c r="Q200" s="137"/>
      <c r="R200" s="137"/>
      <c r="S200" s="138"/>
      <c r="T200" s="138"/>
      <c r="U200" s="134"/>
    </row>
    <row r="201" spans="1:21" s="43" customFormat="1" ht="10.5" customHeight="1" outlineLevel="3">
      <c r="A201" s="42"/>
      <c r="B201" s="134"/>
      <c r="C201" s="134"/>
      <c r="D201" s="134"/>
      <c r="E201" s="134"/>
      <c r="F201" s="134"/>
      <c r="G201" s="134" t="s">
        <v>168</v>
      </c>
      <c r="H201" s="135">
        <v>107.7</v>
      </c>
      <c r="I201" s="136"/>
      <c r="J201" s="134"/>
      <c r="K201" s="134"/>
      <c r="L201" s="137"/>
      <c r="M201" s="137"/>
      <c r="N201" s="137"/>
      <c r="O201" s="137"/>
      <c r="P201" s="137"/>
      <c r="Q201" s="137"/>
      <c r="R201" s="137"/>
      <c r="S201" s="138"/>
      <c r="T201" s="138"/>
      <c r="U201" s="134"/>
    </row>
    <row r="202" spans="1:21" ht="12.75" outlineLevel="2">
      <c r="A202" s="3"/>
      <c r="B202" s="93"/>
      <c r="C202" s="93"/>
      <c r="D202" s="113" t="s">
        <v>91</v>
      </c>
      <c r="E202" s="114">
        <v>9</v>
      </c>
      <c r="F202" s="115" t="s">
        <v>292</v>
      </c>
      <c r="G202" s="116" t="s">
        <v>293</v>
      </c>
      <c r="H202" s="117">
        <v>107.7</v>
      </c>
      <c r="I202" s="118" t="s">
        <v>94</v>
      </c>
      <c r="J202" s="119">
        <v>260</v>
      </c>
      <c r="K202" s="120">
        <f>H202*J202</f>
        <v>28002</v>
      </c>
      <c r="L202" s="121">
        <f>IF(D202="S",K202,"")</f>
      </c>
      <c r="M202" s="122">
        <f>IF(OR(D202="P",D202="U"),K202,"")</f>
        <v>28002</v>
      </c>
      <c r="N202" s="122">
        <f>IF(D202="H",K202,"")</f>
      </c>
      <c r="O202" s="122">
        <f>IF(D202="V",K202,"")</f>
      </c>
      <c r="P202" s="123">
        <v>0.014606000000004171</v>
      </c>
      <c r="Q202" s="123">
        <v>0</v>
      </c>
      <c r="R202" s="123">
        <v>0.7660000000002184</v>
      </c>
      <c r="S202" s="124">
        <v>21</v>
      </c>
      <c r="T202" s="125">
        <f>K202*(S202+100)/100</f>
        <v>33882.42</v>
      </c>
      <c r="U202" s="126"/>
    </row>
    <row r="203" spans="1:21" s="133" customFormat="1" ht="22.5" outlineLevel="2">
      <c r="A203" s="127"/>
      <c r="B203" s="127"/>
      <c r="C203" s="127"/>
      <c r="D203" s="127"/>
      <c r="E203" s="127"/>
      <c r="F203" s="127"/>
      <c r="G203" s="128" t="s">
        <v>95</v>
      </c>
      <c r="H203" s="127"/>
      <c r="I203" s="129"/>
      <c r="J203" s="127"/>
      <c r="K203" s="127"/>
      <c r="L203" s="130"/>
      <c r="M203" s="130"/>
      <c r="N203" s="130"/>
      <c r="O203" s="130"/>
      <c r="P203" s="131"/>
      <c r="Q203" s="127"/>
      <c r="R203" s="127"/>
      <c r="S203" s="132"/>
      <c r="T203" s="132"/>
      <c r="U203" s="127"/>
    </row>
    <row r="204" spans="1:21" s="43" customFormat="1" ht="10.5" customHeight="1" outlineLevel="3">
      <c r="A204" s="42"/>
      <c r="B204" s="134"/>
      <c r="C204" s="134"/>
      <c r="D204" s="134"/>
      <c r="E204" s="134"/>
      <c r="F204" s="134"/>
      <c r="G204" s="134" t="s">
        <v>257</v>
      </c>
      <c r="H204" s="135"/>
      <c r="I204" s="136"/>
      <c r="J204" s="134"/>
      <c r="K204" s="134"/>
      <c r="L204" s="137"/>
      <c r="M204" s="137"/>
      <c r="N204" s="137"/>
      <c r="O204" s="137"/>
      <c r="P204" s="137"/>
      <c r="Q204" s="137"/>
      <c r="R204" s="137"/>
      <c r="S204" s="138"/>
      <c r="T204" s="138"/>
      <c r="U204" s="134"/>
    </row>
    <row r="205" spans="1:21" s="43" customFormat="1" ht="10.5" customHeight="1" outlineLevel="3">
      <c r="A205" s="42"/>
      <c r="B205" s="134"/>
      <c r="C205" s="134"/>
      <c r="D205" s="134"/>
      <c r="E205" s="134"/>
      <c r="F205" s="134"/>
      <c r="G205" s="134" t="s">
        <v>168</v>
      </c>
      <c r="H205" s="135">
        <v>107.7</v>
      </c>
      <c r="I205" s="136"/>
      <c r="J205" s="134"/>
      <c r="K205" s="134"/>
      <c r="L205" s="137"/>
      <c r="M205" s="137"/>
      <c r="N205" s="137"/>
      <c r="O205" s="137"/>
      <c r="P205" s="137"/>
      <c r="Q205" s="137"/>
      <c r="R205" s="137"/>
      <c r="S205" s="138"/>
      <c r="T205" s="138"/>
      <c r="U205" s="134"/>
    </row>
    <row r="206" spans="1:21" ht="12.75" outlineLevel="2">
      <c r="A206" s="3"/>
      <c r="B206" s="93"/>
      <c r="C206" s="93"/>
      <c r="D206" s="113" t="s">
        <v>91</v>
      </c>
      <c r="E206" s="114">
        <v>10</v>
      </c>
      <c r="F206" s="115" t="s">
        <v>294</v>
      </c>
      <c r="G206" s="116" t="s">
        <v>295</v>
      </c>
      <c r="H206" s="117">
        <v>5.258202800000001</v>
      </c>
      <c r="I206" s="118" t="s">
        <v>296</v>
      </c>
      <c r="J206" s="119">
        <v>1100</v>
      </c>
      <c r="K206" s="120">
        <f>H206*J206</f>
        <v>5784.023080000001</v>
      </c>
      <c r="L206" s="121">
        <f>IF(D206="S",K206,"")</f>
      </c>
      <c r="M206" s="122">
        <f>IF(OR(D206="P",D206="U"),K206,"")</f>
        <v>5784.023080000001</v>
      </c>
      <c r="N206" s="122">
        <f>IF(D206="H",K206,"")</f>
      </c>
      <c r="O206" s="122">
        <f>IF(D206="V",K206,"")</f>
      </c>
      <c r="P206" s="123">
        <v>0.02191002199999897</v>
      </c>
      <c r="Q206" s="123">
        <v>0</v>
      </c>
      <c r="R206" s="123">
        <v>0</v>
      </c>
      <c r="S206" s="124">
        <v>21</v>
      </c>
      <c r="T206" s="125">
        <f>K206*(S206+100)/100</f>
        <v>6998.667926800001</v>
      </c>
      <c r="U206" s="126"/>
    </row>
    <row r="207" spans="1:21" s="133" customFormat="1" ht="33.75" outlineLevel="2">
      <c r="A207" s="127"/>
      <c r="B207" s="127"/>
      <c r="C207" s="127"/>
      <c r="D207" s="127"/>
      <c r="E207" s="127"/>
      <c r="F207" s="127"/>
      <c r="G207" s="128" t="s">
        <v>297</v>
      </c>
      <c r="H207" s="127"/>
      <c r="I207" s="129"/>
      <c r="J207" s="127"/>
      <c r="K207" s="127"/>
      <c r="L207" s="130"/>
      <c r="M207" s="130"/>
      <c r="N207" s="130"/>
      <c r="O207" s="130"/>
      <c r="P207" s="131"/>
      <c r="Q207" s="127"/>
      <c r="R207" s="127"/>
      <c r="S207" s="132"/>
      <c r="T207" s="132"/>
      <c r="U207" s="127"/>
    </row>
    <row r="208" spans="1:21" s="43" customFormat="1" ht="10.5" customHeight="1" outlineLevel="3">
      <c r="A208" s="42"/>
      <c r="B208" s="134"/>
      <c r="C208" s="134"/>
      <c r="D208" s="134"/>
      <c r="E208" s="134"/>
      <c r="F208" s="134"/>
      <c r="G208" s="134" t="s">
        <v>298</v>
      </c>
      <c r="H208" s="135"/>
      <c r="I208" s="136"/>
      <c r="J208" s="134"/>
      <c r="K208" s="134"/>
      <c r="L208" s="137"/>
      <c r="M208" s="137"/>
      <c r="N208" s="137"/>
      <c r="O208" s="137"/>
      <c r="P208" s="137"/>
      <c r="Q208" s="137"/>
      <c r="R208" s="137"/>
      <c r="S208" s="138"/>
      <c r="T208" s="138"/>
      <c r="U208" s="134"/>
    </row>
    <row r="209" spans="1:21" s="43" customFormat="1" ht="10.5" customHeight="1" outlineLevel="3">
      <c r="A209" s="42"/>
      <c r="B209" s="134"/>
      <c r="C209" s="134"/>
      <c r="D209" s="134"/>
      <c r="E209" s="134"/>
      <c r="F209" s="134"/>
      <c r="G209" s="134" t="s">
        <v>299</v>
      </c>
      <c r="H209" s="135">
        <v>0.3933</v>
      </c>
      <c r="I209" s="136"/>
      <c r="J209" s="134"/>
      <c r="K209" s="134"/>
      <c r="L209" s="137"/>
      <c r="M209" s="137"/>
      <c r="N209" s="137"/>
      <c r="O209" s="137"/>
      <c r="P209" s="137"/>
      <c r="Q209" s="137"/>
      <c r="R209" s="137"/>
      <c r="S209" s="138"/>
      <c r="T209" s="138"/>
      <c r="U209" s="134"/>
    </row>
    <row r="210" spans="1:21" s="43" customFormat="1" ht="10.5" customHeight="1" outlineLevel="3">
      <c r="A210" s="42"/>
      <c r="B210" s="134"/>
      <c r="C210" s="134"/>
      <c r="D210" s="134"/>
      <c r="E210" s="134"/>
      <c r="F210" s="134"/>
      <c r="G210" s="134" t="s">
        <v>300</v>
      </c>
      <c r="H210" s="135">
        <v>0.5901</v>
      </c>
      <c r="I210" s="136"/>
      <c r="J210" s="134"/>
      <c r="K210" s="134"/>
      <c r="L210" s="137"/>
      <c r="M210" s="137"/>
      <c r="N210" s="137"/>
      <c r="O210" s="137"/>
      <c r="P210" s="137"/>
      <c r="Q210" s="137"/>
      <c r="R210" s="137"/>
      <c r="S210" s="138"/>
      <c r="T210" s="138"/>
      <c r="U210" s="134"/>
    </row>
    <row r="211" spans="1:21" s="43" customFormat="1" ht="10.5" customHeight="1" outlineLevel="3">
      <c r="A211" s="42"/>
      <c r="B211" s="134"/>
      <c r="C211" s="134"/>
      <c r="D211" s="134"/>
      <c r="E211" s="134"/>
      <c r="F211" s="134"/>
      <c r="G211" s="134" t="s">
        <v>301</v>
      </c>
      <c r="H211" s="135">
        <v>0.0979</v>
      </c>
      <c r="I211" s="136"/>
      <c r="J211" s="134"/>
      <c r="K211" s="134"/>
      <c r="L211" s="137"/>
      <c r="M211" s="137"/>
      <c r="N211" s="137"/>
      <c r="O211" s="137"/>
      <c r="P211" s="137"/>
      <c r="Q211" s="137"/>
      <c r="R211" s="137"/>
      <c r="S211" s="138"/>
      <c r="T211" s="138"/>
      <c r="U211" s="134"/>
    </row>
    <row r="212" spans="1:21" s="43" customFormat="1" ht="10.5" customHeight="1" outlineLevel="3">
      <c r="A212" s="42"/>
      <c r="B212" s="134"/>
      <c r="C212" s="134"/>
      <c r="D212" s="134"/>
      <c r="E212" s="134"/>
      <c r="F212" s="134"/>
      <c r="G212" s="134" t="s">
        <v>302</v>
      </c>
      <c r="H212" s="135">
        <v>0.5827</v>
      </c>
      <c r="I212" s="136"/>
      <c r="J212" s="134"/>
      <c r="K212" s="134"/>
      <c r="L212" s="137"/>
      <c r="M212" s="137"/>
      <c r="N212" s="137"/>
      <c r="O212" s="137"/>
      <c r="P212" s="137"/>
      <c r="Q212" s="137"/>
      <c r="R212" s="137"/>
      <c r="S212" s="138"/>
      <c r="T212" s="138"/>
      <c r="U212" s="134"/>
    </row>
    <row r="213" spans="1:21" s="43" customFormat="1" ht="10.5" customHeight="1" outlineLevel="3">
      <c r="A213" s="42"/>
      <c r="B213" s="134"/>
      <c r="C213" s="134"/>
      <c r="D213" s="134"/>
      <c r="E213" s="134"/>
      <c r="F213" s="134"/>
      <c r="G213" s="134" t="s">
        <v>303</v>
      </c>
      <c r="H213" s="135">
        <v>0.1087</v>
      </c>
      <c r="I213" s="136"/>
      <c r="J213" s="134"/>
      <c r="K213" s="134"/>
      <c r="L213" s="137"/>
      <c r="M213" s="137"/>
      <c r="N213" s="137"/>
      <c r="O213" s="137"/>
      <c r="P213" s="137"/>
      <c r="Q213" s="137"/>
      <c r="R213" s="137"/>
      <c r="S213" s="138"/>
      <c r="T213" s="138"/>
      <c r="U213" s="134"/>
    </row>
    <row r="214" spans="1:21" s="43" customFormat="1" ht="10.5" customHeight="1" outlineLevel="3">
      <c r="A214" s="42"/>
      <c r="B214" s="134"/>
      <c r="C214" s="134"/>
      <c r="D214" s="134"/>
      <c r="E214" s="134"/>
      <c r="F214" s="134"/>
      <c r="G214" s="134" t="s">
        <v>304</v>
      </c>
      <c r="H214" s="135">
        <v>0.2763</v>
      </c>
      <c r="I214" s="136"/>
      <c r="J214" s="134"/>
      <c r="K214" s="134"/>
      <c r="L214" s="137"/>
      <c r="M214" s="137"/>
      <c r="N214" s="137"/>
      <c r="O214" s="137"/>
      <c r="P214" s="137"/>
      <c r="Q214" s="137"/>
      <c r="R214" s="137"/>
      <c r="S214" s="138"/>
      <c r="T214" s="138"/>
      <c r="U214" s="134"/>
    </row>
    <row r="215" spans="1:21" s="43" customFormat="1" ht="10.5" customHeight="1" outlineLevel="3">
      <c r="A215" s="42"/>
      <c r="B215" s="134"/>
      <c r="C215" s="134"/>
      <c r="D215" s="134"/>
      <c r="E215" s="134"/>
      <c r="F215" s="134"/>
      <c r="G215" s="134" t="s">
        <v>305</v>
      </c>
      <c r="H215" s="135">
        <v>0.5168</v>
      </c>
      <c r="I215" s="136"/>
      <c r="J215" s="134"/>
      <c r="K215" s="134"/>
      <c r="L215" s="137"/>
      <c r="M215" s="137"/>
      <c r="N215" s="137"/>
      <c r="O215" s="137"/>
      <c r="P215" s="137"/>
      <c r="Q215" s="137"/>
      <c r="R215" s="137"/>
      <c r="S215" s="138"/>
      <c r="T215" s="138"/>
      <c r="U215" s="134"/>
    </row>
    <row r="216" spans="1:21" s="43" customFormat="1" ht="10.5" customHeight="1" outlineLevel="3">
      <c r="A216" s="42"/>
      <c r="B216" s="134"/>
      <c r="C216" s="134"/>
      <c r="D216" s="134"/>
      <c r="E216" s="134"/>
      <c r="F216" s="134"/>
      <c r="G216" s="134" t="s">
        <v>306</v>
      </c>
      <c r="H216" s="135">
        <v>2.6925</v>
      </c>
      <c r="I216" s="136"/>
      <c r="J216" s="134"/>
      <c r="K216" s="134"/>
      <c r="L216" s="137"/>
      <c r="M216" s="137"/>
      <c r="N216" s="137"/>
      <c r="O216" s="137"/>
      <c r="P216" s="137"/>
      <c r="Q216" s="137"/>
      <c r="R216" s="137"/>
      <c r="S216" s="138"/>
      <c r="T216" s="138"/>
      <c r="U216" s="134"/>
    </row>
    <row r="217" spans="1:21" ht="12.75" outlineLevel="2">
      <c r="A217" s="3"/>
      <c r="B217" s="93"/>
      <c r="C217" s="93"/>
      <c r="D217" s="113" t="s">
        <v>205</v>
      </c>
      <c r="E217" s="114">
        <v>11</v>
      </c>
      <c r="F217" s="115" t="s">
        <v>307</v>
      </c>
      <c r="G217" s="116" t="s">
        <v>308</v>
      </c>
      <c r="H217" s="117">
        <v>950</v>
      </c>
      <c r="I217" s="118" t="s">
        <v>233</v>
      </c>
      <c r="J217" s="140">
        <v>8</v>
      </c>
      <c r="K217" s="120">
        <f>H217*J217</f>
        <v>7600</v>
      </c>
      <c r="L217" s="121">
        <f>IF(D217="S",K217,"")</f>
      </c>
      <c r="M217" s="122">
        <f>IF(OR(D217="P",D217="U"),K217,"")</f>
        <v>7600</v>
      </c>
      <c r="N217" s="122">
        <f>IF(D217="H",K217,"")</f>
      </c>
      <c r="O217" s="122">
        <f>IF(D217="V",K217,"")</f>
      </c>
      <c r="P217" s="123">
        <v>0</v>
      </c>
      <c r="Q217" s="123">
        <v>0</v>
      </c>
      <c r="R217" s="123">
        <v>0</v>
      </c>
      <c r="S217" s="124">
        <v>21</v>
      </c>
      <c r="T217" s="125">
        <f>K217*(S217+100)/100</f>
        <v>9196</v>
      </c>
      <c r="U217" s="126"/>
    </row>
    <row r="218" spans="1:21" ht="12.75" outlineLevel="1">
      <c r="A218" s="3"/>
      <c r="B218" s="94"/>
      <c r="C218" s="95" t="s">
        <v>309</v>
      </c>
      <c r="D218" s="96" t="s">
        <v>88</v>
      </c>
      <c r="E218" s="97"/>
      <c r="F218" s="97" t="s">
        <v>35</v>
      </c>
      <c r="G218" s="98" t="s">
        <v>310</v>
      </c>
      <c r="H218" s="97"/>
      <c r="I218" s="96"/>
      <c r="J218" s="97"/>
      <c r="K218" s="99">
        <f>SUBTOTAL(9,K219:K287)</f>
        <v>645899.2</v>
      </c>
      <c r="L218" s="100">
        <f>SUBTOTAL(9,L219:L287)</f>
        <v>0</v>
      </c>
      <c r="M218" s="100">
        <f>SUBTOTAL(9,M219:M287)</f>
        <v>645899.2</v>
      </c>
      <c r="N218" s="100">
        <f>SUBTOTAL(9,N219:N287)</f>
        <v>0</v>
      </c>
      <c r="O218" s="100">
        <f>SUBTOTAL(9,O219:O287)</f>
        <v>0</v>
      </c>
      <c r="P218" s="101">
        <f>SUMPRODUCT(P219:P287,H219:H287)</f>
        <v>4.290722150000001</v>
      </c>
      <c r="Q218" s="101">
        <f>SUMPRODUCT(Q219:Q287,H219:H287)</f>
        <v>0</v>
      </c>
      <c r="R218" s="101">
        <f>SUMPRODUCT(R219:R287,H219:H287)</f>
        <v>0</v>
      </c>
      <c r="S218" s="102">
        <f>SUMPRODUCT(S219:S287,K219:K287)/100</f>
        <v>135638.832</v>
      </c>
      <c r="T218" s="102">
        <f>K218+S218</f>
        <v>781538.0319999999</v>
      </c>
      <c r="U218" s="93"/>
    </row>
    <row r="219" spans="1:21" ht="12.75" outlineLevel="2">
      <c r="A219" s="3"/>
      <c r="B219" s="103"/>
      <c r="C219" s="104"/>
      <c r="D219" s="105"/>
      <c r="E219" s="106" t="s">
        <v>90</v>
      </c>
      <c r="F219" s="107"/>
      <c r="G219" s="108"/>
      <c r="H219" s="107"/>
      <c r="I219" s="105"/>
      <c r="J219" s="107"/>
      <c r="K219" s="109"/>
      <c r="L219" s="110"/>
      <c r="M219" s="110"/>
      <c r="N219" s="110"/>
      <c r="O219" s="110"/>
      <c r="P219" s="111"/>
      <c r="Q219" s="111"/>
      <c r="R219" s="111"/>
      <c r="S219" s="112"/>
      <c r="T219" s="112"/>
      <c r="U219" s="93"/>
    </row>
    <row r="220" spans="1:21" ht="12.75" outlineLevel="2">
      <c r="A220" s="3"/>
      <c r="B220" s="93"/>
      <c r="C220" s="93"/>
      <c r="D220" s="113" t="s">
        <v>91</v>
      </c>
      <c r="E220" s="114">
        <v>1</v>
      </c>
      <c r="F220" s="115" t="s">
        <v>311</v>
      </c>
      <c r="G220" s="116" t="s">
        <v>312</v>
      </c>
      <c r="H220" s="117">
        <v>14</v>
      </c>
      <c r="I220" s="118" t="s">
        <v>125</v>
      </c>
      <c r="J220" s="119">
        <v>820</v>
      </c>
      <c r="K220" s="120">
        <f>H220*J220</f>
        <v>11480</v>
      </c>
      <c r="L220" s="121">
        <f>IF(D220="S",K220,"")</f>
      </c>
      <c r="M220" s="122">
        <f>IF(OR(D220="P",D220="U"),K220,"")</f>
        <v>11480</v>
      </c>
      <c r="N220" s="122">
        <f>IF(D220="H",K220,"")</f>
      </c>
      <c r="O220" s="122">
        <f>IF(D220="V",K220,"")</f>
      </c>
      <c r="P220" s="123">
        <v>0.00289</v>
      </c>
      <c r="Q220" s="123">
        <v>0</v>
      </c>
      <c r="R220" s="123">
        <v>0</v>
      </c>
      <c r="S220" s="124">
        <v>21</v>
      </c>
      <c r="T220" s="125">
        <f>K220*(S220+100)/100</f>
        <v>13890.8</v>
      </c>
      <c r="U220" s="126"/>
    </row>
    <row r="221" spans="1:21" s="133" customFormat="1" ht="22.5" outlineLevel="2">
      <c r="A221" s="127"/>
      <c r="B221" s="127"/>
      <c r="C221" s="127"/>
      <c r="D221" s="127"/>
      <c r="E221" s="127"/>
      <c r="F221" s="127"/>
      <c r="G221" s="128" t="s">
        <v>313</v>
      </c>
      <c r="H221" s="127"/>
      <c r="I221" s="129"/>
      <c r="J221" s="127"/>
      <c r="K221" s="127"/>
      <c r="L221" s="130"/>
      <c r="M221" s="130"/>
      <c r="N221" s="130"/>
      <c r="O221" s="130"/>
      <c r="P221" s="131"/>
      <c r="Q221" s="127"/>
      <c r="R221" s="127"/>
      <c r="S221" s="132"/>
      <c r="T221" s="132"/>
      <c r="U221" s="127"/>
    </row>
    <row r="222" spans="1:21" s="43" customFormat="1" ht="10.5" customHeight="1" outlineLevel="3">
      <c r="A222" s="42"/>
      <c r="B222" s="134"/>
      <c r="C222" s="134"/>
      <c r="D222" s="134"/>
      <c r="E222" s="134"/>
      <c r="F222" s="134"/>
      <c r="G222" s="134" t="s">
        <v>314</v>
      </c>
      <c r="H222" s="135"/>
      <c r="I222" s="136"/>
      <c r="J222" s="134"/>
      <c r="K222" s="134"/>
      <c r="L222" s="137"/>
      <c r="M222" s="137"/>
      <c r="N222" s="137"/>
      <c r="O222" s="137"/>
      <c r="P222" s="137"/>
      <c r="Q222" s="137"/>
      <c r="R222" s="137"/>
      <c r="S222" s="138"/>
      <c r="T222" s="138"/>
      <c r="U222" s="134"/>
    </row>
    <row r="223" spans="1:21" s="43" customFormat="1" ht="10.5" customHeight="1" outlineLevel="3">
      <c r="A223" s="42"/>
      <c r="B223" s="134"/>
      <c r="C223" s="134"/>
      <c r="D223" s="134"/>
      <c r="E223" s="134"/>
      <c r="F223" s="134"/>
      <c r="G223" s="134" t="s">
        <v>175</v>
      </c>
      <c r="H223" s="135">
        <v>14</v>
      </c>
      <c r="I223" s="136"/>
      <c r="J223" s="134"/>
      <c r="K223" s="134"/>
      <c r="L223" s="137"/>
      <c r="M223" s="137"/>
      <c r="N223" s="137"/>
      <c r="O223" s="137"/>
      <c r="P223" s="137"/>
      <c r="Q223" s="137"/>
      <c r="R223" s="137"/>
      <c r="S223" s="138"/>
      <c r="T223" s="138"/>
      <c r="U223" s="134"/>
    </row>
    <row r="224" spans="1:21" ht="25.5" outlineLevel="2">
      <c r="A224" s="3"/>
      <c r="B224" s="93"/>
      <c r="C224" s="93"/>
      <c r="D224" s="113" t="s">
        <v>91</v>
      </c>
      <c r="E224" s="114">
        <v>2</v>
      </c>
      <c r="F224" s="115" t="s">
        <v>315</v>
      </c>
      <c r="G224" s="116" t="s">
        <v>316</v>
      </c>
      <c r="H224" s="117">
        <v>23</v>
      </c>
      <c r="I224" s="118" t="s">
        <v>125</v>
      </c>
      <c r="J224" s="140">
        <v>480</v>
      </c>
      <c r="K224" s="120">
        <f>H224*J224</f>
        <v>11040</v>
      </c>
      <c r="L224" s="121">
        <f>IF(D224="S",K224,"")</f>
      </c>
      <c r="M224" s="122">
        <f>IF(OR(D224="P",D224="U"),K224,"")</f>
        <v>11040</v>
      </c>
      <c r="N224" s="122">
        <f>IF(D224="H",K224,"")</f>
      </c>
      <c r="O224" s="122">
        <f>IF(D224="V",K224,"")</f>
      </c>
      <c r="P224" s="123">
        <v>0.00286</v>
      </c>
      <c r="Q224" s="123">
        <v>0</v>
      </c>
      <c r="R224" s="123">
        <v>0</v>
      </c>
      <c r="S224" s="124">
        <v>21</v>
      </c>
      <c r="T224" s="125">
        <f>K224*(S224+100)/100</f>
        <v>13358.4</v>
      </c>
      <c r="U224" s="126"/>
    </row>
    <row r="225" spans="1:21" s="133" customFormat="1" ht="22.5" outlineLevel="2">
      <c r="A225" s="127"/>
      <c r="B225" s="127"/>
      <c r="C225" s="127"/>
      <c r="D225" s="127"/>
      <c r="E225" s="127"/>
      <c r="F225" s="127"/>
      <c r="G225" s="128" t="s">
        <v>95</v>
      </c>
      <c r="H225" s="127"/>
      <c r="I225" s="129"/>
      <c r="J225" s="127"/>
      <c r="K225" s="127"/>
      <c r="L225" s="130"/>
      <c r="M225" s="130"/>
      <c r="N225" s="130"/>
      <c r="O225" s="130"/>
      <c r="P225" s="131"/>
      <c r="Q225" s="127"/>
      <c r="R225" s="127"/>
      <c r="S225" s="132"/>
      <c r="T225" s="132"/>
      <c r="U225" s="127"/>
    </row>
    <row r="226" spans="1:21" s="43" customFormat="1" ht="10.5" customHeight="1" outlineLevel="3">
      <c r="A226" s="42"/>
      <c r="B226" s="134"/>
      <c r="C226" s="134"/>
      <c r="D226" s="134"/>
      <c r="E226" s="134"/>
      <c r="F226" s="134"/>
      <c r="G226" s="134" t="s">
        <v>317</v>
      </c>
      <c r="H226" s="135"/>
      <c r="I226" s="136"/>
      <c r="J226" s="134"/>
      <c r="K226" s="134"/>
      <c r="L226" s="137"/>
      <c r="M226" s="137"/>
      <c r="N226" s="137"/>
      <c r="O226" s="137"/>
      <c r="P226" s="137"/>
      <c r="Q226" s="137"/>
      <c r="R226" s="137"/>
      <c r="S226" s="138"/>
      <c r="T226" s="138"/>
      <c r="U226" s="134"/>
    </row>
    <row r="227" spans="1:21" s="43" customFormat="1" ht="10.5" customHeight="1" outlineLevel="3">
      <c r="A227" s="42"/>
      <c r="B227" s="134"/>
      <c r="C227" s="134"/>
      <c r="D227" s="134"/>
      <c r="E227" s="134"/>
      <c r="F227" s="134"/>
      <c r="G227" s="134" t="s">
        <v>179</v>
      </c>
      <c r="H227" s="135">
        <v>23</v>
      </c>
      <c r="I227" s="136"/>
      <c r="J227" s="134"/>
      <c r="K227" s="134"/>
      <c r="L227" s="137"/>
      <c r="M227" s="137"/>
      <c r="N227" s="137"/>
      <c r="O227" s="137"/>
      <c r="P227" s="137"/>
      <c r="Q227" s="137"/>
      <c r="R227" s="137"/>
      <c r="S227" s="138"/>
      <c r="T227" s="138"/>
      <c r="U227" s="134"/>
    </row>
    <row r="228" spans="1:21" ht="12.75" outlineLevel="2">
      <c r="A228" s="3"/>
      <c r="B228" s="93"/>
      <c r="C228" s="93"/>
      <c r="D228" s="113" t="s">
        <v>91</v>
      </c>
      <c r="E228" s="114">
        <v>3</v>
      </c>
      <c r="F228" s="115" t="s">
        <v>318</v>
      </c>
      <c r="G228" s="116" t="s">
        <v>319</v>
      </c>
      <c r="H228" s="117">
        <v>15</v>
      </c>
      <c r="I228" s="118" t="s">
        <v>125</v>
      </c>
      <c r="J228" s="119">
        <v>2550</v>
      </c>
      <c r="K228" s="120">
        <f>H228*J228</f>
        <v>38250</v>
      </c>
      <c r="L228" s="121">
        <f>IF(D228="S",K228,"")</f>
      </c>
      <c r="M228" s="122">
        <f>IF(OR(D228="P",D228="U"),K228,"")</f>
        <v>38250</v>
      </c>
      <c r="N228" s="122">
        <f>IF(D228="H",K228,"")</f>
      </c>
      <c r="O228" s="122">
        <f>IF(D228="V",K228,"")</f>
      </c>
      <c r="P228" s="123">
        <v>0.00286</v>
      </c>
      <c r="Q228" s="123">
        <v>0</v>
      </c>
      <c r="R228" s="123">
        <v>0</v>
      </c>
      <c r="S228" s="124">
        <v>21</v>
      </c>
      <c r="T228" s="125">
        <f>K228*(S228+100)/100</f>
        <v>46282.5</v>
      </c>
      <c r="U228" s="126"/>
    </row>
    <row r="229" spans="1:21" s="133" customFormat="1" ht="22.5" outlineLevel="2">
      <c r="A229" s="127"/>
      <c r="B229" s="127"/>
      <c r="C229" s="127"/>
      <c r="D229" s="127"/>
      <c r="E229" s="127"/>
      <c r="F229" s="127"/>
      <c r="G229" s="128" t="s">
        <v>320</v>
      </c>
      <c r="H229" s="127"/>
      <c r="I229" s="129"/>
      <c r="J229" s="127"/>
      <c r="K229" s="127"/>
      <c r="L229" s="130"/>
      <c r="M229" s="130"/>
      <c r="N229" s="130"/>
      <c r="O229" s="130"/>
      <c r="P229" s="131"/>
      <c r="Q229" s="127"/>
      <c r="R229" s="127"/>
      <c r="S229" s="132"/>
      <c r="T229" s="132"/>
      <c r="U229" s="127"/>
    </row>
    <row r="230" spans="1:21" s="43" customFormat="1" ht="10.5" customHeight="1" outlineLevel="3">
      <c r="A230" s="42"/>
      <c r="B230" s="134"/>
      <c r="C230" s="134"/>
      <c r="D230" s="134"/>
      <c r="E230" s="134"/>
      <c r="F230" s="134"/>
      <c r="G230" s="134" t="s">
        <v>321</v>
      </c>
      <c r="H230" s="135"/>
      <c r="I230" s="136"/>
      <c r="J230" s="134"/>
      <c r="K230" s="134"/>
      <c r="L230" s="137"/>
      <c r="M230" s="137"/>
      <c r="N230" s="137"/>
      <c r="O230" s="137"/>
      <c r="P230" s="137"/>
      <c r="Q230" s="137"/>
      <c r="R230" s="137"/>
      <c r="S230" s="138"/>
      <c r="T230" s="138"/>
      <c r="U230" s="134"/>
    </row>
    <row r="231" spans="1:21" s="43" customFormat="1" ht="10.5" customHeight="1" outlineLevel="3">
      <c r="A231" s="42"/>
      <c r="B231" s="134"/>
      <c r="C231" s="134"/>
      <c r="D231" s="134"/>
      <c r="E231" s="134"/>
      <c r="F231" s="134"/>
      <c r="G231" s="134" t="s">
        <v>186</v>
      </c>
      <c r="H231" s="135">
        <v>15</v>
      </c>
      <c r="I231" s="136"/>
      <c r="J231" s="134"/>
      <c r="K231" s="134"/>
      <c r="L231" s="137"/>
      <c r="M231" s="137"/>
      <c r="N231" s="137"/>
      <c r="O231" s="137"/>
      <c r="P231" s="137"/>
      <c r="Q231" s="137"/>
      <c r="R231" s="137"/>
      <c r="S231" s="138"/>
      <c r="T231" s="138"/>
      <c r="U231" s="134"/>
    </row>
    <row r="232" spans="1:21" ht="12.75" outlineLevel="2">
      <c r="A232" s="3"/>
      <c r="B232" s="93"/>
      <c r="C232" s="93"/>
      <c r="D232" s="113" t="s">
        <v>91</v>
      </c>
      <c r="E232" s="114">
        <v>4</v>
      </c>
      <c r="F232" s="115" t="s">
        <v>322</v>
      </c>
      <c r="G232" s="116" t="s">
        <v>323</v>
      </c>
      <c r="H232" s="117">
        <v>23.4</v>
      </c>
      <c r="I232" s="118" t="s">
        <v>125</v>
      </c>
      <c r="J232" s="119">
        <v>450</v>
      </c>
      <c r="K232" s="120">
        <f>H232*J232</f>
        <v>10530</v>
      </c>
      <c r="L232" s="121">
        <f>IF(D232="S",K232,"")</f>
      </c>
      <c r="M232" s="122">
        <f>IF(OR(D232="P",D232="U"),K232,"")</f>
        <v>10530</v>
      </c>
      <c r="N232" s="122">
        <f>IF(D232="H",K232,"")</f>
      </c>
      <c r="O232" s="122">
        <f>IF(D232="V",K232,"")</f>
      </c>
      <c r="P232" s="123">
        <v>0.00286</v>
      </c>
      <c r="Q232" s="123">
        <v>0</v>
      </c>
      <c r="R232" s="123">
        <v>0</v>
      </c>
      <c r="S232" s="124">
        <v>21</v>
      </c>
      <c r="T232" s="125">
        <f>K232*(S232+100)/100</f>
        <v>12741.3</v>
      </c>
      <c r="U232" s="126"/>
    </row>
    <row r="233" spans="1:21" s="133" customFormat="1" ht="22.5" outlineLevel="2">
      <c r="A233" s="127"/>
      <c r="B233" s="127"/>
      <c r="C233" s="127"/>
      <c r="D233" s="127"/>
      <c r="E233" s="127"/>
      <c r="F233" s="127"/>
      <c r="G233" s="128" t="s">
        <v>324</v>
      </c>
      <c r="H233" s="127"/>
      <c r="I233" s="129"/>
      <c r="J233" s="127"/>
      <c r="K233" s="127"/>
      <c r="L233" s="130"/>
      <c r="M233" s="130"/>
      <c r="N233" s="130"/>
      <c r="O233" s="130"/>
      <c r="P233" s="131"/>
      <c r="Q233" s="127"/>
      <c r="R233" s="127"/>
      <c r="S233" s="132"/>
      <c r="T233" s="132"/>
      <c r="U233" s="127"/>
    </row>
    <row r="234" spans="1:21" s="43" customFormat="1" ht="10.5" customHeight="1" outlineLevel="3">
      <c r="A234" s="42"/>
      <c r="B234" s="134"/>
      <c r="C234" s="134"/>
      <c r="D234" s="134"/>
      <c r="E234" s="134"/>
      <c r="F234" s="134"/>
      <c r="G234" s="134" t="s">
        <v>325</v>
      </c>
      <c r="H234" s="135"/>
      <c r="I234" s="136"/>
      <c r="J234" s="134"/>
      <c r="K234" s="134"/>
      <c r="L234" s="137"/>
      <c r="M234" s="137"/>
      <c r="N234" s="137"/>
      <c r="O234" s="137"/>
      <c r="P234" s="137"/>
      <c r="Q234" s="137"/>
      <c r="R234" s="137"/>
      <c r="S234" s="138"/>
      <c r="T234" s="138"/>
      <c r="U234" s="134"/>
    </row>
    <row r="235" spans="1:21" s="43" customFormat="1" ht="10.5" customHeight="1" outlineLevel="3">
      <c r="A235" s="42"/>
      <c r="B235" s="134"/>
      <c r="C235" s="134"/>
      <c r="D235" s="134"/>
      <c r="E235" s="134"/>
      <c r="F235" s="134"/>
      <c r="G235" s="134" t="s">
        <v>189</v>
      </c>
      <c r="H235" s="135">
        <v>23.4</v>
      </c>
      <c r="I235" s="136"/>
      <c r="J235" s="134"/>
      <c r="K235" s="134"/>
      <c r="L235" s="137"/>
      <c r="M235" s="137"/>
      <c r="N235" s="137"/>
      <c r="O235" s="137"/>
      <c r="P235" s="137"/>
      <c r="Q235" s="137"/>
      <c r="R235" s="137"/>
      <c r="S235" s="138"/>
      <c r="T235" s="138"/>
      <c r="U235" s="134"/>
    </row>
    <row r="236" spans="1:21" ht="12.75" outlineLevel="2">
      <c r="A236" s="3"/>
      <c r="B236" s="93"/>
      <c r="C236" s="93"/>
      <c r="D236" s="113" t="s">
        <v>91</v>
      </c>
      <c r="E236" s="114">
        <v>5</v>
      </c>
      <c r="F236" s="115" t="s">
        <v>326</v>
      </c>
      <c r="G236" s="116" t="s">
        <v>327</v>
      </c>
      <c r="H236" s="117">
        <v>54.7</v>
      </c>
      <c r="I236" s="118" t="s">
        <v>125</v>
      </c>
      <c r="J236" s="119">
        <v>1400</v>
      </c>
      <c r="K236" s="120">
        <f>H236*J236</f>
        <v>76580</v>
      </c>
      <c r="L236" s="121">
        <f>IF(D236="S",K236,"")</f>
      </c>
      <c r="M236" s="122">
        <f>IF(OR(D236="P",D236="U"),K236,"")</f>
        <v>76580</v>
      </c>
      <c r="N236" s="122">
        <f>IF(D236="H",K236,"")</f>
      </c>
      <c r="O236" s="122">
        <f>IF(D236="V",K236,"")</f>
      </c>
      <c r="P236" s="123">
        <v>0.0028900000000000006</v>
      </c>
      <c r="Q236" s="123">
        <v>0</v>
      </c>
      <c r="R236" s="123">
        <v>0</v>
      </c>
      <c r="S236" s="124">
        <v>21</v>
      </c>
      <c r="T236" s="125">
        <f>K236*(S236+100)/100</f>
        <v>92661.8</v>
      </c>
      <c r="U236" s="126"/>
    </row>
    <row r="237" spans="1:21" s="133" customFormat="1" ht="22.5" outlineLevel="2">
      <c r="A237" s="127"/>
      <c r="B237" s="127"/>
      <c r="C237" s="127"/>
      <c r="D237" s="127"/>
      <c r="E237" s="127"/>
      <c r="F237" s="127"/>
      <c r="G237" s="128" t="s">
        <v>95</v>
      </c>
      <c r="H237" s="127"/>
      <c r="I237" s="129"/>
      <c r="J237" s="127"/>
      <c r="K237" s="127"/>
      <c r="L237" s="130"/>
      <c r="M237" s="130"/>
      <c r="N237" s="130"/>
      <c r="O237" s="130"/>
      <c r="P237" s="131"/>
      <c r="Q237" s="127"/>
      <c r="R237" s="127"/>
      <c r="S237" s="132"/>
      <c r="T237" s="132"/>
      <c r="U237" s="127"/>
    </row>
    <row r="238" spans="1:21" s="43" customFormat="1" ht="10.5" customHeight="1" outlineLevel="3">
      <c r="A238" s="42"/>
      <c r="B238" s="134"/>
      <c r="C238" s="134"/>
      <c r="D238" s="134"/>
      <c r="E238" s="134"/>
      <c r="F238" s="134"/>
      <c r="G238" s="134" t="s">
        <v>328</v>
      </c>
      <c r="H238" s="135"/>
      <c r="I238" s="136"/>
      <c r="J238" s="134"/>
      <c r="K238" s="134"/>
      <c r="L238" s="137"/>
      <c r="M238" s="137"/>
      <c r="N238" s="137"/>
      <c r="O238" s="137"/>
      <c r="P238" s="137"/>
      <c r="Q238" s="137"/>
      <c r="R238" s="137"/>
      <c r="S238" s="138"/>
      <c r="T238" s="138"/>
      <c r="U238" s="134"/>
    </row>
    <row r="239" spans="1:21" s="43" customFormat="1" ht="10.5" customHeight="1" outlineLevel="3">
      <c r="A239" s="42"/>
      <c r="B239" s="134"/>
      <c r="C239" s="134"/>
      <c r="D239" s="134"/>
      <c r="E239" s="134"/>
      <c r="F239" s="134"/>
      <c r="G239" s="134" t="s">
        <v>183</v>
      </c>
      <c r="H239" s="135">
        <v>54.7</v>
      </c>
      <c r="I239" s="136"/>
      <c r="J239" s="134"/>
      <c r="K239" s="134"/>
      <c r="L239" s="137"/>
      <c r="M239" s="137"/>
      <c r="N239" s="137"/>
      <c r="O239" s="137"/>
      <c r="P239" s="137"/>
      <c r="Q239" s="137"/>
      <c r="R239" s="137"/>
      <c r="S239" s="138"/>
      <c r="T239" s="138"/>
      <c r="U239" s="134"/>
    </row>
    <row r="240" spans="1:21" ht="12.75" outlineLevel="2">
      <c r="A240" s="3"/>
      <c r="B240" s="93"/>
      <c r="C240" s="93"/>
      <c r="D240" s="113" t="s">
        <v>91</v>
      </c>
      <c r="E240" s="114">
        <v>6</v>
      </c>
      <c r="F240" s="115" t="s">
        <v>329</v>
      </c>
      <c r="G240" s="116" t="s">
        <v>330</v>
      </c>
      <c r="H240" s="117">
        <v>54.7</v>
      </c>
      <c r="I240" s="118" t="s">
        <v>125</v>
      </c>
      <c r="J240" s="119">
        <v>520</v>
      </c>
      <c r="K240" s="120">
        <f>H240*J240</f>
        <v>28444</v>
      </c>
      <c r="L240" s="121">
        <f>IF(D240="S",K240,"")</f>
      </c>
      <c r="M240" s="122">
        <f>IF(OR(D240="P",D240="U"),K240,"")</f>
        <v>28444</v>
      </c>
      <c r="N240" s="122">
        <f>IF(D240="H",K240,"")</f>
      </c>
      <c r="O240" s="122">
        <f>IF(D240="V",K240,"")</f>
      </c>
      <c r="P240" s="123">
        <v>0.0028900000000000006</v>
      </c>
      <c r="Q240" s="123">
        <v>0</v>
      </c>
      <c r="R240" s="123">
        <v>0</v>
      </c>
      <c r="S240" s="124">
        <v>21</v>
      </c>
      <c r="T240" s="125">
        <f>K240*(S240+100)/100</f>
        <v>34417.24</v>
      </c>
      <c r="U240" s="126"/>
    </row>
    <row r="241" spans="1:21" s="133" customFormat="1" ht="22.5" outlineLevel="2">
      <c r="A241" s="127"/>
      <c r="B241" s="127"/>
      <c r="C241" s="127"/>
      <c r="D241" s="127"/>
      <c r="E241" s="127"/>
      <c r="F241" s="127"/>
      <c r="G241" s="128" t="s">
        <v>331</v>
      </c>
      <c r="H241" s="127"/>
      <c r="I241" s="129"/>
      <c r="J241" s="127"/>
      <c r="K241" s="127"/>
      <c r="L241" s="130"/>
      <c r="M241" s="130"/>
      <c r="N241" s="130"/>
      <c r="O241" s="130"/>
      <c r="P241" s="131"/>
      <c r="Q241" s="127"/>
      <c r="R241" s="127"/>
      <c r="S241" s="132"/>
      <c r="T241" s="132"/>
      <c r="U241" s="127"/>
    </row>
    <row r="242" spans="1:21" s="43" customFormat="1" ht="10.5" customHeight="1" outlineLevel="3">
      <c r="A242" s="42"/>
      <c r="B242" s="134"/>
      <c r="C242" s="134"/>
      <c r="D242" s="134"/>
      <c r="E242" s="134"/>
      <c r="F242" s="134"/>
      <c r="G242" s="134" t="s">
        <v>332</v>
      </c>
      <c r="H242" s="135"/>
      <c r="I242" s="136"/>
      <c r="J242" s="134"/>
      <c r="K242" s="134"/>
      <c r="L242" s="137"/>
      <c r="M242" s="137"/>
      <c r="N242" s="137"/>
      <c r="O242" s="137"/>
      <c r="P242" s="137"/>
      <c r="Q242" s="137"/>
      <c r="R242" s="137"/>
      <c r="S242" s="138"/>
      <c r="T242" s="138"/>
      <c r="U242" s="134"/>
    </row>
    <row r="243" spans="1:21" s="43" customFormat="1" ht="10.5" customHeight="1" outlineLevel="3">
      <c r="A243" s="42"/>
      <c r="B243" s="134"/>
      <c r="C243" s="134"/>
      <c r="D243" s="134"/>
      <c r="E243" s="134"/>
      <c r="F243" s="134"/>
      <c r="G243" s="134" t="s">
        <v>183</v>
      </c>
      <c r="H243" s="135">
        <v>54.7</v>
      </c>
      <c r="I243" s="136"/>
      <c r="J243" s="134"/>
      <c r="K243" s="134"/>
      <c r="L243" s="137"/>
      <c r="M243" s="137"/>
      <c r="N243" s="137"/>
      <c r="O243" s="137"/>
      <c r="P243" s="137"/>
      <c r="Q243" s="137"/>
      <c r="R243" s="137"/>
      <c r="S243" s="138"/>
      <c r="T243" s="138"/>
      <c r="U243" s="134"/>
    </row>
    <row r="244" spans="1:21" ht="12.75" outlineLevel="2">
      <c r="A244" s="3"/>
      <c r="B244" s="93"/>
      <c r="C244" s="93"/>
      <c r="D244" s="113" t="s">
        <v>91</v>
      </c>
      <c r="E244" s="114">
        <v>7</v>
      </c>
      <c r="F244" s="115" t="s">
        <v>333</v>
      </c>
      <c r="G244" s="116" t="s">
        <v>334</v>
      </c>
      <c r="H244" s="117">
        <v>48</v>
      </c>
      <c r="I244" s="118" t="s">
        <v>125</v>
      </c>
      <c r="J244" s="119">
        <v>320</v>
      </c>
      <c r="K244" s="120">
        <f>H244*J244</f>
        <v>15360</v>
      </c>
      <c r="L244" s="121">
        <f>IF(D244="S",K244,"")</f>
      </c>
      <c r="M244" s="122">
        <f>IF(OR(D244="P",D244="U"),K244,"")</f>
        <v>15360</v>
      </c>
      <c r="N244" s="122">
        <f>IF(D244="H",K244,"")</f>
      </c>
      <c r="O244" s="122">
        <f>IF(D244="V",K244,"")</f>
      </c>
      <c r="P244" s="123">
        <v>0.00436</v>
      </c>
      <c r="Q244" s="123">
        <v>0</v>
      </c>
      <c r="R244" s="123">
        <v>0</v>
      </c>
      <c r="S244" s="124">
        <v>21</v>
      </c>
      <c r="T244" s="125">
        <f>K244*(S244+100)/100</f>
        <v>18585.6</v>
      </c>
      <c r="U244" s="126"/>
    </row>
    <row r="245" spans="1:21" s="133" customFormat="1" ht="22.5" outlineLevel="2">
      <c r="A245" s="127"/>
      <c r="B245" s="127"/>
      <c r="C245" s="127"/>
      <c r="D245" s="127"/>
      <c r="E245" s="127"/>
      <c r="F245" s="127"/>
      <c r="G245" s="128" t="s">
        <v>335</v>
      </c>
      <c r="H245" s="127"/>
      <c r="I245" s="129"/>
      <c r="J245" s="127"/>
      <c r="K245" s="127"/>
      <c r="L245" s="130"/>
      <c r="M245" s="130"/>
      <c r="N245" s="130"/>
      <c r="O245" s="130"/>
      <c r="P245" s="131"/>
      <c r="Q245" s="127"/>
      <c r="R245" s="127"/>
      <c r="S245" s="132"/>
      <c r="T245" s="132"/>
      <c r="U245" s="127"/>
    </row>
    <row r="246" spans="1:21" s="43" customFormat="1" ht="10.5" customHeight="1" outlineLevel="3">
      <c r="A246" s="42"/>
      <c r="B246" s="134"/>
      <c r="C246" s="134"/>
      <c r="D246" s="134"/>
      <c r="E246" s="134"/>
      <c r="F246" s="134"/>
      <c r="G246" s="134" t="s">
        <v>336</v>
      </c>
      <c r="H246" s="135"/>
      <c r="I246" s="136"/>
      <c r="J246" s="134"/>
      <c r="K246" s="134"/>
      <c r="L246" s="137"/>
      <c r="M246" s="137"/>
      <c r="N246" s="137"/>
      <c r="O246" s="137"/>
      <c r="P246" s="137"/>
      <c r="Q246" s="137"/>
      <c r="R246" s="137"/>
      <c r="S246" s="138"/>
      <c r="T246" s="138"/>
      <c r="U246" s="134"/>
    </row>
    <row r="247" spans="1:21" s="43" customFormat="1" ht="10.5" customHeight="1" outlineLevel="3">
      <c r="A247" s="42"/>
      <c r="B247" s="134"/>
      <c r="C247" s="134"/>
      <c r="D247" s="134"/>
      <c r="E247" s="134"/>
      <c r="F247" s="134"/>
      <c r="G247" s="134" t="s">
        <v>195</v>
      </c>
      <c r="H247" s="135">
        <v>48</v>
      </c>
      <c r="I247" s="136"/>
      <c r="J247" s="134"/>
      <c r="K247" s="134"/>
      <c r="L247" s="137"/>
      <c r="M247" s="137"/>
      <c r="N247" s="137"/>
      <c r="O247" s="137"/>
      <c r="P247" s="137"/>
      <c r="Q247" s="137"/>
      <c r="R247" s="137"/>
      <c r="S247" s="138"/>
      <c r="T247" s="138"/>
      <c r="U247" s="134"/>
    </row>
    <row r="248" spans="1:21" ht="12.75" outlineLevel="2">
      <c r="A248" s="3"/>
      <c r="B248" s="93"/>
      <c r="C248" s="93"/>
      <c r="D248" s="113" t="s">
        <v>91</v>
      </c>
      <c r="E248" s="114">
        <v>8</v>
      </c>
      <c r="F248" s="115" t="s">
        <v>337</v>
      </c>
      <c r="G248" s="116" t="s">
        <v>338</v>
      </c>
      <c r="H248" s="117">
        <v>4</v>
      </c>
      <c r="I248" s="118" t="s">
        <v>339</v>
      </c>
      <c r="J248" s="119">
        <v>3200</v>
      </c>
      <c r="K248" s="120">
        <f>H248*J248</f>
        <v>12800</v>
      </c>
      <c r="L248" s="121">
        <f>IF(D248="S",K248,"")</f>
      </c>
      <c r="M248" s="122">
        <f>IF(OR(D248="P",D248="U"),K248,"")</f>
        <v>12800</v>
      </c>
      <c r="N248" s="122">
        <f>IF(D248="H",K248,"")</f>
      </c>
      <c r="O248" s="122">
        <f>IF(D248="V",K248,"")</f>
      </c>
      <c r="P248" s="123">
        <v>0.02025</v>
      </c>
      <c r="Q248" s="123">
        <v>0</v>
      </c>
      <c r="R248" s="123">
        <v>0</v>
      </c>
      <c r="S248" s="124">
        <v>21</v>
      </c>
      <c r="T248" s="125">
        <f>K248*(S248+100)/100</f>
        <v>15488</v>
      </c>
      <c r="U248" s="126"/>
    </row>
    <row r="249" spans="1:21" s="133" customFormat="1" ht="22.5" outlineLevel="2">
      <c r="A249" s="127"/>
      <c r="B249" s="127"/>
      <c r="C249" s="127"/>
      <c r="D249" s="127"/>
      <c r="E249" s="127"/>
      <c r="F249" s="127"/>
      <c r="G249" s="128" t="s">
        <v>340</v>
      </c>
      <c r="H249" s="127"/>
      <c r="I249" s="129"/>
      <c r="J249" s="127"/>
      <c r="K249" s="127"/>
      <c r="L249" s="130"/>
      <c r="M249" s="130"/>
      <c r="N249" s="130"/>
      <c r="O249" s="130"/>
      <c r="P249" s="131"/>
      <c r="Q249" s="127"/>
      <c r="R249" s="127"/>
      <c r="S249" s="132"/>
      <c r="T249" s="132"/>
      <c r="U249" s="127"/>
    </row>
    <row r="250" spans="1:21" s="43" customFormat="1" ht="10.5" customHeight="1" outlineLevel="3">
      <c r="A250" s="42"/>
      <c r="B250" s="134"/>
      <c r="C250" s="134"/>
      <c r="D250" s="134"/>
      <c r="E250" s="134"/>
      <c r="F250" s="134"/>
      <c r="G250" s="134" t="s">
        <v>341</v>
      </c>
      <c r="H250" s="135"/>
      <c r="I250" s="136"/>
      <c r="J250" s="134"/>
      <c r="K250" s="134"/>
      <c r="L250" s="137"/>
      <c r="M250" s="137"/>
      <c r="N250" s="137"/>
      <c r="O250" s="137"/>
      <c r="P250" s="137"/>
      <c r="Q250" s="137"/>
      <c r="R250" s="137"/>
      <c r="S250" s="138"/>
      <c r="T250" s="138"/>
      <c r="U250" s="134"/>
    </row>
    <row r="251" spans="1:21" s="43" customFormat="1" ht="10.5" customHeight="1" outlineLevel="3">
      <c r="A251" s="42"/>
      <c r="B251" s="134"/>
      <c r="C251" s="134"/>
      <c r="D251" s="134"/>
      <c r="E251" s="134"/>
      <c r="F251" s="134"/>
      <c r="G251" s="134" t="s">
        <v>342</v>
      </c>
      <c r="H251" s="135">
        <v>4</v>
      </c>
      <c r="I251" s="136"/>
      <c r="J251" s="134"/>
      <c r="K251" s="134"/>
      <c r="L251" s="137"/>
      <c r="M251" s="137"/>
      <c r="N251" s="137"/>
      <c r="O251" s="137"/>
      <c r="P251" s="137"/>
      <c r="Q251" s="137"/>
      <c r="R251" s="137"/>
      <c r="S251" s="138"/>
      <c r="T251" s="138"/>
      <c r="U251" s="134"/>
    </row>
    <row r="252" spans="1:21" s="43" customFormat="1" ht="10.5" customHeight="1" outlineLevel="3">
      <c r="A252" s="42"/>
      <c r="B252" s="134"/>
      <c r="C252" s="134"/>
      <c r="D252" s="134"/>
      <c r="E252" s="134"/>
      <c r="F252" s="134"/>
      <c r="G252" s="134"/>
      <c r="H252" s="135"/>
      <c r="I252" s="136"/>
      <c r="J252" s="134"/>
      <c r="K252" s="134"/>
      <c r="L252" s="137"/>
      <c r="M252" s="137"/>
      <c r="N252" s="137"/>
      <c r="O252" s="137"/>
      <c r="P252" s="137"/>
      <c r="Q252" s="137"/>
      <c r="R252" s="137"/>
      <c r="S252" s="138"/>
      <c r="T252" s="138"/>
      <c r="U252" s="134"/>
    </row>
    <row r="253" spans="1:21" ht="12.75" outlineLevel="2">
      <c r="A253" s="3"/>
      <c r="B253" s="93"/>
      <c r="C253" s="93"/>
      <c r="D253" s="113" t="s">
        <v>91</v>
      </c>
      <c r="E253" s="114">
        <v>9</v>
      </c>
      <c r="F253" s="115" t="s">
        <v>343</v>
      </c>
      <c r="G253" s="116" t="s">
        <v>344</v>
      </c>
      <c r="H253" s="117">
        <v>65</v>
      </c>
      <c r="I253" s="118" t="s">
        <v>125</v>
      </c>
      <c r="J253" s="119">
        <v>280</v>
      </c>
      <c r="K253" s="120">
        <f>H253*J253</f>
        <v>18200</v>
      </c>
      <c r="L253" s="121">
        <f>IF(D253="S",K253,"")</f>
      </c>
      <c r="M253" s="122">
        <f>IF(OR(D253="P",D253="U"),K253,"")</f>
        <v>18200</v>
      </c>
      <c r="N253" s="122">
        <f>IF(D253="H",K253,"")</f>
      </c>
      <c r="O253" s="122">
        <f>IF(D253="V",K253,"")</f>
      </c>
      <c r="P253" s="123">
        <v>0.020250000000000004</v>
      </c>
      <c r="Q253" s="123">
        <v>0</v>
      </c>
      <c r="R253" s="123">
        <v>0</v>
      </c>
      <c r="S253" s="124">
        <v>21</v>
      </c>
      <c r="T253" s="125">
        <f>K253*(S253+100)/100</f>
        <v>22022</v>
      </c>
      <c r="U253" s="126"/>
    </row>
    <row r="254" spans="1:21" s="133" customFormat="1" ht="22.5" outlineLevel="2">
      <c r="A254" s="127"/>
      <c r="B254" s="127"/>
      <c r="C254" s="127"/>
      <c r="D254" s="127"/>
      <c r="E254" s="127"/>
      <c r="F254" s="127"/>
      <c r="G254" s="128" t="s">
        <v>95</v>
      </c>
      <c r="H254" s="127"/>
      <c r="I254" s="129"/>
      <c r="J254" s="127"/>
      <c r="K254" s="127"/>
      <c r="L254" s="130"/>
      <c r="M254" s="130"/>
      <c r="N254" s="130"/>
      <c r="O254" s="130"/>
      <c r="P254" s="131"/>
      <c r="Q254" s="127"/>
      <c r="R254" s="127"/>
      <c r="S254" s="132"/>
      <c r="T254" s="132"/>
      <c r="U254" s="127"/>
    </row>
    <row r="255" spans="1:21" s="43" customFormat="1" ht="10.5" customHeight="1" outlineLevel="3">
      <c r="A255" s="42"/>
      <c r="B255" s="134"/>
      <c r="C255" s="134"/>
      <c r="D255" s="134"/>
      <c r="E255" s="134"/>
      <c r="F255" s="134"/>
      <c r="G255" s="134" t="s">
        <v>345</v>
      </c>
      <c r="H255" s="135"/>
      <c r="I255" s="136"/>
      <c r="J255" s="134"/>
      <c r="K255" s="134"/>
      <c r="L255" s="137"/>
      <c r="M255" s="137"/>
      <c r="N255" s="137"/>
      <c r="O255" s="137"/>
      <c r="P255" s="137"/>
      <c r="Q255" s="137"/>
      <c r="R255" s="137"/>
      <c r="S255" s="138"/>
      <c r="T255" s="138"/>
      <c r="U255" s="134"/>
    </row>
    <row r="256" spans="1:21" s="43" customFormat="1" ht="10.5" customHeight="1" outlineLevel="3">
      <c r="A256" s="42"/>
      <c r="B256" s="134"/>
      <c r="C256" s="134"/>
      <c r="D256" s="134"/>
      <c r="E256" s="134"/>
      <c r="F256" s="134"/>
      <c r="G256" s="134" t="s">
        <v>198</v>
      </c>
      <c r="H256" s="135">
        <v>65</v>
      </c>
      <c r="I256" s="136"/>
      <c r="J256" s="134"/>
      <c r="K256" s="134"/>
      <c r="L256" s="137"/>
      <c r="M256" s="137"/>
      <c r="N256" s="137"/>
      <c r="O256" s="137"/>
      <c r="P256" s="137"/>
      <c r="Q256" s="137"/>
      <c r="R256" s="137"/>
      <c r="S256" s="138"/>
      <c r="T256" s="138"/>
      <c r="U256" s="134"/>
    </row>
    <row r="257" spans="1:21" ht="12.75" outlineLevel="2">
      <c r="A257" s="3"/>
      <c r="B257" s="93"/>
      <c r="C257" s="93"/>
      <c r="D257" s="113" t="s">
        <v>91</v>
      </c>
      <c r="E257" s="114">
        <v>10</v>
      </c>
      <c r="F257" s="115" t="s">
        <v>346</v>
      </c>
      <c r="G257" s="116" t="s">
        <v>347</v>
      </c>
      <c r="H257" s="117">
        <v>50.5</v>
      </c>
      <c r="I257" s="118" t="s">
        <v>125</v>
      </c>
      <c r="J257" s="119">
        <v>500</v>
      </c>
      <c r="K257" s="120">
        <f>H257*J257</f>
        <v>25250</v>
      </c>
      <c r="L257" s="121">
        <f>IF(D257="S",K257,"")</f>
      </c>
      <c r="M257" s="122">
        <f>IF(OR(D257="P",D257="U"),K257,"")</f>
        <v>25250</v>
      </c>
      <c r="N257" s="122">
        <f>IF(D257="H",K257,"")</f>
      </c>
      <c r="O257" s="122">
        <f>IF(D257="V",K257,"")</f>
      </c>
      <c r="P257" s="123">
        <v>0.00289</v>
      </c>
      <c r="Q257" s="123">
        <v>0</v>
      </c>
      <c r="R257" s="123">
        <v>0</v>
      </c>
      <c r="S257" s="124">
        <v>21</v>
      </c>
      <c r="T257" s="125">
        <f>K257*(S257+100)/100</f>
        <v>30552.5</v>
      </c>
      <c r="U257" s="126"/>
    </row>
    <row r="258" spans="1:21" s="133" customFormat="1" ht="22.5" outlineLevel="2">
      <c r="A258" s="127"/>
      <c r="B258" s="127"/>
      <c r="C258" s="127"/>
      <c r="D258" s="127"/>
      <c r="E258" s="127"/>
      <c r="F258" s="127"/>
      <c r="G258" s="128" t="s">
        <v>95</v>
      </c>
      <c r="H258" s="127"/>
      <c r="I258" s="129"/>
      <c r="J258" s="127"/>
      <c r="K258" s="127"/>
      <c r="L258" s="130"/>
      <c r="M258" s="130"/>
      <c r="N258" s="130"/>
      <c r="O258" s="130"/>
      <c r="P258" s="131"/>
      <c r="Q258" s="127"/>
      <c r="R258" s="127"/>
      <c r="S258" s="132"/>
      <c r="T258" s="132"/>
      <c r="U258" s="127"/>
    </row>
    <row r="259" spans="1:21" s="43" customFormat="1" ht="10.5" customHeight="1" outlineLevel="3">
      <c r="A259" s="42"/>
      <c r="B259" s="134"/>
      <c r="C259" s="134"/>
      <c r="D259" s="134"/>
      <c r="E259" s="134"/>
      <c r="F259" s="134"/>
      <c r="G259" s="134" t="s">
        <v>348</v>
      </c>
      <c r="H259" s="135"/>
      <c r="I259" s="136"/>
      <c r="J259" s="134"/>
      <c r="K259" s="134"/>
      <c r="L259" s="137"/>
      <c r="M259" s="137"/>
      <c r="N259" s="137"/>
      <c r="O259" s="137"/>
      <c r="P259" s="137"/>
      <c r="Q259" s="137"/>
      <c r="R259" s="137"/>
      <c r="S259" s="138"/>
      <c r="T259" s="138"/>
      <c r="U259" s="134"/>
    </row>
    <row r="260" spans="1:21" s="43" customFormat="1" ht="10.5" customHeight="1" outlineLevel="3">
      <c r="A260" s="42"/>
      <c r="B260" s="134"/>
      <c r="C260" s="134"/>
      <c r="D260" s="134"/>
      <c r="E260" s="134"/>
      <c r="F260" s="134"/>
      <c r="G260" s="134" t="s">
        <v>192</v>
      </c>
      <c r="H260" s="135">
        <v>50.5</v>
      </c>
      <c r="I260" s="136"/>
      <c r="J260" s="134"/>
      <c r="K260" s="134"/>
      <c r="L260" s="137"/>
      <c r="M260" s="137"/>
      <c r="N260" s="137"/>
      <c r="O260" s="137"/>
      <c r="P260" s="137"/>
      <c r="Q260" s="137"/>
      <c r="R260" s="137"/>
      <c r="S260" s="138"/>
      <c r="T260" s="138"/>
      <c r="U260" s="134"/>
    </row>
    <row r="261" spans="1:21" ht="12.75" outlineLevel="2">
      <c r="A261" s="3"/>
      <c r="B261" s="93"/>
      <c r="C261" s="93"/>
      <c r="D261" s="113" t="s">
        <v>91</v>
      </c>
      <c r="E261" s="114">
        <v>11</v>
      </c>
      <c r="F261" s="115" t="s">
        <v>349</v>
      </c>
      <c r="G261" s="116" t="s">
        <v>350</v>
      </c>
      <c r="H261" s="117">
        <v>60</v>
      </c>
      <c r="I261" s="118" t="s">
        <v>125</v>
      </c>
      <c r="J261" s="119">
        <v>450</v>
      </c>
      <c r="K261" s="120">
        <f>H261*J261</f>
        <v>27000</v>
      </c>
      <c r="L261" s="121">
        <f>IF(D261="S",K261,"")</f>
      </c>
      <c r="M261" s="122">
        <f>IF(OR(D261="P",D261="U"),K261,"")</f>
        <v>27000</v>
      </c>
      <c r="N261" s="122">
        <f>IF(D261="H",K261,"")</f>
      </c>
      <c r="O261" s="122">
        <f>IF(D261="V",K261,"")</f>
      </c>
      <c r="P261" s="123">
        <v>0.0076</v>
      </c>
      <c r="Q261" s="123">
        <v>0</v>
      </c>
      <c r="R261" s="123">
        <v>0</v>
      </c>
      <c r="S261" s="124">
        <v>21</v>
      </c>
      <c r="T261" s="125">
        <f>K261*(S261+100)/100</f>
        <v>32670</v>
      </c>
      <c r="U261" s="126"/>
    </row>
    <row r="262" spans="1:21" s="133" customFormat="1" ht="33.75" outlineLevel="2">
      <c r="A262" s="127"/>
      <c r="B262" s="127"/>
      <c r="C262" s="127"/>
      <c r="D262" s="127"/>
      <c r="E262" s="127"/>
      <c r="F262" s="127"/>
      <c r="G262" s="128" t="s">
        <v>351</v>
      </c>
      <c r="H262" s="127"/>
      <c r="I262" s="129"/>
      <c r="J262" s="127"/>
      <c r="K262" s="127"/>
      <c r="L262" s="130"/>
      <c r="M262" s="130"/>
      <c r="N262" s="130"/>
      <c r="O262" s="130"/>
      <c r="P262" s="131"/>
      <c r="Q262" s="127"/>
      <c r="R262" s="127"/>
      <c r="S262" s="132"/>
      <c r="T262" s="132"/>
      <c r="U262" s="127"/>
    </row>
    <row r="263" spans="1:21" s="43" customFormat="1" ht="10.5" customHeight="1" outlineLevel="3">
      <c r="A263" s="42"/>
      <c r="B263" s="134"/>
      <c r="C263" s="134"/>
      <c r="D263" s="134"/>
      <c r="E263" s="134"/>
      <c r="F263" s="134"/>
      <c r="G263" s="134" t="s">
        <v>352</v>
      </c>
      <c r="H263" s="135"/>
      <c r="I263" s="136"/>
      <c r="J263" s="134"/>
      <c r="K263" s="134"/>
      <c r="L263" s="137"/>
      <c r="M263" s="137"/>
      <c r="N263" s="137"/>
      <c r="O263" s="137"/>
      <c r="P263" s="137"/>
      <c r="Q263" s="137"/>
      <c r="R263" s="137"/>
      <c r="S263" s="138"/>
      <c r="T263" s="138"/>
      <c r="U263" s="134"/>
    </row>
    <row r="264" spans="1:21" s="43" customFormat="1" ht="10.5" customHeight="1" outlineLevel="3">
      <c r="A264" s="42"/>
      <c r="B264" s="134"/>
      <c r="C264" s="134"/>
      <c r="D264" s="134"/>
      <c r="E264" s="134"/>
      <c r="F264" s="134"/>
      <c r="G264" s="134" t="s">
        <v>143</v>
      </c>
      <c r="H264" s="135">
        <v>60</v>
      </c>
      <c r="I264" s="136"/>
      <c r="J264" s="134"/>
      <c r="K264" s="134"/>
      <c r="L264" s="137"/>
      <c r="M264" s="137"/>
      <c r="N264" s="137"/>
      <c r="O264" s="137"/>
      <c r="P264" s="137"/>
      <c r="Q264" s="137"/>
      <c r="R264" s="137"/>
      <c r="S264" s="138"/>
      <c r="T264" s="138"/>
      <c r="U264" s="134"/>
    </row>
    <row r="265" spans="1:21" ht="25.5" outlineLevel="2">
      <c r="A265" s="3"/>
      <c r="B265" s="93"/>
      <c r="C265" s="93"/>
      <c r="D265" s="113" t="s">
        <v>91</v>
      </c>
      <c r="E265" s="114">
        <v>12</v>
      </c>
      <c r="F265" s="115" t="s">
        <v>353</v>
      </c>
      <c r="G265" s="116" t="s">
        <v>354</v>
      </c>
      <c r="H265" s="117">
        <v>4.6</v>
      </c>
      <c r="I265" s="118" t="s">
        <v>125</v>
      </c>
      <c r="J265" s="119">
        <v>420</v>
      </c>
      <c r="K265" s="120">
        <f>H265*J265</f>
        <v>1931.9999999999998</v>
      </c>
      <c r="L265" s="121">
        <f>IF(D265="S",K265,"")</f>
      </c>
      <c r="M265" s="122">
        <f>IF(OR(D265="P",D265="U"),K265,"")</f>
        <v>1931.9999999999998</v>
      </c>
      <c r="N265" s="122">
        <f>IF(D265="H",K265,"")</f>
      </c>
      <c r="O265" s="122">
        <f>IF(D265="V",K265,"")</f>
      </c>
      <c r="P265" s="123">
        <v>0.00289</v>
      </c>
      <c r="Q265" s="123">
        <v>0</v>
      </c>
      <c r="R265" s="123">
        <v>0</v>
      </c>
      <c r="S265" s="124">
        <v>21</v>
      </c>
      <c r="T265" s="125">
        <f>K265*(S265+100)/100</f>
        <v>2337.72</v>
      </c>
      <c r="U265" s="126"/>
    </row>
    <row r="266" spans="1:21" s="133" customFormat="1" ht="22.5" outlineLevel="2">
      <c r="A266" s="127"/>
      <c r="B266" s="127"/>
      <c r="C266" s="127"/>
      <c r="D266" s="127"/>
      <c r="E266" s="127"/>
      <c r="F266" s="127"/>
      <c r="G266" s="128" t="s">
        <v>355</v>
      </c>
      <c r="H266" s="127"/>
      <c r="I266" s="129"/>
      <c r="J266" s="127"/>
      <c r="K266" s="127"/>
      <c r="L266" s="130"/>
      <c r="M266" s="130"/>
      <c r="N266" s="130"/>
      <c r="O266" s="130"/>
      <c r="P266" s="131"/>
      <c r="Q266" s="127"/>
      <c r="R266" s="127"/>
      <c r="S266" s="132"/>
      <c r="T266" s="132"/>
      <c r="U266" s="127"/>
    </row>
    <row r="267" spans="1:21" s="43" customFormat="1" ht="10.5" customHeight="1" outlineLevel="3">
      <c r="A267" s="42"/>
      <c r="B267" s="134"/>
      <c r="C267" s="134"/>
      <c r="D267" s="134"/>
      <c r="E267" s="134"/>
      <c r="F267" s="134"/>
      <c r="G267" s="134" t="s">
        <v>356</v>
      </c>
      <c r="H267" s="135"/>
      <c r="I267" s="136"/>
      <c r="J267" s="134"/>
      <c r="K267" s="134"/>
      <c r="L267" s="137"/>
      <c r="M267" s="137"/>
      <c r="N267" s="137"/>
      <c r="O267" s="137"/>
      <c r="P267" s="137"/>
      <c r="Q267" s="137"/>
      <c r="R267" s="137"/>
      <c r="S267" s="138"/>
      <c r="T267" s="138"/>
      <c r="U267" s="134"/>
    </row>
    <row r="268" spans="1:21" s="43" customFormat="1" ht="10.5" customHeight="1" outlineLevel="3">
      <c r="A268" s="42"/>
      <c r="B268" s="134"/>
      <c r="C268" s="134"/>
      <c r="D268" s="134"/>
      <c r="E268" s="134"/>
      <c r="F268" s="134"/>
      <c r="G268" s="134" t="s">
        <v>357</v>
      </c>
      <c r="H268" s="135">
        <v>4.6</v>
      </c>
      <c r="I268" s="136"/>
      <c r="J268" s="134"/>
      <c r="K268" s="134"/>
      <c r="L268" s="137"/>
      <c r="M268" s="137"/>
      <c r="N268" s="137"/>
      <c r="O268" s="137"/>
      <c r="P268" s="137"/>
      <c r="Q268" s="137"/>
      <c r="R268" s="137"/>
      <c r="S268" s="138"/>
      <c r="T268" s="138"/>
      <c r="U268" s="134"/>
    </row>
    <row r="269" spans="1:21" ht="12.75" outlineLevel="2">
      <c r="A269" s="3"/>
      <c r="B269" s="93"/>
      <c r="C269" s="93"/>
      <c r="D269" s="113" t="s">
        <v>91</v>
      </c>
      <c r="E269" s="114">
        <v>13</v>
      </c>
      <c r="F269" s="115" t="s">
        <v>358</v>
      </c>
      <c r="G269" s="116" t="s">
        <v>359</v>
      </c>
      <c r="H269" s="117">
        <v>452.835</v>
      </c>
      <c r="I269" s="118" t="s">
        <v>94</v>
      </c>
      <c r="J269" s="119">
        <v>720</v>
      </c>
      <c r="K269" s="120">
        <f>H269*J269</f>
        <v>326041.2</v>
      </c>
      <c r="L269" s="121">
        <f>IF(D269="S",K269,"")</f>
      </c>
      <c r="M269" s="122">
        <f>IF(OR(D269="P",D269="U"),K269,"")</f>
        <v>326041.2</v>
      </c>
      <c r="N269" s="122">
        <f>IF(D269="H",K269,"")</f>
      </c>
      <c r="O269" s="122">
        <f>IF(D269="V",K269,"")</f>
      </c>
      <c r="P269" s="123">
        <v>0.00289</v>
      </c>
      <c r="Q269" s="123">
        <v>0</v>
      </c>
      <c r="R269" s="123">
        <v>0</v>
      </c>
      <c r="S269" s="124">
        <v>21</v>
      </c>
      <c r="T269" s="125">
        <f>K269*(S269+100)/100</f>
        <v>394509.852</v>
      </c>
      <c r="U269" s="126"/>
    </row>
    <row r="270" spans="1:21" s="133" customFormat="1" ht="22.5" outlineLevel="2">
      <c r="A270" s="127"/>
      <c r="B270" s="127"/>
      <c r="C270" s="127"/>
      <c r="D270" s="127"/>
      <c r="E270" s="127"/>
      <c r="F270" s="127"/>
      <c r="G270" s="128" t="s">
        <v>360</v>
      </c>
      <c r="H270" s="127"/>
      <c r="I270" s="129"/>
      <c r="J270" s="127"/>
      <c r="K270" s="127"/>
      <c r="L270" s="130"/>
      <c r="M270" s="130"/>
      <c r="N270" s="130"/>
      <c r="O270" s="130"/>
      <c r="P270" s="131"/>
      <c r="Q270" s="127"/>
      <c r="R270" s="127"/>
      <c r="S270" s="132"/>
      <c r="T270" s="132"/>
      <c r="U270" s="127"/>
    </row>
    <row r="271" spans="1:21" s="43" customFormat="1" ht="10.5" customHeight="1" outlineLevel="3">
      <c r="A271" s="42"/>
      <c r="B271" s="134"/>
      <c r="C271" s="134"/>
      <c r="D271" s="134"/>
      <c r="E271" s="134"/>
      <c r="F271" s="134"/>
      <c r="G271" s="134" t="s">
        <v>361</v>
      </c>
      <c r="H271" s="135"/>
      <c r="I271" s="136"/>
      <c r="J271" s="134"/>
      <c r="K271" s="134"/>
      <c r="L271" s="137"/>
      <c r="M271" s="137"/>
      <c r="N271" s="137"/>
      <c r="O271" s="137"/>
      <c r="P271" s="137"/>
      <c r="Q271" s="137"/>
      <c r="R271" s="137"/>
      <c r="S271" s="138"/>
      <c r="T271" s="138"/>
      <c r="U271" s="134"/>
    </row>
    <row r="272" spans="1:21" s="43" customFormat="1" ht="10.5" customHeight="1" outlineLevel="3">
      <c r="A272" s="42"/>
      <c r="B272" s="134"/>
      <c r="C272" s="134"/>
      <c r="D272" s="134"/>
      <c r="E272" s="134"/>
      <c r="F272" s="134"/>
      <c r="G272" s="134" t="s">
        <v>103</v>
      </c>
      <c r="H272" s="135">
        <v>449.7</v>
      </c>
      <c r="I272" s="136"/>
      <c r="J272" s="134"/>
      <c r="K272" s="134"/>
      <c r="L272" s="137"/>
      <c r="M272" s="137"/>
      <c r="N272" s="137"/>
      <c r="O272" s="137"/>
      <c r="P272" s="137"/>
      <c r="Q272" s="137"/>
      <c r="R272" s="137"/>
      <c r="S272" s="138"/>
      <c r="T272" s="138"/>
      <c r="U272" s="134"/>
    </row>
    <row r="273" spans="1:21" s="43" customFormat="1" ht="10.5" customHeight="1" outlineLevel="3">
      <c r="A273" s="42"/>
      <c r="B273" s="134"/>
      <c r="C273" s="134"/>
      <c r="D273" s="134"/>
      <c r="E273" s="134"/>
      <c r="F273" s="134"/>
      <c r="G273" s="134" t="s">
        <v>362</v>
      </c>
      <c r="H273" s="135"/>
      <c r="I273" s="136"/>
      <c r="J273" s="134"/>
      <c r="K273" s="134"/>
      <c r="L273" s="137"/>
      <c r="M273" s="137"/>
      <c r="N273" s="137"/>
      <c r="O273" s="137"/>
      <c r="P273" s="137"/>
      <c r="Q273" s="137"/>
      <c r="R273" s="137"/>
      <c r="S273" s="138"/>
      <c r="T273" s="138"/>
      <c r="U273" s="134"/>
    </row>
    <row r="274" spans="1:21" s="43" customFormat="1" ht="10.5" customHeight="1" outlineLevel="3">
      <c r="A274" s="42"/>
      <c r="B274" s="134"/>
      <c r="C274" s="134"/>
      <c r="D274" s="134"/>
      <c r="E274" s="134"/>
      <c r="F274" s="134"/>
      <c r="G274" s="134" t="s">
        <v>363</v>
      </c>
      <c r="H274" s="135">
        <v>3.135</v>
      </c>
      <c r="I274" s="136"/>
      <c r="J274" s="134"/>
      <c r="K274" s="134"/>
      <c r="L274" s="137"/>
      <c r="M274" s="137"/>
      <c r="N274" s="137"/>
      <c r="O274" s="137"/>
      <c r="P274" s="137"/>
      <c r="Q274" s="137"/>
      <c r="R274" s="137"/>
      <c r="S274" s="138"/>
      <c r="T274" s="138"/>
      <c r="U274" s="134"/>
    </row>
    <row r="275" spans="1:21" ht="25.5" outlineLevel="2">
      <c r="A275" s="3"/>
      <c r="B275" s="93"/>
      <c r="C275" s="93"/>
      <c r="D275" s="113" t="s">
        <v>91</v>
      </c>
      <c r="E275" s="114">
        <v>14</v>
      </c>
      <c r="F275" s="115" t="s">
        <v>364</v>
      </c>
      <c r="G275" s="116" t="s">
        <v>365</v>
      </c>
      <c r="H275" s="117">
        <v>72</v>
      </c>
      <c r="I275" s="118" t="s">
        <v>125</v>
      </c>
      <c r="J275" s="119">
        <v>450</v>
      </c>
      <c r="K275" s="120">
        <f>H275*J275</f>
        <v>32400</v>
      </c>
      <c r="L275" s="121">
        <f>IF(D275="S",K275,"")</f>
      </c>
      <c r="M275" s="122">
        <f>IF(OR(D275="P",D275="U"),K275,"")</f>
        <v>32400</v>
      </c>
      <c r="N275" s="122">
        <f>IF(D275="H",K275,"")</f>
      </c>
      <c r="O275" s="122">
        <f>IF(D275="V",K275,"")</f>
      </c>
      <c r="P275" s="123">
        <v>0.00289</v>
      </c>
      <c r="Q275" s="123">
        <v>0</v>
      </c>
      <c r="R275" s="123">
        <v>0</v>
      </c>
      <c r="S275" s="124">
        <v>21</v>
      </c>
      <c r="T275" s="125">
        <f>K275*(S275+100)/100</f>
        <v>39204</v>
      </c>
      <c r="U275" s="126"/>
    </row>
    <row r="276" spans="1:21" s="133" customFormat="1" ht="22.5" outlineLevel="2">
      <c r="A276" s="127"/>
      <c r="B276" s="127"/>
      <c r="C276" s="127"/>
      <c r="D276" s="127"/>
      <c r="E276" s="127"/>
      <c r="F276" s="127"/>
      <c r="G276" s="128" t="s">
        <v>366</v>
      </c>
      <c r="H276" s="127"/>
      <c r="I276" s="129"/>
      <c r="J276" s="127"/>
      <c r="K276" s="127"/>
      <c r="L276" s="130"/>
      <c r="M276" s="130"/>
      <c r="N276" s="130"/>
      <c r="O276" s="130"/>
      <c r="P276" s="131"/>
      <c r="Q276" s="127"/>
      <c r="R276" s="127"/>
      <c r="S276" s="132"/>
      <c r="T276" s="132"/>
      <c r="U276" s="127"/>
    </row>
    <row r="277" spans="1:21" s="43" customFormat="1" ht="10.5" customHeight="1" outlineLevel="3">
      <c r="A277" s="42"/>
      <c r="B277" s="134"/>
      <c r="C277" s="134"/>
      <c r="D277" s="134"/>
      <c r="E277" s="134"/>
      <c r="F277" s="134"/>
      <c r="G277" s="134" t="s">
        <v>367</v>
      </c>
      <c r="H277" s="135"/>
      <c r="I277" s="136"/>
      <c r="J277" s="134"/>
      <c r="K277" s="134"/>
      <c r="L277" s="137"/>
      <c r="M277" s="137"/>
      <c r="N277" s="137"/>
      <c r="O277" s="137"/>
      <c r="P277" s="137"/>
      <c r="Q277" s="137"/>
      <c r="R277" s="137"/>
      <c r="S277" s="138"/>
      <c r="T277" s="138"/>
      <c r="U277" s="134"/>
    </row>
    <row r="278" spans="1:21" s="43" customFormat="1" ht="10.5" customHeight="1" outlineLevel="3">
      <c r="A278" s="42"/>
      <c r="B278" s="134"/>
      <c r="C278" s="134"/>
      <c r="D278" s="134"/>
      <c r="E278" s="134"/>
      <c r="F278" s="134"/>
      <c r="G278" s="134" t="s">
        <v>368</v>
      </c>
      <c r="H278" s="135">
        <v>72</v>
      </c>
      <c r="I278" s="136"/>
      <c r="J278" s="134"/>
      <c r="K278" s="134"/>
      <c r="L278" s="137"/>
      <c r="M278" s="137"/>
      <c r="N278" s="137"/>
      <c r="O278" s="137"/>
      <c r="P278" s="137"/>
      <c r="Q278" s="137"/>
      <c r="R278" s="137"/>
      <c r="S278" s="138"/>
      <c r="T278" s="138"/>
      <c r="U278" s="134"/>
    </row>
    <row r="279" spans="1:21" ht="12.75" outlineLevel="2">
      <c r="A279" s="3"/>
      <c r="B279" s="93"/>
      <c r="C279" s="93"/>
      <c r="D279" s="113" t="s">
        <v>91</v>
      </c>
      <c r="E279" s="114">
        <v>15</v>
      </c>
      <c r="F279" s="115" t="s">
        <v>369</v>
      </c>
      <c r="G279" s="116" t="s">
        <v>370</v>
      </c>
      <c r="H279" s="117">
        <v>3</v>
      </c>
      <c r="I279" s="118" t="s">
        <v>157</v>
      </c>
      <c r="J279" s="119">
        <v>1200</v>
      </c>
      <c r="K279" s="120">
        <f>H279*J279</f>
        <v>3600</v>
      </c>
      <c r="L279" s="121">
        <f>IF(D279="S",K279,"")</f>
      </c>
      <c r="M279" s="122">
        <f>IF(OR(D279="P",D279="U"),K279,"")</f>
        <v>3600</v>
      </c>
      <c r="N279" s="122">
        <f>IF(D279="H",K279,"")</f>
      </c>
      <c r="O279" s="122">
        <f>IF(D279="V",K279,"")</f>
      </c>
      <c r="P279" s="123">
        <v>0.003989999999999999</v>
      </c>
      <c r="Q279" s="123">
        <v>0</v>
      </c>
      <c r="R279" s="123">
        <v>0</v>
      </c>
      <c r="S279" s="124">
        <v>21</v>
      </c>
      <c r="T279" s="125">
        <f>K279*(S279+100)/100</f>
        <v>4356</v>
      </c>
      <c r="U279" s="126"/>
    </row>
    <row r="280" spans="1:21" s="133" customFormat="1" ht="22.5" outlineLevel="2">
      <c r="A280" s="127"/>
      <c r="B280" s="127"/>
      <c r="C280" s="127"/>
      <c r="D280" s="127"/>
      <c r="E280" s="127"/>
      <c r="F280" s="127"/>
      <c r="G280" s="128" t="s">
        <v>371</v>
      </c>
      <c r="H280" s="127"/>
      <c r="I280" s="129"/>
      <c r="J280" s="127"/>
      <c r="K280" s="127"/>
      <c r="L280" s="130"/>
      <c r="M280" s="130"/>
      <c r="N280" s="130"/>
      <c r="O280" s="130"/>
      <c r="P280" s="131"/>
      <c r="Q280" s="127"/>
      <c r="R280" s="127"/>
      <c r="S280" s="132"/>
      <c r="T280" s="132"/>
      <c r="U280" s="127"/>
    </row>
    <row r="281" spans="1:21" s="43" customFormat="1" ht="10.5" customHeight="1" outlineLevel="3">
      <c r="A281" s="42"/>
      <c r="B281" s="134"/>
      <c r="C281" s="134"/>
      <c r="D281" s="134"/>
      <c r="E281" s="134"/>
      <c r="F281" s="134"/>
      <c r="G281" s="134" t="s">
        <v>372</v>
      </c>
      <c r="H281" s="135"/>
      <c r="I281" s="136"/>
      <c r="J281" s="134"/>
      <c r="K281" s="134"/>
      <c r="L281" s="137"/>
      <c r="M281" s="137"/>
      <c r="N281" s="137"/>
      <c r="O281" s="137"/>
      <c r="P281" s="137"/>
      <c r="Q281" s="137"/>
      <c r="R281" s="137"/>
      <c r="S281" s="138"/>
      <c r="T281" s="138"/>
      <c r="U281" s="134"/>
    </row>
    <row r="282" spans="1:21" s="43" customFormat="1" ht="10.5" customHeight="1" outlineLevel="3">
      <c r="A282" s="42"/>
      <c r="B282" s="134"/>
      <c r="C282" s="134"/>
      <c r="D282" s="134"/>
      <c r="E282" s="134"/>
      <c r="F282" s="134"/>
      <c r="G282" s="134" t="s">
        <v>373</v>
      </c>
      <c r="H282" s="135">
        <v>3</v>
      </c>
      <c r="I282" s="136"/>
      <c r="J282" s="134"/>
      <c r="K282" s="134"/>
      <c r="L282" s="137"/>
      <c r="M282" s="137"/>
      <c r="N282" s="137"/>
      <c r="O282" s="137"/>
      <c r="P282" s="137"/>
      <c r="Q282" s="137"/>
      <c r="R282" s="137"/>
      <c r="S282" s="138"/>
      <c r="T282" s="138"/>
      <c r="U282" s="134"/>
    </row>
    <row r="283" spans="1:21" ht="12.75" outlineLevel="2">
      <c r="A283" s="3"/>
      <c r="B283" s="93"/>
      <c r="C283" s="93"/>
      <c r="D283" s="113" t="s">
        <v>91</v>
      </c>
      <c r="E283" s="114">
        <v>16</v>
      </c>
      <c r="F283" s="115" t="s">
        <v>374</v>
      </c>
      <c r="G283" s="116" t="s">
        <v>375</v>
      </c>
      <c r="H283" s="117">
        <v>2</v>
      </c>
      <c r="I283" s="118" t="s">
        <v>157</v>
      </c>
      <c r="J283" s="119">
        <v>1000</v>
      </c>
      <c r="K283" s="120">
        <f>H283*J283</f>
        <v>2000</v>
      </c>
      <c r="L283" s="121">
        <f>IF(D283="S",K283,"")</f>
      </c>
      <c r="M283" s="122">
        <f>IF(OR(D283="P",D283="U"),K283,"")</f>
        <v>2000</v>
      </c>
      <c r="N283" s="122">
        <f>IF(D283="H",K283,"")</f>
      </c>
      <c r="O283" s="122">
        <f>IF(D283="V",K283,"")</f>
      </c>
      <c r="P283" s="123">
        <v>0.00399</v>
      </c>
      <c r="Q283" s="123">
        <v>0</v>
      </c>
      <c r="R283" s="123">
        <v>0</v>
      </c>
      <c r="S283" s="124">
        <v>21</v>
      </c>
      <c r="T283" s="125">
        <f>K283*(S283+100)/100</f>
        <v>2420</v>
      </c>
      <c r="U283" s="126"/>
    </row>
    <row r="284" spans="1:21" s="133" customFormat="1" ht="22.5" outlineLevel="2">
      <c r="A284" s="127"/>
      <c r="B284" s="127"/>
      <c r="C284" s="127"/>
      <c r="D284" s="127"/>
      <c r="E284" s="127"/>
      <c r="F284" s="127"/>
      <c r="G284" s="128" t="s">
        <v>376</v>
      </c>
      <c r="H284" s="127"/>
      <c r="I284" s="129"/>
      <c r="J284" s="127"/>
      <c r="K284" s="127"/>
      <c r="L284" s="130"/>
      <c r="M284" s="130"/>
      <c r="N284" s="130"/>
      <c r="O284" s="130"/>
      <c r="P284" s="131"/>
      <c r="Q284" s="127"/>
      <c r="R284" s="127"/>
      <c r="S284" s="132"/>
      <c r="T284" s="132"/>
      <c r="U284" s="127"/>
    </row>
    <row r="285" spans="1:21" s="43" customFormat="1" ht="10.5" customHeight="1" outlineLevel="3">
      <c r="A285" s="42"/>
      <c r="B285" s="134"/>
      <c r="C285" s="134"/>
      <c r="D285" s="134"/>
      <c r="E285" s="134"/>
      <c r="F285" s="134"/>
      <c r="G285" s="134" t="s">
        <v>377</v>
      </c>
      <c r="H285" s="135"/>
      <c r="I285" s="136"/>
      <c r="J285" s="134"/>
      <c r="K285" s="134"/>
      <c r="L285" s="137"/>
      <c r="M285" s="137"/>
      <c r="N285" s="137"/>
      <c r="O285" s="137"/>
      <c r="P285" s="137"/>
      <c r="Q285" s="137"/>
      <c r="R285" s="137"/>
      <c r="S285" s="138"/>
      <c r="T285" s="138"/>
      <c r="U285" s="134"/>
    </row>
    <row r="286" spans="1:21" s="43" customFormat="1" ht="10.5" customHeight="1" outlineLevel="3">
      <c r="A286" s="42"/>
      <c r="B286" s="134"/>
      <c r="C286" s="134"/>
      <c r="D286" s="134"/>
      <c r="E286" s="134"/>
      <c r="F286" s="134"/>
      <c r="G286" s="134" t="s">
        <v>378</v>
      </c>
      <c r="H286" s="135">
        <v>2</v>
      </c>
      <c r="I286" s="136"/>
      <c r="J286" s="134"/>
      <c r="K286" s="134"/>
      <c r="L286" s="137"/>
      <c r="M286" s="137"/>
      <c r="N286" s="137"/>
      <c r="O286" s="137"/>
      <c r="P286" s="137"/>
      <c r="Q286" s="137"/>
      <c r="R286" s="137"/>
      <c r="S286" s="138"/>
      <c r="T286" s="138"/>
      <c r="U286" s="134"/>
    </row>
    <row r="287" spans="1:21" ht="12.75" outlineLevel="2">
      <c r="A287" s="3"/>
      <c r="B287" s="93"/>
      <c r="C287" s="93"/>
      <c r="D287" s="113" t="s">
        <v>205</v>
      </c>
      <c r="E287" s="114">
        <v>17</v>
      </c>
      <c r="F287" s="115" t="s">
        <v>379</v>
      </c>
      <c r="G287" s="116" t="s">
        <v>380</v>
      </c>
      <c r="H287" s="117">
        <v>1560</v>
      </c>
      <c r="I287" s="118" t="s">
        <v>233</v>
      </c>
      <c r="J287" s="119">
        <v>3.2</v>
      </c>
      <c r="K287" s="120">
        <f>H287*J287</f>
        <v>4992</v>
      </c>
      <c r="L287" s="121">
        <f>IF(D287="S",K287,"")</f>
      </c>
      <c r="M287" s="122">
        <f>IF(OR(D287="P",D287="U"),K287,"")</f>
        <v>4992</v>
      </c>
      <c r="N287" s="122">
        <f>IF(D287="H",K287,"")</f>
      </c>
      <c r="O287" s="122">
        <f>IF(D287="V",K287,"")</f>
      </c>
      <c r="P287" s="123">
        <v>0</v>
      </c>
      <c r="Q287" s="123">
        <v>0</v>
      </c>
      <c r="R287" s="123">
        <v>0</v>
      </c>
      <c r="S287" s="124">
        <v>21</v>
      </c>
      <c r="T287" s="125">
        <f>K287*(S287+100)/100</f>
        <v>6040.32</v>
      </c>
      <c r="U287" s="126"/>
    </row>
    <row r="288" spans="1:21" ht="12.75" outlineLevel="1">
      <c r="A288" s="3"/>
      <c r="B288" s="94"/>
      <c r="C288" s="95" t="s">
        <v>381</v>
      </c>
      <c r="D288" s="96" t="s">
        <v>88</v>
      </c>
      <c r="E288" s="97"/>
      <c r="F288" s="97" t="s">
        <v>35</v>
      </c>
      <c r="G288" s="98" t="s">
        <v>382</v>
      </c>
      <c r="H288" s="97"/>
      <c r="I288" s="96"/>
      <c r="J288" s="97"/>
      <c r="K288" s="99">
        <f>SUBTOTAL(9,K289:K303)</f>
        <v>122987.4</v>
      </c>
      <c r="L288" s="100">
        <f>SUBTOTAL(9,L289:L303)</f>
        <v>78000</v>
      </c>
      <c r="M288" s="100">
        <f>SUBTOTAL(9,M289:M303)</f>
        <v>44987.399999999994</v>
      </c>
      <c r="N288" s="100">
        <f>SUBTOTAL(9,N289:N303)</f>
        <v>0</v>
      </c>
      <c r="O288" s="100">
        <f>SUBTOTAL(9,O289:O303)</f>
        <v>0</v>
      </c>
      <c r="P288" s="101">
        <f>SUMPRODUCT(P289:P303,H289:H303)</f>
        <v>0.7597469099999878</v>
      </c>
      <c r="Q288" s="101">
        <f>SUMPRODUCT(Q289:Q303,H289:H303)</f>
        <v>0</v>
      </c>
      <c r="R288" s="101">
        <f>SUMPRODUCT(R289:R303,H289:H303)</f>
        <v>29.680200000013905</v>
      </c>
      <c r="S288" s="102">
        <f>SUMPRODUCT(S289:S303,K289:K303)/100</f>
        <v>25827.354</v>
      </c>
      <c r="T288" s="102">
        <f>K288+S288</f>
        <v>148814.754</v>
      </c>
      <c r="U288" s="93"/>
    </row>
    <row r="289" spans="1:21" ht="12.75" outlineLevel="2">
      <c r="A289" s="3"/>
      <c r="B289" s="103"/>
      <c r="C289" s="104"/>
      <c r="D289" s="105"/>
      <c r="E289" s="106" t="s">
        <v>90</v>
      </c>
      <c r="F289" s="107"/>
      <c r="G289" s="108"/>
      <c r="H289" s="107"/>
      <c r="I289" s="105"/>
      <c r="J289" s="107"/>
      <c r="K289" s="109"/>
      <c r="L289" s="110"/>
      <c r="M289" s="110"/>
      <c r="N289" s="110"/>
      <c r="O289" s="110"/>
      <c r="P289" s="111"/>
      <c r="Q289" s="111"/>
      <c r="R289" s="111"/>
      <c r="S289" s="112"/>
      <c r="T289" s="112"/>
      <c r="U289" s="93"/>
    </row>
    <row r="290" spans="1:21" ht="12.75" outlineLevel="2">
      <c r="A290" s="3"/>
      <c r="B290" s="93"/>
      <c r="C290" s="93"/>
      <c r="D290" s="113" t="s">
        <v>91</v>
      </c>
      <c r="E290" s="114">
        <v>1</v>
      </c>
      <c r="F290" s="115" t="s">
        <v>383</v>
      </c>
      <c r="G290" s="116" t="s">
        <v>384</v>
      </c>
      <c r="H290" s="117">
        <v>449.7</v>
      </c>
      <c r="I290" s="118" t="s">
        <v>94</v>
      </c>
      <c r="J290" s="119">
        <v>42</v>
      </c>
      <c r="K290" s="120">
        <f>H290*J290</f>
        <v>18887.399999999998</v>
      </c>
      <c r="L290" s="121">
        <f>IF(D290="S",K290,"")</f>
      </c>
      <c r="M290" s="122">
        <f>IF(OR(D290="P",D290="U"),K290,"")</f>
        <v>18887.399999999998</v>
      </c>
      <c r="N290" s="122">
        <f>IF(D290="H",K290,"")</f>
      </c>
      <c r="O290" s="122">
        <f>IF(D290="V",K290,"")</f>
      </c>
      <c r="P290" s="123">
        <v>0.0002102999999999338</v>
      </c>
      <c r="Q290" s="123">
        <v>0</v>
      </c>
      <c r="R290" s="123">
        <v>0.06600000000003092</v>
      </c>
      <c r="S290" s="124">
        <v>21</v>
      </c>
      <c r="T290" s="125">
        <f>K290*(S290+100)/100</f>
        <v>22853.754</v>
      </c>
      <c r="U290" s="126"/>
    </row>
    <row r="291" spans="1:21" s="133" customFormat="1" ht="22.5" outlineLevel="2">
      <c r="A291" s="127"/>
      <c r="B291" s="127"/>
      <c r="C291" s="127"/>
      <c r="D291" s="127"/>
      <c r="E291" s="127"/>
      <c r="F291" s="127"/>
      <c r="G291" s="128" t="s">
        <v>385</v>
      </c>
      <c r="H291" s="127"/>
      <c r="I291" s="129"/>
      <c r="J291" s="127"/>
      <c r="K291" s="127"/>
      <c r="L291" s="130"/>
      <c r="M291" s="130"/>
      <c r="N291" s="130"/>
      <c r="O291" s="130"/>
      <c r="P291" s="131"/>
      <c r="Q291" s="127"/>
      <c r="R291" s="127"/>
      <c r="S291" s="132"/>
      <c r="T291" s="132"/>
      <c r="U291" s="127"/>
    </row>
    <row r="292" spans="1:21" s="43" customFormat="1" ht="10.5" customHeight="1" outlineLevel="3">
      <c r="A292" s="42"/>
      <c r="B292" s="134"/>
      <c r="C292" s="134"/>
      <c r="D292" s="134"/>
      <c r="E292" s="134"/>
      <c r="F292" s="134"/>
      <c r="G292" s="134" t="s">
        <v>257</v>
      </c>
      <c r="H292" s="135"/>
      <c r="I292" s="136"/>
      <c r="J292" s="134"/>
      <c r="K292" s="134"/>
      <c r="L292" s="137"/>
      <c r="M292" s="137"/>
      <c r="N292" s="137"/>
      <c r="O292" s="137"/>
      <c r="P292" s="137"/>
      <c r="Q292" s="137"/>
      <c r="R292" s="137"/>
      <c r="S292" s="138"/>
      <c r="T292" s="138"/>
      <c r="U292" s="134"/>
    </row>
    <row r="293" spans="1:21" s="43" customFormat="1" ht="10.5" customHeight="1" outlineLevel="3">
      <c r="A293" s="42"/>
      <c r="B293" s="134"/>
      <c r="C293" s="134"/>
      <c r="D293" s="134"/>
      <c r="E293" s="134"/>
      <c r="F293" s="134"/>
      <c r="G293" s="134" t="s">
        <v>386</v>
      </c>
      <c r="H293" s="135"/>
      <c r="I293" s="136"/>
      <c r="J293" s="134"/>
      <c r="K293" s="134"/>
      <c r="L293" s="137"/>
      <c r="M293" s="137"/>
      <c r="N293" s="137"/>
      <c r="O293" s="137"/>
      <c r="P293" s="137"/>
      <c r="Q293" s="137"/>
      <c r="R293" s="137"/>
      <c r="S293" s="138"/>
      <c r="T293" s="138"/>
      <c r="U293" s="134"/>
    </row>
    <row r="294" spans="1:21" s="43" customFormat="1" ht="10.5" customHeight="1" outlineLevel="3">
      <c r="A294" s="42"/>
      <c r="B294" s="134"/>
      <c r="C294" s="134"/>
      <c r="D294" s="134"/>
      <c r="E294" s="134"/>
      <c r="F294" s="134"/>
      <c r="G294" s="134" t="s">
        <v>103</v>
      </c>
      <c r="H294" s="135">
        <v>449.7</v>
      </c>
      <c r="I294" s="136"/>
      <c r="J294" s="134"/>
      <c r="K294" s="134"/>
      <c r="L294" s="137"/>
      <c r="M294" s="137"/>
      <c r="N294" s="137"/>
      <c r="O294" s="137"/>
      <c r="P294" s="137"/>
      <c r="Q294" s="137"/>
      <c r="R294" s="137"/>
      <c r="S294" s="138"/>
      <c r="T294" s="138"/>
      <c r="U294" s="134"/>
    </row>
    <row r="295" spans="1:21" ht="12.75" outlineLevel="2">
      <c r="A295" s="3"/>
      <c r="B295" s="93"/>
      <c r="C295" s="93"/>
      <c r="D295" s="113" t="s">
        <v>91</v>
      </c>
      <c r="E295" s="114">
        <v>2</v>
      </c>
      <c r="F295" s="115" t="s">
        <v>387</v>
      </c>
      <c r="G295" s="116" t="s">
        <v>388</v>
      </c>
      <c r="H295" s="117">
        <v>1</v>
      </c>
      <c r="I295" s="118" t="s">
        <v>389</v>
      </c>
      <c r="J295" s="119">
        <v>17000</v>
      </c>
      <c r="K295" s="120">
        <f>H295*J295</f>
        <v>17000</v>
      </c>
      <c r="L295" s="121">
        <f>IF(D295="S",K295,"")</f>
      </c>
      <c r="M295" s="122">
        <f>IF(OR(D295="P",D295="U"),K295,"")</f>
        <v>17000</v>
      </c>
      <c r="N295" s="122">
        <f>IF(D295="H",K295,"")</f>
      </c>
      <c r="O295" s="122">
        <f>IF(D295="V",K295,"")</f>
      </c>
      <c r="P295" s="123">
        <v>0.04434500000000116</v>
      </c>
      <c r="Q295" s="123">
        <v>0</v>
      </c>
      <c r="R295" s="123">
        <v>0</v>
      </c>
      <c r="S295" s="124">
        <v>21</v>
      </c>
      <c r="T295" s="125">
        <f>K295*(S295+100)/100</f>
        <v>20570</v>
      </c>
      <c r="U295" s="126"/>
    </row>
    <row r="296" spans="1:21" s="133" customFormat="1" ht="22.5" outlineLevel="2">
      <c r="A296" s="127"/>
      <c r="B296" s="127"/>
      <c r="C296" s="127"/>
      <c r="D296" s="127"/>
      <c r="E296" s="127"/>
      <c r="F296" s="127"/>
      <c r="G296" s="128" t="s">
        <v>95</v>
      </c>
      <c r="H296" s="127"/>
      <c r="I296" s="129"/>
      <c r="J296" s="127"/>
      <c r="K296" s="127"/>
      <c r="L296" s="130"/>
      <c r="M296" s="130"/>
      <c r="N296" s="130"/>
      <c r="O296" s="130"/>
      <c r="P296" s="131"/>
      <c r="Q296" s="127"/>
      <c r="R296" s="127"/>
      <c r="S296" s="132"/>
      <c r="T296" s="132"/>
      <c r="U296" s="127"/>
    </row>
    <row r="297" spans="1:21" s="43" customFormat="1" ht="10.5" customHeight="1" outlineLevel="3">
      <c r="A297" s="42"/>
      <c r="B297" s="134"/>
      <c r="C297" s="134"/>
      <c r="D297" s="134"/>
      <c r="E297" s="134"/>
      <c r="F297" s="134"/>
      <c r="G297" s="134" t="s">
        <v>390</v>
      </c>
      <c r="H297" s="135"/>
      <c r="I297" s="136"/>
      <c r="J297" s="134"/>
      <c r="K297" s="134"/>
      <c r="L297" s="137"/>
      <c r="M297" s="137"/>
      <c r="N297" s="137"/>
      <c r="O297" s="137"/>
      <c r="P297" s="137"/>
      <c r="Q297" s="137"/>
      <c r="R297" s="137"/>
      <c r="S297" s="138"/>
      <c r="T297" s="138"/>
      <c r="U297" s="134"/>
    </row>
    <row r="298" spans="1:21" s="43" customFormat="1" ht="10.5" customHeight="1" outlineLevel="3">
      <c r="A298" s="42"/>
      <c r="B298" s="134"/>
      <c r="C298" s="134"/>
      <c r="D298" s="134"/>
      <c r="E298" s="134"/>
      <c r="F298" s="134"/>
      <c r="G298" s="134" t="s">
        <v>391</v>
      </c>
      <c r="H298" s="135">
        <v>16</v>
      </c>
      <c r="I298" s="136"/>
      <c r="J298" s="134"/>
      <c r="K298" s="134"/>
      <c r="L298" s="137"/>
      <c r="M298" s="137"/>
      <c r="N298" s="137"/>
      <c r="O298" s="137"/>
      <c r="P298" s="137"/>
      <c r="Q298" s="137"/>
      <c r="R298" s="137"/>
      <c r="S298" s="138"/>
      <c r="T298" s="138"/>
      <c r="U298" s="134"/>
    </row>
    <row r="299" spans="1:21" ht="12.75" outlineLevel="2">
      <c r="A299" s="3"/>
      <c r="B299" s="93"/>
      <c r="C299" s="93"/>
      <c r="D299" s="113" t="s">
        <v>225</v>
      </c>
      <c r="E299" s="114">
        <v>3</v>
      </c>
      <c r="F299" s="115" t="s">
        <v>392</v>
      </c>
      <c r="G299" s="116" t="s">
        <v>393</v>
      </c>
      <c r="H299" s="117">
        <v>13</v>
      </c>
      <c r="I299" s="118" t="s">
        <v>339</v>
      </c>
      <c r="J299" s="119">
        <v>6000</v>
      </c>
      <c r="K299" s="120">
        <f>H299*J299</f>
        <v>78000</v>
      </c>
      <c r="L299" s="121">
        <f>IF(D299="S",K299,"")</f>
        <v>78000</v>
      </c>
      <c r="M299" s="122">
        <f>IF(OR(D299="P",D299="U"),K299,"")</f>
      </c>
      <c r="N299" s="122">
        <f>IF(D299="H",K299,"")</f>
      </c>
      <c r="O299" s="122">
        <f>IF(D299="V",K299,"")</f>
      </c>
      <c r="P299" s="123">
        <v>0.04434500000000117</v>
      </c>
      <c r="Q299" s="123">
        <v>0</v>
      </c>
      <c r="R299" s="123">
        <v>0</v>
      </c>
      <c r="S299" s="124">
        <v>21</v>
      </c>
      <c r="T299" s="125">
        <f>K299*(S299+100)/100</f>
        <v>94380</v>
      </c>
      <c r="U299" s="126"/>
    </row>
    <row r="300" spans="1:21" s="133" customFormat="1" ht="22.5" outlineLevel="2">
      <c r="A300" s="127"/>
      <c r="B300" s="127"/>
      <c r="C300" s="127"/>
      <c r="D300" s="127"/>
      <c r="E300" s="127"/>
      <c r="F300" s="127"/>
      <c r="G300" s="128" t="s">
        <v>95</v>
      </c>
      <c r="H300" s="127"/>
      <c r="I300" s="129"/>
      <c r="J300" s="127"/>
      <c r="K300" s="127"/>
      <c r="L300" s="130"/>
      <c r="M300" s="130"/>
      <c r="N300" s="130"/>
      <c r="O300" s="130"/>
      <c r="P300" s="131"/>
      <c r="Q300" s="127"/>
      <c r="R300" s="127"/>
      <c r="S300" s="132"/>
      <c r="T300" s="132"/>
      <c r="U300" s="127"/>
    </row>
    <row r="301" spans="1:21" ht="12.75" outlineLevel="2">
      <c r="A301" s="3"/>
      <c r="B301" s="93"/>
      <c r="C301" s="93"/>
      <c r="D301" s="113" t="s">
        <v>91</v>
      </c>
      <c r="E301" s="114">
        <v>4</v>
      </c>
      <c r="F301" s="115" t="s">
        <v>394</v>
      </c>
      <c r="G301" s="116" t="s">
        <v>395</v>
      </c>
      <c r="H301" s="117">
        <v>1</v>
      </c>
      <c r="I301" s="118" t="s">
        <v>389</v>
      </c>
      <c r="J301" s="119">
        <v>5800</v>
      </c>
      <c r="K301" s="120">
        <f>H301*J301</f>
        <v>5800</v>
      </c>
      <c r="L301" s="121">
        <f>IF(D301="S",K301,"")</f>
      </c>
      <c r="M301" s="122">
        <f>IF(OR(D301="P",D301="U"),K301,"")</f>
        <v>5800</v>
      </c>
      <c r="N301" s="122">
        <f>IF(D301="H",K301,"")</f>
      </c>
      <c r="O301" s="122">
        <f>IF(D301="V",K301,"")</f>
      </c>
      <c r="P301" s="123">
        <v>0.04434500000000116</v>
      </c>
      <c r="Q301" s="123">
        <v>0</v>
      </c>
      <c r="R301" s="123">
        <v>0</v>
      </c>
      <c r="S301" s="124">
        <v>21</v>
      </c>
      <c r="T301" s="125">
        <f>K301*(S301+100)/100</f>
        <v>7018</v>
      </c>
      <c r="U301" s="126"/>
    </row>
    <row r="302" spans="1:21" s="133" customFormat="1" ht="22.5" outlineLevel="2">
      <c r="A302" s="127"/>
      <c r="B302" s="127"/>
      <c r="C302" s="127"/>
      <c r="D302" s="127"/>
      <c r="E302" s="127"/>
      <c r="F302" s="127"/>
      <c r="G302" s="128" t="s">
        <v>95</v>
      </c>
      <c r="H302" s="127"/>
      <c r="I302" s="129"/>
      <c r="J302" s="127"/>
      <c r="K302" s="127"/>
      <c r="L302" s="130"/>
      <c r="M302" s="130"/>
      <c r="N302" s="130"/>
      <c r="O302" s="130"/>
      <c r="P302" s="131"/>
      <c r="Q302" s="127"/>
      <c r="R302" s="127"/>
      <c r="S302" s="132"/>
      <c r="T302" s="132"/>
      <c r="U302" s="127"/>
    </row>
    <row r="303" spans="1:21" ht="12.75" outlineLevel="2">
      <c r="A303" s="3"/>
      <c r="B303" s="93"/>
      <c r="C303" s="93"/>
      <c r="D303" s="113" t="s">
        <v>205</v>
      </c>
      <c r="E303" s="114">
        <v>5</v>
      </c>
      <c r="F303" s="115" t="s">
        <v>396</v>
      </c>
      <c r="G303" s="116" t="s">
        <v>397</v>
      </c>
      <c r="H303" s="117">
        <v>660</v>
      </c>
      <c r="I303" s="118" t="s">
        <v>233</v>
      </c>
      <c r="J303" s="119">
        <v>5</v>
      </c>
      <c r="K303" s="120">
        <f>H303*J303</f>
        <v>3300</v>
      </c>
      <c r="L303" s="121">
        <f>IF(D303="S",K303,"")</f>
      </c>
      <c r="M303" s="122">
        <f>IF(OR(D303="P",D303="U"),K303,"")</f>
        <v>3300</v>
      </c>
      <c r="N303" s="122">
        <f>IF(D303="H",K303,"")</f>
      </c>
      <c r="O303" s="122">
        <f>IF(D303="V",K303,"")</f>
      </c>
      <c r="P303" s="123">
        <v>0</v>
      </c>
      <c r="Q303" s="123">
        <v>0</v>
      </c>
      <c r="R303" s="123">
        <v>0</v>
      </c>
      <c r="S303" s="124">
        <v>21</v>
      </c>
      <c r="T303" s="125">
        <f>K303*(S303+100)/100</f>
        <v>3993</v>
      </c>
      <c r="U303" s="126"/>
    </row>
    <row r="304" spans="1:21" ht="12.75" outlineLevel="1">
      <c r="A304" s="3"/>
      <c r="B304" s="94"/>
      <c r="C304" s="95" t="s">
        <v>398</v>
      </c>
      <c r="D304" s="96" t="s">
        <v>88</v>
      </c>
      <c r="E304" s="97"/>
      <c r="F304" s="97" t="s">
        <v>35</v>
      </c>
      <c r="G304" s="98" t="s">
        <v>399</v>
      </c>
      <c r="H304" s="97"/>
      <c r="I304" s="96"/>
      <c r="J304" s="97"/>
      <c r="K304" s="99">
        <f>SUBTOTAL(9,K305:K314)</f>
        <v>33649.4</v>
      </c>
      <c r="L304" s="100">
        <f>SUBTOTAL(9,L305:L314)</f>
        <v>5544</v>
      </c>
      <c r="M304" s="100">
        <f>SUBTOTAL(9,M305:M314)</f>
        <v>28105.4</v>
      </c>
      <c r="N304" s="100">
        <f>SUBTOTAL(9,N305:N314)</f>
        <v>0</v>
      </c>
      <c r="O304" s="100">
        <f>SUBTOTAL(9,O305:O314)</f>
        <v>0</v>
      </c>
      <c r="P304" s="101">
        <f>SUMPRODUCT(P305:P314,H305:H314)</f>
        <v>0.06666</v>
      </c>
      <c r="Q304" s="101">
        <f>SUMPRODUCT(Q305:Q314,H305:H314)</f>
        <v>0</v>
      </c>
      <c r="R304" s="101">
        <f>SUMPRODUCT(R305:R314,H305:H314)</f>
        <v>6.720000000001164</v>
      </c>
      <c r="S304" s="102">
        <f>SUMPRODUCT(S305:S314,K305:K314)/100</f>
        <v>7066.374</v>
      </c>
      <c r="T304" s="102">
        <f>K304+S304</f>
        <v>40715.774000000005</v>
      </c>
      <c r="U304" s="93"/>
    </row>
    <row r="305" spans="1:21" ht="12.75" outlineLevel="2">
      <c r="A305" s="3"/>
      <c r="B305" s="103"/>
      <c r="C305" s="104"/>
      <c r="D305" s="105"/>
      <c r="E305" s="106" t="s">
        <v>90</v>
      </c>
      <c r="F305" s="107"/>
      <c r="G305" s="108"/>
      <c r="H305" s="107"/>
      <c r="I305" s="105"/>
      <c r="J305" s="107"/>
      <c r="K305" s="109"/>
      <c r="L305" s="110"/>
      <c r="M305" s="110"/>
      <c r="N305" s="110"/>
      <c r="O305" s="110"/>
      <c r="P305" s="111"/>
      <c r="Q305" s="111"/>
      <c r="R305" s="111"/>
      <c r="S305" s="112"/>
      <c r="T305" s="112"/>
      <c r="U305" s="93"/>
    </row>
    <row r="306" spans="1:21" ht="12.75" outlineLevel="2">
      <c r="A306" s="3"/>
      <c r="B306" s="93"/>
      <c r="C306" s="93"/>
      <c r="D306" s="113" t="s">
        <v>91</v>
      </c>
      <c r="E306" s="114">
        <v>1</v>
      </c>
      <c r="F306" s="115" t="s">
        <v>400</v>
      </c>
      <c r="G306" s="116" t="s">
        <v>401</v>
      </c>
      <c r="H306" s="117">
        <v>4</v>
      </c>
      <c r="I306" s="118" t="s">
        <v>157</v>
      </c>
      <c r="J306" s="119">
        <v>6800</v>
      </c>
      <c r="K306" s="120">
        <f>H306*J306</f>
        <v>27200</v>
      </c>
      <c r="L306" s="121">
        <f>IF(D306="S",K306,"")</f>
      </c>
      <c r="M306" s="122">
        <f>IF(OR(D306="P",D306="U"),K306,"")</f>
        <v>27200</v>
      </c>
      <c r="N306" s="122">
        <f>IF(D306="H",K306,"")</f>
      </c>
      <c r="O306" s="122">
        <f>IF(D306="V",K306,"")</f>
      </c>
      <c r="P306" s="123">
        <v>0.0165</v>
      </c>
      <c r="Q306" s="123">
        <v>0</v>
      </c>
      <c r="R306" s="123">
        <v>1.680000000000291</v>
      </c>
      <c r="S306" s="124">
        <v>21</v>
      </c>
      <c r="T306" s="125">
        <f>K306*(S306+100)/100</f>
        <v>32912</v>
      </c>
      <c r="U306" s="126"/>
    </row>
    <row r="307" spans="1:21" s="133" customFormat="1" ht="22.5" outlineLevel="2">
      <c r="A307" s="127"/>
      <c r="B307" s="127"/>
      <c r="C307" s="127"/>
      <c r="D307" s="127"/>
      <c r="E307" s="127"/>
      <c r="F307" s="127"/>
      <c r="G307" s="128" t="s">
        <v>402</v>
      </c>
      <c r="H307" s="127"/>
      <c r="I307" s="129"/>
      <c r="J307" s="127"/>
      <c r="K307" s="127"/>
      <c r="L307" s="130"/>
      <c r="M307" s="130"/>
      <c r="N307" s="130"/>
      <c r="O307" s="130"/>
      <c r="P307" s="131"/>
      <c r="Q307" s="127"/>
      <c r="R307" s="127"/>
      <c r="S307" s="132"/>
      <c r="T307" s="132"/>
      <c r="U307" s="127"/>
    </row>
    <row r="308" spans="1:21" s="43" customFormat="1" ht="10.5" customHeight="1" outlineLevel="3">
      <c r="A308" s="42"/>
      <c r="B308" s="134"/>
      <c r="C308" s="134"/>
      <c r="D308" s="134"/>
      <c r="E308" s="134"/>
      <c r="F308" s="134"/>
      <c r="G308" s="134" t="s">
        <v>403</v>
      </c>
      <c r="H308" s="135"/>
      <c r="I308" s="136"/>
      <c r="J308" s="134"/>
      <c r="K308" s="134"/>
      <c r="L308" s="137"/>
      <c r="M308" s="137"/>
      <c r="N308" s="137"/>
      <c r="O308" s="137"/>
      <c r="P308" s="137"/>
      <c r="Q308" s="137"/>
      <c r="R308" s="137"/>
      <c r="S308" s="138"/>
      <c r="T308" s="138"/>
      <c r="U308" s="134"/>
    </row>
    <row r="309" spans="1:21" s="43" customFormat="1" ht="10.5" customHeight="1" outlineLevel="3">
      <c r="A309" s="42"/>
      <c r="B309" s="134"/>
      <c r="C309" s="134"/>
      <c r="D309" s="134"/>
      <c r="E309" s="134"/>
      <c r="F309" s="134"/>
      <c r="G309" s="134" t="s">
        <v>404</v>
      </c>
      <c r="H309" s="135">
        <v>6</v>
      </c>
      <c r="I309" s="136"/>
      <c r="J309" s="134"/>
      <c r="K309" s="134"/>
      <c r="L309" s="137"/>
      <c r="M309" s="137"/>
      <c r="N309" s="137"/>
      <c r="O309" s="137"/>
      <c r="P309" s="137"/>
      <c r="Q309" s="137"/>
      <c r="R309" s="137"/>
      <c r="S309" s="138"/>
      <c r="T309" s="138"/>
      <c r="U309" s="134"/>
    </row>
    <row r="310" spans="1:21" ht="12.75" outlineLevel="2">
      <c r="A310" s="3"/>
      <c r="B310" s="93"/>
      <c r="C310" s="93"/>
      <c r="D310" s="113" t="s">
        <v>91</v>
      </c>
      <c r="E310" s="114">
        <v>2</v>
      </c>
      <c r="F310" s="115" t="s">
        <v>405</v>
      </c>
      <c r="G310" s="116" t="s">
        <v>406</v>
      </c>
      <c r="H310" s="117">
        <v>1.3199999999999998</v>
      </c>
      <c r="I310" s="118" t="s">
        <v>94</v>
      </c>
      <c r="J310" s="119">
        <v>470</v>
      </c>
      <c r="K310" s="120">
        <f>H310*J310</f>
        <v>620.4</v>
      </c>
      <c r="L310" s="121">
        <f>IF(D310="S",K310,"")</f>
      </c>
      <c r="M310" s="122">
        <f>IF(OR(D310="P",D310="U"),K310,"")</f>
        <v>620.4</v>
      </c>
      <c r="N310" s="122">
        <f>IF(D310="H",K310,"")</f>
      </c>
      <c r="O310" s="122">
        <f>IF(D310="V",K310,"")</f>
      </c>
      <c r="P310" s="123">
        <v>0.00025</v>
      </c>
      <c r="Q310" s="123">
        <v>0</v>
      </c>
      <c r="R310" s="123">
        <v>0</v>
      </c>
      <c r="S310" s="124">
        <v>21</v>
      </c>
      <c r="T310" s="125">
        <f>K310*(S310+100)/100</f>
        <v>750.684</v>
      </c>
      <c r="U310" s="126"/>
    </row>
    <row r="311" spans="1:21" s="133" customFormat="1" ht="22.5" outlineLevel="2">
      <c r="A311" s="127"/>
      <c r="B311" s="127"/>
      <c r="C311" s="127"/>
      <c r="D311" s="127"/>
      <c r="E311" s="127"/>
      <c r="F311" s="127"/>
      <c r="G311" s="128" t="s">
        <v>407</v>
      </c>
      <c r="H311" s="127"/>
      <c r="I311" s="129"/>
      <c r="J311" s="127"/>
      <c r="K311" s="127"/>
      <c r="L311" s="130"/>
      <c r="M311" s="130"/>
      <c r="N311" s="130"/>
      <c r="O311" s="130"/>
      <c r="P311" s="131"/>
      <c r="Q311" s="127"/>
      <c r="R311" s="127"/>
      <c r="S311" s="132"/>
      <c r="T311" s="132"/>
      <c r="U311" s="127"/>
    </row>
    <row r="312" spans="1:21" s="43" customFormat="1" ht="10.5" customHeight="1" outlineLevel="3">
      <c r="A312" s="42"/>
      <c r="B312" s="134"/>
      <c r="C312" s="134"/>
      <c r="D312" s="134"/>
      <c r="E312" s="134"/>
      <c r="F312" s="134"/>
      <c r="G312" s="134" t="s">
        <v>408</v>
      </c>
      <c r="H312" s="135">
        <v>1.32</v>
      </c>
      <c r="I312" s="136"/>
      <c r="J312" s="134"/>
      <c r="K312" s="134"/>
      <c r="L312" s="137"/>
      <c r="M312" s="137"/>
      <c r="N312" s="137"/>
      <c r="O312" s="137"/>
      <c r="P312" s="137"/>
      <c r="Q312" s="137"/>
      <c r="R312" s="137"/>
      <c r="S312" s="138"/>
      <c r="T312" s="138"/>
      <c r="U312" s="134"/>
    </row>
    <row r="313" spans="1:21" ht="12.75" outlineLevel="2">
      <c r="A313" s="3"/>
      <c r="B313" s="93"/>
      <c r="C313" s="93"/>
      <c r="D313" s="113" t="s">
        <v>225</v>
      </c>
      <c r="E313" s="114">
        <v>3</v>
      </c>
      <c r="F313" s="115" t="s">
        <v>409</v>
      </c>
      <c r="G313" s="116" t="s">
        <v>410</v>
      </c>
      <c r="H313" s="117">
        <v>1.32</v>
      </c>
      <c r="I313" s="118" t="s">
        <v>94</v>
      </c>
      <c r="J313" s="119">
        <v>4200</v>
      </c>
      <c r="K313" s="120">
        <f>H313*J313</f>
        <v>5544</v>
      </c>
      <c r="L313" s="121">
        <f>IF(D313="S",K313,"")</f>
        <v>5544</v>
      </c>
      <c r="M313" s="122">
        <f>IF(OR(D313="P",D313="U"),K313,"")</f>
      </c>
      <c r="N313" s="122">
        <f>IF(D313="H",K313,"")</f>
      </c>
      <c r="O313" s="122">
        <f>IF(D313="V",K313,"")</f>
      </c>
      <c r="P313" s="123">
        <v>0.00025</v>
      </c>
      <c r="Q313" s="123">
        <v>0</v>
      </c>
      <c r="R313" s="123">
        <v>0</v>
      </c>
      <c r="S313" s="124">
        <v>21</v>
      </c>
      <c r="T313" s="125">
        <f>K313*(S313+100)/100</f>
        <v>6708.24</v>
      </c>
      <c r="U313" s="126"/>
    </row>
    <row r="314" spans="1:21" ht="12.75" outlineLevel="2">
      <c r="A314" s="3"/>
      <c r="B314" s="93"/>
      <c r="C314" s="93"/>
      <c r="D314" s="113" t="s">
        <v>205</v>
      </c>
      <c r="E314" s="114">
        <v>4</v>
      </c>
      <c r="F314" s="115" t="s">
        <v>411</v>
      </c>
      <c r="G314" s="116" t="s">
        <v>412</v>
      </c>
      <c r="H314" s="117">
        <v>285</v>
      </c>
      <c r="I314" s="118" t="s">
        <v>233</v>
      </c>
      <c r="J314" s="119">
        <v>1</v>
      </c>
      <c r="K314" s="120">
        <f>H314*J314</f>
        <v>285</v>
      </c>
      <c r="L314" s="121">
        <f>IF(D314="S",K314,"")</f>
      </c>
      <c r="M314" s="122">
        <f>IF(OR(D314="P",D314="U"),K314,"")</f>
        <v>285</v>
      </c>
      <c r="N314" s="122">
        <f>IF(D314="H",K314,"")</f>
      </c>
      <c r="O314" s="122">
        <f>IF(D314="V",K314,"")</f>
      </c>
      <c r="P314" s="123">
        <v>0</v>
      </c>
      <c r="Q314" s="123">
        <v>0</v>
      </c>
      <c r="R314" s="123">
        <v>0</v>
      </c>
      <c r="S314" s="124">
        <v>21</v>
      </c>
      <c r="T314" s="125">
        <f>K314*(S314+100)/100</f>
        <v>344.85</v>
      </c>
      <c r="U314" s="126"/>
    </row>
    <row r="315" spans="1:21" ht="12.75" outlineLevel="1">
      <c r="A315" s="3"/>
      <c r="B315" s="94"/>
      <c r="C315" s="95" t="s">
        <v>413</v>
      </c>
      <c r="D315" s="96" t="s">
        <v>88</v>
      </c>
      <c r="E315" s="97"/>
      <c r="F315" s="97" t="s">
        <v>35</v>
      </c>
      <c r="G315" s="98" t="s">
        <v>414</v>
      </c>
      <c r="H315" s="97"/>
      <c r="I315" s="96"/>
      <c r="J315" s="97"/>
      <c r="K315" s="99">
        <f>SUBTOTAL(9,K316:K334)</f>
        <v>111212.59999999999</v>
      </c>
      <c r="L315" s="100">
        <f>SUBTOTAL(9,L316:L334)</f>
        <v>69075.5</v>
      </c>
      <c r="M315" s="100">
        <f>SUBTOTAL(9,M316:M334)</f>
        <v>42137.1</v>
      </c>
      <c r="N315" s="100">
        <f>SUBTOTAL(9,N316:N334)</f>
        <v>0</v>
      </c>
      <c r="O315" s="100">
        <f>SUBTOTAL(9,O316:O334)</f>
        <v>0</v>
      </c>
      <c r="P315" s="101">
        <f>SUMPRODUCT(P316:P334,H316:H334)</f>
        <v>0.1584639490299165</v>
      </c>
      <c r="Q315" s="101">
        <f>SUMPRODUCT(Q316:Q334,H316:H334)</f>
        <v>0</v>
      </c>
      <c r="R315" s="101">
        <f>SUMPRODUCT(R316:R334,H316:H334)</f>
        <v>148.3444000000307</v>
      </c>
      <c r="S315" s="102">
        <f>SUMPRODUCT(S316:S334,K316:K334)/100</f>
        <v>23354.646</v>
      </c>
      <c r="T315" s="102">
        <f>K315+S315</f>
        <v>134567.24599999998</v>
      </c>
      <c r="U315" s="93"/>
    </row>
    <row r="316" spans="1:21" ht="12.75" outlineLevel="2">
      <c r="A316" s="3"/>
      <c r="B316" s="103"/>
      <c r="C316" s="104"/>
      <c r="D316" s="105"/>
      <c r="E316" s="106" t="s">
        <v>90</v>
      </c>
      <c r="F316" s="107"/>
      <c r="G316" s="108"/>
      <c r="H316" s="107"/>
      <c r="I316" s="105"/>
      <c r="J316" s="107"/>
      <c r="K316" s="109"/>
      <c r="L316" s="110"/>
      <c r="M316" s="110"/>
      <c r="N316" s="110"/>
      <c r="O316" s="110"/>
      <c r="P316" s="111"/>
      <c r="Q316" s="111"/>
      <c r="R316" s="111"/>
      <c r="S316" s="112"/>
      <c r="T316" s="112"/>
      <c r="U316" s="93"/>
    </row>
    <row r="317" spans="1:21" ht="12.75" outlineLevel="2">
      <c r="A317" s="3"/>
      <c r="B317" s="93"/>
      <c r="C317" s="93"/>
      <c r="D317" s="113" t="s">
        <v>91</v>
      </c>
      <c r="E317" s="114">
        <v>1</v>
      </c>
      <c r="F317" s="115" t="s">
        <v>415</v>
      </c>
      <c r="G317" s="116" t="s">
        <v>416</v>
      </c>
      <c r="H317" s="117">
        <v>835.7</v>
      </c>
      <c r="I317" s="118" t="s">
        <v>417</v>
      </c>
      <c r="J317" s="119">
        <v>25</v>
      </c>
      <c r="K317" s="120">
        <f>H317*J317</f>
        <v>20892.5</v>
      </c>
      <c r="L317" s="121">
        <f>IF(D317="S",K317,"")</f>
      </c>
      <c r="M317" s="122">
        <f>IF(OR(D317="P",D317="U"),K317,"")</f>
        <v>20892.5</v>
      </c>
      <c r="N317" s="122">
        <f>IF(D317="H",K317,"")</f>
      </c>
      <c r="O317" s="122">
        <f>IF(D317="V",K317,"")</f>
      </c>
      <c r="P317" s="123">
        <v>5.125009999997136E-05</v>
      </c>
      <c r="Q317" s="123">
        <v>0</v>
      </c>
      <c r="R317" s="123">
        <v>0.10000000000002274</v>
      </c>
      <c r="S317" s="124">
        <v>21</v>
      </c>
      <c r="T317" s="125">
        <f>K317*(S317+100)/100</f>
        <v>25279.925</v>
      </c>
      <c r="U317" s="126"/>
    </row>
    <row r="318" spans="1:21" s="133" customFormat="1" ht="22.5" outlineLevel="2">
      <c r="A318" s="127"/>
      <c r="B318" s="127"/>
      <c r="C318" s="127"/>
      <c r="D318" s="127"/>
      <c r="E318" s="127"/>
      <c r="F318" s="127"/>
      <c r="G318" s="128" t="s">
        <v>418</v>
      </c>
      <c r="H318" s="127"/>
      <c r="I318" s="129"/>
      <c r="J318" s="127"/>
      <c r="K318" s="127"/>
      <c r="L318" s="130"/>
      <c r="M318" s="130"/>
      <c r="N318" s="130"/>
      <c r="O318" s="130"/>
      <c r="P318" s="131"/>
      <c r="Q318" s="127"/>
      <c r="R318" s="127"/>
      <c r="S318" s="132"/>
      <c r="T318" s="132"/>
      <c r="U318" s="127"/>
    </row>
    <row r="319" spans="1:21" ht="12.75" outlineLevel="2">
      <c r="A319" s="3"/>
      <c r="B319" s="93"/>
      <c r="C319" s="93"/>
      <c r="D319" s="113" t="s">
        <v>225</v>
      </c>
      <c r="E319" s="114">
        <v>2</v>
      </c>
      <c r="F319" s="115" t="s">
        <v>419</v>
      </c>
      <c r="G319" s="116" t="s">
        <v>420</v>
      </c>
      <c r="H319" s="117">
        <v>835.7</v>
      </c>
      <c r="I319" s="118" t="s">
        <v>417</v>
      </c>
      <c r="J319" s="119">
        <v>42</v>
      </c>
      <c r="K319" s="120">
        <f>H319*J319</f>
        <v>35099.4</v>
      </c>
      <c r="L319" s="121">
        <f>IF(D319="S",K319,"")</f>
        <v>35099.4</v>
      </c>
      <c r="M319" s="122">
        <f>IF(OR(D319="P",D319="U"),K319,"")</f>
      </c>
      <c r="N319" s="122">
        <f>IF(D319="H",K319,"")</f>
      </c>
      <c r="O319" s="122">
        <f>IF(D319="V",K319,"")</f>
      </c>
      <c r="P319" s="123">
        <v>4.9330699999974E-05</v>
      </c>
      <c r="Q319" s="123">
        <v>0</v>
      </c>
      <c r="R319" s="123">
        <v>0</v>
      </c>
      <c r="S319" s="124">
        <v>21</v>
      </c>
      <c r="T319" s="125">
        <f>K319*(S319+100)/100</f>
        <v>42470.274000000005</v>
      </c>
      <c r="U319" s="126"/>
    </row>
    <row r="320" spans="1:21" s="133" customFormat="1" ht="11.25" outlineLevel="2">
      <c r="A320" s="127"/>
      <c r="B320" s="127"/>
      <c r="C320" s="127"/>
      <c r="D320" s="127"/>
      <c r="E320" s="127"/>
      <c r="F320" s="127"/>
      <c r="G320" s="128" t="s">
        <v>421</v>
      </c>
      <c r="H320" s="127"/>
      <c r="I320" s="129"/>
      <c r="J320" s="127"/>
      <c r="K320" s="127"/>
      <c r="L320" s="130"/>
      <c r="M320" s="130"/>
      <c r="N320" s="130"/>
      <c r="O320" s="130"/>
      <c r="P320" s="131"/>
      <c r="Q320" s="127"/>
      <c r="R320" s="127"/>
      <c r="S320" s="132"/>
      <c r="T320" s="132"/>
      <c r="U320" s="127"/>
    </row>
    <row r="321" spans="1:21" s="43" customFormat="1" ht="10.5" customHeight="1" outlineLevel="3">
      <c r="A321" s="42"/>
      <c r="B321" s="134"/>
      <c r="C321" s="134"/>
      <c r="D321" s="134"/>
      <c r="E321" s="134"/>
      <c r="F321" s="134"/>
      <c r="G321" s="134" t="s">
        <v>422</v>
      </c>
      <c r="H321" s="135"/>
      <c r="I321" s="136"/>
      <c r="J321" s="134"/>
      <c r="K321" s="134"/>
      <c r="L321" s="137"/>
      <c r="M321" s="137"/>
      <c r="N321" s="137"/>
      <c r="O321" s="137"/>
      <c r="P321" s="137"/>
      <c r="Q321" s="137"/>
      <c r="R321" s="137"/>
      <c r="S321" s="138"/>
      <c r="T321" s="138"/>
      <c r="U321" s="134"/>
    </row>
    <row r="322" spans="1:21" s="43" customFormat="1" ht="10.5" customHeight="1" outlineLevel="3">
      <c r="A322" s="42"/>
      <c r="B322" s="134"/>
      <c r="C322" s="134"/>
      <c r="D322" s="134"/>
      <c r="E322" s="134"/>
      <c r="F322" s="134"/>
      <c r="G322" s="134" t="s">
        <v>423</v>
      </c>
      <c r="H322" s="135">
        <v>466.7</v>
      </c>
      <c r="I322" s="136"/>
      <c r="J322" s="134"/>
      <c r="K322" s="134"/>
      <c r="L322" s="137"/>
      <c r="M322" s="137"/>
      <c r="N322" s="137"/>
      <c r="O322" s="137"/>
      <c r="P322" s="137"/>
      <c r="Q322" s="137"/>
      <c r="R322" s="137"/>
      <c r="S322" s="138"/>
      <c r="T322" s="138"/>
      <c r="U322" s="134"/>
    </row>
    <row r="323" spans="1:21" ht="12.75" outlineLevel="2">
      <c r="A323" s="3"/>
      <c r="B323" s="93"/>
      <c r="C323" s="93"/>
      <c r="D323" s="113" t="s">
        <v>91</v>
      </c>
      <c r="E323" s="114">
        <v>3</v>
      </c>
      <c r="F323" s="115" t="s">
        <v>415</v>
      </c>
      <c r="G323" s="116" t="s">
        <v>424</v>
      </c>
      <c r="H323" s="117">
        <v>579.2</v>
      </c>
      <c r="I323" s="118" t="s">
        <v>417</v>
      </c>
      <c r="J323" s="119">
        <v>22</v>
      </c>
      <c r="K323" s="120">
        <f>H323*J323</f>
        <v>12742.400000000001</v>
      </c>
      <c r="L323" s="121">
        <f>IF(D323="S",K323,"")</f>
      </c>
      <c r="M323" s="122">
        <f>IF(OR(D323="P",D323="U"),K323,"")</f>
        <v>12742.400000000001</v>
      </c>
      <c r="N323" s="122">
        <f>IF(D323="H",K323,"")</f>
      </c>
      <c r="O323" s="122">
        <f>IF(D323="V",K323,"")</f>
      </c>
      <c r="P323" s="123">
        <v>5.1250099999971356E-05</v>
      </c>
      <c r="Q323" s="123">
        <v>0</v>
      </c>
      <c r="R323" s="123">
        <v>0.10000000000002274</v>
      </c>
      <c r="S323" s="124">
        <v>21</v>
      </c>
      <c r="T323" s="125">
        <f>K323*(S323+100)/100</f>
        <v>15418.304000000002</v>
      </c>
      <c r="U323" s="126"/>
    </row>
    <row r="324" spans="1:21" s="133" customFormat="1" ht="22.5" outlineLevel="2">
      <c r="A324" s="127"/>
      <c r="B324" s="127"/>
      <c r="C324" s="127"/>
      <c r="D324" s="127"/>
      <c r="E324" s="127"/>
      <c r="F324" s="127"/>
      <c r="G324" s="128" t="s">
        <v>425</v>
      </c>
      <c r="H324" s="127"/>
      <c r="I324" s="129"/>
      <c r="J324" s="127"/>
      <c r="K324" s="127"/>
      <c r="L324" s="130"/>
      <c r="M324" s="130"/>
      <c r="N324" s="130"/>
      <c r="O324" s="130"/>
      <c r="P324" s="131"/>
      <c r="Q324" s="127"/>
      <c r="R324" s="127"/>
      <c r="S324" s="132"/>
      <c r="T324" s="132"/>
      <c r="U324" s="127"/>
    </row>
    <row r="325" spans="1:21" ht="12.75" outlineLevel="2">
      <c r="A325" s="3"/>
      <c r="B325" s="93"/>
      <c r="C325" s="93"/>
      <c r="D325" s="113" t="s">
        <v>225</v>
      </c>
      <c r="E325" s="114">
        <v>4</v>
      </c>
      <c r="F325" s="115" t="s">
        <v>419</v>
      </c>
      <c r="G325" s="116" t="s">
        <v>426</v>
      </c>
      <c r="H325" s="117">
        <v>579.2</v>
      </c>
      <c r="I325" s="118" t="s">
        <v>417</v>
      </c>
      <c r="J325" s="119">
        <v>46</v>
      </c>
      <c r="K325" s="120">
        <f>H325*J325</f>
        <v>26643.2</v>
      </c>
      <c r="L325" s="121">
        <f>IF(D325="S",K325,"")</f>
        <v>26643.2</v>
      </c>
      <c r="M325" s="122">
        <f>IF(OR(D325="P",D325="U"),K325,"")</f>
      </c>
      <c r="N325" s="122">
        <f>IF(D325="H",K325,"")</f>
      </c>
      <c r="O325" s="122">
        <f>IF(D325="V",K325,"")</f>
      </c>
      <c r="P325" s="123">
        <v>4.9330699999974E-05</v>
      </c>
      <c r="Q325" s="123">
        <v>0</v>
      </c>
      <c r="R325" s="123">
        <v>0</v>
      </c>
      <c r="S325" s="124">
        <v>21</v>
      </c>
      <c r="T325" s="125">
        <f>K325*(S325+100)/100</f>
        <v>32238.272</v>
      </c>
      <c r="U325" s="126"/>
    </row>
    <row r="326" spans="1:21" s="133" customFormat="1" ht="11.25" outlineLevel="2">
      <c r="A326" s="127"/>
      <c r="B326" s="127"/>
      <c r="C326" s="127"/>
      <c r="D326" s="127"/>
      <c r="E326" s="127"/>
      <c r="F326" s="127"/>
      <c r="G326" s="128" t="s">
        <v>427</v>
      </c>
      <c r="H326" s="127"/>
      <c r="I326" s="129"/>
      <c r="J326" s="127"/>
      <c r="K326" s="127"/>
      <c r="L326" s="130"/>
      <c r="M326" s="130"/>
      <c r="N326" s="130"/>
      <c r="O326" s="130"/>
      <c r="P326" s="131"/>
      <c r="Q326" s="127"/>
      <c r="R326" s="127"/>
      <c r="S326" s="132"/>
      <c r="T326" s="132"/>
      <c r="U326" s="127"/>
    </row>
    <row r="327" spans="1:21" ht="12.75" outlineLevel="2">
      <c r="A327" s="3"/>
      <c r="B327" s="93"/>
      <c r="C327" s="93"/>
      <c r="D327" s="113" t="s">
        <v>91</v>
      </c>
      <c r="E327" s="114">
        <v>5</v>
      </c>
      <c r="F327" s="115" t="s">
        <v>428</v>
      </c>
      <c r="G327" s="116" t="s">
        <v>429</v>
      </c>
      <c r="H327" s="117">
        <v>74.10000000000001</v>
      </c>
      <c r="I327" s="118" t="s">
        <v>417</v>
      </c>
      <c r="J327" s="119">
        <v>70</v>
      </c>
      <c r="K327" s="120">
        <f>H327*J327</f>
        <v>5187.000000000001</v>
      </c>
      <c r="L327" s="121">
        <f>IF(D327="S",K327,"")</f>
      </c>
      <c r="M327" s="122">
        <f>IF(OR(D327="P",D327="U"),K327,"")</f>
        <v>5187.000000000001</v>
      </c>
      <c r="N327" s="122">
        <f>IF(D327="H",K327,"")</f>
      </c>
      <c r="O327" s="122">
        <f>IF(D327="V",K327,"")</f>
      </c>
      <c r="P327" s="123">
        <v>6E-05</v>
      </c>
      <c r="Q327" s="123">
        <v>0</v>
      </c>
      <c r="R327" s="123">
        <v>0</v>
      </c>
      <c r="S327" s="124">
        <v>21</v>
      </c>
      <c r="T327" s="125">
        <f>K327*(S327+100)/100</f>
        <v>6276.270000000001</v>
      </c>
      <c r="U327" s="126"/>
    </row>
    <row r="328" spans="1:21" s="133" customFormat="1" ht="22.5" outlineLevel="2">
      <c r="A328" s="127"/>
      <c r="B328" s="127"/>
      <c r="C328" s="127"/>
      <c r="D328" s="127"/>
      <c r="E328" s="127"/>
      <c r="F328" s="127"/>
      <c r="G328" s="128" t="s">
        <v>430</v>
      </c>
      <c r="H328" s="127"/>
      <c r="I328" s="129"/>
      <c r="J328" s="127"/>
      <c r="K328" s="127"/>
      <c r="L328" s="130"/>
      <c r="M328" s="130"/>
      <c r="N328" s="130"/>
      <c r="O328" s="130"/>
      <c r="P328" s="131"/>
      <c r="Q328" s="127"/>
      <c r="R328" s="127"/>
      <c r="S328" s="132"/>
      <c r="T328" s="132"/>
      <c r="U328" s="127"/>
    </row>
    <row r="329" spans="1:21" s="43" customFormat="1" ht="10.5" customHeight="1" outlineLevel="3">
      <c r="A329" s="42"/>
      <c r="B329" s="134"/>
      <c r="C329" s="134"/>
      <c r="D329" s="134"/>
      <c r="E329" s="134"/>
      <c r="F329" s="134"/>
      <c r="G329" s="134" t="s">
        <v>431</v>
      </c>
      <c r="H329" s="135">
        <v>74.1</v>
      </c>
      <c r="I329" s="136"/>
      <c r="J329" s="134"/>
      <c r="K329" s="134"/>
      <c r="L329" s="137"/>
      <c r="M329" s="137"/>
      <c r="N329" s="137"/>
      <c r="O329" s="137"/>
      <c r="P329" s="137"/>
      <c r="Q329" s="137"/>
      <c r="R329" s="137"/>
      <c r="S329" s="138"/>
      <c r="T329" s="138"/>
      <c r="U329" s="134"/>
    </row>
    <row r="330" spans="1:21" ht="12.75" outlineLevel="2">
      <c r="A330" s="3"/>
      <c r="B330" s="93"/>
      <c r="C330" s="93"/>
      <c r="D330" s="113" t="s">
        <v>225</v>
      </c>
      <c r="E330" s="114">
        <v>6</v>
      </c>
      <c r="F330" s="115" t="s">
        <v>419</v>
      </c>
      <c r="G330" s="116" t="s">
        <v>432</v>
      </c>
      <c r="H330" s="117">
        <v>74.1</v>
      </c>
      <c r="I330" s="118" t="s">
        <v>417</v>
      </c>
      <c r="J330" s="119">
        <v>45</v>
      </c>
      <c r="K330" s="120">
        <f>H330*J330</f>
        <v>3334.4999999999995</v>
      </c>
      <c r="L330" s="121">
        <f>IF(D330="S",K330,"")</f>
        <v>3334.4999999999995</v>
      </c>
      <c r="M330" s="122">
        <f>IF(OR(D330="P",D330="U"),K330,"")</f>
      </c>
      <c r="N330" s="122">
        <f>IF(D330="H",K330,"")</f>
      </c>
      <c r="O330" s="122">
        <f>IF(D330="V",K330,"")</f>
      </c>
      <c r="P330" s="123">
        <v>4.9330699999974E-05</v>
      </c>
      <c r="Q330" s="123">
        <v>0</v>
      </c>
      <c r="R330" s="123">
        <v>0</v>
      </c>
      <c r="S330" s="124">
        <v>21</v>
      </c>
      <c r="T330" s="125">
        <f>K330*(S330+100)/100</f>
        <v>4034.7449999999994</v>
      </c>
      <c r="U330" s="126"/>
    </row>
    <row r="331" spans="1:21" ht="12.75" outlineLevel="2">
      <c r="A331" s="3"/>
      <c r="B331" s="93"/>
      <c r="C331" s="93"/>
      <c r="D331" s="113" t="s">
        <v>91</v>
      </c>
      <c r="E331" s="114">
        <v>7</v>
      </c>
      <c r="F331" s="115" t="s">
        <v>433</v>
      </c>
      <c r="G331" s="116" t="s">
        <v>434</v>
      </c>
      <c r="H331" s="117">
        <v>81.6</v>
      </c>
      <c r="I331" s="118" t="s">
        <v>417</v>
      </c>
      <c r="J331" s="119">
        <v>22</v>
      </c>
      <c r="K331" s="120">
        <f>H331*J331</f>
        <v>1795.1999999999998</v>
      </c>
      <c r="L331" s="121">
        <f>IF(D331="S",K331,"")</f>
      </c>
      <c r="M331" s="122">
        <f>IF(OR(D331="P",D331="U"),K331,"")</f>
        <v>1795.1999999999998</v>
      </c>
      <c r="N331" s="122">
        <f>IF(D331="H",K331,"")</f>
      </c>
      <c r="O331" s="122">
        <f>IF(D331="V",K331,"")</f>
      </c>
      <c r="P331" s="123">
        <v>4.9330699999974005E-05</v>
      </c>
      <c r="Q331" s="123">
        <v>0</v>
      </c>
      <c r="R331" s="123">
        <v>0.08399999999998187</v>
      </c>
      <c r="S331" s="124">
        <v>21</v>
      </c>
      <c r="T331" s="125">
        <f>K331*(S331+100)/100</f>
        <v>2172.192</v>
      </c>
      <c r="U331" s="126"/>
    </row>
    <row r="332" spans="1:21" s="133" customFormat="1" ht="22.5" outlineLevel="2">
      <c r="A332" s="127"/>
      <c r="B332" s="127"/>
      <c r="C332" s="127"/>
      <c r="D332" s="127"/>
      <c r="E332" s="127"/>
      <c r="F332" s="127"/>
      <c r="G332" s="128" t="s">
        <v>435</v>
      </c>
      <c r="H332" s="127"/>
      <c r="I332" s="129"/>
      <c r="J332" s="127"/>
      <c r="K332" s="127"/>
      <c r="L332" s="130"/>
      <c r="M332" s="130"/>
      <c r="N332" s="130"/>
      <c r="O332" s="130"/>
      <c r="P332" s="131"/>
      <c r="Q332" s="127"/>
      <c r="R332" s="127"/>
      <c r="S332" s="132"/>
      <c r="T332" s="132"/>
      <c r="U332" s="127"/>
    </row>
    <row r="333" spans="1:21" ht="12.75" outlineLevel="2">
      <c r="A333" s="3"/>
      <c r="B333" s="93"/>
      <c r="C333" s="93"/>
      <c r="D333" s="113" t="s">
        <v>225</v>
      </c>
      <c r="E333" s="114">
        <v>8</v>
      </c>
      <c r="F333" s="115" t="s">
        <v>419</v>
      </c>
      <c r="G333" s="116" t="s">
        <v>436</v>
      </c>
      <c r="H333" s="117">
        <v>81.6</v>
      </c>
      <c r="I333" s="118" t="s">
        <v>417</v>
      </c>
      <c r="J333" s="119">
        <v>49</v>
      </c>
      <c r="K333" s="120">
        <f>H333*J333</f>
        <v>3998.3999999999996</v>
      </c>
      <c r="L333" s="121">
        <f>IF(D333="S",K333,"")</f>
        <v>3998.3999999999996</v>
      </c>
      <c r="M333" s="122">
        <f>IF(OR(D333="P",D333="U"),K333,"")</f>
      </c>
      <c r="N333" s="122">
        <f>IF(D333="H",K333,"")</f>
      </c>
      <c r="O333" s="122">
        <f>IF(D333="V",K333,"")</f>
      </c>
      <c r="P333" s="123">
        <v>4.9330699999974005E-05</v>
      </c>
      <c r="Q333" s="123">
        <v>0</v>
      </c>
      <c r="R333" s="123">
        <v>0</v>
      </c>
      <c r="S333" s="124">
        <v>21</v>
      </c>
      <c r="T333" s="125">
        <f>K333*(S333+100)/100</f>
        <v>4838.063999999999</v>
      </c>
      <c r="U333" s="126"/>
    </row>
    <row r="334" spans="1:21" ht="12.75" outlineLevel="2">
      <c r="A334" s="3"/>
      <c r="B334" s="93"/>
      <c r="C334" s="93"/>
      <c r="D334" s="113" t="s">
        <v>205</v>
      </c>
      <c r="E334" s="114">
        <v>9</v>
      </c>
      <c r="F334" s="115" t="s">
        <v>437</v>
      </c>
      <c r="G334" s="116" t="s">
        <v>438</v>
      </c>
      <c r="H334" s="117">
        <v>1520</v>
      </c>
      <c r="I334" s="118" t="s">
        <v>233</v>
      </c>
      <c r="J334" s="119">
        <v>1</v>
      </c>
      <c r="K334" s="120">
        <f>H334*J334</f>
        <v>1520</v>
      </c>
      <c r="L334" s="121">
        <f>IF(D334="S",K334,"")</f>
      </c>
      <c r="M334" s="122">
        <f>IF(OR(D334="P",D334="U"),K334,"")</f>
        <v>1520</v>
      </c>
      <c r="N334" s="122">
        <f>IF(D334="H",K334,"")</f>
      </c>
      <c r="O334" s="122">
        <f>IF(D334="V",K334,"")</f>
      </c>
      <c r="P334" s="123">
        <v>0</v>
      </c>
      <c r="Q334" s="123">
        <v>0</v>
      </c>
      <c r="R334" s="123">
        <v>0</v>
      </c>
      <c r="S334" s="124">
        <v>21</v>
      </c>
      <c r="T334" s="125">
        <f>K334*(S334+100)/100</f>
        <v>1839.2</v>
      </c>
      <c r="U334" s="126"/>
    </row>
    <row r="335" spans="1:21" ht="12.75" outlineLevel="1">
      <c r="A335" s="3"/>
      <c r="B335" s="94"/>
      <c r="C335" s="95" t="s">
        <v>439</v>
      </c>
      <c r="D335" s="96" t="s">
        <v>88</v>
      </c>
      <c r="E335" s="97"/>
      <c r="F335" s="97" t="s">
        <v>35</v>
      </c>
      <c r="G335" s="98" t="s">
        <v>440</v>
      </c>
      <c r="H335" s="97"/>
      <c r="I335" s="96"/>
      <c r="J335" s="97"/>
      <c r="K335" s="99">
        <f>SUBTOTAL(9,K336:K340)</f>
        <v>800</v>
      </c>
      <c r="L335" s="100">
        <f>SUBTOTAL(9,L336:L340)</f>
        <v>0</v>
      </c>
      <c r="M335" s="100">
        <f>SUBTOTAL(9,M336:M340)</f>
        <v>800</v>
      </c>
      <c r="N335" s="100">
        <f>SUBTOTAL(9,N336:N340)</f>
        <v>0</v>
      </c>
      <c r="O335" s="100">
        <f>SUBTOTAL(9,O336:O340)</f>
        <v>0</v>
      </c>
      <c r="P335" s="101">
        <f>SUMPRODUCT(P336:P340,H336:H340)</f>
        <v>0.0003</v>
      </c>
      <c r="Q335" s="101">
        <f>SUMPRODUCT(Q336:Q340,H336:H340)</f>
        <v>0</v>
      </c>
      <c r="R335" s="101">
        <f>SUMPRODUCT(R336:R340,H336:H340)</f>
        <v>0</v>
      </c>
      <c r="S335" s="102">
        <f>SUMPRODUCT(S336:S340,K336:K340)/100</f>
        <v>168</v>
      </c>
      <c r="T335" s="102">
        <f>K335+S335</f>
        <v>968</v>
      </c>
      <c r="U335" s="93"/>
    </row>
    <row r="336" spans="1:21" ht="12.75" outlineLevel="2">
      <c r="A336" s="3"/>
      <c r="B336" s="103"/>
      <c r="C336" s="104"/>
      <c r="D336" s="105"/>
      <c r="E336" s="106" t="s">
        <v>90</v>
      </c>
      <c r="F336" s="107"/>
      <c r="G336" s="108"/>
      <c r="H336" s="107"/>
      <c r="I336" s="105"/>
      <c r="J336" s="107"/>
      <c r="K336" s="109"/>
      <c r="L336" s="110"/>
      <c r="M336" s="110"/>
      <c r="N336" s="110"/>
      <c r="O336" s="110"/>
      <c r="P336" s="111"/>
      <c r="Q336" s="111"/>
      <c r="R336" s="111"/>
      <c r="S336" s="112"/>
      <c r="T336" s="112"/>
      <c r="U336" s="93"/>
    </row>
    <row r="337" spans="1:21" ht="12.75" outlineLevel="2">
      <c r="A337" s="3"/>
      <c r="B337" s="93"/>
      <c r="C337" s="93"/>
      <c r="D337" s="113" t="s">
        <v>91</v>
      </c>
      <c r="E337" s="114">
        <v>1</v>
      </c>
      <c r="F337" s="115" t="s">
        <v>441</v>
      </c>
      <c r="G337" s="116" t="s">
        <v>442</v>
      </c>
      <c r="H337" s="117">
        <v>2</v>
      </c>
      <c r="I337" s="118" t="s">
        <v>339</v>
      </c>
      <c r="J337" s="119">
        <v>400</v>
      </c>
      <c r="K337" s="120">
        <f>H337*J337</f>
        <v>800</v>
      </c>
      <c r="L337" s="121">
        <f>IF(D337="S",K337,"")</f>
      </c>
      <c r="M337" s="122">
        <f>IF(OR(D337="P",D337="U"),K337,"")</f>
        <v>800</v>
      </c>
      <c r="N337" s="122">
        <f>IF(D337="H",K337,"")</f>
      </c>
      <c r="O337" s="122">
        <f>IF(D337="V",K337,"")</f>
      </c>
      <c r="P337" s="123">
        <v>0.00015</v>
      </c>
      <c r="Q337" s="123">
        <v>0</v>
      </c>
      <c r="R337" s="123">
        <v>0</v>
      </c>
      <c r="S337" s="124">
        <v>21</v>
      </c>
      <c r="T337" s="125">
        <f>K337*(S337+100)/100</f>
        <v>968</v>
      </c>
      <c r="U337" s="126"/>
    </row>
    <row r="338" spans="1:21" s="133" customFormat="1" ht="22.5" outlineLevel="2">
      <c r="A338" s="127"/>
      <c r="B338" s="127"/>
      <c r="C338" s="127"/>
      <c r="D338" s="127"/>
      <c r="E338" s="127"/>
      <c r="F338" s="127"/>
      <c r="G338" s="128" t="s">
        <v>443</v>
      </c>
      <c r="H338" s="127"/>
      <c r="I338" s="129"/>
      <c r="J338" s="127"/>
      <c r="K338" s="127"/>
      <c r="L338" s="130"/>
      <c r="M338" s="130"/>
      <c r="N338" s="130"/>
      <c r="O338" s="130"/>
      <c r="P338" s="131"/>
      <c r="Q338" s="127"/>
      <c r="R338" s="127"/>
      <c r="S338" s="132"/>
      <c r="T338" s="132"/>
      <c r="U338" s="127"/>
    </row>
    <row r="339" spans="1:21" s="43" customFormat="1" ht="10.5" customHeight="1" outlineLevel="3">
      <c r="A339" s="42"/>
      <c r="B339" s="134"/>
      <c r="C339" s="134"/>
      <c r="D339" s="134"/>
      <c r="E339" s="134"/>
      <c r="F339" s="134"/>
      <c r="G339" s="134" t="s">
        <v>444</v>
      </c>
      <c r="H339" s="135"/>
      <c r="I339" s="136"/>
      <c r="J339" s="134"/>
      <c r="K339" s="134"/>
      <c r="L339" s="137"/>
      <c r="M339" s="137"/>
      <c r="N339" s="137"/>
      <c r="O339" s="137"/>
      <c r="P339" s="137"/>
      <c r="Q339" s="137"/>
      <c r="R339" s="137"/>
      <c r="S339" s="138"/>
      <c r="T339" s="138"/>
      <c r="U339" s="134"/>
    </row>
    <row r="340" spans="1:21" s="43" customFormat="1" ht="10.5" customHeight="1" outlineLevel="3">
      <c r="A340" s="42"/>
      <c r="B340" s="134"/>
      <c r="C340" s="134"/>
      <c r="D340" s="134"/>
      <c r="E340" s="134"/>
      <c r="F340" s="134"/>
      <c r="G340" s="134" t="s">
        <v>373</v>
      </c>
      <c r="H340" s="135">
        <v>3</v>
      </c>
      <c r="I340" s="136"/>
      <c r="J340" s="134"/>
      <c r="K340" s="134"/>
      <c r="L340" s="137"/>
      <c r="M340" s="137"/>
      <c r="N340" s="137"/>
      <c r="O340" s="137"/>
      <c r="P340" s="137"/>
      <c r="Q340" s="137"/>
      <c r="R340" s="137"/>
      <c r="S340" s="138"/>
      <c r="T340" s="138"/>
      <c r="U340" s="134"/>
    </row>
    <row r="341" spans="1:21" ht="12.75" outlineLevel="1">
      <c r="A341" s="3"/>
      <c r="B341" s="94"/>
      <c r="C341" s="95" t="s">
        <v>445</v>
      </c>
      <c r="D341" s="96" t="s">
        <v>88</v>
      </c>
      <c r="E341" s="97"/>
      <c r="F341" s="97" t="s">
        <v>36</v>
      </c>
      <c r="G341" s="98" t="s">
        <v>446</v>
      </c>
      <c r="H341" s="97"/>
      <c r="I341" s="96"/>
      <c r="J341" s="97"/>
      <c r="K341" s="99">
        <f>SUBTOTAL(9,K342:K350)</f>
        <v>28960</v>
      </c>
      <c r="L341" s="100">
        <f>SUBTOTAL(9,L342:L350)</f>
        <v>0</v>
      </c>
      <c r="M341" s="100">
        <f>SUBTOTAL(9,M342:M350)</f>
        <v>28960</v>
      </c>
      <c r="N341" s="100">
        <f>SUBTOTAL(9,N342:N350)</f>
        <v>0</v>
      </c>
      <c r="O341" s="100">
        <f>SUBTOTAL(9,O342:O350)</f>
        <v>0</v>
      </c>
      <c r="P341" s="101">
        <f>SUMPRODUCT(P342:P350,H342:H350)</f>
        <v>0</v>
      </c>
      <c r="Q341" s="101">
        <f>SUMPRODUCT(Q342:Q350,H342:H350)</f>
        <v>0</v>
      </c>
      <c r="R341" s="101">
        <f>SUMPRODUCT(R342:R350,H342:H350)</f>
        <v>0</v>
      </c>
      <c r="S341" s="102">
        <f>SUMPRODUCT(S342:S350,K342:K350)/100</f>
        <v>6081.6</v>
      </c>
      <c r="T341" s="102">
        <f>K341+S341</f>
        <v>35041.6</v>
      </c>
      <c r="U341" s="93"/>
    </row>
    <row r="342" spans="1:21" ht="12.75" outlineLevel="2">
      <c r="A342" s="3"/>
      <c r="B342" s="103"/>
      <c r="C342" s="104"/>
      <c r="D342" s="105"/>
      <c r="E342" s="106" t="s">
        <v>90</v>
      </c>
      <c r="F342" s="107"/>
      <c r="G342" s="108"/>
      <c r="H342" s="107"/>
      <c r="I342" s="105"/>
      <c r="J342" s="107"/>
      <c r="K342" s="109"/>
      <c r="L342" s="110"/>
      <c r="M342" s="110"/>
      <c r="N342" s="110"/>
      <c r="O342" s="110"/>
      <c r="P342" s="111"/>
      <c r="Q342" s="111"/>
      <c r="R342" s="111"/>
      <c r="S342" s="112"/>
      <c r="T342" s="112"/>
      <c r="U342" s="93"/>
    </row>
    <row r="343" spans="1:21" ht="25.5" outlineLevel="2">
      <c r="A343" s="3"/>
      <c r="B343" s="93"/>
      <c r="C343" s="93"/>
      <c r="D343" s="113" t="s">
        <v>91</v>
      </c>
      <c r="E343" s="114">
        <v>1</v>
      </c>
      <c r="F343" s="115" t="s">
        <v>447</v>
      </c>
      <c r="G343" s="116" t="s">
        <v>448</v>
      </c>
      <c r="H343" s="117">
        <v>56</v>
      </c>
      <c r="I343" s="118" t="s">
        <v>125</v>
      </c>
      <c r="J343" s="119">
        <v>260</v>
      </c>
      <c r="K343" s="120">
        <f>H343*J343</f>
        <v>14560</v>
      </c>
      <c r="L343" s="121">
        <f>IF(D343="S",K343,"")</f>
      </c>
      <c r="M343" s="122">
        <f>IF(OR(D343="P",D343="U"),K343,"")</f>
        <v>14560</v>
      </c>
      <c r="N343" s="122">
        <f>IF(D343="H",K343,"")</f>
      </c>
      <c r="O343" s="122">
        <f>IF(D343="V",K343,"")</f>
      </c>
      <c r="P343" s="123">
        <v>0</v>
      </c>
      <c r="Q343" s="123">
        <v>0</v>
      </c>
      <c r="R343" s="123">
        <v>0</v>
      </c>
      <c r="S343" s="124">
        <v>21</v>
      </c>
      <c r="T343" s="125">
        <f>K343*(S343+100)/100</f>
        <v>17617.6</v>
      </c>
      <c r="U343" s="126"/>
    </row>
    <row r="344" spans="1:21" s="133" customFormat="1" ht="22.5" outlineLevel="2">
      <c r="A344" s="127"/>
      <c r="B344" s="127"/>
      <c r="C344" s="127"/>
      <c r="D344" s="127"/>
      <c r="E344" s="127"/>
      <c r="F344" s="127"/>
      <c r="G344" s="128" t="s">
        <v>449</v>
      </c>
      <c r="H344" s="127"/>
      <c r="I344" s="129"/>
      <c r="J344" s="127"/>
      <c r="K344" s="127"/>
      <c r="L344" s="130"/>
      <c r="M344" s="130"/>
      <c r="N344" s="130"/>
      <c r="O344" s="130"/>
      <c r="P344" s="131"/>
      <c r="Q344" s="127"/>
      <c r="R344" s="127"/>
      <c r="S344" s="132"/>
      <c r="T344" s="132"/>
      <c r="U344" s="127"/>
    </row>
    <row r="345" spans="1:21" s="43" customFormat="1" ht="10.5" customHeight="1" outlineLevel="3">
      <c r="A345" s="42"/>
      <c r="B345" s="134"/>
      <c r="C345" s="134"/>
      <c r="D345" s="134"/>
      <c r="E345" s="134"/>
      <c r="F345" s="134"/>
      <c r="G345" s="134" t="s">
        <v>450</v>
      </c>
      <c r="H345" s="135"/>
      <c r="I345" s="136"/>
      <c r="J345" s="134"/>
      <c r="K345" s="134"/>
      <c r="L345" s="137"/>
      <c r="M345" s="137"/>
      <c r="N345" s="137"/>
      <c r="O345" s="137"/>
      <c r="P345" s="137"/>
      <c r="Q345" s="137"/>
      <c r="R345" s="137"/>
      <c r="S345" s="138"/>
      <c r="T345" s="138"/>
      <c r="U345" s="134"/>
    </row>
    <row r="346" spans="1:21" s="43" customFormat="1" ht="10.5" customHeight="1" outlineLevel="3">
      <c r="A346" s="42"/>
      <c r="B346" s="134"/>
      <c r="C346" s="134"/>
      <c r="D346" s="134"/>
      <c r="E346" s="134"/>
      <c r="F346" s="134"/>
      <c r="G346" s="134" t="s">
        <v>451</v>
      </c>
      <c r="H346" s="135">
        <v>56</v>
      </c>
      <c r="I346" s="136"/>
      <c r="J346" s="134"/>
      <c r="K346" s="134"/>
      <c r="L346" s="137"/>
      <c r="M346" s="137"/>
      <c r="N346" s="137"/>
      <c r="O346" s="137"/>
      <c r="P346" s="137"/>
      <c r="Q346" s="137"/>
      <c r="R346" s="137"/>
      <c r="S346" s="138"/>
      <c r="T346" s="138"/>
      <c r="U346" s="134"/>
    </row>
    <row r="347" spans="1:21" ht="25.5" outlineLevel="2">
      <c r="A347" s="3"/>
      <c r="B347" s="93"/>
      <c r="C347" s="93"/>
      <c r="D347" s="113" t="s">
        <v>91</v>
      </c>
      <c r="E347" s="114">
        <v>2</v>
      </c>
      <c r="F347" s="115" t="s">
        <v>452</v>
      </c>
      <c r="G347" s="116" t="s">
        <v>453</v>
      </c>
      <c r="H347" s="117">
        <v>90</v>
      </c>
      <c r="I347" s="118" t="s">
        <v>125</v>
      </c>
      <c r="J347" s="119">
        <v>160</v>
      </c>
      <c r="K347" s="120">
        <f>H347*J347</f>
        <v>14400</v>
      </c>
      <c r="L347" s="121">
        <f>IF(D347="S",K347,"")</f>
      </c>
      <c r="M347" s="122">
        <f>IF(OR(D347="P",D347="U"),K347,"")</f>
        <v>14400</v>
      </c>
      <c r="N347" s="122">
        <f>IF(D347="H",K347,"")</f>
      </c>
      <c r="O347" s="122">
        <f>IF(D347="V",K347,"")</f>
      </c>
      <c r="P347" s="123">
        <v>0</v>
      </c>
      <c r="Q347" s="123">
        <v>0</v>
      </c>
      <c r="R347" s="123">
        <v>0</v>
      </c>
      <c r="S347" s="124">
        <v>21</v>
      </c>
      <c r="T347" s="125">
        <f>K347*(S347+100)/100</f>
        <v>17424</v>
      </c>
      <c r="U347" s="126"/>
    </row>
    <row r="348" spans="1:21" s="133" customFormat="1" ht="22.5" outlineLevel="2">
      <c r="A348" s="127"/>
      <c r="B348" s="127"/>
      <c r="C348" s="127"/>
      <c r="D348" s="127"/>
      <c r="E348" s="127"/>
      <c r="F348" s="127"/>
      <c r="G348" s="128" t="s">
        <v>454</v>
      </c>
      <c r="H348" s="127"/>
      <c r="I348" s="129"/>
      <c r="J348" s="127"/>
      <c r="K348" s="127"/>
      <c r="L348" s="130"/>
      <c r="M348" s="130"/>
      <c r="N348" s="130"/>
      <c r="O348" s="130"/>
      <c r="P348" s="131"/>
      <c r="Q348" s="127"/>
      <c r="R348" s="127"/>
      <c r="S348" s="132"/>
      <c r="T348" s="132"/>
      <c r="U348" s="127"/>
    </row>
    <row r="349" spans="1:21" s="43" customFormat="1" ht="10.5" customHeight="1" outlineLevel="3">
      <c r="A349" s="42"/>
      <c r="B349" s="134"/>
      <c r="C349" s="134"/>
      <c r="D349" s="134"/>
      <c r="E349" s="134"/>
      <c r="F349" s="134"/>
      <c r="G349" s="134" t="s">
        <v>455</v>
      </c>
      <c r="H349" s="135"/>
      <c r="I349" s="136"/>
      <c r="J349" s="134"/>
      <c r="K349" s="134"/>
      <c r="L349" s="137"/>
      <c r="M349" s="137"/>
      <c r="N349" s="137"/>
      <c r="O349" s="137"/>
      <c r="P349" s="137"/>
      <c r="Q349" s="137"/>
      <c r="R349" s="137"/>
      <c r="S349" s="138"/>
      <c r="T349" s="138"/>
      <c r="U349" s="134"/>
    </row>
    <row r="350" spans="1:21" s="43" customFormat="1" ht="10.5" customHeight="1" outlineLevel="3">
      <c r="A350" s="42"/>
      <c r="B350" s="134"/>
      <c r="C350" s="134"/>
      <c r="D350" s="134"/>
      <c r="E350" s="134"/>
      <c r="F350" s="134"/>
      <c r="G350" s="134" t="s">
        <v>456</v>
      </c>
      <c r="H350" s="135">
        <v>90</v>
      </c>
      <c r="I350" s="136"/>
      <c r="J350" s="134"/>
      <c r="K350" s="134"/>
      <c r="L350" s="137"/>
      <c r="M350" s="137"/>
      <c r="N350" s="137"/>
      <c r="O350" s="137"/>
      <c r="P350" s="137"/>
      <c r="Q350" s="137"/>
      <c r="R350" s="137"/>
      <c r="S350" s="138"/>
      <c r="T350" s="138"/>
      <c r="U350" s="134"/>
    </row>
    <row r="351" spans="1:21" ht="8.25" customHeight="1">
      <c r="A351" s="3"/>
      <c r="B351" s="3"/>
      <c r="C351" s="3"/>
      <c r="D351" s="3"/>
      <c r="E351" s="3"/>
      <c r="F351" s="3"/>
      <c r="G351" s="3"/>
      <c r="H351" s="3"/>
      <c r="I351" s="83"/>
      <c r="J351" s="3"/>
      <c r="K351" s="3"/>
      <c r="L351" s="53"/>
      <c r="M351" s="53"/>
      <c r="N351" s="53"/>
      <c r="O351" s="53"/>
      <c r="P351" s="53"/>
      <c r="Q351" s="53"/>
      <c r="R351" s="53"/>
      <c r="S351" s="54"/>
      <c r="T351" s="54"/>
      <c r="U351" s="3"/>
    </row>
    <row r="352" spans="1:21" ht="15">
      <c r="A352" s="3"/>
      <c r="B352" s="84" t="s">
        <v>457</v>
      </c>
      <c r="C352" s="85"/>
      <c r="D352" s="86" t="s">
        <v>85</v>
      </c>
      <c r="E352" s="85"/>
      <c r="F352" s="87"/>
      <c r="G352" s="88" t="s">
        <v>458</v>
      </c>
      <c r="H352" s="85"/>
      <c r="I352" s="86"/>
      <c r="J352" s="85"/>
      <c r="K352" s="89">
        <f aca="true" t="shared" si="2" ref="K352:S352">SUMIF($D353:$D370,"O",K353:K370)</f>
        <v>42000</v>
      </c>
      <c r="L352" s="90">
        <f t="shared" si="2"/>
        <v>0</v>
      </c>
      <c r="M352" s="90">
        <f t="shared" si="2"/>
        <v>42000</v>
      </c>
      <c r="N352" s="90">
        <f t="shared" si="2"/>
        <v>0</v>
      </c>
      <c r="O352" s="90">
        <f t="shared" si="2"/>
        <v>0</v>
      </c>
      <c r="P352" s="91">
        <f t="shared" si="2"/>
        <v>0.11492</v>
      </c>
      <c r="Q352" s="91">
        <f t="shared" si="2"/>
        <v>0</v>
      </c>
      <c r="R352" s="91">
        <f t="shared" si="2"/>
        <v>0</v>
      </c>
      <c r="S352" s="92">
        <f t="shared" si="2"/>
        <v>8820</v>
      </c>
      <c r="T352" s="92">
        <f>K352+S352</f>
        <v>50820</v>
      </c>
      <c r="U352" s="93"/>
    </row>
    <row r="353" spans="1:21" ht="12.75" outlineLevel="1">
      <c r="A353" s="3"/>
      <c r="B353" s="94"/>
      <c r="C353" s="95" t="s">
        <v>459</v>
      </c>
      <c r="D353" s="96" t="s">
        <v>88</v>
      </c>
      <c r="E353" s="97"/>
      <c r="F353" s="97" t="s">
        <v>37</v>
      </c>
      <c r="G353" s="98" t="s">
        <v>460</v>
      </c>
      <c r="H353" s="97"/>
      <c r="I353" s="96"/>
      <c r="J353" s="97"/>
      <c r="K353" s="99">
        <f>SUBTOTAL(9,K354:K360)</f>
        <v>14500</v>
      </c>
      <c r="L353" s="100">
        <f>SUBTOTAL(9,L354:L360)</f>
        <v>0</v>
      </c>
      <c r="M353" s="100">
        <f>SUBTOTAL(9,M354:M360)</f>
        <v>14500</v>
      </c>
      <c r="N353" s="100">
        <f>SUBTOTAL(9,N354:N360)</f>
        <v>0</v>
      </c>
      <c r="O353" s="100">
        <f>SUBTOTAL(9,O354:O360)</f>
        <v>0</v>
      </c>
      <c r="P353" s="101">
        <f>SUMPRODUCT(P354:P360,H354:H360)</f>
        <v>0</v>
      </c>
      <c r="Q353" s="101">
        <f>SUMPRODUCT(Q354:Q360,H354:H360)</f>
        <v>0</v>
      </c>
      <c r="R353" s="101">
        <f>SUMPRODUCT(R354:R360,H354:H360)</f>
        <v>0</v>
      </c>
      <c r="S353" s="102">
        <f>SUMPRODUCT(S354:S360,K354:K360)/100</f>
        <v>3045</v>
      </c>
      <c r="T353" s="102">
        <f>K353+S353</f>
        <v>17545</v>
      </c>
      <c r="U353" s="93"/>
    </row>
    <row r="354" spans="1:21" ht="12.75" outlineLevel="2">
      <c r="A354" s="3"/>
      <c r="B354" s="103"/>
      <c r="C354" s="104"/>
      <c r="D354" s="105"/>
      <c r="E354" s="106" t="s">
        <v>90</v>
      </c>
      <c r="F354" s="107"/>
      <c r="G354" s="108"/>
      <c r="H354" s="107"/>
      <c r="I354" s="105"/>
      <c r="J354" s="107"/>
      <c r="K354" s="109"/>
      <c r="L354" s="110"/>
      <c r="M354" s="110"/>
      <c r="N354" s="110"/>
      <c r="O354" s="110"/>
      <c r="P354" s="111"/>
      <c r="Q354" s="111"/>
      <c r="R354" s="111"/>
      <c r="S354" s="112"/>
      <c r="T354" s="112"/>
      <c r="U354" s="93"/>
    </row>
    <row r="355" spans="1:21" ht="12.75" outlineLevel="2">
      <c r="A355" s="3"/>
      <c r="B355" s="93"/>
      <c r="C355" s="93"/>
      <c r="D355" s="113" t="s">
        <v>91</v>
      </c>
      <c r="E355" s="114">
        <v>1</v>
      </c>
      <c r="F355" s="115" t="s">
        <v>461</v>
      </c>
      <c r="G355" s="116" t="s">
        <v>462</v>
      </c>
      <c r="H355" s="117">
        <v>1</v>
      </c>
      <c r="I355" s="118" t="s">
        <v>339</v>
      </c>
      <c r="J355" s="119">
        <v>6000</v>
      </c>
      <c r="K355" s="120">
        <f>H355*J355</f>
        <v>6000</v>
      </c>
      <c r="L355" s="121">
        <f>IF(D355="S",K355,"")</f>
      </c>
      <c r="M355" s="122">
        <f>IF(OR(D355="P",D355="U"),K355,"")</f>
        <v>6000</v>
      </c>
      <c r="N355" s="122">
        <f>IF(D355="H",K355,"")</f>
      </c>
      <c r="O355" s="122">
        <f>IF(D355="V",K355,"")</f>
      </c>
      <c r="P355" s="123">
        <v>0</v>
      </c>
      <c r="Q355" s="123">
        <v>0</v>
      </c>
      <c r="R355" s="123">
        <v>0</v>
      </c>
      <c r="S355" s="124">
        <v>21</v>
      </c>
      <c r="T355" s="125">
        <f>K355*(S355+100)/100</f>
        <v>7260</v>
      </c>
      <c r="U355" s="126"/>
    </row>
    <row r="356" spans="1:21" s="133" customFormat="1" ht="67.5" outlineLevel="2">
      <c r="A356" s="127"/>
      <c r="B356" s="127"/>
      <c r="C356" s="127"/>
      <c r="D356" s="127"/>
      <c r="E356" s="127"/>
      <c r="F356" s="127"/>
      <c r="G356" s="128" t="s">
        <v>463</v>
      </c>
      <c r="H356" s="127"/>
      <c r="I356" s="129"/>
      <c r="J356" s="127"/>
      <c r="K356" s="127"/>
      <c r="L356" s="130"/>
      <c r="M356" s="130"/>
      <c r="N356" s="130"/>
      <c r="O356" s="130"/>
      <c r="P356" s="131"/>
      <c r="Q356" s="127"/>
      <c r="R356" s="127"/>
      <c r="S356" s="132"/>
      <c r="T356" s="132"/>
      <c r="U356" s="127"/>
    </row>
    <row r="357" spans="1:21" ht="12.75" outlineLevel="2">
      <c r="A357" s="3"/>
      <c r="B357" s="93"/>
      <c r="C357" s="93"/>
      <c r="D357" s="113" t="s">
        <v>91</v>
      </c>
      <c r="E357" s="114">
        <v>2</v>
      </c>
      <c r="F357" s="115" t="s">
        <v>464</v>
      </c>
      <c r="G357" s="116" t="s">
        <v>465</v>
      </c>
      <c r="H357" s="117">
        <v>1</v>
      </c>
      <c r="I357" s="118" t="s">
        <v>339</v>
      </c>
      <c r="J357" s="119">
        <v>5000</v>
      </c>
      <c r="K357" s="120">
        <f>H357*J357</f>
        <v>5000</v>
      </c>
      <c r="L357" s="121">
        <f>IF(D357="S",K357,"")</f>
      </c>
      <c r="M357" s="122">
        <f>IF(OR(D357="P",D357="U"),K357,"")</f>
        <v>5000</v>
      </c>
      <c r="N357" s="122">
        <f>IF(D357="H",K357,"")</f>
      </c>
      <c r="O357" s="122">
        <f>IF(D357="V",K357,"")</f>
      </c>
      <c r="P357" s="123">
        <v>0</v>
      </c>
      <c r="Q357" s="123">
        <v>0</v>
      </c>
      <c r="R357" s="123">
        <v>0</v>
      </c>
      <c r="S357" s="124">
        <v>21</v>
      </c>
      <c r="T357" s="125">
        <f>K357*(S357+100)/100</f>
        <v>6050</v>
      </c>
      <c r="U357" s="126"/>
    </row>
    <row r="358" spans="1:21" s="133" customFormat="1" ht="67.5" outlineLevel="2">
      <c r="A358" s="127"/>
      <c r="B358" s="127"/>
      <c r="C358" s="127"/>
      <c r="D358" s="127"/>
      <c r="E358" s="127"/>
      <c r="F358" s="127"/>
      <c r="G358" s="128" t="s">
        <v>466</v>
      </c>
      <c r="H358" s="127"/>
      <c r="I358" s="129"/>
      <c r="J358" s="127"/>
      <c r="K358" s="127"/>
      <c r="L358" s="130"/>
      <c r="M358" s="130"/>
      <c r="N358" s="130"/>
      <c r="O358" s="130"/>
      <c r="P358" s="131"/>
      <c r="Q358" s="127"/>
      <c r="R358" s="127"/>
      <c r="S358" s="132"/>
      <c r="T358" s="132"/>
      <c r="U358" s="127"/>
    </row>
    <row r="359" spans="1:21" ht="12.75" outlineLevel="2">
      <c r="A359" s="3"/>
      <c r="B359" s="93"/>
      <c r="C359" s="93"/>
      <c r="D359" s="113" t="s">
        <v>91</v>
      </c>
      <c r="E359" s="114">
        <v>3</v>
      </c>
      <c r="F359" s="115" t="s">
        <v>467</v>
      </c>
      <c r="G359" s="116" t="s">
        <v>468</v>
      </c>
      <c r="H359" s="117">
        <v>1</v>
      </c>
      <c r="I359" s="118" t="s">
        <v>339</v>
      </c>
      <c r="J359" s="119">
        <v>3500</v>
      </c>
      <c r="K359" s="120">
        <f>H359*J359</f>
        <v>3500</v>
      </c>
      <c r="L359" s="121">
        <f>IF(D359="S",K359,"")</f>
      </c>
      <c r="M359" s="122">
        <f>IF(OR(D359="P",D359="U"),K359,"")</f>
        <v>3500</v>
      </c>
      <c r="N359" s="122">
        <f>IF(D359="H",K359,"")</f>
      </c>
      <c r="O359" s="122">
        <f>IF(D359="V",K359,"")</f>
      </c>
      <c r="P359" s="123">
        <v>0</v>
      </c>
      <c r="Q359" s="123">
        <v>0</v>
      </c>
      <c r="R359" s="123">
        <v>0</v>
      </c>
      <c r="S359" s="124">
        <v>21</v>
      </c>
      <c r="T359" s="125">
        <f>K359*(S359+100)/100</f>
        <v>4235</v>
      </c>
      <c r="U359" s="126"/>
    </row>
    <row r="360" spans="1:21" s="133" customFormat="1" ht="22.5" outlineLevel="2">
      <c r="A360" s="127"/>
      <c r="B360" s="127"/>
      <c r="C360" s="127"/>
      <c r="D360" s="127"/>
      <c r="E360" s="127"/>
      <c r="F360" s="127"/>
      <c r="G360" s="128" t="s">
        <v>469</v>
      </c>
      <c r="H360" s="127"/>
      <c r="I360" s="129"/>
      <c r="J360" s="127"/>
      <c r="K360" s="127"/>
      <c r="L360" s="130"/>
      <c r="M360" s="130"/>
      <c r="N360" s="130"/>
      <c r="O360" s="130"/>
      <c r="P360" s="131"/>
      <c r="Q360" s="127"/>
      <c r="R360" s="127"/>
      <c r="S360" s="132"/>
      <c r="T360" s="132"/>
      <c r="U360" s="127"/>
    </row>
    <row r="361" spans="1:21" ht="12.75" outlineLevel="1">
      <c r="A361" s="3"/>
      <c r="B361" s="94"/>
      <c r="C361" s="95" t="s">
        <v>470</v>
      </c>
      <c r="D361" s="96" t="s">
        <v>88</v>
      </c>
      <c r="E361" s="97"/>
      <c r="F361" s="97" t="s">
        <v>37</v>
      </c>
      <c r="G361" s="98" t="s">
        <v>471</v>
      </c>
      <c r="H361" s="97"/>
      <c r="I361" s="96"/>
      <c r="J361" s="97"/>
      <c r="K361" s="99">
        <f>SUBTOTAL(9,K362:K370)</f>
        <v>27500</v>
      </c>
      <c r="L361" s="100">
        <f>SUBTOTAL(9,L362:L370)</f>
        <v>0</v>
      </c>
      <c r="M361" s="100">
        <f>SUBTOTAL(9,M362:M370)</f>
        <v>27500</v>
      </c>
      <c r="N361" s="100">
        <f>SUBTOTAL(9,N362:N370)</f>
        <v>0</v>
      </c>
      <c r="O361" s="100">
        <f>SUBTOTAL(9,O362:O370)</f>
        <v>0</v>
      </c>
      <c r="P361" s="101">
        <f>SUMPRODUCT(P362:P370,H362:H370)</f>
        <v>0.11492</v>
      </c>
      <c r="Q361" s="101">
        <f>SUMPRODUCT(Q362:Q370,H362:H370)</f>
        <v>0</v>
      </c>
      <c r="R361" s="101">
        <f>SUMPRODUCT(R362:R370,H362:H370)</f>
        <v>0</v>
      </c>
      <c r="S361" s="102">
        <f>SUMPRODUCT(S362:S370,K362:K370)/100</f>
        <v>5775</v>
      </c>
      <c r="T361" s="102">
        <f>K361+S361</f>
        <v>33275</v>
      </c>
      <c r="U361" s="93"/>
    </row>
    <row r="362" spans="1:21" ht="12.75" outlineLevel="2">
      <c r="A362" s="3"/>
      <c r="B362" s="103"/>
      <c r="C362" s="104"/>
      <c r="D362" s="105"/>
      <c r="E362" s="106" t="s">
        <v>90</v>
      </c>
      <c r="F362" s="107"/>
      <c r="G362" s="108"/>
      <c r="H362" s="107"/>
      <c r="I362" s="105"/>
      <c r="J362" s="107"/>
      <c r="K362" s="109"/>
      <c r="L362" s="110"/>
      <c r="M362" s="110"/>
      <c r="N362" s="110"/>
      <c r="O362" s="110"/>
      <c r="P362" s="111"/>
      <c r="Q362" s="111"/>
      <c r="R362" s="111"/>
      <c r="S362" s="112"/>
      <c r="T362" s="112"/>
      <c r="U362" s="93"/>
    </row>
    <row r="363" spans="1:21" ht="12.75" outlineLevel="2">
      <c r="A363" s="3"/>
      <c r="B363" s="93"/>
      <c r="C363" s="93"/>
      <c r="D363" s="113" t="s">
        <v>91</v>
      </c>
      <c r="E363" s="114">
        <v>1</v>
      </c>
      <c r="F363" s="115" t="s">
        <v>472</v>
      </c>
      <c r="G363" s="116" t="s">
        <v>473</v>
      </c>
      <c r="H363" s="117">
        <v>1</v>
      </c>
      <c r="I363" s="118" t="s">
        <v>339</v>
      </c>
      <c r="J363" s="119">
        <v>2500</v>
      </c>
      <c r="K363" s="120">
        <f>H363*J363</f>
        <v>2500</v>
      </c>
      <c r="L363" s="121">
        <f>IF(D363="S",K363,"")</f>
      </c>
      <c r="M363" s="122">
        <f>IF(OR(D363="P",D363="U"),K363,"")</f>
        <v>2500</v>
      </c>
      <c r="N363" s="122">
        <f>IF(D363="H",K363,"")</f>
      </c>
      <c r="O363" s="122">
        <f>IF(D363="V",K363,"")</f>
      </c>
      <c r="P363" s="123">
        <v>0.02873</v>
      </c>
      <c r="Q363" s="123">
        <v>0</v>
      </c>
      <c r="R363" s="123">
        <v>0</v>
      </c>
      <c r="S363" s="124">
        <v>21</v>
      </c>
      <c r="T363" s="125">
        <f>K363*(S363+100)/100</f>
        <v>3025</v>
      </c>
      <c r="U363" s="126"/>
    </row>
    <row r="364" spans="1:21" s="133" customFormat="1" ht="45" outlineLevel="2">
      <c r="A364" s="127"/>
      <c r="B364" s="127"/>
      <c r="C364" s="127"/>
      <c r="D364" s="127"/>
      <c r="E364" s="127"/>
      <c r="F364" s="127"/>
      <c r="G364" s="128" t="s">
        <v>474</v>
      </c>
      <c r="H364" s="127"/>
      <c r="I364" s="129"/>
      <c r="J364" s="127"/>
      <c r="K364" s="127"/>
      <c r="L364" s="130"/>
      <c r="M364" s="130"/>
      <c r="N364" s="130"/>
      <c r="O364" s="130"/>
      <c r="P364" s="131"/>
      <c r="Q364" s="127"/>
      <c r="R364" s="127"/>
      <c r="S364" s="132"/>
      <c r="T364" s="132"/>
      <c r="U364" s="127"/>
    </row>
    <row r="365" spans="1:21" ht="12.75" outlineLevel="2">
      <c r="A365" s="3"/>
      <c r="B365" s="93"/>
      <c r="C365" s="93"/>
      <c r="D365" s="113" t="s">
        <v>91</v>
      </c>
      <c r="E365" s="114">
        <v>2</v>
      </c>
      <c r="F365" s="115" t="s">
        <v>475</v>
      </c>
      <c r="G365" s="116" t="s">
        <v>476</v>
      </c>
      <c r="H365" s="117">
        <v>1</v>
      </c>
      <c r="I365" s="118" t="s">
        <v>339</v>
      </c>
      <c r="J365" s="119">
        <v>12000</v>
      </c>
      <c r="K365" s="120">
        <f>H365*J365</f>
        <v>12000</v>
      </c>
      <c r="L365" s="121">
        <f>IF(D365="S",K365,"")</f>
      </c>
      <c r="M365" s="122">
        <f>IF(OR(D365="P",D365="U"),K365,"")</f>
        <v>12000</v>
      </c>
      <c r="N365" s="122">
        <f>IF(D365="H",K365,"")</f>
      </c>
      <c r="O365" s="122">
        <f>IF(D365="V",K365,"")</f>
      </c>
      <c r="P365" s="123">
        <v>0.02873</v>
      </c>
      <c r="Q365" s="123">
        <v>0</v>
      </c>
      <c r="R365" s="123">
        <v>0</v>
      </c>
      <c r="S365" s="124">
        <v>21</v>
      </c>
      <c r="T365" s="125">
        <f>K365*(S365+100)/100</f>
        <v>14520</v>
      </c>
      <c r="U365" s="126"/>
    </row>
    <row r="366" spans="1:21" s="133" customFormat="1" ht="11.25" outlineLevel="2">
      <c r="A366" s="127"/>
      <c r="B366" s="127"/>
      <c r="C366" s="127"/>
      <c r="D366" s="127"/>
      <c r="E366" s="127"/>
      <c r="F366" s="127"/>
      <c r="G366" s="128" t="s">
        <v>477</v>
      </c>
      <c r="H366" s="127"/>
      <c r="I366" s="129"/>
      <c r="J366" s="127"/>
      <c r="K366" s="127"/>
      <c r="L366" s="130"/>
      <c r="M366" s="130"/>
      <c r="N366" s="130"/>
      <c r="O366" s="130"/>
      <c r="P366" s="131"/>
      <c r="Q366" s="127"/>
      <c r="R366" s="127"/>
      <c r="S366" s="132"/>
      <c r="T366" s="132"/>
      <c r="U366" s="127"/>
    </row>
    <row r="367" spans="1:21" ht="12.75" outlineLevel="2">
      <c r="A367" s="3"/>
      <c r="B367" s="93"/>
      <c r="C367" s="93"/>
      <c r="D367" s="113" t="s">
        <v>91</v>
      </c>
      <c r="E367" s="114">
        <v>3</v>
      </c>
      <c r="F367" s="115" t="s">
        <v>478</v>
      </c>
      <c r="G367" s="116" t="s">
        <v>479</v>
      </c>
      <c r="H367" s="117">
        <v>1</v>
      </c>
      <c r="I367" s="118" t="s">
        <v>339</v>
      </c>
      <c r="J367" s="119">
        <v>10000</v>
      </c>
      <c r="K367" s="120">
        <f>H367*J367</f>
        <v>10000</v>
      </c>
      <c r="L367" s="121">
        <f>IF(D367="S",K367,"")</f>
      </c>
      <c r="M367" s="122">
        <f>IF(OR(D367="P",D367="U"),K367,"")</f>
        <v>10000</v>
      </c>
      <c r="N367" s="122">
        <f>IF(D367="H",K367,"")</f>
      </c>
      <c r="O367" s="122">
        <f>IF(D367="V",K367,"")</f>
      </c>
      <c r="P367" s="123">
        <v>0.02873</v>
      </c>
      <c r="Q367" s="123">
        <v>0</v>
      </c>
      <c r="R367" s="123">
        <v>0</v>
      </c>
      <c r="S367" s="124">
        <v>21</v>
      </c>
      <c r="T367" s="125">
        <f>K367*(S367+100)/100</f>
        <v>12100</v>
      </c>
      <c r="U367" s="126"/>
    </row>
    <row r="368" spans="1:21" s="133" customFormat="1" ht="33.75" outlineLevel="2">
      <c r="A368" s="127"/>
      <c r="B368" s="127"/>
      <c r="C368" s="127"/>
      <c r="D368" s="127"/>
      <c r="E368" s="127"/>
      <c r="F368" s="127"/>
      <c r="G368" s="128" t="s">
        <v>480</v>
      </c>
      <c r="H368" s="127"/>
      <c r="I368" s="129"/>
      <c r="J368" s="127"/>
      <c r="K368" s="127"/>
      <c r="L368" s="130"/>
      <c r="M368" s="130"/>
      <c r="N368" s="130"/>
      <c r="O368" s="130"/>
      <c r="P368" s="131"/>
      <c r="Q368" s="127"/>
      <c r="R368" s="127"/>
      <c r="S368" s="132"/>
      <c r="T368" s="132"/>
      <c r="U368" s="127"/>
    </row>
    <row r="369" spans="1:21" ht="12.75" outlineLevel="2">
      <c r="A369" s="3"/>
      <c r="B369" s="93"/>
      <c r="C369" s="93"/>
      <c r="D369" s="113" t="s">
        <v>91</v>
      </c>
      <c r="E369" s="114">
        <v>4</v>
      </c>
      <c r="F369" s="115" t="s">
        <v>481</v>
      </c>
      <c r="G369" s="116" t="s">
        <v>482</v>
      </c>
      <c r="H369" s="117">
        <v>1</v>
      </c>
      <c r="I369" s="118" t="s">
        <v>339</v>
      </c>
      <c r="J369" s="119">
        <v>3000</v>
      </c>
      <c r="K369" s="120">
        <f>H369*J369</f>
        <v>3000</v>
      </c>
      <c r="L369" s="121">
        <f>IF(D369="S",K369,"")</f>
      </c>
      <c r="M369" s="122">
        <f>IF(OR(D369="P",D369="U"),K369,"")</f>
        <v>3000</v>
      </c>
      <c r="N369" s="122">
        <f>IF(D369="H",K369,"")</f>
      </c>
      <c r="O369" s="122">
        <f>IF(D369="V",K369,"")</f>
      </c>
      <c r="P369" s="123">
        <v>0.02873</v>
      </c>
      <c r="Q369" s="123">
        <v>0</v>
      </c>
      <c r="R369" s="123">
        <v>0</v>
      </c>
      <c r="S369" s="124">
        <v>21</v>
      </c>
      <c r="T369" s="125">
        <f>K369*(S369+100)/100</f>
        <v>3630</v>
      </c>
      <c r="U369" s="126"/>
    </row>
    <row r="370" spans="1:21" s="133" customFormat="1" ht="146.25" outlineLevel="2">
      <c r="A370" s="127"/>
      <c r="B370" s="127"/>
      <c r="C370" s="127"/>
      <c r="D370" s="127"/>
      <c r="E370" s="127"/>
      <c r="F370" s="127"/>
      <c r="G370" s="128" t="s">
        <v>483</v>
      </c>
      <c r="H370" s="127"/>
      <c r="I370" s="129"/>
      <c r="J370" s="127"/>
      <c r="K370" s="127"/>
      <c r="L370" s="130"/>
      <c r="M370" s="130"/>
      <c r="N370" s="130"/>
      <c r="O370" s="130"/>
      <c r="P370" s="131"/>
      <c r="Q370" s="127"/>
      <c r="R370" s="127"/>
      <c r="S370" s="132"/>
      <c r="T370" s="132"/>
      <c r="U370" s="127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Smilowski</dc:creator>
  <cp:keywords/>
  <dc:description/>
  <cp:lastModifiedBy>Gabriela Babczynská</cp:lastModifiedBy>
  <cp:lastPrinted>2017-09-12T11:07:06Z</cp:lastPrinted>
  <dcterms:created xsi:type="dcterms:W3CDTF">2017-07-10T07:19:06Z</dcterms:created>
  <dcterms:modified xsi:type="dcterms:W3CDTF">2017-10-12T12:04:17Z</dcterms:modified>
  <cp:category/>
  <cp:version/>
  <cp:contentType/>
  <cp:contentStatus/>
</cp:coreProperties>
</file>