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kce\akce_PROINK\karvina_cesta_RD\DPS\SO 401 Veřejné osvětlení\"/>
    </mc:Choice>
  </mc:AlternateContent>
  <xr:revisionPtr revIDLastSave="0" documentId="13_ncr:1_{F081D6EB-6C98-423C-B60A-79914D26FBA9}" xr6:coauthVersionLast="47" xr6:coauthVersionMax="47" xr10:uidLastSave="{00000000-0000-0000-0000-000000000000}"/>
  <bookViews>
    <workbookView xWindow="-120" yWindow="-120" windowWidth="29040" windowHeight="15990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list'!$A$1:$G$40</definedName>
    <definedName name="_xlnm.Print_Area" localSheetId="2">Položky!$A$1:$G$48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81029"/>
</workbook>
</file>

<file path=xl/calcChain.xml><?xml version="1.0" encoding="utf-8"?>
<calcChain xmlns="http://schemas.openxmlformats.org/spreadsheetml/2006/main">
  <c r="G44" i="3" l="1"/>
  <c r="G16" i="3" l="1"/>
  <c r="G29" i="3" l="1"/>
  <c r="G25" i="3"/>
  <c r="G26" i="3"/>
  <c r="G20" i="3"/>
  <c r="G21" i="3"/>
  <c r="G22" i="3"/>
  <c r="G23" i="3"/>
  <c r="G24" i="3"/>
  <c r="G27" i="3"/>
  <c r="G28" i="3"/>
  <c r="G30" i="3"/>
  <c r="G31" i="3"/>
  <c r="G32" i="3"/>
  <c r="G33" i="3"/>
  <c r="G9" i="3"/>
  <c r="G10" i="3"/>
  <c r="G11" i="3"/>
  <c r="G12" i="3"/>
  <c r="G13" i="3"/>
  <c r="G14" i="3"/>
  <c r="G15" i="3"/>
  <c r="G17" i="3"/>
  <c r="G37" i="3" l="1"/>
  <c r="G38" i="3"/>
  <c r="G39" i="3"/>
  <c r="G40" i="3"/>
  <c r="G41" i="3"/>
  <c r="G42" i="3"/>
  <c r="G43" i="3"/>
  <c r="G45" i="3"/>
  <c r="G46" i="3"/>
  <c r="G47" i="3"/>
  <c r="G18" i="3"/>
  <c r="G19" i="3"/>
  <c r="G7" i="2" s="1"/>
  <c r="G36" i="3"/>
  <c r="G48" i="3" l="1"/>
  <c r="H8" i="2"/>
  <c r="G8" i="3"/>
  <c r="G34" i="3" s="1"/>
  <c r="BA48" i="3"/>
  <c r="E8" i="2" s="1"/>
  <c r="B8" i="2"/>
  <c r="A8" i="2"/>
  <c r="C48" i="3"/>
  <c r="BE8" i="3"/>
  <c r="BC8" i="3"/>
  <c r="BB8" i="3"/>
  <c r="BA8" i="3"/>
  <c r="B7" i="2"/>
  <c r="A7" i="2"/>
  <c r="C4" i="3"/>
  <c r="F3" i="3"/>
  <c r="C3" i="3"/>
  <c r="H15" i="2"/>
  <c r="G14" i="2"/>
  <c r="I14" i="2" s="1"/>
  <c r="C2" i="2"/>
  <c r="C1" i="2"/>
  <c r="F31" i="1"/>
  <c r="G22" i="1"/>
  <c r="G21" i="1" s="1"/>
  <c r="G8" i="1"/>
  <c r="H7" i="2" l="1"/>
  <c r="BE48" i="3"/>
  <c r="I8" i="2" s="1"/>
  <c r="BC48" i="3"/>
  <c r="G8" i="2" s="1"/>
  <c r="BA34" i="3"/>
  <c r="E7" i="2" s="1"/>
  <c r="E9" i="2" s="1"/>
  <c r="C16" i="1" s="1"/>
  <c r="BB48" i="3"/>
  <c r="F8" i="2" s="1"/>
  <c r="BB34" i="3"/>
  <c r="F7" i="2" s="1"/>
  <c r="BE34" i="3"/>
  <c r="I7" i="2" s="1"/>
  <c r="BC34" i="3"/>
  <c r="BD48" i="3"/>
  <c r="BD8" i="3"/>
  <c r="BD34" i="3" s="1"/>
  <c r="I9" i="2" l="1"/>
  <c r="C20" i="1" s="1"/>
  <c r="F9" i="2"/>
  <c r="C17" i="1" s="1"/>
  <c r="G9" i="2"/>
  <c r="C14" i="1" s="1"/>
  <c r="H9" i="2"/>
  <c r="C15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<sst xmlns="http://schemas.openxmlformats.org/spreadsheetml/2006/main" count="212" uniqueCount="152">
  <si>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</si>
  <si>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</si>
  <si>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</si>
  <si>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</si>
  <si>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</si>
  <si>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</si>
  <si>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</si>
  <si>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</si>
  <si>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</si>
  <si>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</si>
  <si>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</si>
  <si>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</si>
  <si>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</si>
  <si>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</si>
  <si>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</si>
  <si>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</si>
  <si>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</si>
  <si>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</si>
  <si>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</si>
  <si>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</si>
  <si>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</si>
  <si>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</si>
  <si>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</si>
  <si>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</si>
  <si>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</si>
  <si>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</si>
  <si>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</si>
  <si>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</si>
  <si>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</si>
  <si>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</si>
  <si>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</si>
  <si>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</si>
  <si>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</si>
  <si>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</si>
  <si>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</si>
  <si>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</si>
  <si>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</si>
  <si>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</si>
  <si>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</si>
  <si>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</si>
  <si>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</si>
  <si>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</si>
  <si>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</si>
  <si>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</si>
  <si>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</si>
  <si>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</si>
  <si>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</si>
  <si>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</si>
  <si>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</si>
  <si>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</si>
  <si>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</si>
  <si>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</si>
  <si>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</si>
  <si>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</si>
  <si>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</si>
  <si>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</si>
  <si>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</si>
  <si>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</si>
  <si>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</si>
  <si>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</si>
  <si>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</si>
  <si>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</si>
  <si>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</si>
  <si>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</si>
  <si>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</si>
  <si>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</si>
  <si>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</si>
  <si>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</si>
  <si>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kus</t>
  </si>
  <si>
    <t>M21</t>
  </si>
  <si>
    <t>Elektromontáže</t>
  </si>
  <si>
    <t>210 22-0301.R00</t>
  </si>
  <si>
    <t xml:space="preserve">Svorka hromosvodová do 2 šroubů /SS, SZ, SO/ </t>
  </si>
  <si>
    <t>hod</t>
  </si>
  <si>
    <t xml:space="preserve">Měření zem. odporu, demontáž/montáž svorky </t>
  </si>
  <si>
    <t xml:space="preserve">Revize </t>
  </si>
  <si>
    <t xml:space="preserve">Vedení uzemňovací v zemi FeZn, D 8 - 10 mm </t>
  </si>
  <si>
    <t xml:space="preserve">Vedení uzemňovací v zemi FeZn, do 120 mm2 </t>
  </si>
  <si>
    <t xml:space="preserve">Svorka SR 2b pro pásek 30 x 4 mm </t>
  </si>
  <si>
    <t>M46</t>
  </si>
  <si>
    <t>Zemní práce při montážích</t>
  </si>
  <si>
    <t xml:space="preserve">Ukončení celoplast. kabelů zákl./pás.do 4x25 mm2 </t>
  </si>
  <si>
    <t>210 10-0252.R00</t>
  </si>
  <si>
    <t>R01</t>
  </si>
  <si>
    <t>R02</t>
  </si>
  <si>
    <t>R03</t>
  </si>
  <si>
    <t>montážní plošina</t>
  </si>
  <si>
    <t>geodetické zaměření kabelu</t>
  </si>
  <si>
    <t>R04</t>
  </si>
  <si>
    <t>R05</t>
  </si>
  <si>
    <t>R06</t>
  </si>
  <si>
    <t>R07</t>
  </si>
  <si>
    <t>R08</t>
  </si>
  <si>
    <t>460 20-0154.R00</t>
  </si>
  <si>
    <t xml:space="preserve">Výkop kabelové rýhy 35/70 cm  hor.4 </t>
  </si>
  <si>
    <t>460 57-0154.R00</t>
  </si>
  <si>
    <t xml:space="preserve">Zához rýhy 35/70 cm, hornina třídy 4, se zhutněním </t>
  </si>
  <si>
    <t>460 49-0012.R00</t>
  </si>
  <si>
    <t xml:space="preserve">Zakrytí kabelu výstražnou folií PVC, šířka 33 cm </t>
  </si>
  <si>
    <t>174 10-1101.R00</t>
  </si>
  <si>
    <t xml:space="preserve">Zásyp jam, rýh, šachet se zhutněním </t>
  </si>
  <si>
    <t>m3</t>
  </si>
  <si>
    <t>460 42-0001.RT3</t>
  </si>
  <si>
    <t>Zřízení kab.lože v rýze do 65 cm ze zeminy 5 cm lože tloušťky 15 cm</t>
  </si>
  <si>
    <t>460 01-0024.RT3</t>
  </si>
  <si>
    <t>Vytýčení kabelové trasy v zastavěném prostoru délka trasy do 1000 m</t>
  </si>
  <si>
    <t>km</t>
  </si>
  <si>
    <t>460 05-0703.R00</t>
  </si>
  <si>
    <t xml:space="preserve">Jáma do 2 m3 pro stožár veřejného osvětlení, hor.3 </t>
  </si>
  <si>
    <t>460 10-0006.R00</t>
  </si>
  <si>
    <t>460 08-0101.RT1</t>
  </si>
  <si>
    <t>210 81-0045.R00</t>
  </si>
  <si>
    <t xml:space="preserve">Kabel CYKY-m 750 V 3 x 1,5 mm2 pevně uložený </t>
  </si>
  <si>
    <t xml:space="preserve">Kabel silový s Cu jádrem 750 V CYKY 3 x 1,5 mm2 </t>
  </si>
  <si>
    <t>210 20-4011.R00</t>
  </si>
  <si>
    <t xml:space="preserve">Stožár osvětlovací ocelový délky do 12 m </t>
  </si>
  <si>
    <t>210 20-4203.R00</t>
  </si>
  <si>
    <t xml:space="preserve">Elektrovýzbroj stožáru pro 3 okruhy </t>
  </si>
  <si>
    <t>R09</t>
  </si>
  <si>
    <t>R10</t>
  </si>
  <si>
    <t>R11</t>
  </si>
  <si>
    <t>prostý beton B10</t>
  </si>
  <si>
    <t xml:space="preserve">Elektrovýzbroj stožáru pro 3 okruhy do 4x25mm2 </t>
  </si>
  <si>
    <t>Výložník ocelový nad 35 kg včetně nákladů na montážní plošinu</t>
  </si>
  <si>
    <t xml:space="preserve">Svítidlo výbojkové na výložník </t>
  </si>
  <si>
    <t>Rozbourání betonového základu vybourání betonu, odvoz na skládku do 15km</t>
  </si>
  <si>
    <t>měření osvětlení, protokol</t>
  </si>
  <si>
    <t xml:space="preserve">Pouzdrový základ 500x2000mm mimo osu trasy </t>
  </si>
  <si>
    <t>Moderní LED svítidlo pro osvětlování (malý) cest s 24 LED napájenými při 700mA s optikou Pro úzké vozovky. Programovatelný LED předřadník. Elektrická Třída ochrany
II, IP66, IK09. Těleso: tlakově odlévaný hliník (EN AC- 44300), práškově nanášený texturovaný světle šedá 150 (odstín blížící se RAL9006). Nástavec: tlakově odlévaný
hliník (EN AC-44300), nebarvený. Difuzor: tloušťka 5mm sklo. Upevňovací prvky: pružinová ocel. Dodává se s adaptérem nástavce o Ø60mm, který lze nainstalovat na
vrch sloupu (sklon 0°/5°/10°/15°/20°) nebo pro boční vstup (sklon -15°/-10°/-5°/0°/5°/10°/15°). Vybaveno 50% redukcí výkonu, pro období 3 hodiny před a 5 hodin po půlnoci. Dodáváno s LED zdroji v barvě 4000K. Ochrana proti rázům napětí: společný režim s jediným impulsem 10kV a společný režim s několika impulsy 8kV a diferenciální režim s několika impulsy 6kV.  Rozměry: 571 x 224 x 114 mm, Příkon svítidla: 51,1 W, Světelný tok: 7848 lm, Světelný výkon svítidel: 154 lm/W, Hmotnost: 5,26 kg, Scx: 0.054 m²</t>
  </si>
  <si>
    <t xml:space="preserve">SO 401 - VEŘEJNÉ OSVĚTLENÍ </t>
  </si>
  <si>
    <t>LOKALITA RD NAD VAGÓNKOU</t>
  </si>
  <si>
    <t xml:space="preserve">Kabel silový s Cu jádrem 750 V CYKY 4 x10 mm2 </t>
  </si>
  <si>
    <t>sloup BM8m, žárový zinek, dle výkreu 05</t>
  </si>
  <si>
    <t>výložník rovný jednoramenný 1,25m, 5°, žárový zinek</t>
  </si>
  <si>
    <t>rozvaděč RE+RVO, kompaktní pilíř,osazení do terénu - dodávka dle výkresu 06</t>
  </si>
  <si>
    <t>Kabel CYKY-m 750 V 4 x 10 mm2 v chráničce</t>
  </si>
  <si>
    <t>Drát hromosvodový FeZn, průměr 10 mm</t>
  </si>
  <si>
    <t>Pásek hromosvodový FeZn, 30 x 4 mm</t>
  </si>
  <si>
    <t>345-71147136R</t>
  </si>
  <si>
    <t>Trubka kabelová HDPE, chránička DN75 UVFA</t>
  </si>
  <si>
    <t>345-71147140R</t>
  </si>
  <si>
    <t>Trubka kabelová HDPE, chránička DN110 UVFA</t>
  </si>
  <si>
    <t>341-11076R</t>
  </si>
  <si>
    <t>341-11030R</t>
  </si>
  <si>
    <t>354-41986R</t>
  </si>
  <si>
    <t>354-41153R</t>
  </si>
  <si>
    <t>354-41125R</t>
  </si>
  <si>
    <t>220 11-1776.R00</t>
  </si>
  <si>
    <t>220 11-1777.R00</t>
  </si>
  <si>
    <t>210 81-0013.R00</t>
  </si>
  <si>
    <t>210 20-4103.RS2</t>
  </si>
  <si>
    <t>210 20-2111.R00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</si>
</sst>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FF0000"/>
      <name val="Arial CE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7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/>
    <xf numFmtId="0" fontId="6" fillId="0" borderId="36" xfId="0" applyFont="1" applyBorder="1"/>
    <xf numFmtId="0" fontId="6" fillId="0" borderId="37" xfId="0" applyFont="1" applyBorder="1"/>
    <xf numFmtId="0" fontId="6" fillId="0" borderId="40" xfId="0" applyFont="1" applyBorder="1"/>
    <xf numFmtId="165" fontId="6" fillId="0" borderId="37" xfId="0" applyNumberFormat="1" applyFont="1" applyBorder="1"/>
    <xf numFmtId="0" fontId="6" fillId="0" borderId="41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3" fontId="7" fillId="0" borderId="33" xfId="0" applyNumberFormat="1" applyFont="1" applyBorder="1" applyAlignment="1">
      <alignment horizontal="right"/>
    </xf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0" fillId="0" borderId="44" xfId="1" applyFont="1" applyBorder="1" applyAlignment="1">
      <alignment horizontal="right"/>
    </xf>
    <xf numFmtId="0" fontId="9" fillId="0" borderId="44" xfId="1" applyBorder="1" applyAlignment="1">
      <alignment horizontal="left"/>
    </xf>
    <xf numFmtId="0" fontId="9" fillId="0" borderId="45" xfId="1" applyBorder="1"/>
    <xf numFmtId="0" fontId="9" fillId="0" borderId="0" xfId="1" applyAlignment="1">
      <alignment horizontal="right"/>
    </xf>
    <xf numFmtId="0" fontId="4" fillId="0" borderId="15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49" fontId="5" fillId="0" borderId="53" xfId="1" applyNumberFormat="1" applyFont="1" applyBorder="1" applyAlignment="1">
      <alignment horizontal="left"/>
    </xf>
    <xf numFmtId="0" fontId="5" fillId="0" borderId="53" xfId="1" applyFont="1" applyBorder="1"/>
    <xf numFmtId="0" fontId="9" fillId="0" borderId="53" xfId="1" applyBorder="1" applyAlignment="1">
      <alignment horizontal="center"/>
    </xf>
    <xf numFmtId="0" fontId="9" fillId="0" borderId="53" xfId="1" applyBorder="1" applyAlignment="1">
      <alignment horizontal="right"/>
    </xf>
    <xf numFmtId="0" fontId="9" fillId="0" borderId="53" xfId="1" applyBorder="1"/>
    <xf numFmtId="0" fontId="16" fillId="0" borderId="0" xfId="1" applyFont="1"/>
    <xf numFmtId="0" fontId="8" fillId="0" borderId="53" xfId="1" applyFont="1" applyBorder="1" applyAlignment="1">
      <alignment wrapText="1"/>
    </xf>
    <xf numFmtId="49" fontId="17" fillId="0" borderId="53" xfId="1" applyNumberFormat="1" applyFont="1" applyBorder="1" applyAlignment="1">
      <alignment horizontal="center" shrinkToFit="1"/>
    </xf>
    <xf numFmtId="4" fontId="17" fillId="0" borderId="53" xfId="1" applyNumberFormat="1" applyFont="1" applyBorder="1" applyAlignment="1">
      <alignment horizontal="right"/>
    </xf>
    <xf numFmtId="4" fontId="17" fillId="0" borderId="53" xfId="1" applyNumberFormat="1" applyFont="1" applyBorder="1"/>
    <xf numFmtId="0" fontId="9" fillId="0" borderId="60" xfId="1" applyBorder="1" applyAlignment="1">
      <alignment horizontal="center"/>
    </xf>
    <xf numFmtId="49" fontId="3" fillId="0" borderId="60" xfId="1" applyNumberFormat="1" applyFont="1" applyBorder="1" applyAlignment="1">
      <alignment horizontal="left"/>
    </xf>
    <xf numFmtId="0" fontId="3" fillId="0" borderId="60" xfId="1" applyFont="1" applyBorder="1"/>
    <xf numFmtId="4" fontId="9" fillId="0" borderId="60" xfId="1" applyNumberFormat="1" applyBorder="1" applyAlignment="1">
      <alignment horizontal="right"/>
    </xf>
    <xf numFmtId="4" fontId="5" fillId="0" borderId="60" xfId="1" applyNumberFormat="1" applyFont="1" applyBorder="1"/>
    <xf numFmtId="3" fontId="9" fillId="0" borderId="0" xfId="1" applyNumberFormat="1"/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49" fontId="8" fillId="0" borderId="53" xfId="1" applyNumberFormat="1" applyFont="1" applyBorder="1" applyAlignment="1">
      <alignment horizontal="left"/>
    </xf>
    <xf numFmtId="4" fontId="20" fillId="0" borderId="53" xfId="1" applyNumberFormat="1" applyFont="1" applyBorder="1" applyAlignment="1">
      <alignment horizontal="right"/>
    </xf>
    <xf numFmtId="49" fontId="8" fillId="0" borderId="53" xfId="1" applyNumberFormat="1" applyFont="1" applyBorder="1" applyAlignment="1">
      <alignment horizontal="left" vertical="center"/>
    </xf>
    <xf numFmtId="49" fontId="17" fillId="0" borderId="53" xfId="1" applyNumberFormat="1" applyFont="1" applyBorder="1" applyAlignment="1">
      <alignment horizontal="center" vertical="center" shrinkToFit="1"/>
    </xf>
    <xf numFmtId="4" fontId="17" fillId="0" borderId="53" xfId="1" applyNumberFormat="1" applyFont="1" applyBorder="1" applyAlignment="1">
      <alignment horizontal="right" vertical="center"/>
    </xf>
    <xf numFmtId="4" fontId="17" fillId="0" borderId="53" xfId="1" applyNumberFormat="1" applyFont="1" applyBorder="1" applyAlignment="1">
      <alignment vertical="center"/>
    </xf>
    <xf numFmtId="0" fontId="9" fillId="0" borderId="0" xfId="1" applyAlignment="1">
      <alignment vertical="center"/>
    </xf>
    <xf numFmtId="0" fontId="10" fillId="0" borderId="0" xfId="1" applyFont="1" applyAlignment="1">
      <alignment vertical="center"/>
    </xf>
    <xf numFmtId="49" fontId="4" fillId="0" borderId="57" xfId="1" applyNumberFormat="1" applyFont="1" applyBorder="1" applyAlignment="1">
      <alignment vertical="center"/>
    </xf>
    <xf numFmtId="0" fontId="5" fillId="0" borderId="53" xfId="1" applyFont="1" applyBorder="1" applyAlignment="1">
      <alignment horizontal="center" vertical="center"/>
    </xf>
    <xf numFmtId="0" fontId="8" fillId="0" borderId="53" xfId="1" applyFont="1" applyBorder="1" applyAlignment="1">
      <alignment horizontal="center" vertical="center"/>
    </xf>
    <xf numFmtId="0" fontId="9" fillId="0" borderId="60" xfId="1" applyBorder="1" applyAlignment="1">
      <alignment horizontal="center" vertical="center"/>
    </xf>
    <xf numFmtId="0" fontId="18" fillId="0" borderId="0" xfId="1" applyFont="1" applyAlignment="1">
      <alignment vertical="center"/>
    </xf>
    <xf numFmtId="49" fontId="8" fillId="0" borderId="53" xfId="1" applyNumberFormat="1" applyFont="1" applyBorder="1" applyAlignment="1">
      <alignment horizontal="left" vertical="top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Border="1" applyAlignment="1">
      <alignment horizontal="center"/>
    </xf>
    <xf numFmtId="0" fontId="9" fillId="0" borderId="48" xfId="1" applyBorder="1" applyAlignment="1">
      <alignment horizontal="center" shrinkToFit="1"/>
    </xf>
    <xf numFmtId="0" fontId="9" fillId="0" borderId="49" xfId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zoomScaleNormal="100" workbookViewId="0">
      <selection activeCell="E8" sqref="E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27.710937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129</v>
      </c>
      <c r="D4" s="10"/>
      <c r="E4" s="10"/>
      <c r="G4" s="11"/>
    </row>
    <row r="5" spans="1:57" ht="12.95" customHeight="1" x14ac:dyDescent="0.2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2.95" customHeight="1" x14ac:dyDescent="0.2">
      <c r="A6" s="7"/>
      <c r="B6" s="8"/>
      <c r="C6" s="9" t="s">
        <v>130</v>
      </c>
      <c r="D6" s="10"/>
      <c r="E6" s="10"/>
      <c r="F6" s="17"/>
      <c r="G6" s="11"/>
    </row>
    <row r="7" spans="1:57" x14ac:dyDescent="0.2">
      <c r="A7" s="12" t="s">
        <v>8</v>
      </c>
      <c r="B7" s="14"/>
      <c r="C7" s="160"/>
      <c r="D7" s="161"/>
      <c r="E7" s="15" t="s">
        <v>9</v>
      </c>
      <c r="F7" s="14"/>
      <c r="G7" s="16">
        <v>0</v>
      </c>
    </row>
    <row r="8" spans="1:57" x14ac:dyDescent="0.2">
      <c r="A8" s="12" t="s">
        <v>10</v>
      </c>
      <c r="B8" s="14"/>
      <c r="C8" s="160"/>
      <c r="D8" s="161"/>
      <c r="E8" s="15" t="s">
        <v>11</v>
      </c>
      <c r="F8" s="14"/>
      <c r="G8" s="18">
        <f>IF(PocetMJ=0,,ROUND((F30+F32)/PocetMJ,1))</f>
        <v>0</v>
      </c>
    </row>
    <row r="9" spans="1:57" x14ac:dyDescent="0.2">
      <c r="A9" s="19" t="s">
        <v>12</v>
      </c>
      <c r="B9" s="20"/>
      <c r="C9" s="20"/>
      <c r="D9" s="20"/>
      <c r="E9" s="21" t="s">
        <v>13</v>
      </c>
      <c r="F9" s="20"/>
      <c r="G9" s="22"/>
    </row>
    <row r="10" spans="1:57" x14ac:dyDescent="0.2">
      <c r="A10" s="23" t="s">
        <v>14</v>
      </c>
      <c r="E10" s="24" t="s">
        <v>15</v>
      </c>
      <c r="G10" s="11"/>
      <c r="BA10" s="25"/>
      <c r="BB10" s="25"/>
      <c r="BC10" s="25"/>
      <c r="BD10" s="25"/>
      <c r="BE10" s="25"/>
    </row>
    <row r="11" spans="1:57" x14ac:dyDescent="0.2">
      <c r="A11" s="23"/>
      <c r="E11" s="162"/>
      <c r="F11" s="163"/>
      <c r="G11" s="164"/>
    </row>
    <row r="12" spans="1:57" ht="28.5" customHeight="1" thickBot="1" x14ac:dyDescent="0.25">
      <c r="A12" s="26" t="s">
        <v>16</v>
      </c>
      <c r="B12" s="27"/>
      <c r="C12" s="27"/>
      <c r="D12" s="27"/>
      <c r="E12" s="28"/>
      <c r="F12" s="28"/>
      <c r="G12" s="29"/>
    </row>
    <row r="13" spans="1:57" ht="17.25" customHeight="1" thickBot="1" x14ac:dyDescent="0.25">
      <c r="A13" s="30" t="s">
        <v>17</v>
      </c>
      <c r="B13" s="31"/>
      <c r="C13" s="32"/>
      <c r="D13" s="33" t="s">
        <v>18</v>
      </c>
      <c r="E13" s="34"/>
      <c r="F13" s="34"/>
      <c r="G13" s="32"/>
    </row>
    <row r="14" spans="1:57" ht="15.95" customHeight="1" x14ac:dyDescent="0.2">
      <c r="A14" s="35"/>
      <c r="B14" s="36" t="s">
        <v>19</v>
      </c>
      <c r="C14" s="37">
        <f>Dodavka</f>
        <v>0</v>
      </c>
      <c r="D14" s="38"/>
      <c r="E14" s="39"/>
      <c r="F14" s="40"/>
      <c r="G14" s="37"/>
    </row>
    <row r="15" spans="1:57" ht="15.95" customHeight="1" x14ac:dyDescent="0.2">
      <c r="A15" s="35" t="s">
        <v>20</v>
      </c>
      <c r="B15" s="36" t="s">
        <v>21</v>
      </c>
      <c r="C15" s="37">
        <f>Mont</f>
        <v>0</v>
      </c>
      <c r="D15" s="19"/>
      <c r="E15" s="41"/>
      <c r="F15" s="42"/>
      <c r="G15" s="37"/>
    </row>
    <row r="16" spans="1:57" ht="15.95" customHeight="1" x14ac:dyDescent="0.2">
      <c r="A16" s="35" t="s">
        <v>22</v>
      </c>
      <c r="B16" s="36" t="s">
        <v>23</v>
      </c>
      <c r="C16" s="37">
        <f>HSV</f>
        <v>0</v>
      </c>
      <c r="D16" s="19"/>
      <c r="E16" s="41"/>
      <c r="F16" s="42"/>
      <c r="G16" s="37"/>
    </row>
    <row r="17" spans="1:7" ht="15.95" customHeight="1" x14ac:dyDescent="0.2">
      <c r="A17" s="43" t="s">
        <v>24</v>
      </c>
      <c r="B17" s="36" t="s">
        <v>25</v>
      </c>
      <c r="C17" s="37">
        <f>PSV</f>
        <v>0</v>
      </c>
      <c r="D17" s="19"/>
      <c r="E17" s="41"/>
      <c r="F17" s="42"/>
      <c r="G17" s="37"/>
    </row>
    <row r="18" spans="1:7" ht="15.95" customHeight="1" x14ac:dyDescent="0.2">
      <c r="A18" s="44" t="s">
        <v>26</v>
      </c>
      <c r="B18" s="36"/>
      <c r="C18" s="37">
        <f>SUM(C14:C17)</f>
        <v>0</v>
      </c>
      <c r="D18" s="45"/>
      <c r="E18" s="41"/>
      <c r="F18" s="42"/>
      <c r="G18" s="37"/>
    </row>
    <row r="19" spans="1:7" ht="15.95" customHeight="1" x14ac:dyDescent="0.2">
      <c r="A19" s="44"/>
      <c r="B19" s="36"/>
      <c r="C19" s="37"/>
      <c r="D19" s="19"/>
      <c r="E19" s="41"/>
      <c r="F19" s="42"/>
      <c r="G19" s="37"/>
    </row>
    <row r="20" spans="1:7" ht="15.95" customHeight="1" x14ac:dyDescent="0.2">
      <c r="A20" s="44" t="s">
        <v>27</v>
      </c>
      <c r="B20" s="36"/>
      <c r="C20" s="37">
        <f>HZS</f>
        <v>0</v>
      </c>
      <c r="D20" s="19"/>
      <c r="E20" s="41"/>
      <c r="F20" s="42"/>
      <c r="G20" s="37"/>
    </row>
    <row r="21" spans="1:7" ht="15.95" customHeight="1" x14ac:dyDescent="0.2">
      <c r="A21" s="23" t="s">
        <v>28</v>
      </c>
      <c r="C21" s="37">
        <f>C18+C20</f>
        <v>0</v>
      </c>
      <c r="D21" s="19" t="s">
        <v>29</v>
      </c>
      <c r="E21" s="41"/>
      <c r="F21" s="42"/>
      <c r="G21" s="37">
        <f>G22-SUM(G14:G20)</f>
        <v>0</v>
      </c>
    </row>
    <row r="22" spans="1:7" ht="15.95" customHeight="1" thickBot="1" x14ac:dyDescent="0.25">
      <c r="A22" s="19" t="s">
        <v>30</v>
      </c>
      <c r="B22" s="20"/>
      <c r="C22" s="46">
        <f>C21+G22</f>
        <v>0</v>
      </c>
      <c r="D22" s="47" t="s">
        <v>31</v>
      </c>
      <c r="E22" s="48"/>
      <c r="F22" s="49"/>
      <c r="G22" s="37">
        <f>VRN</f>
        <v>0</v>
      </c>
    </row>
    <row r="23" spans="1:7" x14ac:dyDescent="0.2">
      <c r="A23" s="3" t="s">
        <v>32</v>
      </c>
      <c r="B23" s="5"/>
      <c r="C23" s="50" t="s">
        <v>33</v>
      </c>
      <c r="D23" s="5"/>
      <c r="E23" s="50" t="s">
        <v>34</v>
      </c>
      <c r="F23" s="5"/>
      <c r="G23" s="6"/>
    </row>
    <row r="24" spans="1:7" x14ac:dyDescent="0.2">
      <c r="A24" s="12"/>
      <c r="B24" s="14"/>
      <c r="C24" s="15" t="s">
        <v>35</v>
      </c>
      <c r="D24" s="14"/>
      <c r="E24" s="15" t="s">
        <v>35</v>
      </c>
      <c r="F24" s="14"/>
      <c r="G24" s="16"/>
    </row>
    <row r="25" spans="1:7" x14ac:dyDescent="0.2">
      <c r="A25" s="23" t="s">
        <v>36</v>
      </c>
      <c r="B25" s="51"/>
      <c r="C25" s="24" t="s">
        <v>36</v>
      </c>
      <c r="E25" s="24" t="s">
        <v>36</v>
      </c>
      <c r="G25" s="11"/>
    </row>
    <row r="26" spans="1:7" x14ac:dyDescent="0.2">
      <c r="A26" s="23"/>
      <c r="B26" s="52"/>
      <c r="C26" s="24" t="s">
        <v>37</v>
      </c>
      <c r="E26" s="24" t="s">
        <v>38</v>
      </c>
      <c r="G26" s="11"/>
    </row>
    <row r="27" spans="1:7" x14ac:dyDescent="0.2">
      <c r="A27" s="23"/>
      <c r="C27" s="24"/>
      <c r="E27" s="24"/>
      <c r="G27" s="11"/>
    </row>
    <row r="28" spans="1:7" ht="97.5" customHeight="1" x14ac:dyDescent="0.2">
      <c r="A28" s="23"/>
      <c r="C28" s="24"/>
      <c r="E28" s="24"/>
      <c r="G28" s="11"/>
    </row>
    <row r="29" spans="1:7" x14ac:dyDescent="0.2">
      <c r="A29" s="12" t="s">
        <v>39</v>
      </c>
      <c r="B29" s="14"/>
      <c r="C29" s="53">
        <v>0</v>
      </c>
      <c r="D29" s="14" t="s">
        <v>40</v>
      </c>
      <c r="E29" s="15"/>
      <c r="F29" s="54">
        <v>0</v>
      </c>
      <c r="G29" s="16"/>
    </row>
    <row r="30" spans="1:7" x14ac:dyDescent="0.2">
      <c r="A30" s="12" t="s">
        <v>39</v>
      </c>
      <c r="B30" s="14"/>
      <c r="C30" s="53">
        <v>15</v>
      </c>
      <c r="D30" s="14" t="s">
        <v>40</v>
      </c>
      <c r="E30" s="15"/>
      <c r="F30" s="54">
        <v>0</v>
      </c>
      <c r="G30" s="16"/>
    </row>
    <row r="31" spans="1:7" x14ac:dyDescent="0.2">
      <c r="A31" s="12" t="s">
        <v>41</v>
      </c>
      <c r="B31" s="14"/>
      <c r="C31" s="53">
        <v>15</v>
      </c>
      <c r="D31" s="14" t="s">
        <v>40</v>
      </c>
      <c r="E31" s="15"/>
      <c r="F31" s="55">
        <f>ROUND(PRODUCT(F30,C31/100),1)</f>
        <v>0</v>
      </c>
      <c r="G31" s="22"/>
    </row>
    <row r="32" spans="1:7" x14ac:dyDescent="0.2">
      <c r="A32" s="12" t="s">
        <v>39</v>
      </c>
      <c r="B32" s="14"/>
      <c r="C32" s="53">
        <v>21</v>
      </c>
      <c r="D32" s="14" t="s">
        <v>40</v>
      </c>
      <c r="E32" s="15"/>
      <c r="F32" s="54">
        <f>C22</f>
        <v>0</v>
      </c>
      <c r="G32" s="16"/>
    </row>
    <row r="33" spans="1:8" x14ac:dyDescent="0.2">
      <c r="A33" s="12" t="s">
        <v>41</v>
      </c>
      <c r="B33" s="14"/>
      <c r="C33" s="53">
        <v>21</v>
      </c>
      <c r="D33" s="14" t="s">
        <v>40</v>
      </c>
      <c r="E33" s="15"/>
      <c r="F33" s="55">
        <f>ROUND(PRODUCT(F32,C33/100),1)</f>
        <v>0</v>
      </c>
      <c r="G33" s="22"/>
    </row>
    <row r="34" spans="1:8" s="61" customFormat="1" ht="19.5" customHeight="1" thickBot="1" x14ac:dyDescent="0.3">
      <c r="A34" s="56" t="s">
        <v>42</v>
      </c>
      <c r="B34" s="57"/>
      <c r="C34" s="57"/>
      <c r="D34" s="57"/>
      <c r="E34" s="58"/>
      <c r="F34" s="59">
        <f>CEILING(SUM(F29:F33),IF(SUM(F29:F33)&gt;=0,1,-1))</f>
        <v>0</v>
      </c>
      <c r="G34" s="60"/>
    </row>
    <row r="36" spans="1:8" x14ac:dyDescent="0.2">
      <c r="A36" t="s">
        <v>43</v>
      </c>
      <c r="H36" t="s">
        <v>4</v>
      </c>
    </row>
    <row r="37" spans="1:8" ht="14.25" customHeight="1" x14ac:dyDescent="0.2">
      <c r="B37" s="165"/>
      <c r="C37" s="165"/>
      <c r="D37" s="165"/>
      <c r="E37" s="165"/>
      <c r="F37" s="165"/>
      <c r="G37" s="165"/>
      <c r="H37" t="s">
        <v>4</v>
      </c>
    </row>
    <row r="38" spans="1:8" ht="12.75" customHeight="1" x14ac:dyDescent="0.2">
      <c r="A38" s="62"/>
      <c r="B38" s="165"/>
      <c r="C38" s="165"/>
      <c r="D38" s="165"/>
      <c r="E38" s="165"/>
      <c r="F38" s="165"/>
      <c r="G38" s="165"/>
      <c r="H38" t="s">
        <v>4</v>
      </c>
    </row>
    <row r="39" spans="1:8" x14ac:dyDescent="0.2">
      <c r="A39" s="62"/>
      <c r="B39" s="165"/>
      <c r="C39" s="165"/>
      <c r="D39" s="165"/>
      <c r="E39" s="165"/>
      <c r="F39" s="165"/>
      <c r="G39" s="165"/>
      <c r="H39" t="s">
        <v>4</v>
      </c>
    </row>
    <row r="40" spans="1:8" x14ac:dyDescent="0.2">
      <c r="A40" s="62"/>
      <c r="B40" s="165"/>
      <c r="C40" s="165"/>
      <c r="D40" s="165"/>
      <c r="E40" s="165"/>
      <c r="F40" s="165"/>
      <c r="G40" s="165"/>
      <c r="H40" t="s">
        <v>4</v>
      </c>
    </row>
    <row r="41" spans="1:8" x14ac:dyDescent="0.2">
      <c r="A41" s="62"/>
      <c r="B41" s="165"/>
      <c r="C41" s="165"/>
      <c r="D41" s="165"/>
      <c r="E41" s="165"/>
      <c r="F41" s="165"/>
      <c r="G41" s="165"/>
      <c r="H41" t="s">
        <v>4</v>
      </c>
    </row>
    <row r="42" spans="1:8" x14ac:dyDescent="0.2">
      <c r="A42" s="62"/>
      <c r="B42" s="165"/>
      <c r="C42" s="165"/>
      <c r="D42" s="165"/>
      <c r="E42" s="165"/>
      <c r="F42" s="165"/>
      <c r="G42" s="165"/>
      <c r="H42" t="s">
        <v>4</v>
      </c>
    </row>
    <row r="43" spans="1:8" x14ac:dyDescent="0.2">
      <c r="A43" s="62"/>
      <c r="B43" s="165"/>
      <c r="C43" s="165"/>
      <c r="D43" s="165"/>
      <c r="E43" s="165"/>
      <c r="F43" s="165"/>
      <c r="G43" s="165"/>
      <c r="H43" t="s">
        <v>4</v>
      </c>
    </row>
    <row r="44" spans="1:8" x14ac:dyDescent="0.2">
      <c r="A44" s="62"/>
      <c r="B44" s="165"/>
      <c r="C44" s="165"/>
      <c r="D44" s="165"/>
      <c r="E44" s="165"/>
      <c r="F44" s="165"/>
      <c r="G44" s="165"/>
      <c r="H44" t="s">
        <v>4</v>
      </c>
    </row>
    <row r="45" spans="1:8" ht="3" customHeight="1" x14ac:dyDescent="0.2">
      <c r="A45" s="62"/>
      <c r="B45" s="165"/>
      <c r="C45" s="165"/>
      <c r="D45" s="165"/>
      <c r="E45" s="165"/>
      <c r="F45" s="165"/>
      <c r="G45" s="165"/>
      <c r="H45" t="s">
        <v>4</v>
      </c>
    </row>
    <row r="46" spans="1:8" x14ac:dyDescent="0.2">
      <c r="B46" s="159"/>
      <c r="C46" s="159"/>
      <c r="D46" s="159"/>
      <c r="E46" s="159"/>
      <c r="F46" s="159"/>
      <c r="G46" s="159"/>
    </row>
    <row r="47" spans="1:8" x14ac:dyDescent="0.2">
      <c r="B47" s="159"/>
      <c r="C47" s="159"/>
      <c r="D47" s="159"/>
      <c r="E47" s="159"/>
      <c r="F47" s="159"/>
      <c r="G47" s="159"/>
    </row>
    <row r="48" spans="1:8" x14ac:dyDescent="0.2">
      <c r="B48" s="159"/>
      <c r="C48" s="159"/>
      <c r="D48" s="159"/>
      <c r="E48" s="159"/>
      <c r="F48" s="159"/>
      <c r="G48" s="159"/>
    </row>
    <row r="49" spans="2:7" x14ac:dyDescent="0.2">
      <c r="B49" s="159"/>
      <c r="C49" s="159"/>
      <c r="D49" s="159"/>
      <c r="E49" s="159"/>
      <c r="F49" s="159"/>
      <c r="G49" s="159"/>
    </row>
    <row r="50" spans="2:7" x14ac:dyDescent="0.2">
      <c r="B50" s="159"/>
      <c r="C50" s="159"/>
      <c r="D50" s="159"/>
      <c r="E50" s="159"/>
      <c r="F50" s="159"/>
      <c r="G50" s="159"/>
    </row>
    <row r="51" spans="2:7" x14ac:dyDescent="0.2">
      <c r="B51" s="159"/>
      <c r="C51" s="159"/>
      <c r="D51" s="159"/>
      <c r="E51" s="159"/>
      <c r="F51" s="159"/>
      <c r="G51" s="159"/>
    </row>
    <row r="52" spans="2:7" x14ac:dyDescent="0.2">
      <c r="B52" s="159"/>
      <c r="C52" s="159"/>
      <c r="D52" s="159"/>
      <c r="E52" s="159"/>
      <c r="F52" s="159"/>
      <c r="G52" s="159"/>
    </row>
    <row r="53" spans="2:7" x14ac:dyDescent="0.2">
      <c r="B53" s="159"/>
      <c r="C53" s="159"/>
      <c r="D53" s="159"/>
      <c r="E53" s="159"/>
      <c r="F53" s="159"/>
      <c r="G53" s="159"/>
    </row>
    <row r="54" spans="2:7" x14ac:dyDescent="0.2">
      <c r="B54" s="159"/>
      <c r="C54" s="159"/>
      <c r="D54" s="159"/>
      <c r="E54" s="159"/>
      <c r="F54" s="159"/>
      <c r="G54" s="159"/>
    </row>
    <row r="55" spans="2:7" x14ac:dyDescent="0.2">
      <c r="B55" s="159"/>
      <c r="C55" s="159"/>
      <c r="D55" s="159"/>
      <c r="E55" s="159"/>
      <c r="F55" s="159"/>
      <c r="G55" s="159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scale="88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66"/>
  <sheetViews>
    <sheetView workbookViewId="0">
      <selection activeCell="F18" sqref="F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66" t="s">
        <v>5</v>
      </c>
      <c r="B1" s="167"/>
      <c r="C1" s="63" t="str">
        <f>CONCATENATE(cislostavby," ",nazevstavby)</f>
        <v xml:space="preserve"> LOKALITA RD NAD VAGÓNKOU</v>
      </c>
      <c r="D1" s="64"/>
      <c r="E1" s="65"/>
      <c r="F1" s="64"/>
      <c r="G1" s="64"/>
      <c r="H1" s="66"/>
      <c r="I1" s="67"/>
    </row>
    <row r="2" spans="1:57" ht="13.5" thickBot="1" x14ac:dyDescent="0.25">
      <c r="A2" s="168" t="s">
        <v>1</v>
      </c>
      <c r="B2" s="169"/>
      <c r="C2" s="68" t="str">
        <f>CONCATENATE(cisloobjektu," ",nazevobjektu)</f>
        <v xml:space="preserve"> SO 401 - VEŘEJNÉ OSVĚTLENÍ </v>
      </c>
      <c r="D2" s="69"/>
      <c r="E2" s="70"/>
      <c r="F2" s="69"/>
      <c r="G2" s="170"/>
      <c r="H2" s="170"/>
      <c r="I2" s="171"/>
    </row>
    <row r="3" spans="1:57" ht="13.5" thickTop="1" x14ac:dyDescent="0.2"/>
    <row r="4" spans="1:57" ht="19.5" customHeight="1" x14ac:dyDescent="0.25">
      <c r="A4" s="71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 x14ac:dyDescent="0.25"/>
    <row r="6" spans="1:57" ht="13.5" thickBot="1" x14ac:dyDescent="0.25">
      <c r="A6" s="72"/>
      <c r="B6" s="73" t="s">
        <v>45</v>
      </c>
      <c r="C6" s="73"/>
      <c r="D6" s="74"/>
      <c r="E6" s="75" t="s">
        <v>46</v>
      </c>
      <c r="F6" s="76" t="s">
        <v>47</v>
      </c>
      <c r="G6" s="76" t="s">
        <v>48</v>
      </c>
      <c r="H6" s="76" t="s">
        <v>49</v>
      </c>
      <c r="I6" s="77" t="s">
        <v>27</v>
      </c>
    </row>
    <row r="7" spans="1:57" x14ac:dyDescent="0.2">
      <c r="A7" s="141" t="str">
        <f>Položky!B7</f>
        <v>M21</v>
      </c>
      <c r="B7" s="78" t="str">
        <f>Položky!C7</f>
        <v>Elektromontáže</v>
      </c>
      <c r="D7" s="79"/>
      <c r="E7" s="142">
        <f>Položky!BA34</f>
        <v>0</v>
      </c>
      <c r="F7" s="143">
        <f>Položky!BB34</f>
        <v>0</v>
      </c>
      <c r="G7" s="143">
        <f>SUM(Položky!G19:G33)</f>
        <v>0</v>
      </c>
      <c r="H7" s="143">
        <f>SUM(Položky!G8:G17)</f>
        <v>0</v>
      </c>
      <c r="I7" s="144">
        <f>Položky!BE34</f>
        <v>0</v>
      </c>
    </row>
    <row r="8" spans="1:57" ht="13.5" thickBot="1" x14ac:dyDescent="0.25">
      <c r="A8" s="141" t="str">
        <f>Položky!B35</f>
        <v>M46</v>
      </c>
      <c r="B8" s="78" t="str">
        <f>Položky!C35</f>
        <v>Zemní práce při montážích</v>
      </c>
      <c r="D8" s="79"/>
      <c r="E8" s="142">
        <f>Položky!BA48</f>
        <v>0</v>
      </c>
      <c r="F8" s="143">
        <f>Položky!BB48</f>
        <v>0</v>
      </c>
      <c r="G8" s="143">
        <f>Položky!BC48</f>
        <v>0</v>
      </c>
      <c r="H8" s="143">
        <f>SUM(Položky!G36:G47)</f>
        <v>0</v>
      </c>
      <c r="I8" s="144">
        <f>Položky!BE48</f>
        <v>0</v>
      </c>
    </row>
    <row r="9" spans="1:57" s="85" customFormat="1" ht="13.5" thickBot="1" x14ac:dyDescent="0.25">
      <c r="A9" s="80"/>
      <c r="B9" s="73" t="s">
        <v>50</v>
      </c>
      <c r="C9" s="73"/>
      <c r="D9" s="81"/>
      <c r="E9" s="82">
        <f>SUM(E7:E8)</f>
        <v>0</v>
      </c>
      <c r="F9" s="83">
        <f>SUM(F7:F8)</f>
        <v>0</v>
      </c>
      <c r="G9" s="83">
        <f>SUM(G7:G8)</f>
        <v>0</v>
      </c>
      <c r="H9" s="83">
        <f>SUM(H7:H8)</f>
        <v>0</v>
      </c>
      <c r="I9" s="84">
        <f>SUM(I7:I8)</f>
        <v>0</v>
      </c>
    </row>
    <row r="11" spans="1:57" ht="19.5" customHeight="1" x14ac:dyDescent="0.25">
      <c r="A11" s="1" t="s">
        <v>51</v>
      </c>
      <c r="B11" s="1"/>
      <c r="C11" s="1"/>
      <c r="D11" s="1"/>
      <c r="E11" s="1"/>
      <c r="F11" s="1"/>
      <c r="G11" s="86"/>
      <c r="H11" s="1"/>
      <c r="I11" s="1"/>
      <c r="BA11" s="25"/>
      <c r="BB11" s="25"/>
      <c r="BC11" s="25"/>
      <c r="BD11" s="25"/>
      <c r="BE11" s="25"/>
    </row>
    <row r="12" spans="1:57" ht="13.5" thickBot="1" x14ac:dyDescent="0.25"/>
    <row r="13" spans="1:57" x14ac:dyDescent="0.2">
      <c r="A13" s="87" t="s">
        <v>52</v>
      </c>
      <c r="B13" s="88"/>
      <c r="C13" s="88"/>
      <c r="D13" s="89"/>
      <c r="E13" s="90" t="s">
        <v>53</v>
      </c>
      <c r="F13" s="91" t="s">
        <v>54</v>
      </c>
      <c r="G13" s="92" t="s">
        <v>55</v>
      </c>
      <c r="H13" s="93"/>
      <c r="I13" s="94" t="s">
        <v>53</v>
      </c>
    </row>
    <row r="14" spans="1:57" x14ac:dyDescent="0.2">
      <c r="A14" s="95"/>
      <c r="B14" s="96"/>
      <c r="C14" s="96"/>
      <c r="D14" s="97"/>
      <c r="E14" s="98"/>
      <c r="F14" s="99"/>
      <c r="G14" s="100">
        <f>CHOOSE(BA14+1,HSV+PSV,HSV+PSV+Mont,HSV+PSV+Dodavka+Mont,HSV,PSV,Mont,Dodavka,Mont+Dodavka,0)</f>
        <v>0</v>
      </c>
      <c r="H14" s="101"/>
      <c r="I14" s="102">
        <f>E14+F14*G14/100</f>
        <v>0</v>
      </c>
      <c r="BA14">
        <v>8</v>
      </c>
    </row>
    <row r="15" spans="1:57" ht="13.5" thickBot="1" x14ac:dyDescent="0.25">
      <c r="A15" s="47"/>
      <c r="B15" s="103" t="s">
        <v>56</v>
      </c>
      <c r="C15" s="104"/>
      <c r="D15" s="105"/>
      <c r="E15" s="106"/>
      <c r="F15" s="107"/>
      <c r="G15" s="107"/>
      <c r="H15" s="172">
        <f>SUM(H14:H14)</f>
        <v>0</v>
      </c>
      <c r="I15" s="173"/>
    </row>
    <row r="17" spans="2:9" x14ac:dyDescent="0.2">
      <c r="B17" s="85"/>
      <c r="F17" s="108"/>
      <c r="G17" s="109"/>
      <c r="H17" s="109"/>
      <c r="I17" s="110"/>
    </row>
    <row r="18" spans="2:9" x14ac:dyDescent="0.2">
      <c r="F18" s="108"/>
      <c r="G18" s="109"/>
      <c r="H18" s="109"/>
      <c r="I18" s="110"/>
    </row>
    <row r="19" spans="2:9" x14ac:dyDescent="0.2">
      <c r="F19" s="108"/>
      <c r="G19" s="109"/>
      <c r="H19" s="109"/>
      <c r="I19" s="110"/>
    </row>
    <row r="20" spans="2:9" x14ac:dyDescent="0.2">
      <c r="F20" s="108"/>
      <c r="G20" s="109"/>
      <c r="H20" s="109"/>
      <c r="I20" s="110"/>
    </row>
    <row r="21" spans="2:9" x14ac:dyDescent="0.2">
      <c r="F21" s="108"/>
      <c r="G21" s="109"/>
      <c r="H21" s="109"/>
      <c r="I21" s="110"/>
    </row>
    <row r="22" spans="2:9" x14ac:dyDescent="0.2">
      <c r="F22" s="108"/>
      <c r="G22" s="109"/>
      <c r="H22" s="109"/>
      <c r="I22" s="110"/>
    </row>
    <row r="23" spans="2:9" x14ac:dyDescent="0.2">
      <c r="F23" s="108"/>
      <c r="G23" s="109"/>
      <c r="H23" s="109"/>
      <c r="I23" s="110"/>
    </row>
    <row r="24" spans="2:9" x14ac:dyDescent="0.2">
      <c r="F24" s="108"/>
      <c r="G24" s="109"/>
      <c r="H24" s="109"/>
      <c r="I24" s="110"/>
    </row>
    <row r="25" spans="2:9" x14ac:dyDescent="0.2">
      <c r="F25" s="108"/>
      <c r="G25" s="109"/>
      <c r="H25" s="109"/>
      <c r="I25" s="110"/>
    </row>
    <row r="26" spans="2:9" x14ac:dyDescent="0.2">
      <c r="F26" s="108"/>
      <c r="G26" s="109"/>
      <c r="H26" s="109"/>
      <c r="I26" s="110"/>
    </row>
    <row r="27" spans="2:9" x14ac:dyDescent="0.2">
      <c r="F27" s="108"/>
      <c r="G27" s="109"/>
      <c r="H27" s="109"/>
      <c r="I27" s="110"/>
    </row>
    <row r="28" spans="2:9" x14ac:dyDescent="0.2">
      <c r="F28" s="108"/>
      <c r="G28" s="109"/>
      <c r="H28" s="109"/>
      <c r="I28" s="110"/>
    </row>
    <row r="29" spans="2:9" x14ac:dyDescent="0.2">
      <c r="F29" s="108"/>
      <c r="G29" s="109"/>
      <c r="H29" s="109"/>
      <c r="I29" s="110"/>
    </row>
    <row r="30" spans="2:9" x14ac:dyDescent="0.2">
      <c r="F30" s="108"/>
      <c r="G30" s="109"/>
      <c r="H30" s="109"/>
      <c r="I30" s="110"/>
    </row>
    <row r="31" spans="2:9" x14ac:dyDescent="0.2">
      <c r="F31" s="108"/>
      <c r="G31" s="109"/>
      <c r="H31" s="109"/>
      <c r="I31" s="110"/>
    </row>
    <row r="32" spans="2:9" x14ac:dyDescent="0.2">
      <c r="F32" s="108"/>
      <c r="G32" s="109"/>
      <c r="H32" s="109"/>
      <c r="I32" s="110"/>
    </row>
    <row r="33" spans="6:9" x14ac:dyDescent="0.2">
      <c r="F33" s="108"/>
      <c r="G33" s="109"/>
      <c r="H33" s="109"/>
      <c r="I33" s="110"/>
    </row>
    <row r="34" spans="6:9" x14ac:dyDescent="0.2">
      <c r="F34" s="108"/>
      <c r="G34" s="109"/>
      <c r="H34" s="109"/>
      <c r="I34" s="110"/>
    </row>
    <row r="35" spans="6:9" x14ac:dyDescent="0.2">
      <c r="F35" s="108"/>
      <c r="G35" s="109"/>
      <c r="H35" s="109"/>
      <c r="I35" s="110"/>
    </row>
    <row r="36" spans="6:9" x14ac:dyDescent="0.2">
      <c r="F36" s="108"/>
      <c r="G36" s="109"/>
      <c r="H36" s="109"/>
      <c r="I36" s="110"/>
    </row>
    <row r="37" spans="6:9" x14ac:dyDescent="0.2">
      <c r="F37" s="108"/>
      <c r="G37" s="109"/>
      <c r="H37" s="109"/>
      <c r="I37" s="110"/>
    </row>
    <row r="38" spans="6:9" x14ac:dyDescent="0.2">
      <c r="F38" s="108"/>
      <c r="G38" s="109"/>
      <c r="H38" s="109"/>
      <c r="I38" s="110"/>
    </row>
    <row r="39" spans="6:9" x14ac:dyDescent="0.2">
      <c r="F39" s="108"/>
      <c r="G39" s="109"/>
      <c r="H39" s="109"/>
      <c r="I39" s="110"/>
    </row>
    <row r="40" spans="6:9" x14ac:dyDescent="0.2">
      <c r="F40" s="108"/>
      <c r="G40" s="109"/>
      <c r="H40" s="109"/>
      <c r="I40" s="110"/>
    </row>
    <row r="41" spans="6:9" x14ac:dyDescent="0.2">
      <c r="F41" s="108"/>
      <c r="G41" s="109"/>
      <c r="H41" s="109"/>
      <c r="I41" s="110"/>
    </row>
    <row r="42" spans="6:9" x14ac:dyDescent="0.2">
      <c r="F42" s="108"/>
      <c r="G42" s="109"/>
      <c r="H42" s="109"/>
      <c r="I42" s="110"/>
    </row>
    <row r="43" spans="6:9" x14ac:dyDescent="0.2">
      <c r="F43" s="108"/>
      <c r="G43" s="109"/>
      <c r="H43" s="109"/>
      <c r="I43" s="110"/>
    </row>
    <row r="44" spans="6:9" x14ac:dyDescent="0.2">
      <c r="F44" s="108"/>
      <c r="G44" s="109"/>
      <c r="H44" s="109"/>
      <c r="I44" s="110"/>
    </row>
    <row r="45" spans="6:9" x14ac:dyDescent="0.2">
      <c r="F45" s="108"/>
      <c r="G45" s="109"/>
      <c r="H45" s="109"/>
      <c r="I45" s="110"/>
    </row>
    <row r="46" spans="6:9" x14ac:dyDescent="0.2">
      <c r="F46" s="108"/>
      <c r="G46" s="109"/>
      <c r="H46" s="109"/>
      <c r="I46" s="110"/>
    </row>
    <row r="47" spans="6:9" x14ac:dyDescent="0.2">
      <c r="F47" s="108"/>
      <c r="G47" s="109"/>
      <c r="H47" s="109"/>
      <c r="I47" s="110"/>
    </row>
    <row r="48" spans="6:9" x14ac:dyDescent="0.2">
      <c r="F48" s="108"/>
      <c r="G48" s="109"/>
      <c r="H48" s="109"/>
      <c r="I48" s="110"/>
    </row>
    <row r="49" spans="6:9" x14ac:dyDescent="0.2">
      <c r="F49" s="108"/>
      <c r="G49" s="109"/>
      <c r="H49" s="109"/>
      <c r="I49" s="110"/>
    </row>
    <row r="50" spans="6:9" x14ac:dyDescent="0.2">
      <c r="F50" s="108"/>
      <c r="G50" s="109"/>
      <c r="H50" s="109"/>
      <c r="I50" s="110"/>
    </row>
    <row r="51" spans="6:9" x14ac:dyDescent="0.2">
      <c r="F51" s="108"/>
      <c r="G51" s="109"/>
      <c r="H51" s="109"/>
      <c r="I51" s="110"/>
    </row>
    <row r="52" spans="6:9" x14ac:dyDescent="0.2">
      <c r="F52" s="108"/>
      <c r="G52" s="109"/>
      <c r="H52" s="109"/>
      <c r="I52" s="110"/>
    </row>
    <row r="53" spans="6:9" x14ac:dyDescent="0.2">
      <c r="F53" s="108"/>
      <c r="G53" s="109"/>
      <c r="H53" s="109"/>
      <c r="I53" s="110"/>
    </row>
    <row r="54" spans="6:9" x14ac:dyDescent="0.2">
      <c r="F54" s="108"/>
      <c r="G54" s="109"/>
      <c r="H54" s="109"/>
      <c r="I54" s="110"/>
    </row>
    <row r="55" spans="6:9" x14ac:dyDescent="0.2">
      <c r="F55" s="108"/>
      <c r="G55" s="109"/>
      <c r="H55" s="109"/>
      <c r="I55" s="110"/>
    </row>
    <row r="56" spans="6:9" x14ac:dyDescent="0.2">
      <c r="F56" s="108"/>
      <c r="G56" s="109"/>
      <c r="H56" s="109"/>
      <c r="I56" s="110"/>
    </row>
    <row r="57" spans="6:9" x14ac:dyDescent="0.2">
      <c r="F57" s="108"/>
      <c r="G57" s="109"/>
      <c r="H57" s="109"/>
      <c r="I57" s="110"/>
    </row>
    <row r="58" spans="6:9" x14ac:dyDescent="0.2">
      <c r="F58" s="108"/>
      <c r="G58" s="109"/>
      <c r="H58" s="109"/>
      <c r="I58" s="110"/>
    </row>
    <row r="59" spans="6:9" x14ac:dyDescent="0.2">
      <c r="F59" s="108"/>
      <c r="G59" s="109"/>
      <c r="H59" s="109"/>
      <c r="I59" s="110"/>
    </row>
    <row r="60" spans="6:9" x14ac:dyDescent="0.2">
      <c r="F60" s="108"/>
      <c r="G60" s="109"/>
      <c r="H60" s="109"/>
      <c r="I60" s="110"/>
    </row>
    <row r="61" spans="6:9" x14ac:dyDescent="0.2">
      <c r="F61" s="108"/>
      <c r="G61" s="109"/>
      <c r="H61" s="109"/>
      <c r="I61" s="110"/>
    </row>
    <row r="62" spans="6:9" x14ac:dyDescent="0.2">
      <c r="F62" s="108"/>
      <c r="G62" s="109"/>
      <c r="H62" s="109"/>
      <c r="I62" s="110"/>
    </row>
    <row r="63" spans="6:9" x14ac:dyDescent="0.2">
      <c r="F63" s="108"/>
      <c r="G63" s="109"/>
      <c r="H63" s="109"/>
      <c r="I63" s="110"/>
    </row>
    <row r="64" spans="6:9" x14ac:dyDescent="0.2">
      <c r="F64" s="108"/>
      <c r="G64" s="109"/>
      <c r="H64" s="109"/>
      <c r="I64" s="110"/>
    </row>
    <row r="65" spans="6:9" x14ac:dyDescent="0.2">
      <c r="F65" s="108"/>
      <c r="G65" s="109"/>
      <c r="H65" s="109"/>
      <c r="I65" s="110"/>
    </row>
    <row r="66" spans="6:9" x14ac:dyDescent="0.2">
      <c r="F66" s="108"/>
      <c r="G66" s="109"/>
      <c r="H66" s="109"/>
      <c r="I66" s="110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109"/>
  <sheetViews>
    <sheetView showGridLines="0" showZeros="0" tabSelected="1" zoomScale="115" zoomScaleNormal="115" workbookViewId="0">
      <selection activeCell="C12" sqref="C12"/>
    </sheetView>
  </sheetViews>
  <sheetFormatPr defaultRowHeight="12.75" x14ac:dyDescent="0.2"/>
  <cols>
    <col min="1" max="1" width="4.28515625" style="151" customWidth="1"/>
    <col min="2" max="2" width="15" style="111" customWidth="1"/>
    <col min="3" max="3" width="59.85546875" style="111" customWidth="1"/>
    <col min="4" max="4" width="5.5703125" style="111" customWidth="1"/>
    <col min="5" max="5" width="8.5703125" style="118" customWidth="1"/>
    <col min="6" max="6" width="9.85546875" style="111" customWidth="1"/>
    <col min="7" max="7" width="13.85546875" style="111" customWidth="1"/>
    <col min="8" max="16384" width="9.140625" style="111"/>
  </cols>
  <sheetData>
    <row r="1" spans="1:104" ht="15.75" x14ac:dyDescent="0.25">
      <c r="A1" s="174" t="s">
        <v>57</v>
      </c>
      <c r="B1" s="174"/>
      <c r="C1" s="174"/>
      <c r="D1" s="174"/>
      <c r="E1" s="174"/>
      <c r="F1" s="174"/>
      <c r="G1" s="174"/>
    </row>
    <row r="2" spans="1:104" ht="13.5" thickBot="1" x14ac:dyDescent="0.25">
      <c r="B2" s="112"/>
      <c r="C2" s="113"/>
      <c r="D2" s="113"/>
      <c r="E2" s="114"/>
      <c r="F2" s="113"/>
      <c r="G2" s="113"/>
    </row>
    <row r="3" spans="1:104" ht="13.5" thickTop="1" x14ac:dyDescent="0.2">
      <c r="A3" s="166" t="s">
        <v>5</v>
      </c>
      <c r="B3" s="167"/>
      <c r="C3" s="63" t="str">
        <f>CONCATENATE(cislostavby," ",nazevstavby)</f>
        <v xml:space="preserve"> LOKALITA RD NAD VAGÓNKOU</v>
      </c>
      <c r="D3" s="64"/>
      <c r="E3" s="115"/>
      <c r="F3" s="116">
        <f>Rekapitulace!H1</f>
        <v>0</v>
      </c>
      <c r="G3" s="117"/>
    </row>
    <row r="4" spans="1:104" ht="13.5" thickBot="1" x14ac:dyDescent="0.25">
      <c r="A4" s="175" t="s">
        <v>1</v>
      </c>
      <c r="B4" s="169"/>
      <c r="C4" s="68" t="str">
        <f>CONCATENATE(cisloobjektu," ",nazevobjektu)</f>
        <v xml:space="preserve"> SO 401 - VEŘEJNÉ OSVĚTLENÍ </v>
      </c>
      <c r="D4" s="69"/>
      <c r="E4" s="176"/>
      <c r="F4" s="176"/>
      <c r="G4" s="177"/>
    </row>
    <row r="5" spans="1:104" ht="13.5" thickTop="1" x14ac:dyDescent="0.2">
      <c r="A5" s="152"/>
    </row>
    <row r="6" spans="1:104" x14ac:dyDescent="0.2">
      <c r="A6" s="153" t="s">
        <v>58</v>
      </c>
      <c r="B6" s="119" t="s">
        <v>59</v>
      </c>
      <c r="C6" s="119" t="s">
        <v>60</v>
      </c>
      <c r="D6" s="119" t="s">
        <v>61</v>
      </c>
      <c r="E6" s="119" t="s">
        <v>62</v>
      </c>
      <c r="F6" s="119" t="s">
        <v>63</v>
      </c>
      <c r="G6" s="120" t="s">
        <v>64</v>
      </c>
    </row>
    <row r="7" spans="1:104" x14ac:dyDescent="0.2">
      <c r="A7" s="154" t="s">
        <v>65</v>
      </c>
      <c r="B7" s="121" t="s">
        <v>69</v>
      </c>
      <c r="C7" s="122" t="s">
        <v>70</v>
      </c>
      <c r="D7" s="123"/>
      <c r="E7" s="124"/>
      <c r="F7" s="124"/>
      <c r="G7" s="125"/>
      <c r="O7" s="126"/>
    </row>
    <row r="8" spans="1:104" x14ac:dyDescent="0.2">
      <c r="A8" s="155">
        <v>1</v>
      </c>
      <c r="B8" s="147" t="s">
        <v>147</v>
      </c>
      <c r="C8" s="127" t="s">
        <v>77</v>
      </c>
      <c r="D8" s="128" t="s">
        <v>67</v>
      </c>
      <c r="E8" s="129">
        <v>430</v>
      </c>
      <c r="F8" s="129"/>
      <c r="G8" s="130">
        <f t="shared" ref="G8:G33" si="0">E8*F8</f>
        <v>0</v>
      </c>
      <c r="O8" s="126"/>
      <c r="AZ8" s="111">
        <v>4</v>
      </c>
      <c r="BA8" s="111">
        <f>IF(AZ8=1,G8,0)</f>
        <v>0</v>
      </c>
      <c r="BB8" s="111">
        <f>IF(AZ8=2,G8,0)</f>
        <v>0</v>
      </c>
      <c r="BC8" s="111">
        <f>IF(AZ8=3,G8,0)</f>
        <v>0</v>
      </c>
      <c r="BD8" s="111">
        <f>IF(AZ8=4,G8,0)</f>
        <v>0</v>
      </c>
      <c r="BE8" s="111">
        <f>IF(AZ8=5,G8,0)</f>
        <v>0</v>
      </c>
      <c r="CZ8" s="111">
        <v>0</v>
      </c>
    </row>
    <row r="9" spans="1:104" x14ac:dyDescent="0.2">
      <c r="A9" s="155">
        <v>2</v>
      </c>
      <c r="B9" s="147" t="s">
        <v>148</v>
      </c>
      <c r="C9" s="127" t="s">
        <v>76</v>
      </c>
      <c r="D9" s="128" t="s">
        <v>67</v>
      </c>
      <c r="E9" s="129">
        <v>25</v>
      </c>
      <c r="F9" s="129"/>
      <c r="G9" s="130">
        <f t="shared" si="0"/>
        <v>0</v>
      </c>
      <c r="O9" s="126"/>
    </row>
    <row r="10" spans="1:104" x14ac:dyDescent="0.2">
      <c r="A10" s="155">
        <v>3</v>
      </c>
      <c r="B10" s="147" t="s">
        <v>71</v>
      </c>
      <c r="C10" s="127" t="s">
        <v>72</v>
      </c>
      <c r="D10" s="128" t="s">
        <v>68</v>
      </c>
      <c r="E10" s="129">
        <v>20</v>
      </c>
      <c r="F10" s="129"/>
      <c r="G10" s="130">
        <f t="shared" si="0"/>
        <v>0</v>
      </c>
      <c r="O10" s="126"/>
    </row>
    <row r="11" spans="1:104" x14ac:dyDescent="0.2">
      <c r="A11" s="155">
        <v>4</v>
      </c>
      <c r="B11" s="147" t="s">
        <v>82</v>
      </c>
      <c r="C11" s="127" t="s">
        <v>81</v>
      </c>
      <c r="D11" s="128" t="s">
        <v>68</v>
      </c>
      <c r="E11" s="129">
        <v>23</v>
      </c>
      <c r="F11" s="129"/>
      <c r="G11" s="130">
        <f t="shared" si="0"/>
        <v>0</v>
      </c>
      <c r="O11" s="126"/>
    </row>
    <row r="12" spans="1:104" x14ac:dyDescent="0.2">
      <c r="A12" s="155">
        <v>5</v>
      </c>
      <c r="B12" s="145" t="s">
        <v>149</v>
      </c>
      <c r="C12" s="127" t="s">
        <v>135</v>
      </c>
      <c r="D12" s="128" t="s">
        <v>67</v>
      </c>
      <c r="E12" s="129">
        <v>480</v>
      </c>
      <c r="F12" s="129"/>
      <c r="G12" s="130">
        <f t="shared" si="0"/>
        <v>0</v>
      </c>
      <c r="O12" s="126"/>
    </row>
    <row r="13" spans="1:104" x14ac:dyDescent="0.2">
      <c r="A13" s="155">
        <v>6</v>
      </c>
      <c r="B13" s="147" t="s">
        <v>111</v>
      </c>
      <c r="C13" s="127" t="s">
        <v>112</v>
      </c>
      <c r="D13" s="128" t="s">
        <v>67</v>
      </c>
      <c r="E13" s="129">
        <v>120</v>
      </c>
      <c r="F13" s="129"/>
      <c r="G13" s="130">
        <f t="shared" si="0"/>
        <v>0</v>
      </c>
      <c r="O13" s="126"/>
    </row>
    <row r="14" spans="1:104" x14ac:dyDescent="0.2">
      <c r="A14" s="155">
        <v>7</v>
      </c>
      <c r="B14" s="147" t="s">
        <v>114</v>
      </c>
      <c r="C14" s="127" t="s">
        <v>115</v>
      </c>
      <c r="D14" s="128" t="s">
        <v>68</v>
      </c>
      <c r="E14" s="129">
        <v>12</v>
      </c>
      <c r="F14" s="129"/>
      <c r="G14" s="130">
        <f t="shared" si="0"/>
        <v>0</v>
      </c>
      <c r="O14" s="126"/>
    </row>
    <row r="15" spans="1:104" x14ac:dyDescent="0.2">
      <c r="A15" s="155">
        <v>8</v>
      </c>
      <c r="B15" s="147" t="s">
        <v>150</v>
      </c>
      <c r="C15" s="127" t="s">
        <v>117</v>
      </c>
      <c r="D15" s="128" t="s">
        <v>68</v>
      </c>
      <c r="E15" s="129">
        <v>12</v>
      </c>
      <c r="F15" s="129"/>
      <c r="G15" s="130">
        <f t="shared" si="0"/>
        <v>0</v>
      </c>
      <c r="O15" s="126"/>
    </row>
    <row r="16" spans="1:104" x14ac:dyDescent="0.2">
      <c r="A16" s="155">
        <v>9</v>
      </c>
      <c r="B16" s="147" t="s">
        <v>116</v>
      </c>
      <c r="C16" s="127" t="s">
        <v>123</v>
      </c>
      <c r="D16" s="128" t="s">
        <v>68</v>
      </c>
      <c r="E16" s="129">
        <v>12</v>
      </c>
      <c r="F16" s="129"/>
      <c r="G16" s="130">
        <f t="shared" si="0"/>
        <v>0</v>
      </c>
      <c r="O16" s="126"/>
    </row>
    <row r="17" spans="1:15" x14ac:dyDescent="0.2">
      <c r="A17" s="155">
        <v>10</v>
      </c>
      <c r="B17" s="147" t="s">
        <v>151</v>
      </c>
      <c r="C17" s="127" t="s">
        <v>124</v>
      </c>
      <c r="D17" s="128" t="s">
        <v>68</v>
      </c>
      <c r="E17" s="129">
        <v>12</v>
      </c>
      <c r="F17" s="129"/>
      <c r="G17" s="130">
        <f t="shared" si="0"/>
        <v>0</v>
      </c>
      <c r="O17" s="126"/>
    </row>
    <row r="18" spans="1:15" x14ac:dyDescent="0.2">
      <c r="A18" s="155">
        <v>11</v>
      </c>
      <c r="B18" s="147"/>
      <c r="C18" s="122" t="s">
        <v>48</v>
      </c>
      <c r="D18" s="128"/>
      <c r="E18" s="146"/>
      <c r="F18" s="129"/>
      <c r="G18" s="130">
        <f t="shared" si="0"/>
        <v>0</v>
      </c>
      <c r="O18" s="126"/>
    </row>
    <row r="19" spans="1:15" x14ac:dyDescent="0.2">
      <c r="A19" s="155">
        <v>12</v>
      </c>
      <c r="B19" s="158" t="s">
        <v>142</v>
      </c>
      <c r="C19" s="127" t="s">
        <v>131</v>
      </c>
      <c r="D19" s="128" t="s">
        <v>67</v>
      </c>
      <c r="E19" s="129">
        <v>480</v>
      </c>
      <c r="F19" s="129"/>
      <c r="G19" s="130">
        <f t="shared" si="0"/>
        <v>0</v>
      </c>
      <c r="O19" s="126"/>
    </row>
    <row r="20" spans="1:15" x14ac:dyDescent="0.2">
      <c r="A20" s="155">
        <v>13</v>
      </c>
      <c r="B20" s="147" t="s">
        <v>143</v>
      </c>
      <c r="C20" s="127" t="s">
        <v>113</v>
      </c>
      <c r="D20" s="128" t="s">
        <v>67</v>
      </c>
      <c r="E20" s="129">
        <v>120</v>
      </c>
      <c r="F20" s="129"/>
      <c r="G20" s="130">
        <f t="shared" si="0"/>
        <v>0</v>
      </c>
      <c r="O20" s="126"/>
    </row>
    <row r="21" spans="1:15" x14ac:dyDescent="0.2">
      <c r="A21" s="155">
        <v>14</v>
      </c>
      <c r="B21" s="147" t="s">
        <v>144</v>
      </c>
      <c r="C21" s="127" t="s">
        <v>78</v>
      </c>
      <c r="D21" s="128" t="s">
        <v>68</v>
      </c>
      <c r="E21" s="129">
        <v>20</v>
      </c>
      <c r="F21" s="129"/>
      <c r="G21" s="130">
        <f t="shared" si="0"/>
        <v>0</v>
      </c>
      <c r="O21" s="126"/>
    </row>
    <row r="22" spans="1:15" x14ac:dyDescent="0.2">
      <c r="A22" s="155">
        <v>15</v>
      </c>
      <c r="B22" s="147" t="s">
        <v>145</v>
      </c>
      <c r="C22" s="127" t="s">
        <v>136</v>
      </c>
      <c r="D22" s="128" t="s">
        <v>67</v>
      </c>
      <c r="E22" s="129">
        <v>25</v>
      </c>
      <c r="F22" s="129"/>
      <c r="G22" s="130">
        <f t="shared" si="0"/>
        <v>0</v>
      </c>
      <c r="O22" s="126"/>
    </row>
    <row r="23" spans="1:15" x14ac:dyDescent="0.2">
      <c r="A23" s="155">
        <v>16</v>
      </c>
      <c r="B23" s="147" t="s">
        <v>146</v>
      </c>
      <c r="C23" s="127" t="s">
        <v>137</v>
      </c>
      <c r="D23" s="128" t="s">
        <v>67</v>
      </c>
      <c r="E23" s="129">
        <v>430</v>
      </c>
      <c r="F23" s="129"/>
      <c r="G23" s="130">
        <f t="shared" si="0"/>
        <v>0</v>
      </c>
      <c r="O23" s="126"/>
    </row>
    <row r="24" spans="1:15" x14ac:dyDescent="0.2">
      <c r="A24" s="155">
        <v>17</v>
      </c>
      <c r="B24" s="147" t="s">
        <v>83</v>
      </c>
      <c r="C24" s="127" t="s">
        <v>132</v>
      </c>
      <c r="D24" s="128" t="s">
        <v>68</v>
      </c>
      <c r="E24" s="129">
        <v>12</v>
      </c>
      <c r="F24" s="129"/>
      <c r="G24" s="130">
        <f t="shared" si="0"/>
        <v>0</v>
      </c>
      <c r="O24" s="126"/>
    </row>
    <row r="25" spans="1:15" x14ac:dyDescent="0.2">
      <c r="A25" s="155">
        <v>18</v>
      </c>
      <c r="B25" s="147" t="s">
        <v>84</v>
      </c>
      <c r="C25" s="127" t="s">
        <v>133</v>
      </c>
      <c r="D25" s="128" t="s">
        <v>68</v>
      </c>
      <c r="E25" s="129">
        <v>12</v>
      </c>
      <c r="F25" s="129"/>
      <c r="G25" s="130">
        <f t="shared" ref="G25" si="1">E25*F25</f>
        <v>0</v>
      </c>
      <c r="O25" s="126"/>
    </row>
    <row r="26" spans="1:15" ht="144" customHeight="1" x14ac:dyDescent="0.2">
      <c r="A26" s="155">
        <v>19</v>
      </c>
      <c r="B26" s="147" t="s">
        <v>85</v>
      </c>
      <c r="C26" s="127" t="s">
        <v>128</v>
      </c>
      <c r="D26" s="148" t="s">
        <v>68</v>
      </c>
      <c r="E26" s="149">
        <v>12</v>
      </c>
      <c r="F26" s="149"/>
      <c r="G26" s="150">
        <f t="shared" ref="G26" si="2">E26*F26</f>
        <v>0</v>
      </c>
      <c r="O26" s="126"/>
    </row>
    <row r="27" spans="1:15" x14ac:dyDescent="0.2">
      <c r="A27" s="155">
        <v>20</v>
      </c>
      <c r="B27" s="147" t="s">
        <v>88</v>
      </c>
      <c r="C27" s="127" t="s">
        <v>122</v>
      </c>
      <c r="D27" s="128" t="s">
        <v>68</v>
      </c>
      <c r="E27" s="129">
        <v>12</v>
      </c>
      <c r="F27" s="129"/>
      <c r="G27" s="130">
        <f t="shared" si="0"/>
        <v>0</v>
      </c>
      <c r="O27" s="126"/>
    </row>
    <row r="28" spans="1:15" x14ac:dyDescent="0.2">
      <c r="A28" s="155">
        <v>22</v>
      </c>
      <c r="B28" s="147" t="s">
        <v>89</v>
      </c>
      <c r="C28" s="127" t="s">
        <v>74</v>
      </c>
      <c r="D28" s="128" t="s">
        <v>68</v>
      </c>
      <c r="E28" s="129">
        <v>12</v>
      </c>
      <c r="F28" s="129"/>
      <c r="G28" s="130">
        <f t="shared" si="0"/>
        <v>0</v>
      </c>
      <c r="O28" s="126"/>
    </row>
    <row r="29" spans="1:15" x14ac:dyDescent="0.2">
      <c r="A29" s="155">
        <v>23</v>
      </c>
      <c r="B29" s="147" t="s">
        <v>90</v>
      </c>
      <c r="C29" s="127" t="s">
        <v>134</v>
      </c>
      <c r="D29" s="128" t="s">
        <v>68</v>
      </c>
      <c r="E29" s="129">
        <v>1</v>
      </c>
      <c r="F29" s="129"/>
      <c r="G29" s="130">
        <f t="shared" si="0"/>
        <v>0</v>
      </c>
      <c r="O29" s="126"/>
    </row>
    <row r="30" spans="1:15" x14ac:dyDescent="0.2">
      <c r="A30" s="155">
        <v>25</v>
      </c>
      <c r="B30" s="147" t="s">
        <v>91</v>
      </c>
      <c r="C30" s="127" t="s">
        <v>75</v>
      </c>
      <c r="D30" s="128" t="s">
        <v>73</v>
      </c>
      <c r="E30" s="129">
        <v>16</v>
      </c>
      <c r="F30" s="129"/>
      <c r="G30" s="130">
        <f t="shared" si="0"/>
        <v>0</v>
      </c>
      <c r="O30" s="126"/>
    </row>
    <row r="31" spans="1:15" x14ac:dyDescent="0.2">
      <c r="A31" s="155">
        <v>28</v>
      </c>
      <c r="B31" s="147" t="s">
        <v>92</v>
      </c>
      <c r="C31" s="127" t="s">
        <v>86</v>
      </c>
      <c r="D31" s="128" t="s">
        <v>73</v>
      </c>
      <c r="E31" s="129">
        <v>16</v>
      </c>
      <c r="F31" s="129"/>
      <c r="G31" s="130">
        <f t="shared" si="0"/>
        <v>0</v>
      </c>
      <c r="O31" s="126"/>
    </row>
    <row r="32" spans="1:15" x14ac:dyDescent="0.2">
      <c r="A32" s="155">
        <v>29</v>
      </c>
      <c r="B32" s="147" t="s">
        <v>118</v>
      </c>
      <c r="C32" s="127" t="s">
        <v>87</v>
      </c>
      <c r="D32" s="128" t="s">
        <v>73</v>
      </c>
      <c r="E32" s="129">
        <v>24</v>
      </c>
      <c r="F32" s="129"/>
      <c r="G32" s="130">
        <f t="shared" si="0"/>
        <v>0</v>
      </c>
      <c r="O32" s="126"/>
    </row>
    <row r="33" spans="1:57" x14ac:dyDescent="0.2">
      <c r="A33" s="155">
        <v>30</v>
      </c>
      <c r="B33" s="147" t="s">
        <v>119</v>
      </c>
      <c r="C33" s="127" t="s">
        <v>126</v>
      </c>
      <c r="D33" s="128" t="s">
        <v>73</v>
      </c>
      <c r="E33" s="129">
        <v>8</v>
      </c>
      <c r="F33" s="129"/>
      <c r="G33" s="130">
        <f t="shared" si="0"/>
        <v>0</v>
      </c>
      <c r="O33" s="126"/>
    </row>
    <row r="34" spans="1:57" x14ac:dyDescent="0.2">
      <c r="A34" s="156"/>
      <c r="B34" s="132" t="s">
        <v>66</v>
      </c>
      <c r="C34" s="133"/>
      <c r="D34" s="131"/>
      <c r="E34" s="134"/>
      <c r="F34" s="134"/>
      <c r="G34" s="135">
        <f>SUM(G7:G33)</f>
        <v>0</v>
      </c>
      <c r="O34" s="126"/>
      <c r="BA34" s="136">
        <f>SUM(BA7:BA30)</f>
        <v>0</v>
      </c>
      <c r="BB34" s="136">
        <f>SUM(BB7:BB30)</f>
        <v>0</v>
      </c>
      <c r="BC34" s="136">
        <f>SUM(BC7:BC30)</f>
        <v>0</v>
      </c>
      <c r="BD34" s="136">
        <f>SUM(BD7:BD30)</f>
        <v>0</v>
      </c>
      <c r="BE34" s="136">
        <f>SUM(BE7:BE30)</f>
        <v>0</v>
      </c>
    </row>
    <row r="35" spans="1:57" x14ac:dyDescent="0.2">
      <c r="A35" s="154" t="s">
        <v>65</v>
      </c>
      <c r="B35" s="121" t="s">
        <v>79</v>
      </c>
      <c r="C35" s="122" t="s">
        <v>80</v>
      </c>
      <c r="D35" s="123"/>
      <c r="E35" s="124"/>
      <c r="F35" s="124"/>
      <c r="G35" s="125"/>
      <c r="O35" s="126"/>
    </row>
    <row r="36" spans="1:57" x14ac:dyDescent="0.2">
      <c r="A36" s="155">
        <v>1</v>
      </c>
      <c r="B36" s="145" t="s">
        <v>93</v>
      </c>
      <c r="C36" s="127" t="s">
        <v>94</v>
      </c>
      <c r="D36" s="128" t="s">
        <v>67</v>
      </c>
      <c r="E36" s="129">
        <v>435</v>
      </c>
      <c r="F36" s="129"/>
      <c r="G36" s="130">
        <f t="shared" ref="G36:G47" si="3">E36*F36</f>
        <v>0</v>
      </c>
      <c r="O36" s="126"/>
    </row>
    <row r="37" spans="1:57" x14ac:dyDescent="0.2">
      <c r="A37" s="155">
        <v>2</v>
      </c>
      <c r="B37" s="145" t="s">
        <v>95</v>
      </c>
      <c r="C37" s="127" t="s">
        <v>96</v>
      </c>
      <c r="D37" s="128" t="s">
        <v>67</v>
      </c>
      <c r="E37" s="129">
        <v>435</v>
      </c>
      <c r="F37" s="129"/>
      <c r="G37" s="130">
        <f t="shared" si="3"/>
        <v>0</v>
      </c>
      <c r="O37" s="126"/>
    </row>
    <row r="38" spans="1:57" x14ac:dyDescent="0.2">
      <c r="A38" s="155">
        <v>3</v>
      </c>
      <c r="B38" s="145" t="s">
        <v>102</v>
      </c>
      <c r="C38" s="127" t="s">
        <v>103</v>
      </c>
      <c r="D38" s="128" t="s">
        <v>67</v>
      </c>
      <c r="E38" s="129">
        <v>435</v>
      </c>
      <c r="F38" s="129"/>
      <c r="G38" s="130">
        <f t="shared" si="3"/>
        <v>0</v>
      </c>
      <c r="O38" s="126"/>
    </row>
    <row r="39" spans="1:57" x14ac:dyDescent="0.2">
      <c r="A39" s="155">
        <v>4</v>
      </c>
      <c r="B39" s="145" t="s">
        <v>107</v>
      </c>
      <c r="C39" s="127" t="s">
        <v>108</v>
      </c>
      <c r="D39" s="128" t="s">
        <v>68</v>
      </c>
      <c r="E39" s="129">
        <v>12</v>
      </c>
      <c r="F39" s="129"/>
      <c r="G39" s="130">
        <f t="shared" si="3"/>
        <v>0</v>
      </c>
      <c r="O39" s="126"/>
    </row>
    <row r="40" spans="1:57" x14ac:dyDescent="0.2">
      <c r="A40" s="155">
        <v>5</v>
      </c>
      <c r="B40" s="145" t="s">
        <v>109</v>
      </c>
      <c r="C40" s="127" t="s">
        <v>127</v>
      </c>
      <c r="D40" s="128" t="s">
        <v>68</v>
      </c>
      <c r="E40" s="129">
        <v>12</v>
      </c>
      <c r="F40" s="129"/>
      <c r="G40" s="130">
        <f t="shared" si="3"/>
        <v>0</v>
      </c>
      <c r="O40" s="126"/>
    </row>
    <row r="41" spans="1:57" x14ac:dyDescent="0.2">
      <c r="A41" s="155">
        <v>6</v>
      </c>
      <c r="B41" s="145" t="s">
        <v>110</v>
      </c>
      <c r="C41" s="127" t="s">
        <v>125</v>
      </c>
      <c r="D41" s="128" t="s">
        <v>101</v>
      </c>
      <c r="E41" s="129">
        <v>5</v>
      </c>
      <c r="F41" s="129"/>
      <c r="G41" s="130">
        <f t="shared" si="3"/>
        <v>0</v>
      </c>
      <c r="O41" s="126"/>
    </row>
    <row r="42" spans="1:57" x14ac:dyDescent="0.2">
      <c r="A42" s="155">
        <v>7</v>
      </c>
      <c r="B42" s="145" t="s">
        <v>97</v>
      </c>
      <c r="C42" s="127" t="s">
        <v>98</v>
      </c>
      <c r="D42" s="128" t="s">
        <v>67</v>
      </c>
      <c r="E42" s="129">
        <v>220</v>
      </c>
      <c r="F42" s="129"/>
      <c r="G42" s="130">
        <f t="shared" si="3"/>
        <v>0</v>
      </c>
      <c r="O42" s="126"/>
    </row>
    <row r="43" spans="1:57" x14ac:dyDescent="0.2">
      <c r="A43" s="155">
        <v>8</v>
      </c>
      <c r="B43" s="145" t="s">
        <v>138</v>
      </c>
      <c r="C43" s="127" t="s">
        <v>139</v>
      </c>
      <c r="D43" s="128" t="s">
        <v>67</v>
      </c>
      <c r="E43" s="129">
        <v>870</v>
      </c>
      <c r="F43" s="129"/>
      <c r="G43" s="130">
        <f t="shared" si="3"/>
        <v>0</v>
      </c>
      <c r="O43" s="126"/>
    </row>
    <row r="44" spans="1:57" x14ac:dyDescent="0.2">
      <c r="A44" s="155">
        <v>9</v>
      </c>
      <c r="B44" s="145" t="s">
        <v>140</v>
      </c>
      <c r="C44" s="127" t="s">
        <v>141</v>
      </c>
      <c r="D44" s="128" t="s">
        <v>67</v>
      </c>
      <c r="E44" s="129">
        <v>25</v>
      </c>
      <c r="F44" s="129"/>
      <c r="G44" s="130">
        <f t="shared" si="3"/>
        <v>0</v>
      </c>
      <c r="O44" s="126"/>
    </row>
    <row r="45" spans="1:57" x14ac:dyDescent="0.2">
      <c r="A45" s="155">
        <v>10</v>
      </c>
      <c r="B45" s="145" t="s">
        <v>99</v>
      </c>
      <c r="C45" s="127" t="s">
        <v>100</v>
      </c>
      <c r="D45" s="128" t="s">
        <v>101</v>
      </c>
      <c r="E45" s="129">
        <v>120</v>
      </c>
      <c r="F45" s="129"/>
      <c r="G45" s="130">
        <f t="shared" si="3"/>
        <v>0</v>
      </c>
      <c r="O45" s="126"/>
    </row>
    <row r="46" spans="1:57" x14ac:dyDescent="0.2">
      <c r="A46" s="155">
        <v>11</v>
      </c>
      <c r="B46" s="145" t="s">
        <v>104</v>
      </c>
      <c r="C46" s="127" t="s">
        <v>105</v>
      </c>
      <c r="D46" s="128" t="s">
        <v>106</v>
      </c>
      <c r="E46" s="129">
        <v>0.435</v>
      </c>
      <c r="F46" s="129"/>
      <c r="G46" s="130">
        <f t="shared" si="3"/>
        <v>0</v>
      </c>
      <c r="O46" s="126"/>
    </row>
    <row r="47" spans="1:57" x14ac:dyDescent="0.2">
      <c r="A47" s="155">
        <v>12</v>
      </c>
      <c r="B47" s="147" t="s">
        <v>120</v>
      </c>
      <c r="C47" s="127" t="s">
        <v>121</v>
      </c>
      <c r="D47" s="128" t="s">
        <v>101</v>
      </c>
      <c r="E47" s="129">
        <v>5</v>
      </c>
      <c r="F47" s="129"/>
      <c r="G47" s="130">
        <f t="shared" si="3"/>
        <v>0</v>
      </c>
      <c r="O47" s="126"/>
    </row>
    <row r="48" spans="1:57" x14ac:dyDescent="0.2">
      <c r="A48" s="156"/>
      <c r="B48" s="132" t="s">
        <v>66</v>
      </c>
      <c r="C48" s="133" t="str">
        <f>CONCATENATE(B35," ",C35)</f>
        <v>M46 Zemní práce při montážích</v>
      </c>
      <c r="D48" s="131"/>
      <c r="E48" s="134"/>
      <c r="F48" s="134"/>
      <c r="G48" s="135">
        <f>SUM(G35:G47)</f>
        <v>0</v>
      </c>
      <c r="O48" s="126"/>
      <c r="BA48" s="136">
        <f>SUM(BA35:BA37)</f>
        <v>0</v>
      </c>
      <c r="BB48" s="136">
        <f>SUM(BB35:BB37)</f>
        <v>0</v>
      </c>
      <c r="BC48" s="136">
        <f>SUM(BC35:BC37)</f>
        <v>0</v>
      </c>
      <c r="BD48" s="136">
        <f>SUM(BD35:BD37)</f>
        <v>0</v>
      </c>
      <c r="BE48" s="136">
        <f>SUM(BE35:BE37)</f>
        <v>0</v>
      </c>
    </row>
    <row r="49" spans="5:5" x14ac:dyDescent="0.2">
      <c r="E49" s="111"/>
    </row>
    <row r="50" spans="5:5" x14ac:dyDescent="0.2">
      <c r="E50" s="111"/>
    </row>
    <row r="51" spans="5:5" x14ac:dyDescent="0.2">
      <c r="E51" s="111"/>
    </row>
    <row r="52" spans="5:5" x14ac:dyDescent="0.2">
      <c r="E52" s="111"/>
    </row>
    <row r="53" spans="5:5" x14ac:dyDescent="0.2">
      <c r="E53" s="111"/>
    </row>
    <row r="54" spans="5:5" x14ac:dyDescent="0.2">
      <c r="E54" s="111"/>
    </row>
    <row r="55" spans="5:5" x14ac:dyDescent="0.2">
      <c r="E55" s="111"/>
    </row>
    <row r="56" spans="5:5" x14ac:dyDescent="0.2">
      <c r="E56" s="111"/>
    </row>
    <row r="57" spans="5:5" x14ac:dyDescent="0.2">
      <c r="E57" s="111"/>
    </row>
    <row r="58" spans="5:5" x14ac:dyDescent="0.2">
      <c r="E58" s="111"/>
    </row>
    <row r="59" spans="5:5" x14ac:dyDescent="0.2">
      <c r="E59" s="111"/>
    </row>
    <row r="60" spans="5:5" x14ac:dyDescent="0.2">
      <c r="E60" s="111"/>
    </row>
    <row r="61" spans="5:5" x14ac:dyDescent="0.2">
      <c r="E61" s="111"/>
    </row>
    <row r="62" spans="5:5" x14ac:dyDescent="0.2">
      <c r="E62" s="111"/>
    </row>
    <row r="63" spans="5:5" x14ac:dyDescent="0.2">
      <c r="E63" s="111"/>
    </row>
    <row r="64" spans="5:5" x14ac:dyDescent="0.2">
      <c r="E64" s="111"/>
    </row>
    <row r="65" spans="5:5" x14ac:dyDescent="0.2">
      <c r="E65" s="111"/>
    </row>
    <row r="66" spans="5:5" x14ac:dyDescent="0.2">
      <c r="E66" s="111"/>
    </row>
    <row r="67" spans="5:5" x14ac:dyDescent="0.2">
      <c r="E67" s="111"/>
    </row>
    <row r="68" spans="5:5" x14ac:dyDescent="0.2">
      <c r="E68" s="111"/>
    </row>
    <row r="69" spans="5:5" x14ac:dyDescent="0.2">
      <c r="E69" s="111"/>
    </row>
    <row r="70" spans="5:5" x14ac:dyDescent="0.2">
      <c r="E70" s="111"/>
    </row>
    <row r="71" spans="5:5" x14ac:dyDescent="0.2">
      <c r="E71" s="111"/>
    </row>
    <row r="72" spans="5:5" x14ac:dyDescent="0.2">
      <c r="E72" s="111"/>
    </row>
    <row r="73" spans="5:5" x14ac:dyDescent="0.2">
      <c r="E73" s="111"/>
    </row>
    <row r="74" spans="5:5" x14ac:dyDescent="0.2">
      <c r="E74" s="111"/>
    </row>
    <row r="75" spans="5:5" x14ac:dyDescent="0.2">
      <c r="E75" s="111"/>
    </row>
    <row r="76" spans="5:5" x14ac:dyDescent="0.2">
      <c r="E76" s="111"/>
    </row>
    <row r="77" spans="5:5" x14ac:dyDescent="0.2">
      <c r="E77" s="111"/>
    </row>
    <row r="78" spans="5:5" x14ac:dyDescent="0.2">
      <c r="E78" s="111"/>
    </row>
    <row r="79" spans="5:5" x14ac:dyDescent="0.2">
      <c r="E79" s="111"/>
    </row>
    <row r="80" spans="5:5" x14ac:dyDescent="0.2">
      <c r="E80" s="111"/>
    </row>
    <row r="81" spans="5:5" x14ac:dyDescent="0.2">
      <c r="E81" s="111"/>
    </row>
    <row r="82" spans="5:5" x14ac:dyDescent="0.2">
      <c r="E82" s="111"/>
    </row>
    <row r="83" spans="5:5" x14ac:dyDescent="0.2">
      <c r="E83" s="111"/>
    </row>
    <row r="84" spans="5:5" x14ac:dyDescent="0.2">
      <c r="E84" s="111"/>
    </row>
    <row r="85" spans="5:5" x14ac:dyDescent="0.2">
      <c r="E85" s="111"/>
    </row>
    <row r="86" spans="5:5" x14ac:dyDescent="0.2">
      <c r="E86" s="111"/>
    </row>
    <row r="87" spans="5:5" x14ac:dyDescent="0.2">
      <c r="E87" s="111"/>
    </row>
    <row r="88" spans="5:5" x14ac:dyDescent="0.2">
      <c r="E88" s="111"/>
    </row>
    <row r="89" spans="5:5" x14ac:dyDescent="0.2">
      <c r="E89" s="111"/>
    </row>
    <row r="90" spans="5:5" x14ac:dyDescent="0.2">
      <c r="E90" s="111"/>
    </row>
    <row r="91" spans="5:5" x14ac:dyDescent="0.2">
      <c r="E91" s="111"/>
    </row>
    <row r="92" spans="5:5" x14ac:dyDescent="0.2">
      <c r="E92" s="111"/>
    </row>
    <row r="93" spans="5:5" x14ac:dyDescent="0.2">
      <c r="E93" s="111"/>
    </row>
    <row r="94" spans="5:5" x14ac:dyDescent="0.2">
      <c r="E94" s="111"/>
    </row>
    <row r="95" spans="5:5" x14ac:dyDescent="0.2">
      <c r="E95" s="111"/>
    </row>
    <row r="96" spans="5:5" x14ac:dyDescent="0.2">
      <c r="E96" s="111"/>
    </row>
    <row r="97" spans="1:7" x14ac:dyDescent="0.2">
      <c r="E97" s="111"/>
    </row>
    <row r="98" spans="1:7" x14ac:dyDescent="0.2">
      <c r="E98" s="111"/>
    </row>
    <row r="99" spans="1:7" x14ac:dyDescent="0.2">
      <c r="E99" s="111"/>
    </row>
    <row r="100" spans="1:7" x14ac:dyDescent="0.2">
      <c r="E100" s="111"/>
    </row>
    <row r="101" spans="1:7" x14ac:dyDescent="0.2">
      <c r="E101" s="111"/>
    </row>
    <row r="102" spans="1:7" x14ac:dyDescent="0.2">
      <c r="E102" s="111"/>
    </row>
    <row r="103" spans="1:7" x14ac:dyDescent="0.2">
      <c r="E103" s="111"/>
    </row>
    <row r="104" spans="1:7" x14ac:dyDescent="0.2">
      <c r="E104" s="111"/>
    </row>
    <row r="105" spans="1:7" x14ac:dyDescent="0.2">
      <c r="E105" s="111"/>
    </row>
    <row r="106" spans="1:7" x14ac:dyDescent="0.2">
      <c r="E106" s="111"/>
    </row>
    <row r="107" spans="1:7" x14ac:dyDescent="0.2">
      <c r="A107" s="157"/>
      <c r="B107" s="137"/>
    </row>
    <row r="108" spans="1:7" x14ac:dyDescent="0.2">
      <c r="C108" s="138"/>
      <c r="D108" s="138"/>
      <c r="E108" s="139"/>
      <c r="F108" s="138"/>
      <c r="G108" s="140"/>
    </row>
    <row r="109" spans="1:7" x14ac:dyDescent="0.2">
      <c r="A109" s="157"/>
      <c r="B109" s="137"/>
    </row>
  </sheetData>
  <mergeCells count="4">
    <mergeCell ref="A1:G1"/>
    <mergeCell ref="A3:B3"/>
    <mergeCell ref="A4:B4"/>
    <mergeCell ref="E4:G4"/>
  </mergeCells>
  <phoneticPr fontId="21" type="noConversion"/>
  <printOptions gridLinesSet="0"/>
  <pageMargins left="0.19685039370078741" right="0.19685039370078741" top="0.19685039370078741" bottom="0.19685039370078741" header="0" footer="0.19685039370078741"/>
  <pageSetup paperSize="9" scale="98" orientation="landscape" horizontalDpi="300" r:id="rId1"/>
  <headerFooter alignWithMargins="0"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3F93F0F1DD4B3448826CC39B832EFEC" ma:contentTypeVersion="18" ma:contentTypeDescription="Vytvoří nový dokument" ma:contentTypeScope="" ma:versionID="a07d2a7651996f09f5a32acc4dabf637">
  <xsd:schema xmlns:xsd="http://www.w3.org/2001/XMLSchema" xmlns:xs="http://www.w3.org/2001/XMLSchema" xmlns:p="http://schemas.microsoft.com/office/2006/metadata/properties" xmlns:ns2="86856090-6b28-40d5-850f-6f023fb8dfed" xmlns:ns3="147aa99e-183b-4023-8396-59356c8a6d4d" targetNamespace="http://schemas.microsoft.com/office/2006/metadata/properties" ma:root="true" ma:fieldsID="9c297883f4633555ce9b4dba979bcb49" ns2:_="" ns3:_="">
    <xsd:import namespace="86856090-6b28-40d5-850f-6f023fb8dfed"/>
    <xsd:import namespace="147aa99e-183b-4023-8396-59356c8a6d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856090-6b28-40d5-850f-6f023fb8df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d5c542bf-287f-4499-912b-f0f8babe9c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7aa99e-183b-4023-8396-59356c8a6d4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d2a7fbb-9f1d-4475-9e8f-d7307b636a27}" ma:internalName="TaxCatchAll" ma:showField="CatchAllData" ma:web="147aa99e-183b-4023-8396-59356c8a6d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7aa99e-183b-4023-8396-59356c8a6d4d" xsi:nil="true"/>
    <lcf76f155ced4ddcb4097134ff3c332f xmlns="86856090-6b28-40d5-850f-6f023fb8dfe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B159836-9BB9-44D0-9AE6-27E9C06F9E4E}"/>
</file>

<file path=customXml/itemProps2.xml><?xml version="1.0" encoding="utf-8"?>
<ds:datastoreItem xmlns:ds="http://schemas.openxmlformats.org/officeDocument/2006/customXml" ds:itemID="{066282D1-C3F5-479D-904B-D68D3BECFCAF}"/>
</file>

<file path=customXml/itemProps3.xml><?xml version="1.0" encoding="utf-8"?>
<ds:datastoreItem xmlns:ds="http://schemas.openxmlformats.org/officeDocument/2006/customXml" ds:itemID="{99E64F46-1EB3-4A05-B529-E32456E7FF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Josef</cp:lastModifiedBy>
  <cp:lastPrinted>2021-04-13T03:45:03Z</cp:lastPrinted>
  <dcterms:created xsi:type="dcterms:W3CDTF">2013-02-27T21:27:42Z</dcterms:created>
  <dcterms:modified xsi:type="dcterms:W3CDTF">2025-04-08T17:42:48Z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0x010100C3F93F0F1DD4B3448826CC39B832EFEC</vt:lpwstr>
  </property>
</Properties>
</file>