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dana.skripkova\VZMR_D_2024\Oprava oplocení fotbalového hřiště s umělým povrchem v areálu MFS v Karviné – Ráji\podklady pro vyhlášení\"/>
    </mc:Choice>
  </mc:AlternateContent>
  <bookViews>
    <workbookView xWindow="-120" yWindow="-120" windowWidth="29040" windowHeight="15720" activeTab="1"/>
  </bookViews>
  <sheets>
    <sheet name="Rekapitulace zakázky" sheetId="1" r:id="rId1"/>
    <sheet name="01 - plot" sheetId="2" r:id="rId2"/>
  </sheets>
  <definedNames>
    <definedName name="_xlnm._FilterDatabase" localSheetId="1" hidden="1">'01 - plot'!$C$127:$K$199</definedName>
    <definedName name="_xlnm.Print_Titles" localSheetId="1">'01 - plot'!$127:$127</definedName>
    <definedName name="_xlnm.Print_Titles" localSheetId="0">'Rekapitulace zakázky'!$92:$92</definedName>
    <definedName name="_xlnm.Print_Area" localSheetId="1">'01 - plot'!$C$4:$J$76,'01 - plot'!$C$82:$J$109,'01 - plot'!$C$115:$J$199</definedName>
    <definedName name="_xlnm.Print_Area" localSheetId="0">'Rekapitulace zakázky'!$D$4:$AO$76,'Rekapitulace zakázky'!$C$82:$AQ$99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9" i="1" l="1"/>
  <c r="AG99" i="1"/>
  <c r="AN94" i="1"/>
  <c r="AN97" i="1"/>
  <c r="AN95" i="1"/>
  <c r="AG95" i="1"/>
  <c r="AG97" i="1"/>
  <c r="AG94" i="1"/>
  <c r="AK33" i="1"/>
  <c r="AK38" i="1" s="1"/>
  <c r="AK32" i="1"/>
  <c r="W32" i="1"/>
  <c r="AK29" i="1"/>
  <c r="AK27" i="1"/>
  <c r="AK26" i="1"/>
  <c r="BK160" i="2"/>
  <c r="BI160" i="2"/>
  <c r="BH160" i="2"/>
  <c r="BG160" i="2"/>
  <c r="BF160" i="2"/>
  <c r="T160" i="2"/>
  <c r="R160" i="2"/>
  <c r="P160" i="2"/>
  <c r="J160" i="2"/>
  <c r="BE160" i="2" s="1"/>
  <c r="BC135" i="2" l="1"/>
  <c r="BA135" i="2"/>
  <c r="AZ135" i="2"/>
  <c r="AY135" i="2"/>
  <c r="AX135" i="2"/>
  <c r="AW135" i="2"/>
  <c r="J135" i="2"/>
  <c r="BC133" i="2"/>
  <c r="BA133" i="2"/>
  <c r="AZ133" i="2"/>
  <c r="AY133" i="2"/>
  <c r="AX133" i="2"/>
  <c r="AW133" i="2"/>
  <c r="J133" i="2"/>
  <c r="J164" i="2"/>
  <c r="BC164" i="2"/>
  <c r="BA164" i="2"/>
  <c r="AZ164" i="2"/>
  <c r="AY164" i="2"/>
  <c r="AX164" i="2"/>
  <c r="AW164" i="2"/>
  <c r="J162" i="2" l="1"/>
  <c r="J39" i="2" l="1"/>
  <c r="J38" i="2"/>
  <c r="AY95" i="1" s="1"/>
  <c r="J37" i="2"/>
  <c r="AX95" i="1" s="1"/>
  <c r="BA198" i="2"/>
  <c r="AZ198" i="2"/>
  <c r="AY198" i="2"/>
  <c r="AX198" i="2"/>
  <c r="BA196" i="2"/>
  <c r="AZ196" i="2"/>
  <c r="AY196" i="2"/>
  <c r="AX196" i="2"/>
  <c r="BA194" i="2"/>
  <c r="AZ194" i="2"/>
  <c r="AY194" i="2"/>
  <c r="AX194" i="2"/>
  <c r="BA191" i="2"/>
  <c r="AZ191" i="2"/>
  <c r="AY191" i="2"/>
  <c r="AX191" i="2"/>
  <c r="BA189" i="2"/>
  <c r="AZ189" i="2"/>
  <c r="AY189" i="2"/>
  <c r="AX189" i="2"/>
  <c r="BA186" i="2"/>
  <c r="AZ186" i="2"/>
  <c r="AY186" i="2"/>
  <c r="AX186" i="2"/>
  <c r="BA184" i="2"/>
  <c r="AZ184" i="2"/>
  <c r="AY184" i="2"/>
  <c r="AX184" i="2"/>
  <c r="BA182" i="2"/>
  <c r="AZ182" i="2"/>
  <c r="AY182" i="2"/>
  <c r="AX182" i="2"/>
  <c r="BA180" i="2"/>
  <c r="AZ180" i="2"/>
  <c r="AY180" i="2"/>
  <c r="AX180" i="2"/>
  <c r="BA176" i="2"/>
  <c r="AZ176" i="2"/>
  <c r="AY176" i="2"/>
  <c r="AX176" i="2"/>
  <c r="BA173" i="2"/>
  <c r="AZ173" i="2"/>
  <c r="AY173" i="2"/>
  <c r="AX173" i="2"/>
  <c r="BA171" i="2"/>
  <c r="AZ171" i="2"/>
  <c r="AY171" i="2"/>
  <c r="AX171" i="2"/>
  <c r="BA169" i="2"/>
  <c r="AZ169" i="2"/>
  <c r="AY169" i="2"/>
  <c r="AX169" i="2"/>
  <c r="BA167" i="2"/>
  <c r="AZ167" i="2"/>
  <c r="AY167" i="2"/>
  <c r="AX167" i="2"/>
  <c r="BA158" i="2"/>
  <c r="AZ158" i="2"/>
  <c r="AY158" i="2"/>
  <c r="AX158" i="2"/>
  <c r="BA156" i="2"/>
  <c r="AZ156" i="2"/>
  <c r="AY156" i="2"/>
  <c r="AX156" i="2"/>
  <c r="BA153" i="2"/>
  <c r="AZ153" i="2"/>
  <c r="AY153" i="2"/>
  <c r="AX153" i="2"/>
  <c r="BA151" i="2"/>
  <c r="AZ151" i="2"/>
  <c r="AY151" i="2"/>
  <c r="AX151" i="2"/>
  <c r="BA149" i="2"/>
  <c r="AZ149" i="2"/>
  <c r="AY149" i="2"/>
  <c r="AX149" i="2"/>
  <c r="BA147" i="2"/>
  <c r="AZ147" i="2"/>
  <c r="AY147" i="2"/>
  <c r="AX147" i="2"/>
  <c r="BA145" i="2"/>
  <c r="AZ145" i="2"/>
  <c r="AY145" i="2"/>
  <c r="AX145" i="2"/>
  <c r="BA143" i="2"/>
  <c r="AZ143" i="2"/>
  <c r="AY143" i="2"/>
  <c r="AX143" i="2"/>
  <c r="BA141" i="2"/>
  <c r="AZ141" i="2"/>
  <c r="AY141" i="2"/>
  <c r="AX141" i="2"/>
  <c r="BA139" i="2"/>
  <c r="AZ139" i="2"/>
  <c r="AY139" i="2"/>
  <c r="AX139" i="2"/>
  <c r="BA137" i="2"/>
  <c r="AZ137" i="2"/>
  <c r="AY137" i="2"/>
  <c r="AX137" i="2"/>
  <c r="BA131" i="2"/>
  <c r="AZ131" i="2"/>
  <c r="AY131" i="2"/>
  <c r="AX131" i="2"/>
  <c r="F122" i="2"/>
  <c r="E120" i="2"/>
  <c r="J31" i="2"/>
  <c r="F89" i="2"/>
  <c r="E87" i="2"/>
  <c r="J24" i="2"/>
  <c r="E24" i="2"/>
  <c r="J125" i="2" s="1"/>
  <c r="J23" i="2"/>
  <c r="J21" i="2"/>
  <c r="E21" i="2"/>
  <c r="J124" i="2" s="1"/>
  <c r="J20" i="2"/>
  <c r="J18" i="2"/>
  <c r="E18" i="2"/>
  <c r="F125" i="2" s="1"/>
  <c r="J17" i="2"/>
  <c r="J15" i="2"/>
  <c r="E15" i="2"/>
  <c r="F124" i="2" s="1"/>
  <c r="J14" i="2"/>
  <c r="J122" i="2"/>
  <c r="E7" i="2"/>
  <c r="E118" i="2" s="1"/>
  <c r="L90" i="1"/>
  <c r="AM90" i="1"/>
  <c r="AM89" i="1"/>
  <c r="L89" i="1"/>
  <c r="AM87" i="1"/>
  <c r="L87" i="1"/>
  <c r="L85" i="1"/>
  <c r="L84" i="1"/>
  <c r="BC194" i="2"/>
  <c r="BC189" i="2"/>
  <c r="J173" i="2"/>
  <c r="J151" i="2"/>
  <c r="BC137" i="2"/>
  <c r="BC198" i="2"/>
  <c r="BC196" i="2"/>
  <c r="J189" i="2"/>
  <c r="BC173" i="2"/>
  <c r="BC156" i="2"/>
  <c r="J143" i="2"/>
  <c r="J131" i="2"/>
  <c r="J191" i="2"/>
  <c r="J184" i="2"/>
  <c r="J180" i="2"/>
  <c r="J153" i="2"/>
  <c r="BC139" i="2"/>
  <c r="J182" i="2"/>
  <c r="J158" i="2"/>
  <c r="BC151" i="2"/>
  <c r="J147" i="2"/>
  <c r="J145" i="2"/>
  <c r="J139" i="2"/>
  <c r="J198" i="2"/>
  <c r="BC191" i="2"/>
  <c r="J156" i="2"/>
  <c r="BC149" i="2"/>
  <c r="BC141" i="2"/>
  <c r="BC184" i="2"/>
  <c r="BC180" i="2"/>
  <c r="BC158" i="2"/>
  <c r="BC147" i="2"/>
  <c r="J141" i="2"/>
  <c r="J196" i="2"/>
  <c r="J194" i="2"/>
  <c r="BC153" i="2"/>
  <c r="BC143" i="2"/>
  <c r="BC131" i="2"/>
  <c r="AS94" i="1"/>
  <c r="BC182" i="2"/>
  <c r="J149" i="2"/>
  <c r="BC145" i="2"/>
  <c r="J137" i="2"/>
  <c r="J155" i="2" l="1"/>
  <c r="J188" i="2"/>
  <c r="J130" i="2"/>
  <c r="H186" i="2"/>
  <c r="J186" i="2" s="1"/>
  <c r="AW186" i="2" s="1"/>
  <c r="BA95" i="1"/>
  <c r="BA94" i="1" s="1"/>
  <c r="W33" i="1" s="1"/>
  <c r="AW95" i="1"/>
  <c r="F37" i="2"/>
  <c r="BB95" i="1" s="1"/>
  <c r="BB94" i="1" s="1"/>
  <c r="W34" i="1" s="1"/>
  <c r="F39" i="2"/>
  <c r="BD95" i="1" s="1"/>
  <c r="BD94" i="1" s="1"/>
  <c r="W36" i="1" s="1"/>
  <c r="F38" i="2"/>
  <c r="BC95" i="1" s="1"/>
  <c r="BC94" i="1" s="1"/>
  <c r="W35" i="1" s="1"/>
  <c r="BC188" i="2"/>
  <c r="J104" i="2" s="1"/>
  <c r="BC130" i="2"/>
  <c r="J98" i="2" s="1"/>
  <c r="E85" i="2"/>
  <c r="J89" i="2"/>
  <c r="F91" i="2"/>
  <c r="J91" i="2"/>
  <c r="F92" i="2"/>
  <c r="J92" i="2"/>
  <c r="AW131" i="2"/>
  <c r="AW137" i="2"/>
  <c r="AW139" i="2"/>
  <c r="AW141" i="2"/>
  <c r="AW143" i="2"/>
  <c r="AW145" i="2"/>
  <c r="AW147" i="2"/>
  <c r="AW149" i="2"/>
  <c r="AW151" i="2"/>
  <c r="AW153" i="2"/>
  <c r="AW156" i="2"/>
  <c r="AW158" i="2"/>
  <c r="AW173" i="2"/>
  <c r="AW180" i="2"/>
  <c r="AW182" i="2"/>
  <c r="AW184" i="2"/>
  <c r="AW189" i="2"/>
  <c r="AW191" i="2"/>
  <c r="AW194" i="2"/>
  <c r="AW196" i="2"/>
  <c r="AW198" i="2"/>
  <c r="J179" i="2" l="1"/>
  <c r="J178" i="2" s="1"/>
  <c r="BC186" i="2"/>
  <c r="BC179" i="2" s="1"/>
  <c r="AW94" i="1"/>
  <c r="AY94" i="1"/>
  <c r="AX94" i="1"/>
  <c r="AU95" i="1"/>
  <c r="AU94" i="1" s="1"/>
  <c r="AW176" i="2"/>
  <c r="AW167" i="2"/>
  <c r="J176" i="2"/>
  <c r="J175" i="2" s="1"/>
  <c r="AW169" i="2"/>
  <c r="AW171" i="2"/>
  <c r="J103" i="2" l="1"/>
  <c r="BC178" i="2"/>
  <c r="J102" i="2" s="1"/>
  <c r="BC176" i="2"/>
  <c r="BC175" i="2" s="1"/>
  <c r="J101" i="2" s="1"/>
  <c r="J169" i="2"/>
  <c r="BC169" i="2"/>
  <c r="J167" i="2"/>
  <c r="BC167" i="2"/>
  <c r="BC171" i="2" l="1"/>
  <c r="BC166" i="2" s="1"/>
  <c r="BC162" i="2" s="1"/>
  <c r="J171" i="2"/>
  <c r="J166" i="2" s="1"/>
  <c r="J129" i="2" l="1"/>
  <c r="J128" i="2" s="1"/>
  <c r="J100" i="2"/>
  <c r="BC155" i="2"/>
  <c r="BC129" i="2" l="1"/>
  <c r="J99" i="2"/>
  <c r="BC128" i="2" l="1"/>
  <c r="J96" i="2" s="1"/>
  <c r="J97" i="2"/>
  <c r="J109" i="2" l="1"/>
  <c r="J30" i="2"/>
  <c r="J32" i="2" s="1"/>
  <c r="F35" i="2" s="1"/>
  <c r="J35" i="2" l="1"/>
  <c r="AV95" i="1" s="1"/>
  <c r="AT95" i="1" s="1"/>
  <c r="AZ95" i="1"/>
  <c r="AZ94" i="1" s="1"/>
  <c r="J41" i="2"/>
  <c r="AV94" i="1" l="1"/>
  <c r="AT94" i="1" l="1"/>
</calcChain>
</file>

<file path=xl/sharedStrings.xml><?xml version="1.0" encoding="utf-8"?>
<sst xmlns="http://schemas.openxmlformats.org/spreadsheetml/2006/main" count="794" uniqueCount="287">
  <si>
    <t>Export Komplet</t>
  </si>
  <si>
    <t/>
  </si>
  <si>
    <t>2.0</t>
  </si>
  <si>
    <t>False</t>
  </si>
  <si>
    <t>{de19bd32-a8c0-49fb-a187-c721ec0cf474}</t>
  </si>
  <si>
    <t>&gt;&gt;  skryté sloupce  &lt;&lt;</t>
  </si>
  <si>
    <t>0,01</t>
  </si>
  <si>
    <t>21</t>
  </si>
  <si>
    <t>12</t>
  </si>
  <si>
    <t>REKAPITULACE ZAKÁZKY</t>
  </si>
  <si>
    <t>v ---  níže se nacházejí doplnkové a pomocné údaje k sestavám  --- v</t>
  </si>
  <si>
    <t>0,001</t>
  </si>
  <si>
    <t>Kód:</t>
  </si>
  <si>
    <t>Zakázka:</t>
  </si>
  <si>
    <t>plot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</si>
  <si>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</si>
  <si>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</si>
  <si>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</si>
  <si>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</si>
  <si>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</si>
  <si>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</si>
  <si>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</si>
  <si>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</si>
  <si>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</si>
  <si>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</si>
  <si>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</si>
  <si>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</si>
  <si>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</si>
  <si>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</si>
  <si>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</si>
  <si>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</si>
  <si>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</si>
  <si>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</si>
  <si>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</si>
  <si>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</si>
  <si>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</si>
  <si>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</si>
  <si>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</si>
  <si>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</si>
  <si>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</si>
  <si>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</si>
  <si>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</si>
  <si>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</si>
  <si>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</si>
  <si>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</si>
  <si>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</si>
  <si>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</si>
  <si>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</si>
  <si>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</si>
  <si>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</si>
  <si>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</si>
  <si>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</si>
  <si>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</si>
  <si>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</si>
  <si>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</si>
  <si>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</si>
  <si>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</si>
  <si>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</si>
  <si>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</si>
  <si>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</si>
  <si>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</si>
  <si>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</si>
  <si>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</si>
  <si>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</si>
  <si>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</si>
  <si>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</si>
  <si>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</si>
  <si>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</si>
  <si>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</si>
  <si>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</si>
  <si>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</si>
  <si>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</si>
  <si>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</si>
  <si>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</si>
  <si>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</si>
  <si>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</si>
  <si>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</si>
  <si>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</si>
  <si>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{2bd853c8-679a-4f7f-8159-a8befd62095d}</t>
  </si>
  <si>
    <t>2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</si>
  <si>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</si>
  <si>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</si>
  <si>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</si>
  <si>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</si>
  <si>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</si>
  <si>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</si>
  <si>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</si>
  <si>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</si>
  <si>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</si>
  <si>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</si>
  <si>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</si>
  <si>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</si>
  <si>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</si>
  <si>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</si>
  <si>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</si>
  <si>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</si>
  <si>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</si>
  <si>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</si>
  <si>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</si>
  <si>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</si>
  <si>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</si>
  <si>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</si>
  <si>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</si>
  <si>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</si>
  <si>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</si>
  <si>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</si>
  <si>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</si>
  <si>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</si>
  <si>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</si>
  <si>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</si>
  <si>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</si>
  <si>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</si>
  <si>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</si>
  <si>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</si>
  <si>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</si>
  <si>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338171111</t>
  </si>
  <si>
    <t>kus</t>
  </si>
  <si>
    <t>4</t>
  </si>
  <si>
    <t>1086445089</t>
  </si>
  <si>
    <t>PP</t>
  </si>
  <si>
    <t>Montáž sloupků a vzpěr plotových ocelových trubkových nebo profilovaných výšky do 2 m se zalitím cementovou maltou do vynechaných otvorů</t>
  </si>
  <si>
    <t>1417104733</t>
  </si>
  <si>
    <t>M</t>
  </si>
  <si>
    <t>8</t>
  </si>
  <si>
    <t>1498104853</t>
  </si>
  <si>
    <t>-1512848213</t>
  </si>
  <si>
    <t>5</t>
  </si>
  <si>
    <t>-980151274</t>
  </si>
  <si>
    <t>6</t>
  </si>
  <si>
    <t>-1037552313</t>
  </si>
  <si>
    <t>7</t>
  </si>
  <si>
    <t>1737965519</t>
  </si>
  <si>
    <t>9</t>
  </si>
  <si>
    <t>1190641790</t>
  </si>
  <si>
    <t>13</t>
  </si>
  <si>
    <t>904052205</t>
  </si>
  <si>
    <t>14</t>
  </si>
  <si>
    <t>1972722352</t>
  </si>
  <si>
    <t>15</t>
  </si>
  <si>
    <t>-1339129970</t>
  </si>
  <si>
    <t>16</t>
  </si>
  <si>
    <t>25</t>
  </si>
  <si>
    <t>-227562907</t>
  </si>
  <si>
    <t>32</t>
  </si>
  <si>
    <t>Ostatní konstrukce a práce, bourání</t>
  </si>
  <si>
    <t>38</t>
  </si>
  <si>
    <t>966071721</t>
  </si>
  <si>
    <t>1208782578</t>
  </si>
  <si>
    <t>39</t>
  </si>
  <si>
    <t>966071822</t>
  </si>
  <si>
    <t>m</t>
  </si>
  <si>
    <t>1280237972</t>
  </si>
  <si>
    <t>40</t>
  </si>
  <si>
    <t>-759313062</t>
  </si>
  <si>
    <t>997</t>
  </si>
  <si>
    <t>Přesun sutě</t>
  </si>
  <si>
    <t>49</t>
  </si>
  <si>
    <t>997013111</t>
  </si>
  <si>
    <t>Vnitrostaveništní doprava suti a vybouraných hmot pro budovy v do 6 m</t>
  </si>
  <si>
    <t>t</t>
  </si>
  <si>
    <t>-1272240862</t>
  </si>
  <si>
    <t>Vnitrostaveništní doprava suti a vybouraných hmot vodorovně do 50 m s naložením základní pro budovy a haly výšky do 6 m</t>
  </si>
  <si>
    <t>51</t>
  </si>
  <si>
    <t>997013501</t>
  </si>
  <si>
    <t>Odvoz suti a vybouraných hmot na skládku nebo meziskládku do 1 km se složením</t>
  </si>
  <si>
    <t>-2054250291</t>
  </si>
  <si>
    <t>Odvoz suti a vybouraných hmot na skládku nebo meziskládku se složením, na vzdálenost do 1 km</t>
  </si>
  <si>
    <t>52</t>
  </si>
  <si>
    <t>997013509</t>
  </si>
  <si>
    <t>Příplatek k odvozu suti a vybouraných hmot na skládku ZKD 1 km přes 1 km</t>
  </si>
  <si>
    <t>645468688</t>
  </si>
  <si>
    <t>Odvoz suti a vybouraných hmot na skládku nebo meziskládku se složením, na vzdálenost Příplatek k ceně za každý další započatý 1 km přes 1 km</t>
  </si>
  <si>
    <t>54</t>
  </si>
  <si>
    <t>997013631</t>
  </si>
  <si>
    <t>Poplatek za uložení na skládce (skládkovné) stavebního odpadu směsného kód odpadu 17 09 04</t>
  </si>
  <si>
    <t>-76295723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</si>
  <si>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</si>
  <si>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</si>
  <si>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</si>
  <si>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55</t>
  </si>
  <si>
    <t>1210920468</t>
  </si>
  <si>
    <t>PSV</t>
  </si>
  <si>
    <t>Práce a dodávky PSV</t>
  </si>
  <si>
    <t>767</t>
  </si>
  <si>
    <t>Konstrukce zámečnické</t>
  </si>
  <si>
    <t>56</t>
  </si>
  <si>
    <t>767991911</t>
  </si>
  <si>
    <t>Opravy zámečnických konstrukcí ostatní - samostatné svařování</t>
  </si>
  <si>
    <t>1625242178</t>
  </si>
  <si>
    <t>Ostatní opravy svařováním</t>
  </si>
  <si>
    <t>57</t>
  </si>
  <si>
    <t>767995101</t>
  </si>
  <si>
    <t>Montáž atypických zámečnických konstrukcí hmotnosti do 1 kg</t>
  </si>
  <si>
    <t>kg</t>
  </si>
  <si>
    <t>-931540421</t>
  </si>
  <si>
    <t>Montáž ostatních atypických zámečnických konstrukcí hmotnosti do 1 kg</t>
  </si>
  <si>
    <t>60</t>
  </si>
  <si>
    <t>14550154</t>
  </si>
  <si>
    <t>-1248286144</t>
  </si>
  <si>
    <t>63</t>
  </si>
  <si>
    <t>998767201</t>
  </si>
  <si>
    <t>Přesun hmot procentní pro zámečnické konstrukce v objektech v do 6 m</t>
  </si>
  <si>
    <t>%</t>
  </si>
  <si>
    <t>-304142670</t>
  </si>
  <si>
    <t>Přesun hmot pro zámečnické konstrukce stanovený procentní sazbou (%) z ceny vodorovná dopravní vzdálenost do 50 m základní v objektech výšky do 6 m</t>
  </si>
  <si>
    <t>783</t>
  </si>
  <si>
    <t>Dokončovací práce - nátěry</t>
  </si>
  <si>
    <t>64</t>
  </si>
  <si>
    <t>783306801</t>
  </si>
  <si>
    <t>Odstranění nátěru ze zámečnických konstrukcí obroušením</t>
  </si>
  <si>
    <t>m2</t>
  </si>
  <si>
    <t>-170079771</t>
  </si>
  <si>
    <t>Odstranění nátěrů ze zámečnických konstrukcí obroušením</t>
  </si>
  <si>
    <t>65</t>
  </si>
  <si>
    <t>783306805</t>
  </si>
  <si>
    <t>Odstranění nátěru ze zámečnických konstrukcí opálením</t>
  </si>
  <si>
    <t>-1155117057</t>
  </si>
  <si>
    <t>Odstranění nátěrů ze zámečnických konstrukcí opálením s obroušením</t>
  </si>
  <si>
    <t>Odstranění nátěrů ze zámečnických konstrukcí odstraňovačem nátěrů s obroušením</t>
  </si>
  <si>
    <t>67</t>
  </si>
  <si>
    <t>783306809</t>
  </si>
  <si>
    <t>Odstranění nátěru ze zámečnických konstrukcí okartáčováním</t>
  </si>
  <si>
    <t>-463683683</t>
  </si>
  <si>
    <t>Odstranění nátěrů ze zámečnických konstrukcí okartáčováním</t>
  </si>
  <si>
    <t>70</t>
  </si>
  <si>
    <t>783314201</t>
  </si>
  <si>
    <t>712676906</t>
  </si>
  <si>
    <t>Základní antikorozní nátěr zámečnických konstrukcí jednonásobný syntetický standardní</t>
  </si>
  <si>
    <t>783317101</t>
  </si>
  <si>
    <t>86</t>
  </si>
  <si>
    <t>77711153</t>
  </si>
  <si>
    <t>348171146</t>
  </si>
  <si>
    <t>Montáž oplocení z dílců kovových panelových svařovaných, na ocelové profilované sloupky, výšky přes 1,5 do 2,0 m</t>
  </si>
  <si>
    <t>Lešení a stavební výtahy</t>
  </si>
  <si>
    <t>941955001R00</t>
  </si>
  <si>
    <t>96607288</t>
  </si>
  <si>
    <t>Rozebrání sportovních sítí oplocení na ocelové sloupky v přes 2 do 6 m</t>
  </si>
  <si>
    <t>Rozebrání sportovních sítí z oplocení  na ocelové sloupky, výšky přes 2 do 6 m</t>
  </si>
  <si>
    <t>SIL.GR401008</t>
  </si>
  <si>
    <t>plotový panel svařovaný, bez prolisu, sport. verze povrchová úprava PZ+PE zvýšená pevnost drátu</t>
  </si>
  <si>
    <t>SIL.OR553424</t>
  </si>
  <si>
    <t>PP vysokopevnostní bezuzlový,pevně obšitý okraj, max. pevnost oka v tahu: 1,60 kN</t>
  </si>
  <si>
    <t>Montáž ochranných fotbalových sportovních sítí</t>
  </si>
  <si>
    <t>SIL.215N120</t>
  </si>
  <si>
    <t>SIL.212120</t>
  </si>
  <si>
    <t>PP vysokopevnostní bezuzlový,pevně obšitý okraj, max. pevnost oka v tahu: 3,20 kN</t>
  </si>
  <si>
    <t>Kotevní lano Polysteel 12 mm, vpletené do sítě</t>
  </si>
  <si>
    <t>SIL.213702</t>
  </si>
  <si>
    <t>Ocelové lano pozinkované ø 4,0 mm</t>
  </si>
  <si>
    <t>SIL.2102A</t>
  </si>
  <si>
    <t>Ostatní příslušenství pro montáž sportovních sítí</t>
  </si>
  <si>
    <t>Pletené šnůry, napináky, karabiny, spojovací materiál</t>
  </si>
  <si>
    <t>SIL.BH.20001</t>
  </si>
  <si>
    <t>Rozpěrná tyč BETA D60 3,1 m bez hlavy (profil kvadrát)</t>
  </si>
  <si>
    <t>Příchytka panelů pevná</t>
  </si>
  <si>
    <t>SIL.OR553450</t>
  </si>
  <si>
    <t>SIL.OR553455</t>
  </si>
  <si>
    <t>Spojka panelů ocelová</t>
  </si>
  <si>
    <t>Pevná příchytka plotových panelů RAL 6005</t>
  </si>
  <si>
    <t>Ocelová spojka panelů oplocení pro zpevnění volných části</t>
  </si>
  <si>
    <t>Montáž rozpěrných tyčí ocelových v do 3,5 m ukotvením k sloupkům oplocení</t>
  </si>
  <si>
    <t>Montáž rozpěrných tyčí ocelových trubkových nebo profilovaných délky do 3,50 m ukotvením k pevnému podkladu</t>
  </si>
  <si>
    <t>338171188</t>
  </si>
  <si>
    <t>Rozebrání oplocení z drátěného pletiva se čtvercovými oky v přes 1,6 do 2,5 m</t>
  </si>
  <si>
    <t>Rozebrání oplocení z pletiva drátěného se čtvercovými oky, výšky přes 1,6 do 2,5 m</t>
  </si>
  <si>
    <t xml:space="preserve">Přesun hmot pro oplocení </t>
  </si>
  <si>
    <t xml:space="preserve">Krycí nátěr syntetický zámečnických konstrukcí jednonásobný </t>
  </si>
  <si>
    <t>Osazování panelů plotových ocelových systém sportovní panely do výšky 2,5 m</t>
  </si>
  <si>
    <t>bm</t>
  </si>
  <si>
    <t>ks</t>
  </si>
  <si>
    <t>kpl</t>
  </si>
  <si>
    <t>Rozpěrná tyč BETA D60 3,1 m bez hlavy (profil kvadrát) RAL 6005</t>
  </si>
  <si>
    <t>Lešení lehké pomocné, posuvné výška podlahy do 5 m, včetně montáže demontáže a přesun po staveništi</t>
  </si>
  <si>
    <t>998232112</t>
  </si>
  <si>
    <t>Přesun hmot pro oplocení se svislou nosnou konstrukcí zděnou z cihel, tvárnic, bloků, popř. kovovou nebo dřevěnou vodorovná dopravní vzdálenost do 100 m, pro oplocení výšky do 6 m</t>
  </si>
  <si>
    <t>profil ocelový svařovaný jakost S235 tvaru L nebo T indivudální výroba</t>
  </si>
  <si>
    <t xml:space="preserve">Ochranná síť PP 5,0 mm, oko 120 mm </t>
  </si>
  <si>
    <t xml:space="preserve">Ochranná síť PP 4,0 mm, oko 120 mm </t>
  </si>
  <si>
    <t>Plotový panel svařovaný v  do 1,5m š do 2,5m průměru drátu 5/6 mm oka 50x200mm bez prolisu, sport. verze povrchová úprava PZ+PE zvýšená pevnost drátu</t>
  </si>
  <si>
    <t>Základní antikorozní jednonásobný syntetický standardní nátěr zámečnických konstrukcí včetně materiálů</t>
  </si>
  <si>
    <t>Krycí jednonásobný syntetický standardní nátěr zámečnických konstrukcí včetně materiálů</t>
  </si>
  <si>
    <t>Bourání výztuh plotových ocelových do 2,5 m odřezáním</t>
  </si>
  <si>
    <t>Bourání plotových výztuh ocelových trubkových nebo profilovaných výšky do 2,50 m odřezáním</t>
  </si>
  <si>
    <t>profil ocelový svařovaný - dodatečné nosné prvky</t>
  </si>
  <si>
    <t xml:space="preserve">  </t>
  </si>
  <si>
    <t>Oprava oplocení Městský fotbalový stadion v Karviné-Ráji</t>
  </si>
  <si>
    <t>Oprava oplocení fotbalového hřiště s umělým povrchem v areálu MFS v Karviné – Ráji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</si>
</sst>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color rgb="FF0000FF"/>
      <name val="Arial"/>
      <family val="2"/>
      <charset val="238"/>
    </font>
    <font>
      <sz val="9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1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1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1" fillId="4" borderId="0" xfId="0" applyNumberFormat="1" applyFont="1" applyFill="1" applyAlignment="1">
      <alignment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4" fontId="28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31" fillId="0" borderId="23" xfId="0" applyFont="1" applyBorder="1" applyAlignment="1" applyProtection="1">
      <alignment horizontal="center" vertical="center"/>
      <protection locked="0"/>
    </xf>
    <xf numFmtId="49" fontId="31" fillId="0" borderId="23" xfId="0" applyNumberFormat="1" applyFont="1" applyBorder="1" applyAlignment="1" applyProtection="1">
      <alignment horizontal="left" vertical="center" wrapText="1"/>
      <protection locked="0"/>
    </xf>
    <xf numFmtId="0" fontId="31" fillId="0" borderId="23" xfId="0" applyFont="1" applyBorder="1" applyAlignment="1" applyProtection="1">
      <alignment horizontal="left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4" fontId="31" fillId="0" borderId="23" xfId="0" applyNumberFormat="1" applyFont="1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167" fontId="31" fillId="5" borderId="23" xfId="0" applyNumberFormat="1" applyFont="1" applyFill="1" applyBorder="1" applyAlignment="1" applyProtection="1">
      <alignment vertical="center"/>
      <protection locked="0"/>
    </xf>
    <xf numFmtId="49" fontId="35" fillId="0" borderId="23" xfId="2" applyNumberFormat="1" applyFont="1" applyBorder="1" applyAlignment="1">
      <alignment horizontal="left" vertical="center" wrapText="1"/>
    </xf>
    <xf numFmtId="0" fontId="35" fillId="0" borderId="23" xfId="2" applyFont="1" applyBorder="1" applyAlignment="1">
      <alignment horizontal="left" vertical="center" wrapText="1"/>
    </xf>
    <xf numFmtId="167" fontId="19" fillId="5" borderId="23" xfId="0" applyNumberFormat="1" applyFont="1" applyFill="1" applyBorder="1" applyAlignment="1" applyProtection="1">
      <alignment vertical="center"/>
      <protection locked="0"/>
    </xf>
    <xf numFmtId="49" fontId="34" fillId="0" borderId="23" xfId="2" applyNumberFormat="1" applyFont="1" applyBorder="1" applyAlignment="1">
      <alignment horizontal="left" vertical="center" wrapText="1"/>
    </xf>
    <xf numFmtId="0" fontId="34" fillId="0" borderId="23" xfId="2" applyFont="1" applyBorder="1" applyAlignment="1">
      <alignment horizontal="left" vertical="center" wrapText="1"/>
    </xf>
    <xf numFmtId="0" fontId="19" fillId="0" borderId="16" xfId="0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 shrinkToFit="1"/>
    </xf>
    <xf numFmtId="166" fontId="36" fillId="0" borderId="0" xfId="0" quotePrefix="1" applyNumberFormat="1" applyFont="1" applyAlignment="1">
      <alignment horizontal="left" vertical="top" wrapText="1"/>
    </xf>
    <xf numFmtId="166" fontId="36" fillId="0" borderId="0" xfId="0" applyNumberFormat="1" applyFont="1" applyAlignment="1">
      <alignment horizontal="center" vertical="top" wrapText="1" shrinkToFit="1"/>
    </xf>
    <xf numFmtId="166" fontId="36" fillId="0" borderId="0" xfId="0" applyNumberFormat="1" applyFont="1" applyAlignment="1">
      <alignment vertical="top" wrapText="1" shrinkToFit="1"/>
    </xf>
    <xf numFmtId="49" fontId="19" fillId="0" borderId="24" xfId="0" applyNumberFormat="1" applyFont="1" applyBorder="1" applyAlignment="1">
      <alignment vertical="top"/>
    </xf>
    <xf numFmtId="49" fontId="19" fillId="0" borderId="25" xfId="0" applyNumberFormat="1" applyFont="1" applyBorder="1" applyAlignment="1">
      <alignment horizontal="left" vertical="top" wrapText="1"/>
    </xf>
    <xf numFmtId="0" fontId="19" fillId="0" borderId="25" xfId="0" applyFont="1" applyBorder="1" applyAlignment="1">
      <alignment horizontal="center" vertical="top" shrinkToFit="1"/>
    </xf>
    <xf numFmtId="166" fontId="19" fillId="5" borderId="25" xfId="0" applyNumberFormat="1" applyFont="1" applyFill="1" applyBorder="1" applyAlignment="1">
      <alignment vertical="top" shrinkToFit="1"/>
    </xf>
    <xf numFmtId="4" fontId="19" fillId="0" borderId="25" xfId="0" applyNumberFormat="1" applyFont="1" applyBorder="1" applyAlignment="1" applyProtection="1">
      <alignment vertical="top" shrinkToFit="1"/>
      <protection locked="0"/>
    </xf>
    <xf numFmtId="4" fontId="19" fillId="0" borderId="25" xfId="0" applyNumberFormat="1" applyFont="1" applyBorder="1" applyAlignment="1">
      <alignment vertical="top" shrinkToFit="1"/>
    </xf>
    <xf numFmtId="0" fontId="0" fillId="0" borderId="26" xfId="0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workbookViewId="0">
      <selection activeCell="AN100" sqref="AN100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90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96">
        <v>1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6"/>
      <c r="BS5" s="13" t="s">
        <v>6</v>
      </c>
    </row>
    <row r="6" spans="1:74" ht="36.950000000000003" customHeight="1" x14ac:dyDescent="0.2">
      <c r="B6" s="16"/>
      <c r="D6" s="21" t="s">
        <v>13</v>
      </c>
      <c r="K6" s="197" t="s">
        <v>285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6"/>
      <c r="BS6" s="13" t="s">
        <v>6</v>
      </c>
    </row>
    <row r="7" spans="1:74" ht="12" customHeight="1" x14ac:dyDescent="0.2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17</v>
      </c>
      <c r="K8" s="20" t="s">
        <v>18</v>
      </c>
      <c r="AK8" s="22" t="s">
        <v>19</v>
      </c>
      <c r="AN8" s="165">
        <v>45534</v>
      </c>
      <c r="AR8" s="16"/>
      <c r="BS8" s="13" t="s">
        <v>6</v>
      </c>
    </row>
    <row r="9" spans="1:74" ht="14.4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 x14ac:dyDescent="0.2">
      <c r="B11" s="16"/>
      <c r="E11" s="20" t="s">
        <v>18</v>
      </c>
      <c r="AK11" s="22" t="s">
        <v>22</v>
      </c>
      <c r="AN11" s="20" t="s">
        <v>1</v>
      </c>
      <c r="AR11" s="16"/>
      <c r="BS11" s="13" t="s">
        <v>6</v>
      </c>
    </row>
    <row r="12" spans="1:74" ht="6.9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23</v>
      </c>
      <c r="AK13" s="22" t="s">
        <v>21</v>
      </c>
      <c r="AN13" s="20" t="s">
        <v>1</v>
      </c>
      <c r="AR13" s="16"/>
      <c r="BS13" s="13" t="s">
        <v>6</v>
      </c>
    </row>
    <row r="14" spans="1:74" ht="12.75" x14ac:dyDescent="0.2">
      <c r="B14" s="16"/>
      <c r="E14" s="20" t="s">
        <v>18</v>
      </c>
      <c r="AK14" s="22" t="s">
        <v>22</v>
      </c>
      <c r="AN14" s="20" t="s">
        <v>1</v>
      </c>
      <c r="AR14" s="16"/>
      <c r="BS14" s="13" t="s">
        <v>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24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 x14ac:dyDescent="0.2">
      <c r="B17" s="16"/>
      <c r="E17" s="20" t="s">
        <v>18</v>
      </c>
      <c r="AK17" s="22" t="s">
        <v>22</v>
      </c>
      <c r="AN17" s="20" t="s">
        <v>1</v>
      </c>
      <c r="AR17" s="16"/>
      <c r="BS17" s="13" t="s">
        <v>25</v>
      </c>
    </row>
    <row r="18" spans="2:71" ht="6.9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26</v>
      </c>
      <c r="AK19" s="22" t="s">
        <v>21</v>
      </c>
      <c r="AN19" s="20" t="s">
        <v>1</v>
      </c>
      <c r="AR19" s="16"/>
      <c r="BS19" s="13" t="s">
        <v>6</v>
      </c>
    </row>
    <row r="20" spans="2:71" ht="18.399999999999999" customHeight="1" x14ac:dyDescent="0.2">
      <c r="B20" s="16"/>
      <c r="E20" s="20" t="s">
        <v>18</v>
      </c>
      <c r="AK20" s="22" t="s">
        <v>22</v>
      </c>
      <c r="AN20" s="20" t="s">
        <v>1</v>
      </c>
      <c r="AR20" s="16"/>
      <c r="BS20" s="13" t="s">
        <v>25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27</v>
      </c>
      <c r="AR22" s="16"/>
    </row>
    <row r="23" spans="2:71" ht="16.5" customHeight="1" x14ac:dyDescent="0.2">
      <c r="B23" s="16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ht="14.45" customHeight="1" x14ac:dyDescent="0.2">
      <c r="B26" s="16"/>
      <c r="D26" s="25" t="s">
        <v>28</v>
      </c>
      <c r="AK26" s="199">
        <f>'01 - plot'!J30</f>
        <v>0</v>
      </c>
      <c r="AL26" s="191"/>
      <c r="AM26" s="191"/>
      <c r="AN26" s="191"/>
      <c r="AO26" s="191"/>
      <c r="AR26" s="16"/>
    </row>
    <row r="27" spans="2:71" ht="14.45" customHeight="1" x14ac:dyDescent="0.2">
      <c r="B27" s="16"/>
      <c r="D27" s="25" t="s">
        <v>29</v>
      </c>
      <c r="AK27" s="199">
        <f>'01 - plot'!J31</f>
        <v>0</v>
      </c>
      <c r="AL27" s="199"/>
      <c r="AM27" s="199"/>
      <c r="AN27" s="199"/>
      <c r="AO27" s="199"/>
      <c r="AR27" s="16"/>
    </row>
    <row r="28" spans="2:71" s="1" customFormat="1" ht="6.95" customHeight="1" x14ac:dyDescent="0.2">
      <c r="B28" s="27"/>
      <c r="AR28" s="27"/>
    </row>
    <row r="29" spans="2:71" s="1" customFormat="1" ht="25.9" customHeight="1" x14ac:dyDescent="0.2">
      <c r="B29" s="27"/>
      <c r="D29" s="28" t="s">
        <v>30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194">
        <f>SUM(AK26:AO28)</f>
        <v>0</v>
      </c>
      <c r="AL29" s="195"/>
      <c r="AM29" s="195"/>
      <c r="AN29" s="195"/>
      <c r="AO29" s="195"/>
      <c r="AR29" s="27"/>
    </row>
    <row r="30" spans="2:71" s="1" customFormat="1" ht="6.95" customHeight="1" x14ac:dyDescent="0.2">
      <c r="B30" s="27"/>
      <c r="AR30" s="27"/>
    </row>
    <row r="31" spans="2:71" s="1" customFormat="1" ht="12.75" x14ac:dyDescent="0.2">
      <c r="B31" s="27"/>
      <c r="L31" s="166" t="s">
        <v>31</v>
      </c>
      <c r="M31" s="166"/>
      <c r="N31" s="166"/>
      <c r="O31" s="166"/>
      <c r="P31" s="166"/>
      <c r="W31" s="166" t="s">
        <v>32</v>
      </c>
      <c r="X31" s="166"/>
      <c r="Y31" s="166"/>
      <c r="Z31" s="166"/>
      <c r="AA31" s="166"/>
      <c r="AB31" s="166"/>
      <c r="AC31" s="166"/>
      <c r="AD31" s="166"/>
      <c r="AE31" s="166"/>
      <c r="AK31" s="166" t="s">
        <v>33</v>
      </c>
      <c r="AL31" s="166"/>
      <c r="AM31" s="166"/>
      <c r="AN31" s="166"/>
      <c r="AO31" s="166"/>
      <c r="AR31" s="27"/>
    </row>
    <row r="32" spans="2:71" s="2" customFormat="1" ht="14.45" customHeight="1" x14ac:dyDescent="0.2">
      <c r="B32" s="31"/>
      <c r="D32" s="22" t="s">
        <v>34</v>
      </c>
      <c r="F32" s="22" t="s">
        <v>35</v>
      </c>
      <c r="L32" s="169">
        <v>0.21</v>
      </c>
      <c r="M32" s="168"/>
      <c r="N32" s="168"/>
      <c r="O32" s="168"/>
      <c r="P32" s="168"/>
      <c r="W32" s="167">
        <f>AK29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f>(W32*1.21)-W32</f>
        <v>0</v>
      </c>
      <c r="AL32" s="168"/>
      <c r="AM32" s="168"/>
      <c r="AN32" s="168"/>
      <c r="AO32" s="168"/>
      <c r="AR32" s="31"/>
    </row>
    <row r="33" spans="2:44" s="2" customFormat="1" ht="14.45" customHeight="1" x14ac:dyDescent="0.2">
      <c r="B33" s="31"/>
      <c r="F33" s="22" t="s">
        <v>36</v>
      </c>
      <c r="L33" s="169">
        <v>0.12</v>
      </c>
      <c r="M33" s="168"/>
      <c r="N33" s="168"/>
      <c r="O33" s="168"/>
      <c r="P33" s="168"/>
      <c r="W33" s="167">
        <f>ROUND(BA94 + SUM(CE97),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f>(W33*1.12)-W33</f>
        <v>0</v>
      </c>
      <c r="AL33" s="168"/>
      <c r="AM33" s="168"/>
      <c r="AN33" s="168"/>
      <c r="AO33" s="168"/>
      <c r="AR33" s="31"/>
    </row>
    <row r="34" spans="2:44" s="2" customFormat="1" ht="14.45" hidden="1" customHeight="1" x14ac:dyDescent="0.2">
      <c r="B34" s="31"/>
      <c r="F34" s="22" t="s">
        <v>37</v>
      </c>
      <c r="L34" s="169">
        <v>0.21</v>
      </c>
      <c r="M34" s="168"/>
      <c r="N34" s="168"/>
      <c r="O34" s="168"/>
      <c r="P34" s="168"/>
      <c r="W34" s="167" t="e">
        <f>ROUND(BB94 + SUM(CF97), 2)</f>
        <v>#REF!</v>
      </c>
      <c r="X34" s="168"/>
      <c r="Y34" s="168"/>
      <c r="Z34" s="168"/>
      <c r="AA34" s="168"/>
      <c r="AB34" s="168"/>
      <c r="AC34" s="168"/>
      <c r="AD34" s="168"/>
      <c r="AE34" s="168"/>
      <c r="AK34" s="167">
        <v>0</v>
      </c>
      <c r="AL34" s="168"/>
      <c r="AM34" s="168"/>
      <c r="AN34" s="168"/>
      <c r="AO34" s="168"/>
      <c r="AR34" s="31"/>
    </row>
    <row r="35" spans="2:44" s="2" customFormat="1" ht="14.45" hidden="1" customHeight="1" x14ac:dyDescent="0.2">
      <c r="B35" s="31"/>
      <c r="F35" s="22" t="s">
        <v>38</v>
      </c>
      <c r="L35" s="169">
        <v>0.12</v>
      </c>
      <c r="M35" s="168"/>
      <c r="N35" s="168"/>
      <c r="O35" s="168"/>
      <c r="P35" s="168"/>
      <c r="W35" s="167" t="e">
        <f>ROUND(BC94 + SUM(CG97), 2)</f>
        <v>#REF!</v>
      </c>
      <c r="X35" s="168"/>
      <c r="Y35" s="168"/>
      <c r="Z35" s="168"/>
      <c r="AA35" s="168"/>
      <c r="AB35" s="168"/>
      <c r="AC35" s="168"/>
      <c r="AD35" s="168"/>
      <c r="AE35" s="168"/>
      <c r="AK35" s="167">
        <v>0</v>
      </c>
      <c r="AL35" s="168"/>
      <c r="AM35" s="168"/>
      <c r="AN35" s="168"/>
      <c r="AO35" s="168"/>
      <c r="AR35" s="31"/>
    </row>
    <row r="36" spans="2:44" s="2" customFormat="1" ht="14.45" hidden="1" customHeight="1" x14ac:dyDescent="0.2">
      <c r="B36" s="31"/>
      <c r="F36" s="22" t="s">
        <v>39</v>
      </c>
      <c r="L36" s="169">
        <v>0</v>
      </c>
      <c r="M36" s="168"/>
      <c r="N36" s="168"/>
      <c r="O36" s="168"/>
      <c r="P36" s="168"/>
      <c r="W36" s="167" t="e">
        <f>ROUND(BD94 + SUM(CH97), 2)</f>
        <v>#REF!</v>
      </c>
      <c r="X36" s="168"/>
      <c r="Y36" s="168"/>
      <c r="Z36" s="168"/>
      <c r="AA36" s="168"/>
      <c r="AB36" s="168"/>
      <c r="AC36" s="168"/>
      <c r="AD36" s="168"/>
      <c r="AE36" s="168"/>
      <c r="AK36" s="167">
        <v>0</v>
      </c>
      <c r="AL36" s="168"/>
      <c r="AM36" s="168"/>
      <c r="AN36" s="168"/>
      <c r="AO36" s="168"/>
      <c r="AR36" s="31"/>
    </row>
    <row r="37" spans="2:44" s="1" customFormat="1" ht="6.95" customHeight="1" x14ac:dyDescent="0.2">
      <c r="B37" s="27"/>
      <c r="AR37" s="27"/>
    </row>
    <row r="38" spans="2:44" s="1" customFormat="1" ht="25.9" customHeight="1" x14ac:dyDescent="0.2">
      <c r="B38" s="27"/>
      <c r="C38" s="32"/>
      <c r="D38" s="33" t="s">
        <v>40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5" t="s">
        <v>41</v>
      </c>
      <c r="U38" s="34"/>
      <c r="V38" s="34"/>
      <c r="W38" s="34"/>
      <c r="X38" s="170" t="s">
        <v>42</v>
      </c>
      <c r="Y38" s="171"/>
      <c r="Z38" s="171"/>
      <c r="AA38" s="171"/>
      <c r="AB38" s="171"/>
      <c r="AC38" s="34"/>
      <c r="AD38" s="34"/>
      <c r="AE38" s="34"/>
      <c r="AF38" s="34"/>
      <c r="AG38" s="34"/>
      <c r="AH38" s="34"/>
      <c r="AI38" s="34"/>
      <c r="AJ38" s="34"/>
      <c r="AK38" s="172">
        <f>SUM(AK32:AO37)</f>
        <v>0</v>
      </c>
      <c r="AL38" s="171"/>
      <c r="AM38" s="171"/>
      <c r="AN38" s="171"/>
      <c r="AO38" s="173"/>
      <c r="AP38" s="32"/>
      <c r="AQ38" s="32"/>
      <c r="AR38" s="27"/>
    </row>
    <row r="39" spans="2:44" s="1" customFormat="1" ht="6.95" customHeight="1" x14ac:dyDescent="0.2">
      <c r="B39" s="27"/>
      <c r="AR39" s="27"/>
    </row>
    <row r="40" spans="2:44" s="1" customFormat="1" ht="14.45" customHeight="1" x14ac:dyDescent="0.2">
      <c r="B40" s="27"/>
      <c r="AR40" s="27"/>
    </row>
    <row r="41" spans="2:44" ht="14.45" customHeight="1" x14ac:dyDescent="0.2">
      <c r="B41" s="16"/>
      <c r="AR41" s="16"/>
    </row>
    <row r="42" spans="2:44" ht="14.45" customHeight="1" x14ac:dyDescent="0.2">
      <c r="B42" s="16"/>
      <c r="AR42" s="16"/>
    </row>
    <row r="43" spans="2:44" ht="14.45" customHeight="1" x14ac:dyDescent="0.2">
      <c r="B43" s="16"/>
      <c r="AR43" s="16"/>
    </row>
    <row r="44" spans="2:44" ht="14.45" customHeight="1" x14ac:dyDescent="0.2">
      <c r="B44" s="16"/>
      <c r="AR44" s="16"/>
    </row>
    <row r="45" spans="2:44" ht="14.45" customHeight="1" x14ac:dyDescent="0.2">
      <c r="B45" s="16"/>
      <c r="AR45" s="16"/>
    </row>
    <row r="46" spans="2:44" ht="14.45" customHeight="1" x14ac:dyDescent="0.2">
      <c r="B46" s="16"/>
      <c r="AR46" s="16"/>
    </row>
    <row r="47" spans="2:44" ht="14.45" customHeight="1" x14ac:dyDescent="0.2">
      <c r="B47" s="16"/>
      <c r="AR47" s="16"/>
    </row>
    <row r="48" spans="2:44" ht="14.45" customHeight="1" x14ac:dyDescent="0.2">
      <c r="B48" s="16"/>
      <c r="AR48" s="16"/>
    </row>
    <row r="49" spans="2:44" s="1" customFormat="1" ht="14.45" customHeight="1" x14ac:dyDescent="0.2">
      <c r="B49" s="27"/>
      <c r="D49" s="36" t="s">
        <v>43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44</v>
      </c>
      <c r="AI49" s="37"/>
      <c r="AJ49" s="37"/>
      <c r="AK49" s="37"/>
      <c r="AL49" s="37"/>
      <c r="AM49" s="37"/>
      <c r="AN49" s="37"/>
      <c r="AO49" s="37"/>
      <c r="AR49" s="27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7"/>
      <c r="D60" s="38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45</v>
      </c>
      <c r="AI60" s="29"/>
      <c r="AJ60" s="29"/>
      <c r="AK60" s="29"/>
      <c r="AL60" s="29"/>
      <c r="AM60" s="38" t="s">
        <v>46</v>
      </c>
      <c r="AN60" s="29"/>
      <c r="AO60" s="29"/>
      <c r="AR60" s="27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7"/>
      <c r="D64" s="36" t="s">
        <v>47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48</v>
      </c>
      <c r="AI64" s="37"/>
      <c r="AJ64" s="37"/>
      <c r="AK64" s="37"/>
      <c r="AL64" s="37"/>
      <c r="AM64" s="37"/>
      <c r="AN64" s="37"/>
      <c r="AO64" s="37"/>
      <c r="AR64" s="27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7"/>
      <c r="D75" s="38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45</v>
      </c>
      <c r="AI75" s="29"/>
      <c r="AJ75" s="29"/>
      <c r="AK75" s="29"/>
      <c r="AL75" s="29"/>
      <c r="AM75" s="38" t="s">
        <v>46</v>
      </c>
      <c r="AN75" s="29"/>
      <c r="AO75" s="29"/>
      <c r="AR75" s="27"/>
    </row>
    <row r="76" spans="2:44" s="1" customFormat="1" x14ac:dyDescent="0.2">
      <c r="B76" s="27"/>
      <c r="AR76" s="27"/>
    </row>
    <row r="77" spans="2:44" s="1" customFormat="1" ht="6.9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 x14ac:dyDescent="0.2">
      <c r="B82" s="27"/>
      <c r="C82" s="17" t="s">
        <v>49</v>
      </c>
      <c r="AR82" s="27"/>
    </row>
    <row r="83" spans="1:91" s="1" customFormat="1" ht="6.95" customHeight="1" x14ac:dyDescent="0.2">
      <c r="B83" s="27"/>
      <c r="AR83" s="27"/>
    </row>
    <row r="84" spans="1:91" s="3" customFormat="1" ht="12" customHeight="1" x14ac:dyDescent="0.2">
      <c r="B84" s="43"/>
      <c r="C84" s="22" t="s">
        <v>12</v>
      </c>
      <c r="L84" s="3">
        <f>K5</f>
        <v>1</v>
      </c>
      <c r="AR84" s="43"/>
    </row>
    <row r="85" spans="1:91" s="4" customFormat="1" ht="36.950000000000003" customHeight="1" x14ac:dyDescent="0.2">
      <c r="B85" s="44"/>
      <c r="C85" s="45" t="s">
        <v>13</v>
      </c>
      <c r="L85" s="174" t="str">
        <f>K6</f>
        <v>Oprava oplocení Městský fotbalový stadion v Karviné-Ráji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4"/>
    </row>
    <row r="86" spans="1:91" s="1" customFormat="1" ht="6.95" customHeight="1" x14ac:dyDescent="0.2">
      <c r="B86" s="27"/>
      <c r="AR86" s="27"/>
    </row>
    <row r="87" spans="1:91" s="1" customFormat="1" ht="12" customHeight="1" x14ac:dyDescent="0.2">
      <c r="B87" s="27"/>
      <c r="C87" s="22" t="s">
        <v>17</v>
      </c>
      <c r="L87" s="46" t="str">
        <f>IF(K8="","",K8)</f>
        <v xml:space="preserve"> </v>
      </c>
      <c r="AI87" s="22" t="s">
        <v>19</v>
      </c>
      <c r="AM87" s="176">
        <f>IF(AN8= "","",AN8)</f>
        <v>45534</v>
      </c>
      <c r="AN87" s="176"/>
      <c r="AR87" s="27"/>
    </row>
    <row r="88" spans="1:91" s="1" customFormat="1" ht="6.95" customHeight="1" x14ac:dyDescent="0.2">
      <c r="B88" s="27"/>
      <c r="AR88" s="27"/>
    </row>
    <row r="89" spans="1:91" s="1" customFormat="1" ht="15.2" customHeight="1" x14ac:dyDescent="0.2">
      <c r="B89" s="27"/>
      <c r="C89" s="22" t="s">
        <v>20</v>
      </c>
      <c r="L89" s="3" t="str">
        <f>IF(E11= "","",E11)</f>
        <v xml:space="preserve"> </v>
      </c>
      <c r="AI89" s="22" t="s">
        <v>24</v>
      </c>
      <c r="AM89" s="177" t="str">
        <f>IF(E17="","",E17)</f>
        <v xml:space="preserve"> </v>
      </c>
      <c r="AN89" s="178"/>
      <c r="AO89" s="178"/>
      <c r="AP89" s="178"/>
      <c r="AR89" s="27"/>
      <c r="AS89" s="180" t="s">
        <v>50</v>
      </c>
      <c r="AT89" s="181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 x14ac:dyDescent="0.2">
      <c r="B90" s="27"/>
      <c r="C90" s="22" t="s">
        <v>23</v>
      </c>
      <c r="L90" s="3" t="str">
        <f>IF(E14="","",E14)</f>
        <v xml:space="preserve"> </v>
      </c>
      <c r="AI90" s="22" t="s">
        <v>26</v>
      </c>
      <c r="AM90" s="177" t="str">
        <f>IF(E20="","",E20)</f>
        <v xml:space="preserve"> </v>
      </c>
      <c r="AN90" s="178"/>
      <c r="AO90" s="178"/>
      <c r="AP90" s="178"/>
      <c r="AR90" s="27"/>
      <c r="AS90" s="182"/>
      <c r="AT90" s="183"/>
      <c r="BD90" s="51"/>
    </row>
    <row r="91" spans="1:91" s="1" customFormat="1" ht="10.9" customHeight="1" x14ac:dyDescent="0.2">
      <c r="B91" s="27"/>
      <c r="AR91" s="27"/>
      <c r="AS91" s="182"/>
      <c r="AT91" s="183"/>
      <c r="BD91" s="51"/>
    </row>
    <row r="92" spans="1:91" s="1" customFormat="1" ht="29.25" customHeight="1" x14ac:dyDescent="0.2">
      <c r="B92" s="27"/>
      <c r="C92" s="184" t="s">
        <v>51</v>
      </c>
      <c r="D92" s="185"/>
      <c r="E92" s="185"/>
      <c r="F92" s="185"/>
      <c r="G92" s="185"/>
      <c r="H92" s="52"/>
      <c r="I92" s="186" t="s">
        <v>52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53</v>
      </c>
      <c r="AH92" s="185"/>
      <c r="AI92" s="185"/>
      <c r="AJ92" s="185"/>
      <c r="AK92" s="185"/>
      <c r="AL92" s="185"/>
      <c r="AM92" s="185"/>
      <c r="AN92" s="186" t="s">
        <v>54</v>
      </c>
      <c r="AO92" s="185"/>
      <c r="AP92" s="188"/>
      <c r="AQ92" s="53" t="s">
        <v>55</v>
      </c>
      <c r="AR92" s="27"/>
      <c r="AS92" s="54" t="s">
        <v>56</v>
      </c>
      <c r="AT92" s="55" t="s">
        <v>57</v>
      </c>
      <c r="AU92" s="55" t="s">
        <v>58</v>
      </c>
      <c r="AV92" s="55" t="s">
        <v>59</v>
      </c>
      <c r="AW92" s="55" t="s">
        <v>60</v>
      </c>
      <c r="AX92" s="55" t="s">
        <v>61</v>
      </c>
      <c r="AY92" s="55" t="s">
        <v>62</v>
      </c>
      <c r="AZ92" s="55" t="s">
        <v>63</v>
      </c>
      <c r="BA92" s="55" t="s">
        <v>64</v>
      </c>
      <c r="BB92" s="55" t="s">
        <v>65</v>
      </c>
      <c r="BC92" s="55" t="s">
        <v>66</v>
      </c>
      <c r="BD92" s="56" t="s">
        <v>67</v>
      </c>
    </row>
    <row r="93" spans="1:91" s="1" customFormat="1" ht="10.9" customHeight="1" x14ac:dyDescent="0.2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 x14ac:dyDescent="0.2">
      <c r="B94" s="58"/>
      <c r="C94" s="59" t="s">
        <v>68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01">
        <f>AK26</f>
        <v>0</v>
      </c>
      <c r="AH94" s="201"/>
      <c r="AI94" s="201"/>
      <c r="AJ94" s="201"/>
      <c r="AK94" s="201"/>
      <c r="AL94" s="201"/>
      <c r="AM94" s="201"/>
      <c r="AN94" s="179">
        <f>AK24*1.21</f>
        <v>0</v>
      </c>
      <c r="AO94" s="179"/>
      <c r="AP94" s="179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 t="e">
        <f>ROUND(AU95,5)</f>
        <v>#REF!</v>
      </c>
      <c r="AV94" s="64">
        <f>ROUND(AZ94*L32,2)</f>
        <v>0</v>
      </c>
      <c r="AW94" s="64">
        <f>ROUND(BA94*L33,2)</f>
        <v>0</v>
      </c>
      <c r="AX94" s="64" t="e">
        <f>ROUND(BB94*L32,2)</f>
        <v>#REF!</v>
      </c>
      <c r="AY94" s="64" t="e">
        <f>ROUND(BC94*L33,2)</f>
        <v>#REF!</v>
      </c>
      <c r="AZ94" s="64">
        <f>ROUND(AZ95,2)</f>
        <v>0</v>
      </c>
      <c r="BA94" s="64">
        <f>ROUND(BA95,2)</f>
        <v>0</v>
      </c>
      <c r="BB94" s="64" t="e">
        <f>ROUND(BB95,2)</f>
        <v>#REF!</v>
      </c>
      <c r="BC94" s="64" t="e">
        <f>ROUND(BC95,2)</f>
        <v>#REF!</v>
      </c>
      <c r="BD94" s="66" t="e">
        <f>ROUND(BD95,2)</f>
        <v>#REF!</v>
      </c>
      <c r="BS94" s="67" t="s">
        <v>69</v>
      </c>
      <c r="BT94" s="67" t="s">
        <v>70</v>
      </c>
      <c r="BU94" s="68" t="s">
        <v>71</v>
      </c>
      <c r="BV94" s="67" t="s">
        <v>72</v>
      </c>
      <c r="BW94" s="67" t="s">
        <v>4</v>
      </c>
      <c r="BX94" s="67" t="s">
        <v>73</v>
      </c>
      <c r="CL94" s="67" t="s">
        <v>1</v>
      </c>
    </row>
    <row r="95" spans="1:91" s="6" customFormat="1" ht="16.5" customHeight="1" x14ac:dyDescent="0.2">
      <c r="A95" s="69" t="s">
        <v>74</v>
      </c>
      <c r="B95" s="70"/>
      <c r="C95" s="71"/>
      <c r="D95" s="200" t="s">
        <v>75</v>
      </c>
      <c r="E95" s="200"/>
      <c r="F95" s="200"/>
      <c r="G95" s="200"/>
      <c r="H95" s="200"/>
      <c r="I95" s="72"/>
      <c r="J95" s="200" t="s">
        <v>14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92">
        <f>'01 - plot'!J32</f>
        <v>0</v>
      </c>
      <c r="AH95" s="193"/>
      <c r="AI95" s="193"/>
      <c r="AJ95" s="193"/>
      <c r="AK95" s="193"/>
      <c r="AL95" s="193"/>
      <c r="AM95" s="193"/>
      <c r="AN95" s="192">
        <f>'01 - plot'!J41</f>
        <v>0</v>
      </c>
      <c r="AO95" s="193"/>
      <c r="AP95" s="193"/>
      <c r="AQ95" s="73" t="s">
        <v>76</v>
      </c>
      <c r="AR95" s="70"/>
      <c r="AS95" s="74">
        <v>0</v>
      </c>
      <c r="AT95" s="75">
        <f>ROUND(SUM(AV95:AW95),2)</f>
        <v>0</v>
      </c>
      <c r="AU95" s="76" t="e">
        <f>'01 - plot'!#REF!</f>
        <v>#REF!</v>
      </c>
      <c r="AV95" s="75">
        <f>'01 - plot'!J35</f>
        <v>0</v>
      </c>
      <c r="AW95" s="75">
        <f>'01 - plot'!J36</f>
        <v>0</v>
      </c>
      <c r="AX95" s="75">
        <f>'01 - plot'!J37</f>
        <v>0</v>
      </c>
      <c r="AY95" s="75">
        <f>'01 - plot'!J38</f>
        <v>0</v>
      </c>
      <c r="AZ95" s="75">
        <f>'01 - plot'!F35</f>
        <v>0</v>
      </c>
      <c r="BA95" s="75">
        <f>'01 - plot'!F36</f>
        <v>0</v>
      </c>
      <c r="BB95" s="75" t="e">
        <f>'01 - plot'!F37</f>
        <v>#REF!</v>
      </c>
      <c r="BC95" s="75" t="e">
        <f>'01 - plot'!F38</f>
        <v>#REF!</v>
      </c>
      <c r="BD95" s="77" t="e">
        <f>'01 - plot'!F39</f>
        <v>#REF!</v>
      </c>
      <c r="BT95" s="78" t="s">
        <v>77</v>
      </c>
      <c r="BV95" s="78" t="s">
        <v>72</v>
      </c>
      <c r="BW95" s="78" t="s">
        <v>78</v>
      </c>
      <c r="BX95" s="78" t="s">
        <v>4</v>
      </c>
      <c r="CL95" s="78" t="s">
        <v>1</v>
      </c>
      <c r="CM95" s="78" t="s">
        <v>79</v>
      </c>
    </row>
    <row r="96" spans="1:91" x14ac:dyDescent="0.2">
      <c r="B96" s="16"/>
      <c r="AR96" s="16"/>
    </row>
    <row r="97" spans="2:48" s="1" customFormat="1" ht="30" customHeight="1" x14ac:dyDescent="0.2">
      <c r="B97" s="27"/>
      <c r="C97" s="59" t="s">
        <v>80</v>
      </c>
      <c r="AG97" s="179">
        <f>AK27</f>
        <v>0</v>
      </c>
      <c r="AH97" s="179"/>
      <c r="AI97" s="179"/>
      <c r="AJ97" s="179"/>
      <c r="AK97" s="179"/>
      <c r="AL97" s="179"/>
      <c r="AM97" s="179"/>
      <c r="AN97" s="179">
        <f>AK27*1.21</f>
        <v>0</v>
      </c>
      <c r="AO97" s="179"/>
      <c r="AP97" s="179"/>
      <c r="AQ97" s="79"/>
      <c r="AR97" s="27"/>
      <c r="AS97" s="54" t="s">
        <v>81</v>
      </c>
      <c r="AT97" s="55" t="s">
        <v>82</v>
      </c>
      <c r="AU97" s="55" t="s">
        <v>34</v>
      </c>
      <c r="AV97" s="56" t="s">
        <v>57</v>
      </c>
    </row>
    <row r="98" spans="2:48" s="1" customFormat="1" ht="10.9" customHeight="1" x14ac:dyDescent="0.2">
      <c r="B98" s="27"/>
      <c r="AR98" s="27"/>
    </row>
    <row r="99" spans="2:48" s="1" customFormat="1" ht="30" customHeight="1" x14ac:dyDescent="0.2">
      <c r="B99" s="27"/>
      <c r="C99" s="80" t="s">
        <v>83</v>
      </c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189">
        <f>AG94+AG97</f>
        <v>0</v>
      </c>
      <c r="AH99" s="189"/>
      <c r="AI99" s="189"/>
      <c r="AJ99" s="189"/>
      <c r="AK99" s="189"/>
      <c r="AL99" s="189"/>
      <c r="AM99" s="189"/>
      <c r="AN99" s="189">
        <f>AN94+AN97</f>
        <v>0</v>
      </c>
      <c r="AO99" s="189"/>
      <c r="AP99" s="189"/>
      <c r="AQ99" s="81"/>
      <c r="AR99" s="27"/>
    </row>
    <row r="100" spans="2:48" s="1" customFormat="1" ht="6.95" customHeight="1" x14ac:dyDescent="0.2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27"/>
    </row>
  </sheetData>
  <mergeCells count="46"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  <mergeCell ref="E23:AN23"/>
    <mergeCell ref="AK26:AO26"/>
    <mergeCell ref="AK27:AO27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O85"/>
    <mergeCell ref="AM87:AN87"/>
    <mergeCell ref="AM89:AP89"/>
    <mergeCell ref="W35:AE35"/>
    <mergeCell ref="AK35:AO35"/>
    <mergeCell ref="L35:P35"/>
    <mergeCell ref="W36:AE36"/>
    <mergeCell ref="AK36:AO36"/>
    <mergeCell ref="L36:P36"/>
    <mergeCell ref="W33:AE33"/>
    <mergeCell ref="AK33:AO33"/>
    <mergeCell ref="L33:P33"/>
    <mergeCell ref="W34:AE34"/>
    <mergeCell ref="AK34:AO34"/>
    <mergeCell ref="L34:P34"/>
    <mergeCell ref="L31:P31"/>
    <mergeCell ref="W31:AE31"/>
    <mergeCell ref="AK31:AO31"/>
    <mergeCell ref="W32:AE32"/>
    <mergeCell ref="AK32:AO32"/>
    <mergeCell ref="L32:P32"/>
  </mergeCells>
  <hyperlinks>
    <hyperlink ref="A95" location="'01 - plo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2"/>
  <sheetViews>
    <sheetView showGridLines="0" tabSelected="1" topLeftCell="B178" zoomScale="110" zoomScaleNormal="110" workbookViewId="0">
      <selection activeCell="F147" sqref="F14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6.33203125" customWidth="1"/>
    <col min="14" max="14" width="12.33203125" customWidth="1"/>
    <col min="15" max="15" width="16.33203125" customWidth="1"/>
    <col min="16" max="16" width="12.33203125" customWidth="1"/>
    <col min="17" max="17" width="15" customWidth="1"/>
    <col min="18" max="18" width="11" customWidth="1"/>
    <col min="19" max="19" width="15" customWidth="1"/>
    <col min="20" max="20" width="16.33203125" customWidth="1"/>
    <col min="21" max="21" width="11" customWidth="1"/>
    <col min="22" max="22" width="15" customWidth="1"/>
    <col min="23" max="23" width="16.33203125" customWidth="1"/>
    <col min="36" max="57" width="9.33203125" hidden="1"/>
  </cols>
  <sheetData>
    <row r="2" spans="2:38" ht="36.950000000000003" customHeight="1" x14ac:dyDescent="0.2">
      <c r="L2" s="190" t="s">
        <v>5</v>
      </c>
      <c r="M2" s="191"/>
      <c r="N2" s="191"/>
      <c r="AL2" s="13" t="s">
        <v>78</v>
      </c>
    </row>
    <row r="3" spans="2:38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L3" s="13" t="s">
        <v>79</v>
      </c>
    </row>
    <row r="4" spans="2:38" ht="24.95" customHeight="1" x14ac:dyDescent="0.2">
      <c r="B4" s="16"/>
      <c r="D4" s="17" t="s">
        <v>84</v>
      </c>
      <c r="L4" s="16"/>
      <c r="AL4" s="13" t="s">
        <v>3</v>
      </c>
    </row>
    <row r="5" spans="2:38" ht="6.95" customHeight="1" x14ac:dyDescent="0.2">
      <c r="B5" s="16"/>
      <c r="L5" s="16"/>
    </row>
    <row r="6" spans="2:38" ht="12" customHeight="1" x14ac:dyDescent="0.2">
      <c r="B6" s="16"/>
      <c r="D6" s="22" t="s">
        <v>13</v>
      </c>
      <c r="L6" s="16"/>
    </row>
    <row r="7" spans="2:38" ht="16.5" customHeight="1" x14ac:dyDescent="0.2">
      <c r="B7" s="16"/>
      <c r="E7" s="203" t="str">
        <f>'Rekapitulace zakázky'!K6</f>
        <v>Oprava oplocení Městský fotbalový stadion v Karviné-Ráji</v>
      </c>
      <c r="F7" s="204"/>
      <c r="G7" s="204"/>
      <c r="H7" s="204"/>
      <c r="L7" s="16"/>
    </row>
    <row r="8" spans="2:38" s="1" customFormat="1" ht="12" customHeight="1" x14ac:dyDescent="0.2">
      <c r="B8" s="27"/>
      <c r="D8" s="22" t="s">
        <v>85</v>
      </c>
      <c r="L8" s="27"/>
    </row>
    <row r="9" spans="2:38" s="1" customFormat="1" ht="27.75" customHeight="1" x14ac:dyDescent="0.2">
      <c r="B9" s="27"/>
      <c r="E9" s="174" t="s">
        <v>286</v>
      </c>
      <c r="F9" s="202"/>
      <c r="G9" s="202"/>
      <c r="H9" s="202"/>
      <c r="L9" s="27"/>
    </row>
    <row r="10" spans="2:38" s="1" customFormat="1" x14ac:dyDescent="0.2">
      <c r="B10" s="27"/>
      <c r="L10" s="27"/>
    </row>
    <row r="11" spans="2:38" s="1" customFormat="1" ht="12" customHeight="1" x14ac:dyDescent="0.2">
      <c r="B11" s="27"/>
      <c r="D11" s="22" t="s">
        <v>15</v>
      </c>
      <c r="F11" s="20" t="s">
        <v>1</v>
      </c>
      <c r="I11" s="22" t="s">
        <v>16</v>
      </c>
      <c r="J11" s="20" t="s">
        <v>1</v>
      </c>
      <c r="L11" s="27"/>
    </row>
    <row r="12" spans="2:38" s="1" customFormat="1" ht="12" customHeight="1" x14ac:dyDescent="0.2">
      <c r="B12" s="27"/>
      <c r="D12" s="22" t="s">
        <v>17</v>
      </c>
      <c r="F12" s="20" t="s">
        <v>18</v>
      </c>
      <c r="I12" s="22" t="s">
        <v>19</v>
      </c>
      <c r="J12" s="47">
        <v>45534</v>
      </c>
      <c r="L12" s="27"/>
    </row>
    <row r="13" spans="2:38" s="1" customFormat="1" ht="10.9" customHeight="1" x14ac:dyDescent="0.2">
      <c r="B13" s="27"/>
      <c r="L13" s="27"/>
    </row>
    <row r="14" spans="2:38" s="1" customFormat="1" ht="12" customHeight="1" x14ac:dyDescent="0.2">
      <c r="B14" s="27"/>
      <c r="D14" s="22" t="s">
        <v>20</v>
      </c>
      <c r="I14" s="22" t="s">
        <v>21</v>
      </c>
      <c r="J14" s="20" t="str">
        <f>IF('Rekapitulace zakázky'!AN10="","",'Rekapitulace zakázky'!AN10)</f>
        <v/>
      </c>
      <c r="L14" s="27"/>
    </row>
    <row r="15" spans="2:38" s="1" customFormat="1" ht="18" customHeight="1" x14ac:dyDescent="0.2">
      <c r="B15" s="27"/>
      <c r="E15" s="20" t="str">
        <f>IF('Rekapitulace zakázky'!E11="","",'Rekapitulace zakázky'!E11)</f>
        <v xml:space="preserve"> </v>
      </c>
      <c r="I15" s="22" t="s">
        <v>22</v>
      </c>
      <c r="J15" s="20" t="str">
        <f>IF('Rekapitulace zakázky'!AN11="","",'Rekapitulace zakázky'!AN11)</f>
        <v/>
      </c>
      <c r="L15" s="27"/>
    </row>
    <row r="16" spans="2:38" s="1" customFormat="1" ht="6.95" customHeight="1" x14ac:dyDescent="0.2">
      <c r="B16" s="27"/>
      <c r="L16" s="27"/>
    </row>
    <row r="17" spans="2:12" s="1" customFormat="1" ht="12" customHeight="1" x14ac:dyDescent="0.2">
      <c r="B17" s="27"/>
      <c r="D17" s="22" t="s">
        <v>23</v>
      </c>
      <c r="I17" s="22" t="s">
        <v>21</v>
      </c>
      <c r="J17" s="20" t="str">
        <f>'Rekapitulace zakázky'!AN13</f>
        <v/>
      </c>
      <c r="L17" s="27"/>
    </row>
    <row r="18" spans="2:12" s="1" customFormat="1" ht="18" customHeight="1" x14ac:dyDescent="0.2">
      <c r="B18" s="27"/>
      <c r="E18" s="196" t="str">
        <f>'Rekapitulace zakázky'!E14</f>
        <v xml:space="preserve"> </v>
      </c>
      <c r="F18" s="196"/>
      <c r="G18" s="196"/>
      <c r="H18" s="196"/>
      <c r="I18" s="22" t="s">
        <v>22</v>
      </c>
      <c r="J18" s="20" t="str">
        <f>'Rekapitulace zakázky'!AN14</f>
        <v/>
      </c>
      <c r="L18" s="27"/>
    </row>
    <row r="19" spans="2:12" s="1" customFormat="1" ht="6.95" customHeight="1" x14ac:dyDescent="0.2">
      <c r="B19" s="27"/>
      <c r="L19" s="27"/>
    </row>
    <row r="20" spans="2:12" s="1" customFormat="1" ht="12" customHeight="1" x14ac:dyDescent="0.2">
      <c r="B20" s="27"/>
      <c r="D20" s="22" t="s">
        <v>24</v>
      </c>
      <c r="I20" s="22" t="s">
        <v>21</v>
      </c>
      <c r="J20" s="20" t="str">
        <f>IF('Rekapitulace zakázky'!AN16="","",'Rekapitulace zakázky'!AN16)</f>
        <v/>
      </c>
      <c r="L20" s="27"/>
    </row>
    <row r="21" spans="2:12" s="1" customFormat="1" ht="18" customHeight="1" x14ac:dyDescent="0.2">
      <c r="B21" s="27"/>
      <c r="E21" s="20" t="str">
        <f>IF('Rekapitulace zakázky'!E17="","",'Rekapitulace zakázky'!E17)</f>
        <v xml:space="preserve"> </v>
      </c>
      <c r="I21" s="22" t="s">
        <v>22</v>
      </c>
      <c r="J21" s="20" t="str">
        <f>IF('Rekapitulace zakázky'!AN17="","",'Rekapitulace zakázky'!AN17)</f>
        <v/>
      </c>
      <c r="L21" s="27"/>
    </row>
    <row r="22" spans="2:12" s="1" customFormat="1" ht="6.95" customHeight="1" x14ac:dyDescent="0.2">
      <c r="B22" s="27"/>
      <c r="L22" s="27"/>
    </row>
    <row r="23" spans="2:12" s="1" customFormat="1" ht="12" customHeight="1" x14ac:dyDescent="0.2">
      <c r="B23" s="27"/>
      <c r="D23" s="22" t="s">
        <v>26</v>
      </c>
      <c r="I23" s="22" t="s">
        <v>21</v>
      </c>
      <c r="J23" s="20" t="str">
        <f>IF('Rekapitulace zakázky'!AN19="","",'Rekapitulace zakázky'!AN19)</f>
        <v/>
      </c>
      <c r="L23" s="27"/>
    </row>
    <row r="24" spans="2:12" s="1" customFormat="1" ht="18" customHeight="1" x14ac:dyDescent="0.2">
      <c r="B24" s="27"/>
      <c r="E24" s="20" t="str">
        <f>IF('Rekapitulace zakázky'!E20="","",'Rekapitulace zakázky'!E20)</f>
        <v xml:space="preserve"> </v>
      </c>
      <c r="I24" s="22" t="s">
        <v>22</v>
      </c>
      <c r="J24" s="20" t="str">
        <f>IF('Rekapitulace zakázky'!AN20="","",'Rekapitulace zakázky'!AN20)</f>
        <v/>
      </c>
      <c r="L24" s="27"/>
    </row>
    <row r="25" spans="2:12" s="1" customFormat="1" ht="6.95" customHeight="1" x14ac:dyDescent="0.2">
      <c r="B25" s="27"/>
      <c r="L25" s="27"/>
    </row>
    <row r="26" spans="2:12" s="1" customFormat="1" ht="12" customHeight="1" x14ac:dyDescent="0.2">
      <c r="B26" s="27"/>
      <c r="D26" s="22" t="s">
        <v>27</v>
      </c>
      <c r="L26" s="27"/>
    </row>
    <row r="27" spans="2:12" s="7" customFormat="1" ht="16.5" customHeight="1" x14ac:dyDescent="0.2">
      <c r="B27" s="83"/>
      <c r="E27" s="198" t="s">
        <v>1</v>
      </c>
      <c r="F27" s="198"/>
      <c r="G27" s="198"/>
      <c r="H27" s="198"/>
      <c r="L27" s="83"/>
    </row>
    <row r="28" spans="2:12" s="1" customFormat="1" ht="6.95" customHeight="1" x14ac:dyDescent="0.2">
      <c r="B28" s="27"/>
      <c r="L28" s="27"/>
    </row>
    <row r="29" spans="2:12" s="1" customFormat="1" ht="6.95" customHeight="1" x14ac:dyDescent="0.2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5" customHeight="1" x14ac:dyDescent="0.2">
      <c r="B30" s="27"/>
      <c r="D30" s="20" t="s">
        <v>86</v>
      </c>
      <c r="J30" s="26">
        <f>J96</f>
        <v>0</v>
      </c>
      <c r="L30" s="27"/>
    </row>
    <row r="31" spans="2:12" s="1" customFormat="1" ht="14.45" customHeight="1" x14ac:dyDescent="0.2">
      <c r="B31" s="27"/>
      <c r="D31" s="25" t="s">
        <v>87</v>
      </c>
      <c r="J31" s="26">
        <f>J107</f>
        <v>0</v>
      </c>
      <c r="L31" s="27"/>
    </row>
    <row r="32" spans="2:12" s="1" customFormat="1" ht="25.35" customHeight="1" x14ac:dyDescent="0.2">
      <c r="B32" s="27"/>
      <c r="D32" s="84" t="s">
        <v>30</v>
      </c>
      <c r="J32" s="61">
        <f>ROUND(J30 + J31, 2)</f>
        <v>0</v>
      </c>
      <c r="L32" s="27"/>
    </row>
    <row r="33" spans="2:12" s="1" customFormat="1" ht="6.95" customHeight="1" x14ac:dyDescent="0.2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customHeight="1" x14ac:dyDescent="0.2">
      <c r="B34" s="27"/>
      <c r="F34" s="30" t="s">
        <v>32</v>
      </c>
      <c r="I34" s="30" t="s">
        <v>31</v>
      </c>
      <c r="J34" s="30" t="s">
        <v>33</v>
      </c>
      <c r="L34" s="27"/>
    </row>
    <row r="35" spans="2:12" s="1" customFormat="1" ht="14.45" customHeight="1" x14ac:dyDescent="0.2">
      <c r="B35" s="27"/>
      <c r="D35" s="50" t="s">
        <v>34</v>
      </c>
      <c r="E35" s="22" t="s">
        <v>35</v>
      </c>
      <c r="F35" s="85">
        <f>J32</f>
        <v>0</v>
      </c>
      <c r="I35" s="86">
        <v>0.21</v>
      </c>
      <c r="J35" s="85">
        <f>(F35*1.21)-F35</f>
        <v>0</v>
      </c>
      <c r="L35" s="27"/>
    </row>
    <row r="36" spans="2:12" s="1" customFormat="1" ht="14.45" customHeight="1" x14ac:dyDescent="0.2">
      <c r="B36" s="27"/>
      <c r="E36" s="22" t="s">
        <v>36</v>
      </c>
      <c r="F36" s="85"/>
      <c r="I36" s="86">
        <v>0.12</v>
      </c>
      <c r="J36" s="85"/>
      <c r="L36" s="27"/>
    </row>
    <row r="37" spans="2:12" s="1" customFormat="1" ht="14.45" hidden="1" customHeight="1" x14ac:dyDescent="0.2">
      <c r="B37" s="27"/>
      <c r="E37" s="22" t="s">
        <v>37</v>
      </c>
      <c r="F37" s="85" t="e">
        <f>ROUND((SUM(AY107:AY108) + SUM(AY128:AY199)),  2)</f>
        <v>#REF!</v>
      </c>
      <c r="I37" s="86">
        <v>0.21</v>
      </c>
      <c r="J37" s="85">
        <f>0</f>
        <v>0</v>
      </c>
      <c r="L37" s="27"/>
    </row>
    <row r="38" spans="2:12" s="1" customFormat="1" ht="14.45" hidden="1" customHeight="1" x14ac:dyDescent="0.2">
      <c r="B38" s="27"/>
      <c r="E38" s="22" t="s">
        <v>38</v>
      </c>
      <c r="F38" s="85" t="e">
        <f>ROUND((SUM(AZ107:AZ108) + SUM(AZ128:AZ199)),  2)</f>
        <v>#REF!</v>
      </c>
      <c r="I38" s="86">
        <v>0.12</v>
      </c>
      <c r="J38" s="85">
        <f>0</f>
        <v>0</v>
      </c>
      <c r="L38" s="27"/>
    </row>
    <row r="39" spans="2:12" s="1" customFormat="1" ht="14.45" hidden="1" customHeight="1" x14ac:dyDescent="0.2">
      <c r="B39" s="27"/>
      <c r="E39" s="22" t="s">
        <v>39</v>
      </c>
      <c r="F39" s="85" t="e">
        <f>ROUND((SUM(BA107:BA108) + SUM(BA128:BA199)),  2)</f>
        <v>#REF!</v>
      </c>
      <c r="I39" s="86">
        <v>0</v>
      </c>
      <c r="J39" s="85">
        <f>0</f>
        <v>0</v>
      </c>
      <c r="L39" s="27"/>
    </row>
    <row r="40" spans="2:12" s="1" customFormat="1" ht="6.95" customHeight="1" x14ac:dyDescent="0.2">
      <c r="B40" s="27"/>
      <c r="L40" s="27"/>
    </row>
    <row r="41" spans="2:12" s="1" customFormat="1" ht="25.35" customHeight="1" x14ac:dyDescent="0.2">
      <c r="B41" s="27"/>
      <c r="C41" s="81"/>
      <c r="D41" s="87" t="s">
        <v>40</v>
      </c>
      <c r="E41" s="52"/>
      <c r="F41" s="52"/>
      <c r="G41" s="88" t="s">
        <v>41</v>
      </c>
      <c r="H41" s="89" t="s">
        <v>42</v>
      </c>
      <c r="I41" s="52"/>
      <c r="J41" s="90">
        <f>SUM(J32:J39)</f>
        <v>0</v>
      </c>
      <c r="K41" s="91"/>
      <c r="L41" s="27"/>
    </row>
    <row r="42" spans="2:12" s="1" customFormat="1" ht="14.45" customHeight="1" x14ac:dyDescent="0.2">
      <c r="B42" s="27"/>
      <c r="L42" s="27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7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7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7"/>
      <c r="D61" s="38" t="s">
        <v>45</v>
      </c>
      <c r="E61" s="29"/>
      <c r="F61" s="92" t="s">
        <v>46</v>
      </c>
      <c r="G61" s="38" t="s">
        <v>45</v>
      </c>
      <c r="H61" s="29"/>
      <c r="I61" s="29"/>
      <c r="J61" s="93" t="s">
        <v>46</v>
      </c>
      <c r="K61" s="29"/>
      <c r="L61" s="27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7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7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7"/>
      <c r="D76" s="38" t="s">
        <v>45</v>
      </c>
      <c r="E76" s="29"/>
      <c r="F76" s="92" t="s">
        <v>46</v>
      </c>
      <c r="G76" s="38" t="s">
        <v>45</v>
      </c>
      <c r="H76" s="29"/>
      <c r="I76" s="29"/>
      <c r="J76" s="93" t="s">
        <v>46</v>
      </c>
      <c r="K76" s="29"/>
      <c r="L76" s="27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39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39" s="1" customFormat="1" ht="24.95" customHeight="1" x14ac:dyDescent="0.2">
      <c r="B82" s="27"/>
      <c r="C82" s="17" t="s">
        <v>88</v>
      </c>
      <c r="L82" s="27"/>
    </row>
    <row r="83" spans="2:39" s="1" customFormat="1" ht="6.95" customHeight="1" x14ac:dyDescent="0.2">
      <c r="B83" s="27"/>
      <c r="L83" s="27"/>
    </row>
    <row r="84" spans="2:39" s="1" customFormat="1" ht="12" customHeight="1" x14ac:dyDescent="0.2">
      <c r="B84" s="27"/>
      <c r="C84" s="22" t="s">
        <v>13</v>
      </c>
      <c r="L84" s="27"/>
    </row>
    <row r="85" spans="2:39" s="1" customFormat="1" ht="16.5" customHeight="1" x14ac:dyDescent="0.2">
      <c r="B85" s="27"/>
      <c r="E85" s="203" t="str">
        <f>E7</f>
        <v>Oprava oplocení Městský fotbalový stadion v Karviné-Ráji</v>
      </c>
      <c r="F85" s="204"/>
      <c r="G85" s="204"/>
      <c r="H85" s="204"/>
      <c r="L85" s="27"/>
    </row>
    <row r="86" spans="2:39" s="1" customFormat="1" ht="12" customHeight="1" x14ac:dyDescent="0.2">
      <c r="B86" s="27"/>
      <c r="C86" s="22" t="s">
        <v>85</v>
      </c>
      <c r="L86" s="27"/>
    </row>
    <row r="87" spans="2:39" s="1" customFormat="1" ht="34.5" customHeight="1" x14ac:dyDescent="0.2">
      <c r="B87" s="27"/>
      <c r="E87" s="174" t="str">
        <f>E9</f>
        <v>Oprava oplocení fotbalového hřiště s umělým povrchem v areálu MFS v Karviné – Ráji</v>
      </c>
      <c r="F87" s="202"/>
      <c r="G87" s="202"/>
      <c r="H87" s="202"/>
      <c r="L87" s="27"/>
    </row>
    <row r="88" spans="2:39" s="1" customFormat="1" ht="6.95" customHeight="1" x14ac:dyDescent="0.2">
      <c r="B88" s="27"/>
      <c r="L88" s="27"/>
    </row>
    <row r="89" spans="2:39" s="1" customFormat="1" ht="12" customHeight="1" x14ac:dyDescent="0.2">
      <c r="B89" s="27"/>
      <c r="C89" s="22" t="s">
        <v>17</v>
      </c>
      <c r="F89" s="20" t="str">
        <f>F12</f>
        <v xml:space="preserve"> </v>
      </c>
      <c r="I89" s="22" t="s">
        <v>19</v>
      </c>
      <c r="J89" s="47">
        <f>IF(J12="","",J12)</f>
        <v>45534</v>
      </c>
      <c r="L89" s="27"/>
    </row>
    <row r="90" spans="2:39" s="1" customFormat="1" ht="6.95" customHeight="1" x14ac:dyDescent="0.2">
      <c r="B90" s="27"/>
      <c r="L90" s="27"/>
    </row>
    <row r="91" spans="2:39" s="1" customFormat="1" ht="15.2" customHeight="1" x14ac:dyDescent="0.2">
      <c r="B91" s="27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7"/>
    </row>
    <row r="92" spans="2:39" s="1" customFormat="1" ht="15.2" customHeight="1" x14ac:dyDescent="0.2">
      <c r="B92" s="27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7"/>
    </row>
    <row r="93" spans="2:39" s="1" customFormat="1" ht="10.35" customHeight="1" x14ac:dyDescent="0.2">
      <c r="B93" s="27"/>
      <c r="L93" s="27"/>
    </row>
    <row r="94" spans="2:39" s="1" customFormat="1" ht="29.25" customHeight="1" x14ac:dyDescent="0.2">
      <c r="B94" s="27"/>
      <c r="C94" s="94" t="s">
        <v>89</v>
      </c>
      <c r="D94" s="81"/>
      <c r="E94" s="81"/>
      <c r="F94" s="81"/>
      <c r="G94" s="81"/>
      <c r="H94" s="81"/>
      <c r="I94" s="81"/>
      <c r="J94" s="95" t="s">
        <v>90</v>
      </c>
      <c r="K94" s="81"/>
      <c r="L94" s="27"/>
    </row>
    <row r="95" spans="2:39" s="1" customFormat="1" ht="10.35" customHeight="1" x14ac:dyDescent="0.2">
      <c r="B95" s="27"/>
      <c r="L95" s="27"/>
    </row>
    <row r="96" spans="2:39" s="1" customFormat="1" ht="22.9" customHeight="1" x14ac:dyDescent="0.2">
      <c r="B96" s="27"/>
      <c r="C96" s="96" t="s">
        <v>91</v>
      </c>
      <c r="J96" s="61">
        <f>J128</f>
        <v>0</v>
      </c>
      <c r="L96" s="27"/>
      <c r="AM96" s="13" t="s">
        <v>92</v>
      </c>
    </row>
    <row r="97" spans="2:12" s="8" customFormat="1" ht="24.95" customHeight="1" x14ac:dyDescent="0.2">
      <c r="B97" s="97"/>
      <c r="D97" s="98" t="s">
        <v>93</v>
      </c>
      <c r="E97" s="99"/>
      <c r="F97" s="99"/>
      <c r="G97" s="99"/>
      <c r="H97" s="99"/>
      <c r="I97" s="99"/>
      <c r="J97" s="100">
        <f>J129</f>
        <v>0</v>
      </c>
      <c r="L97" s="97"/>
    </row>
    <row r="98" spans="2:12" s="9" customFormat="1" ht="19.899999999999999" customHeight="1" x14ac:dyDescent="0.2">
      <c r="B98" s="101"/>
      <c r="D98" s="102" t="s">
        <v>94</v>
      </c>
      <c r="E98" s="103"/>
      <c r="F98" s="103"/>
      <c r="G98" s="103"/>
      <c r="H98" s="103"/>
      <c r="I98" s="103"/>
      <c r="J98" s="104">
        <f>J130</f>
        <v>0</v>
      </c>
      <c r="L98" s="101"/>
    </row>
    <row r="99" spans="2:12" s="9" customFormat="1" ht="19.899999999999999" customHeight="1" x14ac:dyDescent="0.2">
      <c r="B99" s="101"/>
      <c r="D99" s="102" t="s">
        <v>95</v>
      </c>
      <c r="E99" s="103"/>
      <c r="F99" s="103"/>
      <c r="G99" s="103"/>
      <c r="H99" s="103"/>
      <c r="I99" s="103"/>
      <c r="J99" s="104">
        <f>J155</f>
        <v>0</v>
      </c>
      <c r="L99" s="101"/>
    </row>
    <row r="100" spans="2:12" s="9" customFormat="1" ht="19.899999999999999" customHeight="1" x14ac:dyDescent="0.2">
      <c r="B100" s="101"/>
      <c r="D100" s="102" t="s">
        <v>96</v>
      </c>
      <c r="E100" s="103"/>
      <c r="F100" s="103"/>
      <c r="G100" s="103"/>
      <c r="H100" s="103"/>
      <c r="I100" s="103"/>
      <c r="J100" s="104">
        <f>J166</f>
        <v>0</v>
      </c>
      <c r="L100" s="101"/>
    </row>
    <row r="101" spans="2:12" s="9" customFormat="1" ht="19.899999999999999" customHeight="1" x14ac:dyDescent="0.2">
      <c r="B101" s="101"/>
      <c r="D101" s="102" t="s">
        <v>97</v>
      </c>
      <c r="E101" s="103"/>
      <c r="F101" s="103"/>
      <c r="G101" s="103"/>
      <c r="H101" s="103"/>
      <c r="I101" s="103"/>
      <c r="J101" s="104">
        <f>J175</f>
        <v>0</v>
      </c>
      <c r="L101" s="101"/>
    </row>
    <row r="102" spans="2:12" s="8" customFormat="1" ht="24.95" customHeight="1" x14ac:dyDescent="0.2">
      <c r="B102" s="97"/>
      <c r="D102" s="98" t="s">
        <v>98</v>
      </c>
      <c r="E102" s="99"/>
      <c r="F102" s="99"/>
      <c r="G102" s="99"/>
      <c r="H102" s="99"/>
      <c r="I102" s="99"/>
      <c r="J102" s="100">
        <f>J178</f>
        <v>0</v>
      </c>
      <c r="L102" s="97"/>
    </row>
    <row r="103" spans="2:12" s="9" customFormat="1" ht="19.899999999999999" customHeight="1" x14ac:dyDescent="0.2">
      <c r="B103" s="101"/>
      <c r="D103" s="102" t="s">
        <v>99</v>
      </c>
      <c r="E103" s="103"/>
      <c r="F103" s="103"/>
      <c r="G103" s="103"/>
      <c r="H103" s="103"/>
      <c r="I103" s="103"/>
      <c r="J103" s="104">
        <f>J179</f>
        <v>0</v>
      </c>
      <c r="L103" s="101"/>
    </row>
    <row r="104" spans="2:12" s="9" customFormat="1" ht="19.899999999999999" customHeight="1" x14ac:dyDescent="0.2">
      <c r="B104" s="101"/>
      <c r="D104" s="102" t="s">
        <v>100</v>
      </c>
      <c r="E104" s="103"/>
      <c r="F104" s="103"/>
      <c r="G104" s="103"/>
      <c r="H104" s="103"/>
      <c r="I104" s="103"/>
      <c r="J104" s="104">
        <f>J188</f>
        <v>0</v>
      </c>
      <c r="L104" s="101"/>
    </row>
    <row r="105" spans="2:12" s="1" customFormat="1" ht="21.75" customHeight="1" x14ac:dyDescent="0.2">
      <c r="B105" s="27"/>
      <c r="L105" s="27"/>
    </row>
    <row r="106" spans="2:12" s="1" customFormat="1" ht="6.95" customHeight="1" x14ac:dyDescent="0.2">
      <c r="B106" s="27"/>
      <c r="L106" s="27"/>
    </row>
    <row r="107" spans="2:12" s="1" customFormat="1" ht="29.25" customHeight="1" x14ac:dyDescent="0.2">
      <c r="B107" s="27"/>
      <c r="C107" s="96" t="s">
        <v>101</v>
      </c>
      <c r="J107" s="105">
        <v>0</v>
      </c>
      <c r="L107" s="27"/>
    </row>
    <row r="108" spans="2:12" s="1" customFormat="1" ht="18" customHeight="1" x14ac:dyDescent="0.2">
      <c r="B108" s="27"/>
      <c r="L108" s="27"/>
    </row>
    <row r="109" spans="2:12" s="1" customFormat="1" ht="29.25" customHeight="1" x14ac:dyDescent="0.2">
      <c r="B109" s="27"/>
      <c r="C109" s="80" t="s">
        <v>83</v>
      </c>
      <c r="D109" s="81"/>
      <c r="E109" s="81"/>
      <c r="F109" s="81"/>
      <c r="G109" s="81"/>
      <c r="H109" s="81"/>
      <c r="I109" s="81"/>
      <c r="J109" s="82">
        <f>ROUND(J96+J107,2)</f>
        <v>0</v>
      </c>
      <c r="K109" s="81"/>
      <c r="L109" s="27"/>
    </row>
    <row r="110" spans="2:12" s="1" customFormat="1" ht="6.95" customHeight="1" x14ac:dyDescent="0.2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7"/>
    </row>
    <row r="114" spans="2:55" s="1" customFormat="1" ht="6.95" customHeight="1" x14ac:dyDescent="0.2"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27"/>
    </row>
    <row r="115" spans="2:55" s="1" customFormat="1" ht="24.95" customHeight="1" x14ac:dyDescent="0.2">
      <c r="B115" s="27"/>
      <c r="C115" s="17" t="s">
        <v>102</v>
      </c>
      <c r="L115" s="27"/>
    </row>
    <row r="116" spans="2:55" s="1" customFormat="1" ht="6.95" customHeight="1" x14ac:dyDescent="0.2">
      <c r="B116" s="27"/>
      <c r="L116" s="27"/>
    </row>
    <row r="117" spans="2:55" s="1" customFormat="1" ht="12" customHeight="1" x14ac:dyDescent="0.2">
      <c r="B117" s="27"/>
      <c r="C117" s="22" t="s">
        <v>13</v>
      </c>
      <c r="L117" s="27"/>
    </row>
    <row r="118" spans="2:55" s="1" customFormat="1" ht="16.5" customHeight="1" x14ac:dyDescent="0.2">
      <c r="B118" s="27"/>
      <c r="E118" s="203" t="str">
        <f>E7</f>
        <v>Oprava oplocení Městský fotbalový stadion v Karviné-Ráji</v>
      </c>
      <c r="F118" s="204"/>
      <c r="G118" s="204"/>
      <c r="H118" s="204"/>
      <c r="L118" s="27"/>
    </row>
    <row r="119" spans="2:55" s="1" customFormat="1" ht="12" customHeight="1" x14ac:dyDescent="0.2">
      <c r="B119" s="27"/>
      <c r="C119" s="22" t="s">
        <v>85</v>
      </c>
      <c r="L119" s="27"/>
    </row>
    <row r="120" spans="2:55" s="1" customFormat="1" ht="27.75" customHeight="1" x14ac:dyDescent="0.2">
      <c r="B120" s="27"/>
      <c r="E120" s="174" t="str">
        <f>E9</f>
        <v>Oprava oplocení fotbalového hřiště s umělým povrchem v areálu MFS v Karviné – Ráji</v>
      </c>
      <c r="F120" s="202"/>
      <c r="G120" s="202"/>
      <c r="H120" s="202"/>
      <c r="L120" s="27"/>
    </row>
    <row r="121" spans="2:55" s="1" customFormat="1" ht="6.95" customHeight="1" x14ac:dyDescent="0.2">
      <c r="B121" s="27"/>
      <c r="L121" s="27"/>
    </row>
    <row r="122" spans="2:55" s="1" customFormat="1" ht="12" customHeight="1" x14ac:dyDescent="0.2">
      <c r="B122" s="27"/>
      <c r="C122" s="22" t="s">
        <v>17</v>
      </c>
      <c r="F122" s="20" t="str">
        <f>F12</f>
        <v xml:space="preserve"> </v>
      </c>
      <c r="I122" s="22" t="s">
        <v>19</v>
      </c>
      <c r="J122" s="47">
        <f>IF(J12="","",J12)</f>
        <v>45534</v>
      </c>
      <c r="L122" s="27"/>
    </row>
    <row r="123" spans="2:55" s="1" customFormat="1" ht="6.95" customHeight="1" x14ac:dyDescent="0.2">
      <c r="B123" s="27"/>
      <c r="L123" s="27"/>
    </row>
    <row r="124" spans="2:55" s="1" customFormat="1" ht="15.2" customHeight="1" x14ac:dyDescent="0.2">
      <c r="B124" s="27"/>
      <c r="C124" s="22" t="s">
        <v>20</v>
      </c>
      <c r="F124" s="20" t="str">
        <f>E15</f>
        <v xml:space="preserve"> </v>
      </c>
      <c r="I124" s="22" t="s">
        <v>24</v>
      </c>
      <c r="J124" s="23" t="str">
        <f>E21</f>
        <v xml:space="preserve"> </v>
      </c>
      <c r="L124" s="27"/>
    </row>
    <row r="125" spans="2:55" s="1" customFormat="1" ht="15.2" customHeight="1" x14ac:dyDescent="0.2">
      <c r="B125" s="27"/>
      <c r="C125" s="22" t="s">
        <v>23</v>
      </c>
      <c r="F125" s="20" t="str">
        <f>IF(E18="","",E18)</f>
        <v xml:space="preserve"> </v>
      </c>
      <c r="I125" s="22" t="s">
        <v>26</v>
      </c>
      <c r="J125" s="23" t="str">
        <f>E24</f>
        <v xml:space="preserve"> </v>
      </c>
      <c r="L125" s="27"/>
    </row>
    <row r="126" spans="2:55" s="1" customFormat="1" ht="10.35" customHeight="1" x14ac:dyDescent="0.2">
      <c r="B126" s="27"/>
      <c r="L126" s="27"/>
    </row>
    <row r="127" spans="2:55" s="10" customFormat="1" ht="29.25" customHeight="1" x14ac:dyDescent="0.2">
      <c r="B127" s="107"/>
      <c r="C127" s="108" t="s">
        <v>103</v>
      </c>
      <c r="D127" s="109" t="s">
        <v>55</v>
      </c>
      <c r="E127" s="109" t="s">
        <v>51</v>
      </c>
      <c r="F127" s="109" t="s">
        <v>52</v>
      </c>
      <c r="G127" s="109" t="s">
        <v>104</v>
      </c>
      <c r="H127" s="109" t="s">
        <v>105</v>
      </c>
      <c r="I127" s="109" t="s">
        <v>106</v>
      </c>
      <c r="J127" s="110" t="s">
        <v>90</v>
      </c>
      <c r="K127" s="111" t="s">
        <v>107</v>
      </c>
      <c r="L127" s="107"/>
    </row>
    <row r="128" spans="2:55" s="1" customFormat="1" ht="22.9" customHeight="1" x14ac:dyDescent="0.25">
      <c r="B128" s="27"/>
      <c r="C128" s="59" t="s">
        <v>108</v>
      </c>
      <c r="J128" s="112">
        <f>J129+J178</f>
        <v>0</v>
      </c>
      <c r="L128" s="27"/>
      <c r="AL128" s="13" t="s">
        <v>69</v>
      </c>
      <c r="AM128" s="13" t="s">
        <v>92</v>
      </c>
      <c r="BC128" s="113" t="e">
        <f>BC129+BC178</f>
        <v>#REF!</v>
      </c>
    </row>
    <row r="129" spans="2:57" s="11" customFormat="1" ht="25.9" customHeight="1" x14ac:dyDescent="0.2">
      <c r="B129" s="114"/>
      <c r="D129" s="115" t="s">
        <v>69</v>
      </c>
      <c r="E129" s="116" t="s">
        <v>109</v>
      </c>
      <c r="F129" s="116" t="s">
        <v>110</v>
      </c>
      <c r="J129" s="117">
        <f>J130+J155+J162+J166+J175</f>
        <v>0</v>
      </c>
      <c r="L129" s="114"/>
      <c r="AJ129" s="115" t="s">
        <v>77</v>
      </c>
      <c r="AL129" s="118" t="s">
        <v>69</v>
      </c>
      <c r="AM129" s="118" t="s">
        <v>70</v>
      </c>
      <c r="AQ129" s="115" t="s">
        <v>111</v>
      </c>
      <c r="BC129" s="119">
        <f>BC130+BC155+BC166+BC175</f>
        <v>0</v>
      </c>
    </row>
    <row r="130" spans="2:57" s="11" customFormat="1" ht="22.9" customHeight="1" x14ac:dyDescent="0.2">
      <c r="B130" s="114"/>
      <c r="D130" s="115" t="s">
        <v>69</v>
      </c>
      <c r="E130" s="120" t="s">
        <v>112</v>
      </c>
      <c r="F130" s="120" t="s">
        <v>113</v>
      </c>
      <c r="J130" s="121">
        <f>SUM(J131:J154)</f>
        <v>0</v>
      </c>
      <c r="L130" s="114"/>
      <c r="AJ130" s="115" t="s">
        <v>77</v>
      </c>
      <c r="AL130" s="118" t="s">
        <v>69</v>
      </c>
      <c r="AM130" s="118" t="s">
        <v>77</v>
      </c>
      <c r="AQ130" s="115" t="s">
        <v>111</v>
      </c>
      <c r="BC130" s="119">
        <f>SUM(BC131:BC154)</f>
        <v>0</v>
      </c>
    </row>
    <row r="131" spans="2:57" s="1" customFormat="1" ht="24.2" customHeight="1" x14ac:dyDescent="0.2">
      <c r="B131" s="122"/>
      <c r="C131" s="123">
        <v>1</v>
      </c>
      <c r="D131" s="123" t="s">
        <v>114</v>
      </c>
      <c r="E131" s="149" t="s">
        <v>231</v>
      </c>
      <c r="F131" s="150" t="s">
        <v>232</v>
      </c>
      <c r="G131" s="126" t="s">
        <v>269</v>
      </c>
      <c r="H131" s="148">
        <v>116</v>
      </c>
      <c r="I131" s="128"/>
      <c r="J131" s="128">
        <f>ROUND(I131*H131,2)</f>
        <v>0</v>
      </c>
      <c r="K131" s="129"/>
      <c r="L131" s="27"/>
      <c r="AJ131" s="133" t="s">
        <v>117</v>
      </c>
      <c r="AL131" s="133" t="s">
        <v>114</v>
      </c>
      <c r="AM131" s="133" t="s">
        <v>79</v>
      </c>
      <c r="AQ131" s="13" t="s">
        <v>111</v>
      </c>
      <c r="AW131" s="134" t="e">
        <f>IF(#REF!="základní",J131,0)</f>
        <v>#REF!</v>
      </c>
      <c r="AX131" s="134" t="e">
        <f>IF(#REF!="snížená",J131,0)</f>
        <v>#REF!</v>
      </c>
      <c r="AY131" s="134" t="e">
        <f>IF(#REF!="zákl. přenesená",J131,0)</f>
        <v>#REF!</v>
      </c>
      <c r="AZ131" s="134" t="e">
        <f>IF(#REF!="sníž. přenesená",J131,0)</f>
        <v>#REF!</v>
      </c>
      <c r="BA131" s="134" t="e">
        <f>IF(#REF!="nulová",J131,0)</f>
        <v>#REF!</v>
      </c>
      <c r="BB131" s="13" t="s">
        <v>77</v>
      </c>
      <c r="BC131" s="134">
        <f>ROUND(I131*H131,2)</f>
        <v>0</v>
      </c>
      <c r="BD131" s="13" t="s">
        <v>117</v>
      </c>
      <c r="BE131" s="133" t="s">
        <v>121</v>
      </c>
    </row>
    <row r="132" spans="2:57" s="1" customFormat="1" ht="19.5" x14ac:dyDescent="0.2">
      <c r="B132" s="27"/>
      <c r="D132" s="135" t="s">
        <v>119</v>
      </c>
      <c r="F132" s="136" t="s">
        <v>267</v>
      </c>
      <c r="L132" s="27"/>
      <c r="AL132" s="13" t="s">
        <v>119</v>
      </c>
      <c r="AM132" s="13" t="s">
        <v>79</v>
      </c>
    </row>
    <row r="133" spans="2:57" s="1" customFormat="1" ht="24.2" customHeight="1" x14ac:dyDescent="0.2">
      <c r="B133" s="122"/>
      <c r="C133" s="123">
        <v>2</v>
      </c>
      <c r="D133" s="123" t="s">
        <v>114</v>
      </c>
      <c r="E133" s="124" t="s">
        <v>115</v>
      </c>
      <c r="F133" s="125" t="s">
        <v>242</v>
      </c>
      <c r="G133" s="126" t="s">
        <v>210</v>
      </c>
      <c r="H133" s="148">
        <v>678.625</v>
      </c>
      <c r="I133" s="128"/>
      <c r="J133" s="128">
        <f>ROUND(I133*H133,2)</f>
        <v>0</v>
      </c>
      <c r="K133" s="129"/>
      <c r="L133" s="27"/>
      <c r="AJ133" s="133" t="s">
        <v>117</v>
      </c>
      <c r="AL133" s="133" t="s">
        <v>114</v>
      </c>
      <c r="AM133" s="133" t="s">
        <v>79</v>
      </c>
      <c r="AQ133" s="13" t="s">
        <v>111</v>
      </c>
      <c r="AW133" s="134" t="e">
        <f>IF(#REF!="základní",J133,0)</f>
        <v>#REF!</v>
      </c>
      <c r="AX133" s="134" t="e">
        <f>IF(#REF!="snížená",J133,0)</f>
        <v>#REF!</v>
      </c>
      <c r="AY133" s="134" t="e">
        <f>IF(#REF!="zákl. přenesená",J133,0)</f>
        <v>#REF!</v>
      </c>
      <c r="AZ133" s="134" t="e">
        <f>IF(#REF!="sníž. přenesená",J133,0)</f>
        <v>#REF!</v>
      </c>
      <c r="BA133" s="134" t="e">
        <f>IF(#REF!="nulová",J133,0)</f>
        <v>#REF!</v>
      </c>
      <c r="BB133" s="13" t="s">
        <v>77</v>
      </c>
      <c r="BC133" s="134">
        <f>ROUND(I133*H133,2)</f>
        <v>0</v>
      </c>
      <c r="BD133" s="13" t="s">
        <v>117</v>
      </c>
      <c r="BE133" s="133" t="s">
        <v>118</v>
      </c>
    </row>
    <row r="134" spans="2:57" s="1" customFormat="1" ht="29.25" x14ac:dyDescent="0.2">
      <c r="B134" s="27"/>
      <c r="D134" s="135" t="s">
        <v>119</v>
      </c>
      <c r="F134" s="136" t="s">
        <v>120</v>
      </c>
      <c r="L134" s="27"/>
      <c r="AL134" s="13" t="s">
        <v>119</v>
      </c>
      <c r="AM134" s="13" t="s">
        <v>79</v>
      </c>
    </row>
    <row r="135" spans="2:57" s="1" customFormat="1" ht="24.2" customHeight="1" x14ac:dyDescent="0.2">
      <c r="B135" s="122"/>
      <c r="C135" s="123" t="s">
        <v>141</v>
      </c>
      <c r="D135" s="123" t="s">
        <v>114</v>
      </c>
      <c r="E135" s="124" t="s">
        <v>262</v>
      </c>
      <c r="F135" s="125" t="s">
        <v>260</v>
      </c>
      <c r="G135" s="126" t="s">
        <v>116</v>
      </c>
      <c r="H135" s="148">
        <v>141</v>
      </c>
      <c r="I135" s="128"/>
      <c r="J135" s="128">
        <f>ROUND(I135*H135,2)</f>
        <v>0</v>
      </c>
      <c r="K135" s="129"/>
      <c r="L135" s="27"/>
      <c r="AJ135" s="133" t="s">
        <v>117</v>
      </c>
      <c r="AL135" s="133" t="s">
        <v>114</v>
      </c>
      <c r="AM135" s="133" t="s">
        <v>79</v>
      </c>
      <c r="AQ135" s="13" t="s">
        <v>111</v>
      </c>
      <c r="AW135" s="134" t="e">
        <f>IF(#REF!="základní",J135,0)</f>
        <v>#REF!</v>
      </c>
      <c r="AX135" s="134" t="e">
        <f>IF(#REF!="snížená",J135,0)</f>
        <v>#REF!</v>
      </c>
      <c r="AY135" s="134" t="e">
        <f>IF(#REF!="zákl. přenesená",J135,0)</f>
        <v>#REF!</v>
      </c>
      <c r="AZ135" s="134" t="e">
        <f>IF(#REF!="sníž. přenesená",J135,0)</f>
        <v>#REF!</v>
      </c>
      <c r="BA135" s="134" t="e">
        <f>IF(#REF!="nulová",J135,0)</f>
        <v>#REF!</v>
      </c>
      <c r="BB135" s="13" t="s">
        <v>77</v>
      </c>
      <c r="BC135" s="134">
        <f>ROUND(I135*H135,2)</f>
        <v>0</v>
      </c>
      <c r="BD135" s="13" t="s">
        <v>117</v>
      </c>
      <c r="BE135" s="133" t="s">
        <v>142</v>
      </c>
    </row>
    <row r="136" spans="2:57" s="1" customFormat="1" ht="19.5" x14ac:dyDescent="0.2">
      <c r="B136" s="27"/>
      <c r="D136" s="135" t="s">
        <v>119</v>
      </c>
      <c r="F136" s="136" t="s">
        <v>261</v>
      </c>
      <c r="L136" s="27"/>
      <c r="AL136" s="13" t="s">
        <v>119</v>
      </c>
      <c r="AM136" s="13" t="s">
        <v>79</v>
      </c>
    </row>
    <row r="137" spans="2:57" s="1" customFormat="1" ht="16.5" customHeight="1" x14ac:dyDescent="0.2">
      <c r="B137" s="122"/>
      <c r="C137" s="138" t="s">
        <v>112</v>
      </c>
      <c r="D137" s="138" t="s">
        <v>122</v>
      </c>
      <c r="E137" s="139" t="s">
        <v>243</v>
      </c>
      <c r="F137" s="140" t="s">
        <v>277</v>
      </c>
      <c r="G137" s="141" t="s">
        <v>210</v>
      </c>
      <c r="H137" s="145">
        <v>621.625</v>
      </c>
      <c r="I137" s="142"/>
      <c r="J137" s="142">
        <f>ROUND(I137*H137,2)</f>
        <v>0</v>
      </c>
      <c r="K137" s="143"/>
      <c r="L137" s="144"/>
      <c r="AJ137" s="133" t="s">
        <v>123</v>
      </c>
      <c r="AL137" s="133" t="s">
        <v>122</v>
      </c>
      <c r="AM137" s="133" t="s">
        <v>79</v>
      </c>
      <c r="AQ137" s="13" t="s">
        <v>111</v>
      </c>
      <c r="AW137" s="134" t="e">
        <f>IF(#REF!="základní",J137,0)</f>
        <v>#REF!</v>
      </c>
      <c r="AX137" s="134" t="e">
        <f>IF(#REF!="snížená",J137,0)</f>
        <v>#REF!</v>
      </c>
      <c r="AY137" s="134" t="e">
        <f>IF(#REF!="zákl. přenesená",J137,0)</f>
        <v>#REF!</v>
      </c>
      <c r="AZ137" s="134" t="e">
        <f>IF(#REF!="sníž. přenesená",J137,0)</f>
        <v>#REF!</v>
      </c>
      <c r="BA137" s="134" t="e">
        <f>IF(#REF!="nulová",J137,0)</f>
        <v>#REF!</v>
      </c>
      <c r="BB137" s="13" t="s">
        <v>77</v>
      </c>
      <c r="BC137" s="134">
        <f>ROUND(I137*H137,2)</f>
        <v>0</v>
      </c>
      <c r="BD137" s="13" t="s">
        <v>117</v>
      </c>
      <c r="BE137" s="133" t="s">
        <v>124</v>
      </c>
    </row>
    <row r="138" spans="2:57" s="1" customFormat="1" ht="19.5" x14ac:dyDescent="0.2">
      <c r="B138" s="27"/>
      <c r="D138" s="135" t="s">
        <v>119</v>
      </c>
      <c r="F138" s="136" t="s">
        <v>241</v>
      </c>
      <c r="L138" s="27"/>
      <c r="AL138" s="13" t="s">
        <v>119</v>
      </c>
      <c r="AM138" s="13" t="s">
        <v>79</v>
      </c>
    </row>
    <row r="139" spans="2:57" s="1" customFormat="1" ht="16.5" customHeight="1" x14ac:dyDescent="0.2">
      <c r="B139" s="122"/>
      <c r="C139" s="138" t="s">
        <v>117</v>
      </c>
      <c r="D139" s="138" t="s">
        <v>122</v>
      </c>
      <c r="E139" s="139" t="s">
        <v>244</v>
      </c>
      <c r="F139" s="140" t="s">
        <v>276</v>
      </c>
      <c r="G139" s="141" t="s">
        <v>210</v>
      </c>
      <c r="H139" s="145">
        <v>57</v>
      </c>
      <c r="I139" s="142"/>
      <c r="J139" s="142">
        <f>ROUND(I139*H139,2)</f>
        <v>0</v>
      </c>
      <c r="K139" s="143"/>
      <c r="L139" s="144"/>
      <c r="AJ139" s="133" t="s">
        <v>123</v>
      </c>
      <c r="AL139" s="133" t="s">
        <v>122</v>
      </c>
      <c r="AM139" s="133" t="s">
        <v>79</v>
      </c>
      <c r="AQ139" s="13" t="s">
        <v>111</v>
      </c>
      <c r="AW139" s="134" t="e">
        <f>IF(#REF!="základní",J139,0)</f>
        <v>#REF!</v>
      </c>
      <c r="AX139" s="134" t="e">
        <f>IF(#REF!="snížená",J139,0)</f>
        <v>#REF!</v>
      </c>
      <c r="AY139" s="134" t="e">
        <f>IF(#REF!="zákl. přenesená",J139,0)</f>
        <v>#REF!</v>
      </c>
      <c r="AZ139" s="134" t="e">
        <f>IF(#REF!="sníž. přenesená",J139,0)</f>
        <v>#REF!</v>
      </c>
      <c r="BA139" s="134" t="e">
        <f>IF(#REF!="nulová",J139,0)</f>
        <v>#REF!</v>
      </c>
      <c r="BB139" s="13" t="s">
        <v>77</v>
      </c>
      <c r="BC139" s="134">
        <f>ROUND(I139*H139,2)</f>
        <v>0</v>
      </c>
      <c r="BD139" s="13" t="s">
        <v>117</v>
      </c>
      <c r="BE139" s="133" t="s">
        <v>125</v>
      </c>
    </row>
    <row r="140" spans="2:57" s="1" customFormat="1" ht="19.5" x14ac:dyDescent="0.2">
      <c r="B140" s="27"/>
      <c r="D140" s="135" t="s">
        <v>119</v>
      </c>
      <c r="F140" s="136" t="s">
        <v>245</v>
      </c>
      <c r="L140" s="27"/>
      <c r="AL140" s="13" t="s">
        <v>119</v>
      </c>
      <c r="AM140" s="13" t="s">
        <v>79</v>
      </c>
    </row>
    <row r="141" spans="2:57" s="1" customFormat="1" ht="16.5" customHeight="1" x14ac:dyDescent="0.2">
      <c r="B141" s="122"/>
      <c r="C141" s="138" t="s">
        <v>126</v>
      </c>
      <c r="D141" s="138" t="s">
        <v>122</v>
      </c>
      <c r="E141" s="139" t="s">
        <v>247</v>
      </c>
      <c r="F141" s="140" t="s">
        <v>246</v>
      </c>
      <c r="G141" s="141" t="s">
        <v>268</v>
      </c>
      <c r="H141" s="145">
        <v>204.85</v>
      </c>
      <c r="I141" s="142"/>
      <c r="J141" s="142">
        <f>ROUND(I141*H141,2)</f>
        <v>0</v>
      </c>
      <c r="K141" s="143"/>
      <c r="L141" s="144"/>
      <c r="AJ141" s="133" t="s">
        <v>123</v>
      </c>
      <c r="AL141" s="133" t="s">
        <v>122</v>
      </c>
      <c r="AM141" s="133" t="s">
        <v>79</v>
      </c>
      <c r="AQ141" s="13" t="s">
        <v>111</v>
      </c>
      <c r="AW141" s="134" t="e">
        <f>IF(#REF!="základní",J141,0)</f>
        <v>#REF!</v>
      </c>
      <c r="AX141" s="134" t="e">
        <f>IF(#REF!="snížená",J141,0)</f>
        <v>#REF!</v>
      </c>
      <c r="AY141" s="134" t="e">
        <f>IF(#REF!="zákl. přenesená",J141,0)</f>
        <v>#REF!</v>
      </c>
      <c r="AZ141" s="134" t="e">
        <f>IF(#REF!="sníž. přenesená",J141,0)</f>
        <v>#REF!</v>
      </c>
      <c r="BA141" s="134" t="e">
        <f>IF(#REF!="nulová",J141,0)</f>
        <v>#REF!</v>
      </c>
      <c r="BB141" s="13" t="s">
        <v>77</v>
      </c>
      <c r="BC141" s="134">
        <f>ROUND(I141*H141,2)</f>
        <v>0</v>
      </c>
      <c r="BD141" s="13" t="s">
        <v>117</v>
      </c>
      <c r="BE141" s="133" t="s">
        <v>127</v>
      </c>
    </row>
    <row r="142" spans="2:57" s="1" customFormat="1" x14ac:dyDescent="0.2">
      <c r="B142" s="27"/>
      <c r="D142" s="135" t="s">
        <v>119</v>
      </c>
      <c r="F142" s="136"/>
      <c r="L142" s="27"/>
      <c r="AL142" s="13" t="s">
        <v>119</v>
      </c>
      <c r="AM142" s="13" t="s">
        <v>79</v>
      </c>
    </row>
    <row r="143" spans="2:57" s="1" customFormat="1" ht="16.5" customHeight="1" x14ac:dyDescent="0.2">
      <c r="B143" s="122"/>
      <c r="C143" s="138" t="s">
        <v>128</v>
      </c>
      <c r="D143" s="138" t="s">
        <v>122</v>
      </c>
      <c r="E143" s="139" t="s">
        <v>249</v>
      </c>
      <c r="F143" s="140" t="s">
        <v>248</v>
      </c>
      <c r="G143" s="141" t="s">
        <v>268</v>
      </c>
      <c r="H143" s="145">
        <v>204.85</v>
      </c>
      <c r="I143" s="142"/>
      <c r="J143" s="142">
        <f>ROUND(I143*H143,2)</f>
        <v>0</v>
      </c>
      <c r="K143" s="143"/>
      <c r="L143" s="144"/>
      <c r="AJ143" s="133" t="s">
        <v>123</v>
      </c>
      <c r="AL143" s="133" t="s">
        <v>122</v>
      </c>
      <c r="AM143" s="133" t="s">
        <v>79</v>
      </c>
      <c r="AQ143" s="13" t="s">
        <v>111</v>
      </c>
      <c r="AW143" s="134" t="e">
        <f>IF(#REF!="základní",J143,0)</f>
        <v>#REF!</v>
      </c>
      <c r="AX143" s="134" t="e">
        <f>IF(#REF!="snížená",J143,0)</f>
        <v>#REF!</v>
      </c>
      <c r="AY143" s="134" t="e">
        <f>IF(#REF!="zákl. přenesená",J143,0)</f>
        <v>#REF!</v>
      </c>
      <c r="AZ143" s="134" t="e">
        <f>IF(#REF!="sníž. přenesená",J143,0)</f>
        <v>#REF!</v>
      </c>
      <c r="BA143" s="134" t="e">
        <f>IF(#REF!="nulová",J143,0)</f>
        <v>#REF!</v>
      </c>
      <c r="BB143" s="13" t="s">
        <v>77</v>
      </c>
      <c r="BC143" s="134">
        <f>ROUND(I143*H143,2)</f>
        <v>0</v>
      </c>
      <c r="BD143" s="13" t="s">
        <v>117</v>
      </c>
      <c r="BE143" s="133" t="s">
        <v>129</v>
      </c>
    </row>
    <row r="144" spans="2:57" s="1" customFormat="1" x14ac:dyDescent="0.2">
      <c r="B144" s="27"/>
      <c r="D144" s="135" t="s">
        <v>119</v>
      </c>
      <c r="F144" s="136"/>
      <c r="L144" s="27"/>
      <c r="AL144" s="13" t="s">
        <v>119</v>
      </c>
      <c r="AM144" s="13" t="s">
        <v>79</v>
      </c>
    </row>
    <row r="145" spans="2:65" s="1" customFormat="1" ht="16.5" customHeight="1" x14ac:dyDescent="0.2">
      <c r="B145" s="122"/>
      <c r="C145" s="138" t="s">
        <v>130</v>
      </c>
      <c r="D145" s="138" t="s">
        <v>122</v>
      </c>
      <c r="E145" s="139" t="s">
        <v>252</v>
      </c>
      <c r="F145" s="140" t="s">
        <v>250</v>
      </c>
      <c r="G145" s="141" t="s">
        <v>270</v>
      </c>
      <c r="H145" s="145">
        <v>1</v>
      </c>
      <c r="I145" s="142"/>
      <c r="J145" s="142">
        <f>ROUND(I145*H145,2)</f>
        <v>0</v>
      </c>
      <c r="K145" s="143"/>
      <c r="L145" s="144"/>
      <c r="AJ145" s="133" t="s">
        <v>123</v>
      </c>
      <c r="AL145" s="133" t="s">
        <v>122</v>
      </c>
      <c r="AM145" s="133" t="s">
        <v>79</v>
      </c>
      <c r="AQ145" s="13" t="s">
        <v>111</v>
      </c>
      <c r="AW145" s="134" t="e">
        <f>IF(#REF!="základní",J145,0)</f>
        <v>#REF!</v>
      </c>
      <c r="AX145" s="134" t="e">
        <f>IF(#REF!="snížená",J145,0)</f>
        <v>#REF!</v>
      </c>
      <c r="AY145" s="134" t="e">
        <f>IF(#REF!="zákl. přenesená",J145,0)</f>
        <v>#REF!</v>
      </c>
      <c r="AZ145" s="134" t="e">
        <f>IF(#REF!="sníž. přenesená",J145,0)</f>
        <v>#REF!</v>
      </c>
      <c r="BA145" s="134" t="e">
        <f>IF(#REF!="nulová",J145,0)</f>
        <v>#REF!</v>
      </c>
      <c r="BB145" s="13" t="s">
        <v>77</v>
      </c>
      <c r="BC145" s="134">
        <f>ROUND(I145*H145,2)</f>
        <v>0</v>
      </c>
      <c r="BD145" s="13" t="s">
        <v>117</v>
      </c>
      <c r="BE145" s="133" t="s">
        <v>131</v>
      </c>
    </row>
    <row r="146" spans="2:65" s="1" customFormat="1" x14ac:dyDescent="0.2">
      <c r="B146" s="27"/>
      <c r="D146" s="135" t="s">
        <v>119</v>
      </c>
      <c r="F146" s="136" t="s">
        <v>251</v>
      </c>
      <c r="L146" s="27"/>
      <c r="AL146" s="13" t="s">
        <v>119</v>
      </c>
      <c r="AM146" s="13" t="s">
        <v>79</v>
      </c>
    </row>
    <row r="147" spans="2:65" s="1" customFormat="1" ht="37.9" customHeight="1" x14ac:dyDescent="0.2">
      <c r="B147" s="122"/>
      <c r="C147" s="138" t="s">
        <v>8</v>
      </c>
      <c r="D147" s="138" t="s">
        <v>122</v>
      </c>
      <c r="E147" s="146" t="s">
        <v>240</v>
      </c>
      <c r="F147" s="147" t="s">
        <v>278</v>
      </c>
      <c r="G147" s="141" t="s">
        <v>116</v>
      </c>
      <c r="H147" s="145">
        <v>116</v>
      </c>
      <c r="I147" s="142"/>
      <c r="J147" s="142">
        <f>ROUND(I147*H147,2)</f>
        <v>0</v>
      </c>
      <c r="K147" s="143"/>
      <c r="L147" s="144"/>
      <c r="AJ147" s="133" t="s">
        <v>123</v>
      </c>
      <c r="AL147" s="133" t="s">
        <v>122</v>
      </c>
      <c r="AM147" s="133" t="s">
        <v>79</v>
      </c>
      <c r="AQ147" s="13" t="s">
        <v>111</v>
      </c>
      <c r="AW147" s="134" t="e">
        <f>IF(#REF!="základní",J147,0)</f>
        <v>#REF!</v>
      </c>
      <c r="AX147" s="134" t="e">
        <f>IF(#REF!="snížená",J147,0)</f>
        <v>#REF!</v>
      </c>
      <c r="AY147" s="134" t="e">
        <f>IF(#REF!="zákl. přenesená",J147,0)</f>
        <v>#REF!</v>
      </c>
      <c r="AZ147" s="134" t="e">
        <f>IF(#REF!="sníž. přenesená",J147,0)</f>
        <v>#REF!</v>
      </c>
      <c r="BA147" s="134" t="e">
        <f>IF(#REF!="nulová",J147,0)</f>
        <v>#REF!</v>
      </c>
      <c r="BB147" s="13" t="s">
        <v>77</v>
      </c>
      <c r="BC147" s="134">
        <f>ROUND(I147*H147,2)</f>
        <v>0</v>
      </c>
      <c r="BD147" s="13" t="s">
        <v>117</v>
      </c>
      <c r="BE147" s="133" t="s">
        <v>133</v>
      </c>
    </row>
    <row r="148" spans="2:65" s="1" customFormat="1" ht="19.5" x14ac:dyDescent="0.2">
      <c r="B148" s="27"/>
      <c r="D148" s="135" t="s">
        <v>119</v>
      </c>
      <c r="F148" s="136" t="s">
        <v>239</v>
      </c>
      <c r="L148" s="27"/>
      <c r="AL148" s="13" t="s">
        <v>119</v>
      </c>
      <c r="AM148" s="13" t="s">
        <v>79</v>
      </c>
    </row>
    <row r="149" spans="2:65" s="1" customFormat="1" ht="21.75" customHeight="1" x14ac:dyDescent="0.2">
      <c r="B149" s="122"/>
      <c r="C149" s="138" t="s">
        <v>134</v>
      </c>
      <c r="D149" s="138" t="s">
        <v>122</v>
      </c>
      <c r="E149" s="139" t="s">
        <v>238</v>
      </c>
      <c r="F149" s="140" t="s">
        <v>253</v>
      </c>
      <c r="G149" s="141" t="s">
        <v>116</v>
      </c>
      <c r="H149" s="145">
        <v>141</v>
      </c>
      <c r="I149" s="142"/>
      <c r="J149" s="142">
        <f>ROUND(I149*H149,2)</f>
        <v>0</v>
      </c>
      <c r="K149" s="143"/>
      <c r="L149" s="144"/>
      <c r="AJ149" s="133" t="s">
        <v>123</v>
      </c>
      <c r="AL149" s="133" t="s">
        <v>122</v>
      </c>
      <c r="AM149" s="133" t="s">
        <v>79</v>
      </c>
      <c r="AQ149" s="13" t="s">
        <v>111</v>
      </c>
      <c r="AW149" s="134" t="e">
        <f>IF(#REF!="základní",J149,0)</f>
        <v>#REF!</v>
      </c>
      <c r="AX149" s="134" t="e">
        <f>IF(#REF!="snížená",J149,0)</f>
        <v>#REF!</v>
      </c>
      <c r="AY149" s="134" t="e">
        <f>IF(#REF!="zákl. přenesená",J149,0)</f>
        <v>#REF!</v>
      </c>
      <c r="AZ149" s="134" t="e">
        <f>IF(#REF!="sníž. přenesená",J149,0)</f>
        <v>#REF!</v>
      </c>
      <c r="BA149" s="134" t="e">
        <f>IF(#REF!="nulová",J149,0)</f>
        <v>#REF!</v>
      </c>
      <c r="BB149" s="13" t="s">
        <v>77</v>
      </c>
      <c r="BC149" s="134">
        <f>ROUND(I149*H149,2)</f>
        <v>0</v>
      </c>
      <c r="BD149" s="13" t="s">
        <v>117</v>
      </c>
      <c r="BE149" s="133" t="s">
        <v>135</v>
      </c>
    </row>
    <row r="150" spans="2:65" s="1" customFormat="1" x14ac:dyDescent="0.2">
      <c r="B150" s="27"/>
      <c r="D150" s="135" t="s">
        <v>119</v>
      </c>
      <c r="F150" s="136" t="s">
        <v>271</v>
      </c>
      <c r="L150" s="27"/>
      <c r="AL150" s="13" t="s">
        <v>119</v>
      </c>
      <c r="AM150" s="13" t="s">
        <v>79</v>
      </c>
    </row>
    <row r="151" spans="2:65" s="1" customFormat="1" ht="24.2" customHeight="1" x14ac:dyDescent="0.2">
      <c r="B151" s="122"/>
      <c r="C151" s="138" t="s">
        <v>136</v>
      </c>
      <c r="D151" s="138" t="s">
        <v>122</v>
      </c>
      <c r="E151" s="139" t="s">
        <v>255</v>
      </c>
      <c r="F151" s="140" t="s">
        <v>254</v>
      </c>
      <c r="G151" s="141" t="s">
        <v>116</v>
      </c>
      <c r="H151" s="145">
        <v>1740</v>
      </c>
      <c r="I151" s="142"/>
      <c r="J151" s="142">
        <f>ROUND(I151*H151,2)</f>
        <v>0</v>
      </c>
      <c r="K151" s="143"/>
      <c r="L151" s="144"/>
      <c r="AJ151" s="133" t="s">
        <v>123</v>
      </c>
      <c r="AL151" s="133" t="s">
        <v>122</v>
      </c>
      <c r="AM151" s="133" t="s">
        <v>79</v>
      </c>
      <c r="AQ151" s="13" t="s">
        <v>111</v>
      </c>
      <c r="AW151" s="134" t="e">
        <f>IF(#REF!="základní",J151,0)</f>
        <v>#REF!</v>
      </c>
      <c r="AX151" s="134" t="e">
        <f>IF(#REF!="snížená",J151,0)</f>
        <v>#REF!</v>
      </c>
      <c r="AY151" s="134" t="e">
        <f>IF(#REF!="zákl. přenesená",J151,0)</f>
        <v>#REF!</v>
      </c>
      <c r="AZ151" s="134" t="e">
        <f>IF(#REF!="sníž. přenesená",J151,0)</f>
        <v>#REF!</v>
      </c>
      <c r="BA151" s="134" t="e">
        <f>IF(#REF!="nulová",J151,0)</f>
        <v>#REF!</v>
      </c>
      <c r="BB151" s="13" t="s">
        <v>77</v>
      </c>
      <c r="BC151" s="134">
        <f>ROUND(I151*H151,2)</f>
        <v>0</v>
      </c>
      <c r="BD151" s="13" t="s">
        <v>117</v>
      </c>
      <c r="BE151" s="133" t="s">
        <v>137</v>
      </c>
    </row>
    <row r="152" spans="2:65" s="1" customFormat="1" x14ac:dyDescent="0.2">
      <c r="B152" s="27"/>
      <c r="D152" s="135" t="s">
        <v>119</v>
      </c>
      <c r="F152" s="136" t="s">
        <v>258</v>
      </c>
      <c r="L152" s="27"/>
      <c r="AL152" s="13" t="s">
        <v>119</v>
      </c>
      <c r="AM152" s="13" t="s">
        <v>79</v>
      </c>
    </row>
    <row r="153" spans="2:65" s="1" customFormat="1" ht="16.5" customHeight="1" x14ac:dyDescent="0.2">
      <c r="B153" s="122"/>
      <c r="C153" s="138" t="s">
        <v>138</v>
      </c>
      <c r="D153" s="138" t="s">
        <v>122</v>
      </c>
      <c r="E153" s="139" t="s">
        <v>256</v>
      </c>
      <c r="F153" s="140" t="s">
        <v>257</v>
      </c>
      <c r="G153" s="141" t="s">
        <v>116</v>
      </c>
      <c r="H153" s="145">
        <v>476</v>
      </c>
      <c r="I153" s="142"/>
      <c r="J153" s="142">
        <f>ROUND(I153*H153,2)</f>
        <v>0</v>
      </c>
      <c r="K153" s="143"/>
      <c r="L153" s="144"/>
      <c r="AJ153" s="133" t="s">
        <v>123</v>
      </c>
      <c r="AL153" s="133" t="s">
        <v>122</v>
      </c>
      <c r="AM153" s="133" t="s">
        <v>79</v>
      </c>
      <c r="AQ153" s="13" t="s">
        <v>111</v>
      </c>
      <c r="AW153" s="134" t="e">
        <f>IF(#REF!="základní",J153,0)</f>
        <v>#REF!</v>
      </c>
      <c r="AX153" s="134" t="e">
        <f>IF(#REF!="snížená",J153,0)</f>
        <v>#REF!</v>
      </c>
      <c r="AY153" s="134" t="e">
        <f>IF(#REF!="zákl. přenesená",J153,0)</f>
        <v>#REF!</v>
      </c>
      <c r="AZ153" s="134" t="e">
        <f>IF(#REF!="sníž. přenesená",J153,0)</f>
        <v>#REF!</v>
      </c>
      <c r="BA153" s="134" t="e">
        <f>IF(#REF!="nulová",J153,0)</f>
        <v>#REF!</v>
      </c>
      <c r="BB153" s="13" t="s">
        <v>77</v>
      </c>
      <c r="BC153" s="134">
        <f>ROUND(I153*H153,2)</f>
        <v>0</v>
      </c>
      <c r="BD153" s="13" t="s">
        <v>117</v>
      </c>
      <c r="BE153" s="133" t="s">
        <v>139</v>
      </c>
    </row>
    <row r="154" spans="2:65" s="1" customFormat="1" x14ac:dyDescent="0.2">
      <c r="B154" s="27"/>
      <c r="D154" s="135" t="s">
        <v>119</v>
      </c>
      <c r="F154" s="136" t="s">
        <v>259</v>
      </c>
      <c r="L154" s="27"/>
      <c r="AL154" s="13" t="s">
        <v>119</v>
      </c>
      <c r="AM154" s="13" t="s">
        <v>79</v>
      </c>
    </row>
    <row r="155" spans="2:65" s="11" customFormat="1" ht="22.9" customHeight="1" x14ac:dyDescent="0.2">
      <c r="B155" s="114"/>
      <c r="D155" s="115" t="s">
        <v>69</v>
      </c>
      <c r="E155" s="120" t="s">
        <v>132</v>
      </c>
      <c r="F155" s="120" t="s">
        <v>144</v>
      </c>
      <c r="J155" s="121">
        <f>SUM(J156:J160)</f>
        <v>0</v>
      </c>
      <c r="L155" s="114"/>
      <c r="AJ155" s="115" t="s">
        <v>77</v>
      </c>
      <c r="AL155" s="118" t="s">
        <v>69</v>
      </c>
      <c r="AM155" s="118" t="s">
        <v>77</v>
      </c>
      <c r="AQ155" s="115" t="s">
        <v>111</v>
      </c>
      <c r="BC155" s="119">
        <f>SUM(BC156:BC165)</f>
        <v>0</v>
      </c>
    </row>
    <row r="156" spans="2:65" s="1" customFormat="1" ht="24.2" customHeight="1" x14ac:dyDescent="0.2">
      <c r="B156" s="122"/>
      <c r="C156" s="123" t="s">
        <v>148</v>
      </c>
      <c r="D156" s="123" t="s">
        <v>114</v>
      </c>
      <c r="E156" s="124" t="s">
        <v>149</v>
      </c>
      <c r="F156" s="125" t="s">
        <v>263</v>
      </c>
      <c r="G156" s="126" t="s">
        <v>150</v>
      </c>
      <c r="H156" s="148">
        <v>144</v>
      </c>
      <c r="I156" s="128"/>
      <c r="J156" s="128">
        <f>ROUND(I156*H156,2)</f>
        <v>0</v>
      </c>
      <c r="K156" s="129"/>
      <c r="L156" s="27"/>
      <c r="AJ156" s="133" t="s">
        <v>117</v>
      </c>
      <c r="AL156" s="133" t="s">
        <v>114</v>
      </c>
      <c r="AM156" s="133" t="s">
        <v>79</v>
      </c>
      <c r="AQ156" s="13" t="s">
        <v>111</v>
      </c>
      <c r="AW156" s="134" t="e">
        <f>IF(#REF!="základní",J156,0)</f>
        <v>#REF!</v>
      </c>
      <c r="AX156" s="134" t="e">
        <f>IF(#REF!="snížená",J156,0)</f>
        <v>#REF!</v>
      </c>
      <c r="AY156" s="134" t="e">
        <f>IF(#REF!="zákl. přenesená",J156,0)</f>
        <v>#REF!</v>
      </c>
      <c r="AZ156" s="134" t="e">
        <f>IF(#REF!="sníž. přenesená",J156,0)</f>
        <v>#REF!</v>
      </c>
      <c r="BA156" s="134" t="e">
        <f>IF(#REF!="nulová",J156,0)</f>
        <v>#REF!</v>
      </c>
      <c r="BB156" s="13" t="s">
        <v>77</v>
      </c>
      <c r="BC156" s="134">
        <f>ROUND(I156*H156,2)</f>
        <v>0</v>
      </c>
      <c r="BD156" s="13" t="s">
        <v>117</v>
      </c>
      <c r="BE156" s="133" t="s">
        <v>151</v>
      </c>
    </row>
    <row r="157" spans="2:65" s="1" customFormat="1" ht="19.5" x14ac:dyDescent="0.2">
      <c r="B157" s="27"/>
      <c r="D157" s="135" t="s">
        <v>119</v>
      </c>
      <c r="F157" s="136" t="s">
        <v>264</v>
      </c>
      <c r="L157" s="27"/>
      <c r="AL157" s="13" t="s">
        <v>119</v>
      </c>
      <c r="AM157" s="13" t="s">
        <v>79</v>
      </c>
    </row>
    <row r="158" spans="2:65" s="1" customFormat="1" ht="24.2" customHeight="1" x14ac:dyDescent="0.2">
      <c r="B158" s="122"/>
      <c r="C158" s="123" t="s">
        <v>152</v>
      </c>
      <c r="D158" s="123" t="s">
        <v>114</v>
      </c>
      <c r="E158" s="124" t="s">
        <v>235</v>
      </c>
      <c r="F158" s="125" t="s">
        <v>236</v>
      </c>
      <c r="G158" s="126" t="s">
        <v>150</v>
      </c>
      <c r="H158" s="148">
        <v>207</v>
      </c>
      <c r="I158" s="128"/>
      <c r="J158" s="128">
        <f>ROUND(I158*H158,2)</f>
        <v>0</v>
      </c>
      <c r="K158" s="129"/>
      <c r="L158" s="27"/>
      <c r="AJ158" s="133" t="s">
        <v>117</v>
      </c>
      <c r="AL158" s="133" t="s">
        <v>114</v>
      </c>
      <c r="AM158" s="133" t="s">
        <v>79</v>
      </c>
      <c r="AQ158" s="13" t="s">
        <v>111</v>
      </c>
      <c r="AW158" s="134" t="e">
        <f>IF(#REF!="základní",J158,0)</f>
        <v>#REF!</v>
      </c>
      <c r="AX158" s="134" t="e">
        <f>IF(#REF!="snížená",J158,0)</f>
        <v>#REF!</v>
      </c>
      <c r="AY158" s="134" t="e">
        <f>IF(#REF!="zákl. přenesená",J158,0)</f>
        <v>#REF!</v>
      </c>
      <c r="AZ158" s="134" t="e">
        <f>IF(#REF!="sníž. přenesená",J158,0)</f>
        <v>#REF!</v>
      </c>
      <c r="BA158" s="134" t="e">
        <f>IF(#REF!="nulová",J158,0)</f>
        <v>#REF!</v>
      </c>
      <c r="BB158" s="13" t="s">
        <v>77</v>
      </c>
      <c r="BC158" s="134">
        <f>ROUND(I158*H158,2)</f>
        <v>0</v>
      </c>
      <c r="BD158" s="13" t="s">
        <v>117</v>
      </c>
      <c r="BE158" s="133" t="s">
        <v>153</v>
      </c>
    </row>
    <row r="159" spans="2:65" s="1" customFormat="1" ht="19.5" x14ac:dyDescent="0.2">
      <c r="B159" s="27"/>
      <c r="D159" s="135" t="s">
        <v>119</v>
      </c>
      <c r="F159" s="136" t="s">
        <v>237</v>
      </c>
      <c r="L159" s="27"/>
      <c r="AL159" s="13" t="s">
        <v>119</v>
      </c>
      <c r="AM159" s="13" t="s">
        <v>79</v>
      </c>
    </row>
    <row r="160" spans="2:65" s="1" customFormat="1" ht="24.2" customHeight="1" x14ac:dyDescent="0.2">
      <c r="B160" s="122"/>
      <c r="C160" s="123" t="s">
        <v>145</v>
      </c>
      <c r="D160" s="123" t="s">
        <v>114</v>
      </c>
      <c r="E160" s="124" t="s">
        <v>146</v>
      </c>
      <c r="F160" s="125" t="s">
        <v>281</v>
      </c>
      <c r="G160" s="126" t="s">
        <v>116</v>
      </c>
      <c r="H160" s="127">
        <v>155</v>
      </c>
      <c r="I160" s="128"/>
      <c r="J160" s="128">
        <f>ROUND(I160*H160,2)</f>
        <v>0</v>
      </c>
      <c r="K160" s="129"/>
      <c r="L160" s="27"/>
      <c r="M160" s="130" t="s">
        <v>1</v>
      </c>
      <c r="N160" s="106" t="s">
        <v>35</v>
      </c>
      <c r="O160" s="131">
        <v>0.32</v>
      </c>
      <c r="P160" s="131">
        <f>O160*H160</f>
        <v>49.6</v>
      </c>
      <c r="Q160" s="131">
        <v>0</v>
      </c>
      <c r="R160" s="131">
        <f>Q160*H160</f>
        <v>0</v>
      </c>
      <c r="S160" s="131">
        <v>8.0000000000000002E-3</v>
      </c>
      <c r="T160" s="132">
        <f>S160*H160</f>
        <v>1.24</v>
      </c>
      <c r="AR160" s="133" t="s">
        <v>117</v>
      </c>
      <c r="AT160" s="133" t="s">
        <v>114</v>
      </c>
      <c r="AU160" s="133" t="s">
        <v>79</v>
      </c>
      <c r="AY160" s="13" t="s">
        <v>111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3" t="s">
        <v>77</v>
      </c>
      <c r="BK160" s="134">
        <f>ROUND(I160*H160,2)</f>
        <v>0</v>
      </c>
      <c r="BL160" s="13" t="s">
        <v>117</v>
      </c>
      <c r="BM160" s="133" t="s">
        <v>147</v>
      </c>
    </row>
    <row r="161" spans="2:57" s="1" customFormat="1" ht="19.5" x14ac:dyDescent="0.2">
      <c r="B161" s="27"/>
      <c r="D161" s="135" t="s">
        <v>119</v>
      </c>
      <c r="F161" s="136" t="s">
        <v>282</v>
      </c>
      <c r="L161" s="27"/>
      <c r="M161" s="137"/>
      <c r="T161" s="51"/>
      <c r="AT161" s="13" t="s">
        <v>119</v>
      </c>
      <c r="AU161" s="13" t="s">
        <v>79</v>
      </c>
    </row>
    <row r="162" spans="2:57" s="11" customFormat="1" ht="22.9" customHeight="1" x14ac:dyDescent="0.2">
      <c r="B162" s="114"/>
      <c r="D162" s="115" t="s">
        <v>69</v>
      </c>
      <c r="E162" s="120" t="s">
        <v>132</v>
      </c>
      <c r="F162" s="120" t="s">
        <v>233</v>
      </c>
      <c r="J162" s="121">
        <f>SUM(J163:J164)</f>
        <v>0</v>
      </c>
      <c r="L162" s="114"/>
      <c r="AJ162" s="115" t="s">
        <v>77</v>
      </c>
      <c r="AL162" s="118" t="s">
        <v>69</v>
      </c>
      <c r="AM162" s="118" t="s">
        <v>77</v>
      </c>
      <c r="AQ162" s="115" t="s">
        <v>111</v>
      </c>
      <c r="BC162" s="119">
        <f>SUM(BC163:BC174)</f>
        <v>0</v>
      </c>
    </row>
    <row r="163" spans="2:57" s="1" customFormat="1" ht="12" x14ac:dyDescent="0.2">
      <c r="B163" s="27"/>
      <c r="D163" s="135" t="s">
        <v>119</v>
      </c>
      <c r="E163" s="152"/>
      <c r="F163" s="154"/>
      <c r="G163" s="155"/>
      <c r="H163" s="156"/>
      <c r="I163" s="153"/>
      <c r="J163" s="153"/>
      <c r="K163" s="164"/>
      <c r="L163" s="27"/>
      <c r="AL163" s="13" t="s">
        <v>119</v>
      </c>
      <c r="AM163" s="13" t="s">
        <v>79</v>
      </c>
    </row>
    <row r="164" spans="2:57" s="1" customFormat="1" ht="24.2" customHeight="1" x14ac:dyDescent="0.2">
      <c r="B164" s="122"/>
      <c r="C164" s="123" t="s">
        <v>152</v>
      </c>
      <c r="D164" s="151" t="s">
        <v>114</v>
      </c>
      <c r="E164" s="157" t="s">
        <v>234</v>
      </c>
      <c r="F164" s="158" t="s">
        <v>272</v>
      </c>
      <c r="G164" s="159" t="s">
        <v>210</v>
      </c>
      <c r="H164" s="160">
        <v>846</v>
      </c>
      <c r="I164" s="161"/>
      <c r="J164" s="162">
        <f>ROUND(H164*I164,2)</f>
        <v>0</v>
      </c>
      <c r="K164" s="163"/>
      <c r="AJ164" s="133" t="s">
        <v>117</v>
      </c>
      <c r="AL164" s="133" t="s">
        <v>114</v>
      </c>
      <c r="AM164" s="133" t="s">
        <v>79</v>
      </c>
      <c r="AQ164" s="13" t="s">
        <v>111</v>
      </c>
      <c r="AW164" s="134" t="e">
        <f>IF(#REF!="základní",J163,0)</f>
        <v>#REF!</v>
      </c>
      <c r="AX164" s="134" t="e">
        <f>IF(#REF!="snížená",J163,0)</f>
        <v>#REF!</v>
      </c>
      <c r="AY164" s="134" t="e">
        <f>IF(#REF!="zákl. přenesená",J163,0)</f>
        <v>#REF!</v>
      </c>
      <c r="AZ164" s="134" t="e">
        <f>IF(#REF!="sníž. přenesená",J163,0)</f>
        <v>#REF!</v>
      </c>
      <c r="BA164" s="134" t="e">
        <f>IF(#REF!="nulová",J163,0)</f>
        <v>#REF!</v>
      </c>
      <c r="BB164" s="13" t="s">
        <v>77</v>
      </c>
      <c r="BC164" s="134">
        <f>ROUND(I163*H163,2)</f>
        <v>0</v>
      </c>
      <c r="BD164" s="13" t="s">
        <v>117</v>
      </c>
      <c r="BE164" s="133" t="s">
        <v>153</v>
      </c>
    </row>
    <row r="165" spans="2:57" s="1" customFormat="1" x14ac:dyDescent="0.2">
      <c r="B165" s="27"/>
      <c r="D165" s="135" t="s">
        <v>119</v>
      </c>
      <c r="G165" s="11"/>
      <c r="H165" s="11"/>
      <c r="I165" s="11"/>
      <c r="K165" s="11"/>
      <c r="L165" s="27"/>
      <c r="AL165" s="13" t="s">
        <v>119</v>
      </c>
      <c r="AM165" s="13" t="s">
        <v>79</v>
      </c>
    </row>
    <row r="166" spans="2:57" s="11" customFormat="1" ht="22.9" customHeight="1" x14ac:dyDescent="0.2">
      <c r="B166" s="114"/>
      <c r="D166" s="115" t="s">
        <v>69</v>
      </c>
      <c r="E166" s="120" t="s">
        <v>154</v>
      </c>
      <c r="F166" s="120" t="s">
        <v>155</v>
      </c>
      <c r="J166" s="121">
        <f>SUM(J167:J173)</f>
        <v>0</v>
      </c>
      <c r="L166" s="114"/>
      <c r="AJ166" s="115" t="s">
        <v>77</v>
      </c>
      <c r="AL166" s="118" t="s">
        <v>69</v>
      </c>
      <c r="AM166" s="118" t="s">
        <v>77</v>
      </c>
      <c r="AQ166" s="115" t="s">
        <v>111</v>
      </c>
      <c r="BC166" s="119">
        <f>SUM(BC167:BC174)</f>
        <v>0</v>
      </c>
    </row>
    <row r="167" spans="2:57" s="1" customFormat="1" ht="24.2" customHeight="1" x14ac:dyDescent="0.2">
      <c r="B167" s="122"/>
      <c r="C167" s="123" t="s">
        <v>156</v>
      </c>
      <c r="D167" s="123" t="s">
        <v>114</v>
      </c>
      <c r="E167" s="124" t="s">
        <v>157</v>
      </c>
      <c r="F167" s="125" t="s">
        <v>158</v>
      </c>
      <c r="G167" s="126" t="s">
        <v>159</v>
      </c>
      <c r="H167" s="148">
        <v>4.5</v>
      </c>
      <c r="I167" s="128"/>
      <c r="J167" s="128">
        <f>ROUND(I167*H167,2)</f>
        <v>0</v>
      </c>
      <c r="K167" s="129"/>
      <c r="L167" s="27"/>
      <c r="AJ167" s="133" t="s">
        <v>117</v>
      </c>
      <c r="AL167" s="133" t="s">
        <v>114</v>
      </c>
      <c r="AM167" s="133" t="s">
        <v>79</v>
      </c>
      <c r="AQ167" s="13" t="s">
        <v>111</v>
      </c>
      <c r="AW167" s="134" t="e">
        <f>IF(#REF!="základní",J167,0)</f>
        <v>#REF!</v>
      </c>
      <c r="AX167" s="134" t="e">
        <f>IF(#REF!="snížená",J167,0)</f>
        <v>#REF!</v>
      </c>
      <c r="AY167" s="134" t="e">
        <f>IF(#REF!="zákl. přenesená",J167,0)</f>
        <v>#REF!</v>
      </c>
      <c r="AZ167" s="134" t="e">
        <f>IF(#REF!="sníž. přenesená",J167,0)</f>
        <v>#REF!</v>
      </c>
      <c r="BA167" s="134" t="e">
        <f>IF(#REF!="nulová",J167,0)</f>
        <v>#REF!</v>
      </c>
      <c r="BB167" s="13" t="s">
        <v>77</v>
      </c>
      <c r="BC167" s="134">
        <f>ROUND(I167*H167,2)</f>
        <v>0</v>
      </c>
      <c r="BD167" s="13" t="s">
        <v>117</v>
      </c>
      <c r="BE167" s="133" t="s">
        <v>160</v>
      </c>
    </row>
    <row r="168" spans="2:57" s="1" customFormat="1" ht="19.5" x14ac:dyDescent="0.2">
      <c r="B168" s="27"/>
      <c r="D168" s="135" t="s">
        <v>119</v>
      </c>
      <c r="F168" s="136" t="s">
        <v>161</v>
      </c>
      <c r="L168" s="27"/>
      <c r="AL168" s="13" t="s">
        <v>119</v>
      </c>
      <c r="AM168" s="13" t="s">
        <v>79</v>
      </c>
    </row>
    <row r="169" spans="2:57" s="1" customFormat="1" ht="24.2" customHeight="1" x14ac:dyDescent="0.2">
      <c r="B169" s="122"/>
      <c r="C169" s="123" t="s">
        <v>162</v>
      </c>
      <c r="D169" s="123" t="s">
        <v>114</v>
      </c>
      <c r="E169" s="124" t="s">
        <v>163</v>
      </c>
      <c r="F169" s="125" t="s">
        <v>164</v>
      </c>
      <c r="G169" s="126" t="s">
        <v>159</v>
      </c>
      <c r="H169" s="148">
        <v>4.5</v>
      </c>
      <c r="I169" s="128"/>
      <c r="J169" s="128">
        <f>ROUND(I169*H169,2)</f>
        <v>0</v>
      </c>
      <c r="K169" s="129"/>
      <c r="L169" s="27"/>
      <c r="AJ169" s="133" t="s">
        <v>117</v>
      </c>
      <c r="AL169" s="133" t="s">
        <v>114</v>
      </c>
      <c r="AM169" s="133" t="s">
        <v>79</v>
      </c>
      <c r="AQ169" s="13" t="s">
        <v>111</v>
      </c>
      <c r="AW169" s="134" t="e">
        <f>IF(#REF!="základní",J169,0)</f>
        <v>#REF!</v>
      </c>
      <c r="AX169" s="134" t="e">
        <f>IF(#REF!="snížená",J169,0)</f>
        <v>#REF!</v>
      </c>
      <c r="AY169" s="134" t="e">
        <f>IF(#REF!="zákl. přenesená",J169,0)</f>
        <v>#REF!</v>
      </c>
      <c r="AZ169" s="134" t="e">
        <f>IF(#REF!="sníž. přenesená",J169,0)</f>
        <v>#REF!</v>
      </c>
      <c r="BA169" s="134" t="e">
        <f>IF(#REF!="nulová",J169,0)</f>
        <v>#REF!</v>
      </c>
      <c r="BB169" s="13" t="s">
        <v>77</v>
      </c>
      <c r="BC169" s="134">
        <f>ROUND(I169*H169,2)</f>
        <v>0</v>
      </c>
      <c r="BD169" s="13" t="s">
        <v>117</v>
      </c>
      <c r="BE169" s="133" t="s">
        <v>165</v>
      </c>
    </row>
    <row r="170" spans="2:57" s="1" customFormat="1" ht="19.5" x14ac:dyDescent="0.2">
      <c r="B170" s="27"/>
      <c r="D170" s="135" t="s">
        <v>119</v>
      </c>
      <c r="F170" s="136" t="s">
        <v>166</v>
      </c>
      <c r="L170" s="27"/>
      <c r="AL170" s="13" t="s">
        <v>119</v>
      </c>
      <c r="AM170" s="13" t="s">
        <v>79</v>
      </c>
    </row>
    <row r="171" spans="2:57" s="1" customFormat="1" ht="24.2" customHeight="1" x14ac:dyDescent="0.2">
      <c r="B171" s="122"/>
      <c r="C171" s="123" t="s">
        <v>167</v>
      </c>
      <c r="D171" s="123" t="s">
        <v>114</v>
      </c>
      <c r="E171" s="124" t="s">
        <v>168</v>
      </c>
      <c r="F171" s="125" t="s">
        <v>169</v>
      </c>
      <c r="G171" s="126" t="s">
        <v>159</v>
      </c>
      <c r="H171" s="148">
        <v>4.5</v>
      </c>
      <c r="I171" s="128"/>
      <c r="J171" s="128">
        <f>ROUND(I171*H171,2)</f>
        <v>0</v>
      </c>
      <c r="K171" s="129"/>
      <c r="L171" s="27"/>
      <c r="AJ171" s="133" t="s">
        <v>117</v>
      </c>
      <c r="AL171" s="133" t="s">
        <v>114</v>
      </c>
      <c r="AM171" s="133" t="s">
        <v>79</v>
      </c>
      <c r="AQ171" s="13" t="s">
        <v>111</v>
      </c>
      <c r="AW171" s="134" t="e">
        <f>IF(#REF!="základní",J171,0)</f>
        <v>#REF!</v>
      </c>
      <c r="AX171" s="134" t="e">
        <f>IF(#REF!="snížená",J171,0)</f>
        <v>#REF!</v>
      </c>
      <c r="AY171" s="134" t="e">
        <f>IF(#REF!="zákl. přenesená",J171,0)</f>
        <v>#REF!</v>
      </c>
      <c r="AZ171" s="134" t="e">
        <f>IF(#REF!="sníž. přenesená",J171,0)</f>
        <v>#REF!</v>
      </c>
      <c r="BA171" s="134" t="e">
        <f>IF(#REF!="nulová",J171,0)</f>
        <v>#REF!</v>
      </c>
      <c r="BB171" s="13" t="s">
        <v>77</v>
      </c>
      <c r="BC171" s="134">
        <f>ROUND(I171*H171,2)</f>
        <v>0</v>
      </c>
      <c r="BD171" s="13" t="s">
        <v>117</v>
      </c>
      <c r="BE171" s="133" t="s">
        <v>170</v>
      </c>
    </row>
    <row r="172" spans="2:57" s="1" customFormat="1" ht="29.25" x14ac:dyDescent="0.2">
      <c r="B172" s="27"/>
      <c r="D172" s="135" t="s">
        <v>119</v>
      </c>
      <c r="F172" s="136" t="s">
        <v>171</v>
      </c>
      <c r="L172" s="27"/>
      <c r="AL172" s="13" t="s">
        <v>119</v>
      </c>
      <c r="AM172" s="13" t="s">
        <v>79</v>
      </c>
    </row>
    <row r="173" spans="2:57" s="1" customFormat="1" ht="33" customHeight="1" x14ac:dyDescent="0.2">
      <c r="B173" s="122"/>
      <c r="C173" s="123" t="s">
        <v>172</v>
      </c>
      <c r="D173" s="123" t="s">
        <v>114</v>
      </c>
      <c r="E173" s="124" t="s">
        <v>173</v>
      </c>
      <c r="F173" s="125" t="s">
        <v>174</v>
      </c>
      <c r="G173" s="126" t="s">
        <v>159</v>
      </c>
      <c r="H173" s="148">
        <v>4.5</v>
      </c>
      <c r="I173" s="128"/>
      <c r="J173" s="128">
        <f>ROUND(I173*H173,2)</f>
        <v>0</v>
      </c>
      <c r="K173" s="129"/>
      <c r="L173" s="27"/>
      <c r="AJ173" s="133" t="s">
        <v>117</v>
      </c>
      <c r="AL173" s="133" t="s">
        <v>114</v>
      </c>
      <c r="AM173" s="133" t="s">
        <v>79</v>
      </c>
      <c r="AQ173" s="13" t="s">
        <v>111</v>
      </c>
      <c r="AW173" s="134" t="e">
        <f>IF(#REF!="základní",J173,0)</f>
        <v>#REF!</v>
      </c>
      <c r="AX173" s="134" t="e">
        <f>IF(#REF!="snížená",J173,0)</f>
        <v>#REF!</v>
      </c>
      <c r="AY173" s="134" t="e">
        <f>IF(#REF!="zákl. přenesená",J173,0)</f>
        <v>#REF!</v>
      </c>
      <c r="AZ173" s="134" t="e">
        <f>IF(#REF!="sníž. přenesená",J173,0)</f>
        <v>#REF!</v>
      </c>
      <c r="BA173" s="134" t="e">
        <f>IF(#REF!="nulová",J173,0)</f>
        <v>#REF!</v>
      </c>
      <c r="BB173" s="13" t="s">
        <v>77</v>
      </c>
      <c r="BC173" s="134">
        <f>ROUND(I173*H173,2)</f>
        <v>0</v>
      </c>
      <c r="BD173" s="13" t="s">
        <v>117</v>
      </c>
      <c r="BE173" s="133" t="s">
        <v>175</v>
      </c>
    </row>
    <row r="174" spans="2:57" s="1" customFormat="1" ht="29.25" x14ac:dyDescent="0.2">
      <c r="B174" s="27"/>
      <c r="D174" s="135" t="s">
        <v>119</v>
      </c>
      <c r="F174" s="136" t="s">
        <v>176</v>
      </c>
      <c r="L174" s="27"/>
      <c r="AL174" s="13" t="s">
        <v>119</v>
      </c>
      <c r="AM174" s="13" t="s">
        <v>79</v>
      </c>
    </row>
    <row r="175" spans="2:57" s="11" customFormat="1" ht="22.9" customHeight="1" x14ac:dyDescent="0.2">
      <c r="B175" s="114"/>
      <c r="D175" s="115" t="s">
        <v>69</v>
      </c>
      <c r="E175" s="120" t="s">
        <v>177</v>
      </c>
      <c r="F175" s="120" t="s">
        <v>178</v>
      </c>
      <c r="J175" s="121">
        <f>J176</f>
        <v>0</v>
      </c>
      <c r="L175" s="114"/>
      <c r="AJ175" s="115" t="s">
        <v>77</v>
      </c>
      <c r="AL175" s="118" t="s">
        <v>69</v>
      </c>
      <c r="AM175" s="118" t="s">
        <v>77</v>
      </c>
      <c r="AQ175" s="115" t="s">
        <v>111</v>
      </c>
      <c r="BC175" s="119">
        <f>SUM(BC176:BC177)</f>
        <v>0</v>
      </c>
    </row>
    <row r="176" spans="2:57" s="1" customFormat="1" ht="31.5" customHeight="1" x14ac:dyDescent="0.2">
      <c r="B176" s="122"/>
      <c r="C176" s="123" t="s">
        <v>179</v>
      </c>
      <c r="D176" s="123" t="s">
        <v>114</v>
      </c>
      <c r="E176" s="124" t="s">
        <v>273</v>
      </c>
      <c r="F176" s="125" t="s">
        <v>265</v>
      </c>
      <c r="G176" s="126" t="s">
        <v>159</v>
      </c>
      <c r="H176" s="148">
        <v>5.57</v>
      </c>
      <c r="I176" s="128"/>
      <c r="J176" s="128">
        <f>ROUND(I176*H176,2)</f>
        <v>0</v>
      </c>
      <c r="K176" s="129"/>
      <c r="L176" s="27"/>
      <c r="AJ176" s="133" t="s">
        <v>117</v>
      </c>
      <c r="AL176" s="133" t="s">
        <v>114</v>
      </c>
      <c r="AM176" s="133" t="s">
        <v>79</v>
      </c>
      <c r="AQ176" s="13" t="s">
        <v>111</v>
      </c>
      <c r="AW176" s="134" t="e">
        <f>IF(#REF!="základní",J176,0)</f>
        <v>#REF!</v>
      </c>
      <c r="AX176" s="134" t="e">
        <f>IF(#REF!="snížená",J176,0)</f>
        <v>#REF!</v>
      </c>
      <c r="AY176" s="134" t="e">
        <f>IF(#REF!="zákl. přenesená",J176,0)</f>
        <v>#REF!</v>
      </c>
      <c r="AZ176" s="134" t="e">
        <f>IF(#REF!="sníž. přenesená",J176,0)</f>
        <v>#REF!</v>
      </c>
      <c r="BA176" s="134" t="e">
        <f>IF(#REF!="nulová",J176,0)</f>
        <v>#REF!</v>
      </c>
      <c r="BB176" s="13" t="s">
        <v>77</v>
      </c>
      <c r="BC176" s="134">
        <f>ROUND(I176*H176,2)</f>
        <v>0</v>
      </c>
      <c r="BD176" s="13" t="s">
        <v>117</v>
      </c>
      <c r="BE176" s="133" t="s">
        <v>180</v>
      </c>
    </row>
    <row r="177" spans="2:57" s="1" customFormat="1" ht="29.25" x14ac:dyDescent="0.2">
      <c r="B177" s="27"/>
      <c r="D177" s="135" t="s">
        <v>119</v>
      </c>
      <c r="F177" s="136" t="s">
        <v>274</v>
      </c>
      <c r="L177" s="27"/>
      <c r="AL177" s="13" t="s">
        <v>119</v>
      </c>
      <c r="AM177" s="13" t="s">
        <v>79</v>
      </c>
    </row>
    <row r="178" spans="2:57" s="11" customFormat="1" ht="25.9" customHeight="1" x14ac:dyDescent="0.2">
      <c r="B178" s="114"/>
      <c r="D178" s="115" t="s">
        <v>69</v>
      </c>
      <c r="E178" s="116" t="s">
        <v>181</v>
      </c>
      <c r="F178" s="116" t="s">
        <v>182</v>
      </c>
      <c r="J178" s="117">
        <f>J179+J188</f>
        <v>0</v>
      </c>
      <c r="L178" s="114"/>
      <c r="AJ178" s="115" t="s">
        <v>79</v>
      </c>
      <c r="AL178" s="118" t="s">
        <v>69</v>
      </c>
      <c r="AM178" s="118" t="s">
        <v>70</v>
      </c>
      <c r="AQ178" s="115" t="s">
        <v>111</v>
      </c>
      <c r="BC178" s="119" t="e">
        <f>BC179+BC188</f>
        <v>#REF!</v>
      </c>
    </row>
    <row r="179" spans="2:57" s="11" customFormat="1" ht="22.9" customHeight="1" x14ac:dyDescent="0.2">
      <c r="B179" s="114"/>
      <c r="D179" s="115" t="s">
        <v>69</v>
      </c>
      <c r="E179" s="120" t="s">
        <v>183</v>
      </c>
      <c r="F179" s="120" t="s">
        <v>184</v>
      </c>
      <c r="J179" s="121">
        <f>SUM(J180:J186)</f>
        <v>0</v>
      </c>
      <c r="L179" s="114"/>
      <c r="AJ179" s="115" t="s">
        <v>79</v>
      </c>
      <c r="AL179" s="118" t="s">
        <v>69</v>
      </c>
      <c r="AM179" s="118" t="s">
        <v>77</v>
      </c>
      <c r="AQ179" s="115" t="s">
        <v>111</v>
      </c>
      <c r="BC179" s="119">
        <f>SUM(BC180:BC187)</f>
        <v>0</v>
      </c>
    </row>
    <row r="180" spans="2:57" s="1" customFormat="1" ht="24.2" customHeight="1" x14ac:dyDescent="0.2">
      <c r="B180" s="122"/>
      <c r="C180" s="123" t="s">
        <v>185</v>
      </c>
      <c r="D180" s="123" t="s">
        <v>114</v>
      </c>
      <c r="E180" s="124" t="s">
        <v>186</v>
      </c>
      <c r="F180" s="125" t="s">
        <v>187</v>
      </c>
      <c r="G180" s="126" t="s">
        <v>150</v>
      </c>
      <c r="H180" s="148">
        <v>58</v>
      </c>
      <c r="I180" s="128"/>
      <c r="J180" s="128">
        <f>ROUND(I180*H180,2)</f>
        <v>0</v>
      </c>
      <c r="K180" s="129"/>
      <c r="L180" s="27"/>
      <c r="AJ180" s="133" t="s">
        <v>140</v>
      </c>
      <c r="AL180" s="133" t="s">
        <v>114</v>
      </c>
      <c r="AM180" s="133" t="s">
        <v>79</v>
      </c>
      <c r="AQ180" s="13" t="s">
        <v>111</v>
      </c>
      <c r="AW180" s="134" t="e">
        <f>IF(#REF!="základní",J180,0)</f>
        <v>#REF!</v>
      </c>
      <c r="AX180" s="134" t="e">
        <f>IF(#REF!="snížená",J180,0)</f>
        <v>#REF!</v>
      </c>
      <c r="AY180" s="134" t="e">
        <f>IF(#REF!="zákl. přenesená",J180,0)</f>
        <v>#REF!</v>
      </c>
      <c r="AZ180" s="134" t="e">
        <f>IF(#REF!="sníž. přenesená",J180,0)</f>
        <v>#REF!</v>
      </c>
      <c r="BA180" s="134" t="e">
        <f>IF(#REF!="nulová",J180,0)</f>
        <v>#REF!</v>
      </c>
      <c r="BB180" s="13" t="s">
        <v>77</v>
      </c>
      <c r="BC180" s="134">
        <f>ROUND(I180*H180,2)</f>
        <v>0</v>
      </c>
      <c r="BD180" s="13" t="s">
        <v>140</v>
      </c>
      <c r="BE180" s="133" t="s">
        <v>188</v>
      </c>
    </row>
    <row r="181" spans="2:57" s="1" customFormat="1" x14ac:dyDescent="0.2">
      <c r="B181" s="27"/>
      <c r="D181" s="135" t="s">
        <v>119</v>
      </c>
      <c r="F181" s="136" t="s">
        <v>189</v>
      </c>
      <c r="L181" s="27"/>
      <c r="AL181" s="13" t="s">
        <v>119</v>
      </c>
      <c r="AM181" s="13" t="s">
        <v>79</v>
      </c>
    </row>
    <row r="182" spans="2:57" s="1" customFormat="1" ht="24.2" customHeight="1" x14ac:dyDescent="0.2">
      <c r="B182" s="122"/>
      <c r="C182" s="123" t="s">
        <v>190</v>
      </c>
      <c r="D182" s="123" t="s">
        <v>114</v>
      </c>
      <c r="E182" s="124" t="s">
        <v>191</v>
      </c>
      <c r="F182" s="125" t="s">
        <v>192</v>
      </c>
      <c r="G182" s="126" t="s">
        <v>193</v>
      </c>
      <c r="H182" s="148">
        <v>434</v>
      </c>
      <c r="I182" s="128"/>
      <c r="J182" s="128">
        <f>ROUND(I182*H182,2)</f>
        <v>0</v>
      </c>
      <c r="K182" s="129"/>
      <c r="L182" s="27"/>
      <c r="AJ182" s="133" t="s">
        <v>140</v>
      </c>
      <c r="AL182" s="133" t="s">
        <v>114</v>
      </c>
      <c r="AM182" s="133" t="s">
        <v>79</v>
      </c>
      <c r="AQ182" s="13" t="s">
        <v>111</v>
      </c>
      <c r="AW182" s="134" t="e">
        <f>IF(#REF!="základní",J182,0)</f>
        <v>#REF!</v>
      </c>
      <c r="AX182" s="134" t="e">
        <f>IF(#REF!="snížená",J182,0)</f>
        <v>#REF!</v>
      </c>
      <c r="AY182" s="134" t="e">
        <f>IF(#REF!="zákl. přenesená",J182,0)</f>
        <v>#REF!</v>
      </c>
      <c r="AZ182" s="134" t="e">
        <f>IF(#REF!="sníž. přenesená",J182,0)</f>
        <v>#REF!</v>
      </c>
      <c r="BA182" s="134" t="e">
        <f>IF(#REF!="nulová",J182,0)</f>
        <v>#REF!</v>
      </c>
      <c r="BB182" s="13" t="s">
        <v>77</v>
      </c>
      <c r="BC182" s="134">
        <f>ROUND(I182*H182,2)</f>
        <v>0</v>
      </c>
      <c r="BD182" s="13" t="s">
        <v>140</v>
      </c>
      <c r="BE182" s="133" t="s">
        <v>194</v>
      </c>
    </row>
    <row r="183" spans="2:57" s="1" customFormat="1" ht="19.5" x14ac:dyDescent="0.2">
      <c r="B183" s="27"/>
      <c r="D183" s="135" t="s">
        <v>119</v>
      </c>
      <c r="F183" s="136" t="s">
        <v>195</v>
      </c>
      <c r="L183" s="27"/>
      <c r="AL183" s="13" t="s">
        <v>119</v>
      </c>
      <c r="AM183" s="13" t="s">
        <v>79</v>
      </c>
    </row>
    <row r="184" spans="2:57" s="1" customFormat="1" ht="24.2" customHeight="1" x14ac:dyDescent="0.2">
      <c r="B184" s="122"/>
      <c r="C184" s="138" t="s">
        <v>196</v>
      </c>
      <c r="D184" s="138" t="s">
        <v>122</v>
      </c>
      <c r="E184" s="139" t="s">
        <v>197</v>
      </c>
      <c r="F184" s="140" t="s">
        <v>283</v>
      </c>
      <c r="G184" s="141" t="s">
        <v>159</v>
      </c>
      <c r="H184" s="145">
        <v>0.434</v>
      </c>
      <c r="I184" s="142"/>
      <c r="J184" s="142">
        <f>ROUND(I184*H184,2)</f>
        <v>0</v>
      </c>
      <c r="K184" s="143"/>
      <c r="L184" s="144"/>
      <c r="AJ184" s="133" t="s">
        <v>143</v>
      </c>
      <c r="AL184" s="133" t="s">
        <v>122</v>
      </c>
      <c r="AM184" s="133" t="s">
        <v>79</v>
      </c>
      <c r="AQ184" s="13" t="s">
        <v>111</v>
      </c>
      <c r="AW184" s="134" t="e">
        <f>IF(#REF!="základní",J184,0)</f>
        <v>#REF!</v>
      </c>
      <c r="AX184" s="134" t="e">
        <f>IF(#REF!="snížená",J184,0)</f>
        <v>#REF!</v>
      </c>
      <c r="AY184" s="134" t="e">
        <f>IF(#REF!="zákl. přenesená",J184,0)</f>
        <v>#REF!</v>
      </c>
      <c r="AZ184" s="134" t="e">
        <f>IF(#REF!="sníž. přenesená",J184,0)</f>
        <v>#REF!</v>
      </c>
      <c r="BA184" s="134" t="e">
        <f>IF(#REF!="nulová",J184,0)</f>
        <v>#REF!</v>
      </c>
      <c r="BB184" s="13" t="s">
        <v>77</v>
      </c>
      <c r="BC184" s="134">
        <f>ROUND(I184*H184,2)</f>
        <v>0</v>
      </c>
      <c r="BD184" s="13" t="s">
        <v>140</v>
      </c>
      <c r="BE184" s="133" t="s">
        <v>198</v>
      </c>
    </row>
    <row r="185" spans="2:57" s="1" customFormat="1" ht="19.5" x14ac:dyDescent="0.2">
      <c r="B185" s="27"/>
      <c r="D185" s="135" t="s">
        <v>119</v>
      </c>
      <c r="F185" s="136" t="s">
        <v>275</v>
      </c>
      <c r="L185" s="27"/>
      <c r="AL185" s="13" t="s">
        <v>119</v>
      </c>
      <c r="AM185" s="13" t="s">
        <v>79</v>
      </c>
    </row>
    <row r="186" spans="2:57" s="1" customFormat="1" ht="31.5" customHeight="1" x14ac:dyDescent="0.2">
      <c r="B186" s="122"/>
      <c r="C186" s="123" t="s">
        <v>199</v>
      </c>
      <c r="D186" s="123" t="s">
        <v>114</v>
      </c>
      <c r="E186" s="124" t="s">
        <v>200</v>
      </c>
      <c r="F186" s="125" t="s">
        <v>201</v>
      </c>
      <c r="G186" s="126" t="s">
        <v>202</v>
      </c>
      <c r="H186" s="148">
        <f>0.01*SUM(J180:J185)</f>
        <v>0</v>
      </c>
      <c r="I186" s="128"/>
      <c r="J186" s="128">
        <f>ROUND(I186*H186,2)</f>
        <v>0</v>
      </c>
      <c r="K186" s="129"/>
      <c r="L186" s="27"/>
      <c r="AJ186" s="133" t="s">
        <v>140</v>
      </c>
      <c r="AL186" s="133" t="s">
        <v>114</v>
      </c>
      <c r="AM186" s="133" t="s">
        <v>79</v>
      </c>
      <c r="AQ186" s="13" t="s">
        <v>111</v>
      </c>
      <c r="AW186" s="134" t="e">
        <f>IF(#REF!="základní",J186,0)</f>
        <v>#REF!</v>
      </c>
      <c r="AX186" s="134" t="e">
        <f>IF(#REF!="snížená",J186,0)</f>
        <v>#REF!</v>
      </c>
      <c r="AY186" s="134" t="e">
        <f>IF(#REF!="zákl. přenesená",J186,0)</f>
        <v>#REF!</v>
      </c>
      <c r="AZ186" s="134" t="e">
        <f>IF(#REF!="sníž. přenesená",J186,0)</f>
        <v>#REF!</v>
      </c>
      <c r="BA186" s="134" t="e">
        <f>IF(#REF!="nulová",J186,0)</f>
        <v>#REF!</v>
      </c>
      <c r="BB186" s="13" t="s">
        <v>77</v>
      </c>
      <c r="BC186" s="134">
        <f>ROUND(I186*H186,2)</f>
        <v>0</v>
      </c>
      <c r="BD186" s="13" t="s">
        <v>140</v>
      </c>
      <c r="BE186" s="133" t="s">
        <v>203</v>
      </c>
    </row>
    <row r="187" spans="2:57" s="1" customFormat="1" ht="29.25" x14ac:dyDescent="0.2">
      <c r="B187" s="27"/>
      <c r="D187" s="135" t="s">
        <v>119</v>
      </c>
      <c r="F187" s="136" t="s">
        <v>204</v>
      </c>
      <c r="L187" s="27"/>
      <c r="AL187" s="13" t="s">
        <v>119</v>
      </c>
      <c r="AM187" s="13" t="s">
        <v>79</v>
      </c>
    </row>
    <row r="188" spans="2:57" s="11" customFormat="1" ht="22.9" customHeight="1" x14ac:dyDescent="0.2">
      <c r="B188" s="114"/>
      <c r="D188" s="115" t="s">
        <v>69</v>
      </c>
      <c r="E188" s="120" t="s">
        <v>205</v>
      </c>
      <c r="F188" s="120" t="s">
        <v>206</v>
      </c>
      <c r="J188" s="121">
        <f>SUM(J189:J198)</f>
        <v>0</v>
      </c>
      <c r="L188" s="114"/>
      <c r="AJ188" s="115" t="s">
        <v>79</v>
      </c>
      <c r="AL188" s="118" t="s">
        <v>69</v>
      </c>
      <c r="AM188" s="118" t="s">
        <v>77</v>
      </c>
      <c r="AQ188" s="115" t="s">
        <v>111</v>
      </c>
      <c r="BC188" s="119" t="e">
        <f>SUM(BC189:BC199)</f>
        <v>#REF!</v>
      </c>
    </row>
    <row r="189" spans="2:57" s="1" customFormat="1" ht="24.2" customHeight="1" x14ac:dyDescent="0.2">
      <c r="B189" s="122"/>
      <c r="C189" s="123" t="s">
        <v>207</v>
      </c>
      <c r="D189" s="123" t="s">
        <v>114</v>
      </c>
      <c r="E189" s="124" t="s">
        <v>208</v>
      </c>
      <c r="F189" s="125" t="s">
        <v>209</v>
      </c>
      <c r="G189" s="126" t="s">
        <v>210</v>
      </c>
      <c r="H189" s="148">
        <v>18.47</v>
      </c>
      <c r="I189" s="128"/>
      <c r="J189" s="128">
        <f>ROUND(I189*H189,2)</f>
        <v>0</v>
      </c>
      <c r="K189" s="129"/>
      <c r="L189" s="27"/>
      <c r="AJ189" s="133" t="s">
        <v>140</v>
      </c>
      <c r="AL189" s="133" t="s">
        <v>114</v>
      </c>
      <c r="AM189" s="133" t="s">
        <v>79</v>
      </c>
      <c r="AQ189" s="13" t="s">
        <v>111</v>
      </c>
      <c r="AW189" s="134" t="e">
        <f>IF(#REF!="základní",J189,0)</f>
        <v>#REF!</v>
      </c>
      <c r="AX189" s="134" t="e">
        <f>IF(#REF!="snížená",J189,0)</f>
        <v>#REF!</v>
      </c>
      <c r="AY189" s="134" t="e">
        <f>IF(#REF!="zákl. přenesená",J189,0)</f>
        <v>#REF!</v>
      </c>
      <c r="AZ189" s="134" t="e">
        <f>IF(#REF!="sníž. přenesená",J189,0)</f>
        <v>#REF!</v>
      </c>
      <c r="BA189" s="134" t="e">
        <f>IF(#REF!="nulová",J189,0)</f>
        <v>#REF!</v>
      </c>
      <c r="BB189" s="13" t="s">
        <v>77</v>
      </c>
      <c r="BC189" s="134">
        <f>ROUND(I189*H189,2)</f>
        <v>0</v>
      </c>
      <c r="BD189" s="13" t="s">
        <v>140</v>
      </c>
      <c r="BE189" s="133" t="s">
        <v>211</v>
      </c>
    </row>
    <row r="190" spans="2:57" s="1" customFormat="1" x14ac:dyDescent="0.2">
      <c r="B190" s="27"/>
      <c r="D190" s="135" t="s">
        <v>119</v>
      </c>
      <c r="F190" s="136" t="s">
        <v>212</v>
      </c>
      <c r="L190" s="27"/>
      <c r="AL190" s="13" t="s">
        <v>119</v>
      </c>
      <c r="AM190" s="13" t="s">
        <v>79</v>
      </c>
    </row>
    <row r="191" spans="2:57" s="1" customFormat="1" ht="24.2" customHeight="1" x14ac:dyDescent="0.2">
      <c r="B191" s="122"/>
      <c r="C191" s="123" t="s">
        <v>213</v>
      </c>
      <c r="D191" s="123" t="s">
        <v>114</v>
      </c>
      <c r="E191" s="124" t="s">
        <v>214</v>
      </c>
      <c r="F191" s="125" t="s">
        <v>215</v>
      </c>
      <c r="G191" s="126" t="s">
        <v>210</v>
      </c>
      <c r="H191" s="148">
        <v>22.95</v>
      </c>
      <c r="I191" s="128"/>
      <c r="J191" s="128">
        <f>ROUND(I191*H191,2)</f>
        <v>0</v>
      </c>
      <c r="K191" s="129"/>
      <c r="L191" s="27"/>
      <c r="AJ191" s="133" t="s">
        <v>140</v>
      </c>
      <c r="AL191" s="133" t="s">
        <v>114</v>
      </c>
      <c r="AM191" s="133" t="s">
        <v>79</v>
      </c>
      <c r="AQ191" s="13" t="s">
        <v>111</v>
      </c>
      <c r="AW191" s="134" t="e">
        <f>IF(#REF!="základní",J191,0)</f>
        <v>#REF!</v>
      </c>
      <c r="AX191" s="134" t="e">
        <f>IF(#REF!="snížená",J191,0)</f>
        <v>#REF!</v>
      </c>
      <c r="AY191" s="134" t="e">
        <f>IF(#REF!="zákl. přenesená",J191,0)</f>
        <v>#REF!</v>
      </c>
      <c r="AZ191" s="134" t="e">
        <f>IF(#REF!="sníž. přenesená",J191,0)</f>
        <v>#REF!</v>
      </c>
      <c r="BA191" s="134" t="e">
        <f>IF(#REF!="nulová",J191,0)</f>
        <v>#REF!</v>
      </c>
      <c r="BB191" s="13" t="s">
        <v>77</v>
      </c>
      <c r="BC191" s="134">
        <f>ROUND(I191*H191,2)</f>
        <v>0</v>
      </c>
      <c r="BD191" s="13" t="s">
        <v>140</v>
      </c>
      <c r="BE191" s="133" t="s">
        <v>216</v>
      </c>
    </row>
    <row r="192" spans="2:57" s="1" customFormat="1" ht="19.5" x14ac:dyDescent="0.2">
      <c r="B192" s="27"/>
      <c r="D192" s="135" t="s">
        <v>119</v>
      </c>
      <c r="F192" s="136" t="s">
        <v>217</v>
      </c>
      <c r="L192" s="27"/>
      <c r="AL192" s="13" t="s">
        <v>119</v>
      </c>
      <c r="AM192" s="13" t="s">
        <v>79</v>
      </c>
    </row>
    <row r="193" spans="2:57" s="1" customFormat="1" ht="19.5" x14ac:dyDescent="0.2">
      <c r="B193" s="27"/>
      <c r="D193" s="135" t="s">
        <v>119</v>
      </c>
      <c r="F193" s="136" t="s">
        <v>218</v>
      </c>
      <c r="L193" s="27"/>
      <c r="AL193" s="13" t="s">
        <v>119</v>
      </c>
      <c r="AM193" s="13" t="s">
        <v>79</v>
      </c>
    </row>
    <row r="194" spans="2:57" s="1" customFormat="1" ht="24.2" customHeight="1" x14ac:dyDescent="0.2">
      <c r="B194" s="122"/>
      <c r="C194" s="123" t="s">
        <v>219</v>
      </c>
      <c r="D194" s="123" t="s">
        <v>114</v>
      </c>
      <c r="E194" s="124" t="s">
        <v>220</v>
      </c>
      <c r="F194" s="125" t="s">
        <v>221</v>
      </c>
      <c r="G194" s="126" t="s">
        <v>210</v>
      </c>
      <c r="H194" s="148">
        <v>165.678</v>
      </c>
      <c r="I194" s="128"/>
      <c r="J194" s="128">
        <f>ROUND(I194*H194,2)</f>
        <v>0</v>
      </c>
      <c r="K194" s="129"/>
      <c r="L194" s="27"/>
      <c r="AJ194" s="133" t="s">
        <v>140</v>
      </c>
      <c r="AL194" s="133" t="s">
        <v>114</v>
      </c>
      <c r="AM194" s="133" t="s">
        <v>79</v>
      </c>
      <c r="AQ194" s="13" t="s">
        <v>111</v>
      </c>
      <c r="AW194" s="134" t="e">
        <f>IF(#REF!="základní",J194,0)</f>
        <v>#REF!</v>
      </c>
      <c r="AX194" s="134" t="e">
        <f>IF(#REF!="snížená",J194,0)</f>
        <v>#REF!</v>
      </c>
      <c r="AY194" s="134" t="e">
        <f>IF(#REF!="zákl. přenesená",J194,0)</f>
        <v>#REF!</v>
      </c>
      <c r="AZ194" s="134" t="e">
        <f>IF(#REF!="sníž. přenesená",J194,0)</f>
        <v>#REF!</v>
      </c>
      <c r="BA194" s="134" t="e">
        <f>IF(#REF!="nulová",J194,0)</f>
        <v>#REF!</v>
      </c>
      <c r="BB194" s="13" t="s">
        <v>77</v>
      </c>
      <c r="BC194" s="134">
        <f>ROUND(I194*H194,2)</f>
        <v>0</v>
      </c>
      <c r="BD194" s="13" t="s">
        <v>140</v>
      </c>
      <c r="BE194" s="133" t="s">
        <v>222</v>
      </c>
    </row>
    <row r="195" spans="2:57" s="1" customFormat="1" x14ac:dyDescent="0.2">
      <c r="B195" s="27"/>
      <c r="D195" s="135" t="s">
        <v>119</v>
      </c>
      <c r="F195" s="136" t="s">
        <v>223</v>
      </c>
      <c r="L195" s="27"/>
      <c r="AL195" s="13" t="s">
        <v>119</v>
      </c>
      <c r="AM195" s="13" t="s">
        <v>79</v>
      </c>
    </row>
    <row r="196" spans="2:57" s="1" customFormat="1" ht="24.2" customHeight="1" x14ac:dyDescent="0.2">
      <c r="B196" s="122"/>
      <c r="C196" s="123" t="s">
        <v>224</v>
      </c>
      <c r="D196" s="123" t="s">
        <v>114</v>
      </c>
      <c r="E196" s="124" t="s">
        <v>225</v>
      </c>
      <c r="F196" s="125" t="s">
        <v>279</v>
      </c>
      <c r="G196" s="126" t="s">
        <v>210</v>
      </c>
      <c r="H196" s="148">
        <v>207.09800000000001</v>
      </c>
      <c r="I196" s="128"/>
      <c r="J196" s="128">
        <f>ROUND(I196*H196,2)</f>
        <v>0</v>
      </c>
      <c r="K196" s="129"/>
      <c r="L196" s="27"/>
      <c r="AJ196" s="133" t="s">
        <v>140</v>
      </c>
      <c r="AL196" s="133" t="s">
        <v>114</v>
      </c>
      <c r="AM196" s="133" t="s">
        <v>79</v>
      </c>
      <c r="AQ196" s="13" t="s">
        <v>111</v>
      </c>
      <c r="AW196" s="134" t="e">
        <f>IF(#REF!="základní",J196,0)</f>
        <v>#REF!</v>
      </c>
      <c r="AX196" s="134" t="e">
        <f>IF(#REF!="snížená",J196,0)</f>
        <v>#REF!</v>
      </c>
      <c r="AY196" s="134" t="e">
        <f>IF(#REF!="zákl. přenesená",J196,0)</f>
        <v>#REF!</v>
      </c>
      <c r="AZ196" s="134" t="e">
        <f>IF(#REF!="sníž. přenesená",J196,0)</f>
        <v>#REF!</v>
      </c>
      <c r="BA196" s="134" t="e">
        <f>IF(#REF!="nulová",J196,0)</f>
        <v>#REF!</v>
      </c>
      <c r="BB196" s="13" t="s">
        <v>77</v>
      </c>
      <c r="BC196" s="134">
        <f>ROUND(I196*H196,2)</f>
        <v>0</v>
      </c>
      <c r="BD196" s="13" t="s">
        <v>140</v>
      </c>
      <c r="BE196" s="133" t="s">
        <v>226</v>
      </c>
    </row>
    <row r="197" spans="2:57" s="1" customFormat="1" ht="19.5" x14ac:dyDescent="0.2">
      <c r="B197" s="27"/>
      <c r="D197" s="135" t="s">
        <v>119</v>
      </c>
      <c r="F197" s="136" t="s">
        <v>227</v>
      </c>
      <c r="L197" s="27"/>
      <c r="AL197" s="13" t="s">
        <v>119</v>
      </c>
      <c r="AM197" s="13" t="s">
        <v>79</v>
      </c>
    </row>
    <row r="198" spans="2:57" s="1" customFormat="1" ht="24.2" customHeight="1" x14ac:dyDescent="0.2">
      <c r="B198" s="122"/>
      <c r="C198" s="123" t="s">
        <v>229</v>
      </c>
      <c r="D198" s="123" t="s">
        <v>114</v>
      </c>
      <c r="E198" s="124" t="s">
        <v>228</v>
      </c>
      <c r="F198" s="125" t="s">
        <v>280</v>
      </c>
      <c r="G198" s="126" t="s">
        <v>210</v>
      </c>
      <c r="H198" s="148">
        <v>207.09800000000001</v>
      </c>
      <c r="I198" s="128"/>
      <c r="J198" s="128">
        <f>ROUND(I198*H198,2)</f>
        <v>0</v>
      </c>
      <c r="K198" s="129"/>
      <c r="L198" s="27"/>
      <c r="AJ198" s="133" t="s">
        <v>140</v>
      </c>
      <c r="AL198" s="133" t="s">
        <v>114</v>
      </c>
      <c r="AM198" s="133" t="s">
        <v>79</v>
      </c>
      <c r="AQ198" s="13" t="s">
        <v>111</v>
      </c>
      <c r="AW198" s="134" t="e">
        <f>IF(#REF!="základní",#REF!,0)</f>
        <v>#REF!</v>
      </c>
      <c r="AX198" s="134" t="e">
        <f>IF(#REF!="snížená",#REF!,0)</f>
        <v>#REF!</v>
      </c>
      <c r="AY198" s="134" t="e">
        <f>IF(#REF!="zákl. přenesená",#REF!,0)</f>
        <v>#REF!</v>
      </c>
      <c r="AZ198" s="134" t="e">
        <f>IF(#REF!="sníž. přenesená",#REF!,0)</f>
        <v>#REF!</v>
      </c>
      <c r="BA198" s="134" t="e">
        <f>IF(#REF!="nulová",#REF!,0)</f>
        <v>#REF!</v>
      </c>
      <c r="BB198" s="13" t="s">
        <v>77</v>
      </c>
      <c r="BC198" s="134" t="e">
        <f>ROUND(#REF!*#REF!,2)</f>
        <v>#REF!</v>
      </c>
      <c r="BD198" s="13" t="s">
        <v>140</v>
      </c>
      <c r="BE198" s="133" t="s">
        <v>230</v>
      </c>
    </row>
    <row r="199" spans="2:57" s="1" customFormat="1" x14ac:dyDescent="0.2">
      <c r="B199" s="27"/>
      <c r="D199" s="135" t="s">
        <v>119</v>
      </c>
      <c r="F199" s="136" t="s">
        <v>266</v>
      </c>
      <c r="L199" s="27"/>
      <c r="AL199" s="13" t="s">
        <v>119</v>
      </c>
      <c r="AM199" s="13" t="s">
        <v>79</v>
      </c>
    </row>
    <row r="200" spans="2:57" s="1" customFormat="1" ht="6.95" customHeight="1" x14ac:dyDescent="0.2">
      <c r="B200" s="39"/>
      <c r="C200" s="40"/>
      <c r="D200" s="40"/>
      <c r="E200" s="40"/>
      <c r="F200" s="40"/>
      <c r="G200" s="40"/>
      <c r="H200" s="40"/>
      <c r="I200" s="40"/>
      <c r="J200" s="40"/>
      <c r="K200" s="40"/>
      <c r="L200" s="27"/>
    </row>
    <row r="202" spans="2:57" x14ac:dyDescent="0.2">
      <c r="I202" t="s">
        <v>284</v>
      </c>
    </row>
  </sheetData>
  <autoFilter ref="C127:K199"/>
  <mergeCells count="9">
    <mergeCell ref="E87:H87"/>
    <mergeCell ref="E118:H118"/>
    <mergeCell ref="E120:H120"/>
    <mergeCell ref="L2:N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zakázky</vt:lpstr>
      <vt:lpstr>01 - plot</vt:lpstr>
      <vt:lpstr>'01 - plot'!Názvy_tisku</vt:lpstr>
      <vt:lpstr>'Rekapitulace zakázky'!Názvy_tisku</vt:lpstr>
      <vt:lpstr>'01 - plot'!Oblast_tisku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Kupková</dc:creator>
  <cp:lastModifiedBy>Škripková Dana</cp:lastModifiedBy>
  <dcterms:created xsi:type="dcterms:W3CDTF">2024-08-08T10:35:31Z</dcterms:created>
  <dcterms:modified xsi:type="dcterms:W3CDTF">2024-09-26T05:50:53Z</dcterms:modified>
</cp:coreProperties>
</file>