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chalcova.i\Desktop\Plot_zahrada_Dvořákova_2024\VZ oplocení zahrady\"/>
    </mc:Choice>
  </mc:AlternateContent>
  <xr:revisionPtr revIDLastSave="0" documentId="13_ncr:1_{B53509D6-C0A9-4C87-B0BF-94AC0F077B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MŠ Dvořáková - pr..." sheetId="2" r:id="rId2"/>
  </sheets>
  <definedNames>
    <definedName name="_xlnm._FilterDatabase" localSheetId="1" hidden="1">'MŠ Dvořáková - pr...'!$C$81:$K$117</definedName>
    <definedName name="_xlnm.Print_Titles" localSheetId="1">'MŠ Dvořáková - pr...'!$81:$81</definedName>
    <definedName name="_xlnm.Print_Titles" localSheetId="0">'Rekapitulace stavby'!$52:$52</definedName>
    <definedName name="_xlnm.Print_Area" localSheetId="1">'MŠ Dvořáková - pr...'!$C$4:$J$37,'MŠ Dvořáková - pr...'!$C$43:$J$65,'MŠ Dvořáková - pr...'!$C$71:$J$117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7" i="2"/>
  <c r="BH117" i="2"/>
  <c r="BG117" i="2"/>
  <c r="BF117" i="2"/>
  <c r="T117" i="2"/>
  <c r="T116" i="2" s="1"/>
  <c r="T115" i="2" s="1"/>
  <c r="R117" i="2"/>
  <c r="R116" i="2" s="1"/>
  <c r="R115" i="2" s="1"/>
  <c r="P117" i="2"/>
  <c r="P116" i="2" s="1"/>
  <c r="P115" i="2" s="1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T106" i="2" s="1"/>
  <c r="R107" i="2"/>
  <c r="R106" i="2" s="1"/>
  <c r="P107" i="2"/>
  <c r="P106" i="2"/>
  <c r="BI105" i="2"/>
  <c r="BH105" i="2"/>
  <c r="BG105" i="2"/>
  <c r="BF105" i="2"/>
  <c r="T105" i="2"/>
  <c r="T104" i="2" s="1"/>
  <c r="R105" i="2"/>
  <c r="R104" i="2" s="1"/>
  <c r="P105" i="2"/>
  <c r="P104" i="2" s="1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T91" i="2" s="1"/>
  <c r="R92" i="2"/>
  <c r="R91" i="2"/>
  <c r="P92" i="2"/>
  <c r="P91" i="2" s="1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F79" i="2"/>
  <c r="J78" i="2"/>
  <c r="F78" i="2"/>
  <c r="F76" i="2"/>
  <c r="E74" i="2"/>
  <c r="F51" i="2"/>
  <c r="J50" i="2"/>
  <c r="F50" i="2"/>
  <c r="F48" i="2"/>
  <c r="E46" i="2"/>
  <c r="J22" i="2"/>
  <c r="E22" i="2"/>
  <c r="J51" i="2" s="1"/>
  <c r="J21" i="2"/>
  <c r="J76" i="2"/>
  <c r="L50" i="1"/>
  <c r="AM50" i="1"/>
  <c r="AM49" i="1"/>
  <c r="L49" i="1"/>
  <c r="AM47" i="1"/>
  <c r="L47" i="1"/>
  <c r="L45" i="1"/>
  <c r="L44" i="1"/>
  <c r="BK117" i="2"/>
  <c r="J99" i="2"/>
  <c r="J95" i="2"/>
  <c r="BK90" i="2"/>
  <c r="J87" i="2"/>
  <c r="J85" i="2"/>
  <c r="BK103" i="2"/>
  <c r="J102" i="2"/>
  <c r="BK100" i="2"/>
  <c r="BK98" i="2"/>
  <c r="J92" i="2"/>
  <c r="BK86" i="2"/>
  <c r="J114" i="2"/>
  <c r="BK112" i="2"/>
  <c r="BK109" i="2"/>
  <c r="BK105" i="2"/>
  <c r="J100" i="2"/>
  <c r="J94" i="2"/>
  <c r="BK84" i="2"/>
  <c r="J117" i="2"/>
  <c r="J107" i="2"/>
  <c r="J98" i="2"/>
  <c r="BK89" i="2"/>
  <c r="BK113" i="2"/>
  <c r="J101" i="2"/>
  <c r="BK87" i="2"/>
  <c r="J109" i="2"/>
  <c r="J97" i="2"/>
  <c r="J96" i="2"/>
  <c r="BK94" i="2"/>
  <c r="J88" i="2"/>
  <c r="J84" i="2"/>
  <c r="BK110" i="2"/>
  <c r="BK101" i="2"/>
  <c r="BK99" i="2"/>
  <c r="BK95" i="2"/>
  <c r="J90" i="2"/>
  <c r="BK85" i="2"/>
  <c r="J113" i="2"/>
  <c r="J110" i="2"/>
  <c r="BK107" i="2"/>
  <c r="J103" i="2"/>
  <c r="BK96" i="2"/>
  <c r="J89" i="2"/>
  <c r="BK114" i="2"/>
  <c r="J105" i="2"/>
  <c r="BK92" i="2"/>
  <c r="J86" i="2"/>
  <c r="BK97" i="2"/>
  <c r="AS54" i="1"/>
  <c r="J112" i="2"/>
  <c r="BK102" i="2"/>
  <c r="BK88" i="2"/>
  <c r="J108" i="2" l="1"/>
  <c r="R83" i="2"/>
  <c r="T93" i="2"/>
  <c r="BK111" i="2"/>
  <c r="BK108" i="2" s="1"/>
  <c r="P83" i="2"/>
  <c r="R93" i="2"/>
  <c r="P111" i="2"/>
  <c r="P108" i="2" s="1"/>
  <c r="BK83" i="2"/>
  <c r="J83" i="2" s="1"/>
  <c r="J56" i="2" s="1"/>
  <c r="BK93" i="2"/>
  <c r="J93" i="2" s="1"/>
  <c r="J58" i="2" s="1"/>
  <c r="R111" i="2"/>
  <c r="R108" i="2" s="1"/>
  <c r="T83" i="2"/>
  <c r="P93" i="2"/>
  <c r="T111" i="2"/>
  <c r="T108" i="2" s="1"/>
  <c r="BK91" i="2"/>
  <c r="J91" i="2" s="1"/>
  <c r="J57" i="2" s="1"/>
  <c r="BK106" i="2"/>
  <c r="J106" i="2" s="1"/>
  <c r="J60" i="2" s="1"/>
  <c r="BK116" i="2"/>
  <c r="J116" i="2" s="1"/>
  <c r="J64" i="2" s="1"/>
  <c r="BK104" i="2"/>
  <c r="J104" i="2" s="1"/>
  <c r="J59" i="2" s="1"/>
  <c r="J79" i="2"/>
  <c r="BE84" i="2"/>
  <c r="BE85" i="2"/>
  <c r="BE92" i="2"/>
  <c r="BE96" i="2"/>
  <c r="BE101" i="2"/>
  <c r="BE103" i="2"/>
  <c r="BE105" i="2"/>
  <c r="BE107" i="2"/>
  <c r="BE110" i="2"/>
  <c r="J48" i="2"/>
  <c r="BE86" i="2"/>
  <c r="BE89" i="2"/>
  <c r="BE90" i="2"/>
  <c r="BE97" i="2"/>
  <c r="BE99" i="2"/>
  <c r="BE100" i="2"/>
  <c r="BE102" i="2"/>
  <c r="BE109" i="2"/>
  <c r="BE112" i="2"/>
  <c r="BE113" i="2"/>
  <c r="BE114" i="2"/>
  <c r="BE87" i="2"/>
  <c r="BE94" i="2"/>
  <c r="BE88" i="2"/>
  <c r="BE95" i="2"/>
  <c r="BE98" i="2"/>
  <c r="BE117" i="2"/>
  <c r="F32" i="2"/>
  <c r="BA55" i="1" s="1"/>
  <c r="BA54" i="1" s="1"/>
  <c r="W30" i="1" s="1"/>
  <c r="J32" i="2"/>
  <c r="AW55" i="1" s="1"/>
  <c r="F33" i="2"/>
  <c r="BB55" i="1" s="1"/>
  <c r="BB54" i="1" s="1"/>
  <c r="AX54" i="1" s="1"/>
  <c r="F35" i="2"/>
  <c r="BD55" i="1" s="1"/>
  <c r="BD54" i="1" s="1"/>
  <c r="W33" i="1" s="1"/>
  <c r="F34" i="2"/>
  <c r="BC55" i="1" s="1"/>
  <c r="BC54" i="1" s="1"/>
  <c r="W32" i="1" s="1"/>
  <c r="J61" i="2" l="1"/>
  <c r="J111" i="2"/>
  <c r="J62" i="2" s="1"/>
  <c r="T82" i="2"/>
  <c r="P82" i="2"/>
  <c r="AU55" i="1" s="1"/>
  <c r="AU54" i="1" s="1"/>
  <c r="R82" i="2"/>
  <c r="BK115" i="2"/>
  <c r="BK82" i="2" s="1"/>
  <c r="J82" i="2" s="1"/>
  <c r="J55" i="2" s="1"/>
  <c r="J115" i="2"/>
  <c r="J63" i="2" s="1"/>
  <c r="W31" i="1"/>
  <c r="AW54" i="1"/>
  <c r="AK30" i="1" s="1"/>
  <c r="AY54" i="1"/>
  <c r="J31" i="2"/>
  <c r="AV55" i="1" s="1"/>
  <c r="AT55" i="1" s="1"/>
  <c r="F31" i="2"/>
  <c r="AZ55" i="1" s="1"/>
  <c r="AZ54" i="1" s="1"/>
  <c r="AV54" i="1" s="1"/>
  <c r="AK29" i="1" s="1"/>
  <c r="J28" i="2" l="1"/>
  <c r="AG55" i="1" s="1"/>
  <c r="AG54" i="1" s="1"/>
  <c r="AK26" i="1" s="1"/>
  <c r="AK35" i="1" s="1"/>
  <c r="AT54" i="1"/>
  <c r="W29" i="1"/>
  <c r="J37" i="2" l="1"/>
  <c r="AN54" i="1"/>
  <c r="AN55" i="1"/>
</calcChain>
</file>

<file path=xl/sharedStrings.xml><?xml version="1.0" encoding="utf-8"?>
<sst xmlns="http://schemas.openxmlformats.org/spreadsheetml/2006/main" count="651" uniqueCount="235">
  <si>
    <t>Export Komplet</t>
  </si>
  <si>
    <t>VZ</t>
  </si>
  <si>
    <t>2.0</t>
  </si>
  <si>
    <t/>
  </si>
  <si>
    <t>False</t>
  </si>
  <si>
    <t>{8730dd68-5fa6-45d9-8832-d81e3417c76d}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</si>
  <si>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</si>
  <si>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</si>
  <si>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</si>
  <si>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</si>
  <si>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</si>
  <si>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</si>
  <si>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</si>
  <si>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</si>
  <si>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Kuman</t>
  </si>
  <si>
    <t>0,1</t>
  </si>
  <si>
    <t>Stavba:</t>
  </si>
  <si>
    <t>MŠ Dvořáková - provedení oplocení</t>
  </si>
  <si>
    <t>KSO:</t>
  </si>
  <si>
    <t>CC-CZ:</t>
  </si>
  <si>
    <t>Místo:</t>
  </si>
  <si>
    <t xml:space="preserve"> </t>
  </si>
  <si>
    <t>Datum:</t>
  </si>
  <si>
    <t>30. 4. 2024</t>
  </si>
  <si>
    <t>Zadavatel:</t>
  </si>
  <si>
    <t>IČ:</t>
  </si>
  <si>
    <t>DIČ:</t>
  </si>
  <si>
    <t>Zhotovitel:</t>
  </si>
  <si>
    <t>60779098</t>
  </si>
  <si>
    <t>KUMAN spol. s r.o.</t>
  </si>
  <si>
    <t>CZ60779098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</si>
  <si>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</si>
  <si>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</si>
  <si>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</si>
  <si>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</si>
  <si>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</si>
  <si>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</si>
  <si>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</si>
  <si>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</si>
  <si>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</si>
  <si>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</si>
  <si>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</si>
  <si>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</si>
  <si>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</si>
  <si>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</si>
  <si>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</si>
  <si>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</si>
  <si>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</si>
  <si>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</si>
  <si>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</si>
  <si>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</si>
  <si>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</si>
  <si>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</si>
  <si>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</si>
  <si>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</si>
  <si>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</si>
  <si>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</si>
  <si>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</si>
  <si>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</si>
  <si>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</si>
  <si>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</si>
  <si>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</si>
  <si>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</si>
  <si>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</si>
  <si>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</si>
  <si>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</si>
  <si>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</si>
  <si>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</si>
  <si>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</si>
  <si>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</si>
  <si>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</si>
  <si>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</si>
  <si>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</si>
  <si>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</si>
  <si>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</si>
  <si>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</si>
  <si>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</si>
  <si>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</si>
  <si>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</si>
  <si>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</si>
  <si>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</si>
  <si>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</si>
  <si>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</si>
  <si>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1 - Zemní práce</t>
  </si>
  <si>
    <t>2 -  Zakládání</t>
  </si>
  <si>
    <t>3 -  Svislé a kompletní konstrukce</t>
  </si>
  <si>
    <t>9 -  Ostatní konstrukce a práce, bourání</t>
  </si>
  <si>
    <t>998 -  Přesun hmot</t>
  </si>
  <si>
    <t>767 -  Konstrukce zámečnické</t>
  </si>
  <si>
    <t xml:space="preserve">    VRN -  Vedlejší rozpočtové náklady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</si>
  <si>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</si>
  <si>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</si>
  <si>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</si>
  <si>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</si>
  <si>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</si>
  <si>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</si>
  <si>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</si>
  <si>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</si>
  <si>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</si>
  <si>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</si>
  <si>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</si>
  <si>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</si>
  <si>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</si>
  <si>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</si>
  <si>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</si>
  <si>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</si>
  <si>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</si>
  <si>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</si>
  <si>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133302011</t>
  </si>
  <si>
    <t>Hloubení šachet ručním nebo pneum nářadím v soudržných horninách tř. 4, plocha výkopu do 4 m2</t>
  </si>
  <si>
    <t>m3</t>
  </si>
  <si>
    <t>4</t>
  </si>
  <si>
    <t>-2139317157</t>
  </si>
  <si>
    <t>162701105</t>
  </si>
  <si>
    <t>Vodorovné přemístění do 10000 m výkopku/sypaniny z horniny tř. 1 až 4</t>
  </si>
  <si>
    <t>1513495930</t>
  </si>
  <si>
    <t>3</t>
  </si>
  <si>
    <t>162701109</t>
  </si>
  <si>
    <t>Příplatek k vodorovnému přemístění výkopku/sypaniny z horniny tř. 1 až 4 ZKD 1000 m přes 10000 m</t>
  </si>
  <si>
    <t>-482971319</t>
  </si>
  <si>
    <t>171201201</t>
  </si>
  <si>
    <t>Uložení sypaniny na skládky</t>
  </si>
  <si>
    <t>1523845037</t>
  </si>
  <si>
    <t>5</t>
  </si>
  <si>
    <t>171201211</t>
  </si>
  <si>
    <t>Poplatek za uložení odpadu ze sypaniny na skládce (skládkovné)</t>
  </si>
  <si>
    <t>t</t>
  </si>
  <si>
    <t>2024746955</t>
  </si>
  <si>
    <t>6</t>
  </si>
  <si>
    <t>181111111</t>
  </si>
  <si>
    <t>Plošná úprava terénu do 500 m2 zemina tř 1 až 4 nerovnosti do +/- 100 mm v rovinně a svahu do 1:5</t>
  </si>
  <si>
    <t>m2</t>
  </si>
  <si>
    <t>1018849737</t>
  </si>
  <si>
    <t>7</t>
  </si>
  <si>
    <t>181011</t>
  </si>
  <si>
    <t xml:space="preserve">Likvidace náletové zeleňe </t>
  </si>
  <si>
    <t>2005954049</t>
  </si>
  <si>
    <t xml:space="preserve"> Zakládání</t>
  </si>
  <si>
    <t>8</t>
  </si>
  <si>
    <t>275311126</t>
  </si>
  <si>
    <t>Základové patky a bloky z betonu prostého C 20/25</t>
  </si>
  <si>
    <t>10702869</t>
  </si>
  <si>
    <t xml:space="preserve"> Svislé a kompletní konstrukce</t>
  </si>
  <si>
    <t>9</t>
  </si>
  <si>
    <t>338171123</t>
  </si>
  <si>
    <t>Osazování sloupků a vzpěr plotových ocelových v 2,6 m se zabetonováním</t>
  </si>
  <si>
    <t>kus</t>
  </si>
  <si>
    <t>1091737169</t>
  </si>
  <si>
    <t>10</t>
  </si>
  <si>
    <t>M</t>
  </si>
  <si>
    <t>F14127004</t>
  </si>
  <si>
    <t>Sloupek 60x40mm výšky 2600 mm, včetně držáků podhrabových desek, FeZn+PVC RAL 6005</t>
  </si>
  <si>
    <t>-1379164125</t>
  </si>
  <si>
    <t>11</t>
  </si>
  <si>
    <t>F14127004.1</t>
  </si>
  <si>
    <t>Sloupek 80x80mm výšky 2500 mm, včetně držáků podhrabových desek FeZn+PVC, RAL 6005</t>
  </si>
  <si>
    <t>1177925559</t>
  </si>
  <si>
    <t>12</t>
  </si>
  <si>
    <t>156190000</t>
  </si>
  <si>
    <t>Příslušenství - držáky spojky atd.</t>
  </si>
  <si>
    <t>kpl</t>
  </si>
  <si>
    <t>-672281178</t>
  </si>
  <si>
    <t>13</t>
  </si>
  <si>
    <t>348101220</t>
  </si>
  <si>
    <t>Osazení vrat a vrátek k oplocení na ocelové sloupky do 4 m2</t>
  </si>
  <si>
    <t>-1259667922</t>
  </si>
  <si>
    <t>14</t>
  </si>
  <si>
    <t>55345975</t>
  </si>
  <si>
    <t>BRANKA jednokřídlá, 1100X1700 s výplní 3D, kování, klika, zámek vložkový, Zn + RAL 6005</t>
  </si>
  <si>
    <t>1504072744</t>
  </si>
  <si>
    <t>348121121</t>
  </si>
  <si>
    <t>Osazování ŽB desek plotových na MC 200x50x2500 mm</t>
  </si>
  <si>
    <t>750154499</t>
  </si>
  <si>
    <t>16</t>
  </si>
  <si>
    <t>592331140</t>
  </si>
  <si>
    <t>deska plotová KZD šedá 245x5x20 cm</t>
  </si>
  <si>
    <t>1434066792</t>
  </si>
  <si>
    <t>17</t>
  </si>
  <si>
    <t>348171130</t>
  </si>
  <si>
    <t>Osazení rámového oplocení výšky do 2 m ve sklonu svahu do 15°</t>
  </si>
  <si>
    <t>m</t>
  </si>
  <si>
    <t>-1196336366</t>
  </si>
  <si>
    <t>18</t>
  </si>
  <si>
    <t>313275020A</t>
  </si>
  <si>
    <t>Plotové panely 3D 2500x1530 FeZn+PVC RAL 6005, drát 5mm, oka 50x200</t>
  </si>
  <si>
    <t>-1982455974</t>
  </si>
  <si>
    <t xml:space="preserve"> Ostatní konstrukce a práce, bourání</t>
  </si>
  <si>
    <t>19</t>
  </si>
  <si>
    <t>9-R01</t>
  </si>
  <si>
    <t>Demontáž a likvidace základových patek stávajícího oplocení</t>
  </si>
  <si>
    <t>-787178523</t>
  </si>
  <si>
    <t>998</t>
  </si>
  <si>
    <t xml:space="preserve"> Přesun hmot</t>
  </si>
  <si>
    <t>20</t>
  </si>
  <si>
    <t>998232111</t>
  </si>
  <si>
    <t>Přesun hmot pro oplocení v do 10 m</t>
  </si>
  <si>
    <t>-797330090</t>
  </si>
  <si>
    <t>767</t>
  </si>
  <si>
    <t xml:space="preserve"> Konstrukce zámečnické</t>
  </si>
  <si>
    <t>767996801</t>
  </si>
  <si>
    <t>Demontáž atypických zámečnických konstrukcí rozebráním hmotnosti jednotlivých dílů do 50 kg</t>
  </si>
  <si>
    <t>kg</t>
  </si>
  <si>
    <t>-1818518710</t>
  </si>
  <si>
    <t>22</t>
  </si>
  <si>
    <t>998767201</t>
  </si>
  <si>
    <t>Přesun hmot procentní pro zámečnické konstrukce v objektech v do 6 m</t>
  </si>
  <si>
    <t>%</t>
  </si>
  <si>
    <t>-1276055307</t>
  </si>
  <si>
    <t>VRN</t>
  </si>
  <si>
    <t xml:space="preserve"> Vedlejší rozpočtové náklady</t>
  </si>
  <si>
    <t>23</t>
  </si>
  <si>
    <t>01</t>
  </si>
  <si>
    <t>Zařízení staveniště</t>
  </si>
  <si>
    <t>suobor</t>
  </si>
  <si>
    <t>1024</t>
  </si>
  <si>
    <t>-1213852603</t>
  </si>
  <si>
    <t>24</t>
  </si>
  <si>
    <t>02</t>
  </si>
  <si>
    <t>Vytyčení inženýrských sítí v místě stavby</t>
  </si>
  <si>
    <t>soubor</t>
  </si>
  <si>
    <t>1156760813</t>
  </si>
  <si>
    <t>25</t>
  </si>
  <si>
    <t>04</t>
  </si>
  <si>
    <t>Zabezpečení staveniště a areálu mobilním oplocením - dodávka + montáž + nájem</t>
  </si>
  <si>
    <t>-783936038</t>
  </si>
  <si>
    <t>PSV</t>
  </si>
  <si>
    <t>Práce a dodávky PSV</t>
  </si>
  <si>
    <t>783</t>
  </si>
  <si>
    <t>Dokončovací práce - nátěry</t>
  </si>
  <si>
    <t>26</t>
  </si>
  <si>
    <t>7833171R01</t>
  </si>
  <si>
    <t xml:space="preserve">Nátěr stávající brány </t>
  </si>
  <si>
    <t>-117606707</t>
  </si>
  <si>
    <t>MŠ Dvořáková - provedení výměny oplocení</t>
  </si>
  <si>
    <t>ZŠ a MŠ Cihelní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</si>
</sst>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5" fillId="0" borderId="12" xfId="0" applyNumberFormat="1" applyFont="1" applyBorder="1"/>
    <xf numFmtId="166" fontId="25" fillId="0" borderId="13" xfId="0" applyNumberFormat="1" applyFont="1" applyBorder="1"/>
    <xf numFmtId="4" fontId="2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28" fillId="0" borderId="3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4" fontId="7" fillId="0" borderId="0" xfId="0" applyNumberFormat="1" applyFont="1"/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 wrapText="1"/>
    </xf>
    <xf numFmtId="167" fontId="27" fillId="0" borderId="22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8" t="s">
        <v>6</v>
      </c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S4" s="13" t="s">
        <v>12</v>
      </c>
    </row>
    <row r="5" spans="1:74" ht="12" customHeight="1">
      <c r="B5" s="16"/>
      <c r="D5" s="19" t="s">
        <v>13</v>
      </c>
      <c r="K5" s="143" t="s">
        <v>14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R5" s="16"/>
      <c r="BS5" s="13" t="s">
        <v>15</v>
      </c>
    </row>
    <row r="6" spans="1:74" ht="36.950000000000003" customHeight="1">
      <c r="B6" s="16"/>
      <c r="D6" s="21" t="s">
        <v>16</v>
      </c>
      <c r="K6" s="145" t="s">
        <v>17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R6" s="16"/>
      <c r="BS6" s="13" t="s">
        <v>15</v>
      </c>
    </row>
    <row r="7" spans="1:74" ht="12" customHeight="1">
      <c r="B7" s="16"/>
      <c r="D7" s="22" t="s">
        <v>18</v>
      </c>
      <c r="K7" s="20" t="s">
        <v>3</v>
      </c>
      <c r="AK7" s="22" t="s">
        <v>19</v>
      </c>
      <c r="AN7" s="20" t="s">
        <v>3</v>
      </c>
      <c r="AR7" s="16"/>
      <c r="BS7" s="13" t="s">
        <v>15</v>
      </c>
    </row>
    <row r="8" spans="1:74" ht="12" customHeight="1">
      <c r="B8" s="16"/>
      <c r="D8" s="22" t="s">
        <v>20</v>
      </c>
      <c r="K8" s="20" t="s">
        <v>21</v>
      </c>
      <c r="AK8" s="22" t="s">
        <v>22</v>
      </c>
      <c r="AN8" s="20" t="s">
        <v>23</v>
      </c>
      <c r="AR8" s="16"/>
      <c r="BS8" s="13" t="s">
        <v>15</v>
      </c>
    </row>
    <row r="9" spans="1:74" ht="14.45" customHeight="1">
      <c r="B9" s="16"/>
      <c r="AR9" s="16"/>
      <c r="BS9" s="13" t="s">
        <v>15</v>
      </c>
    </row>
    <row r="10" spans="1:74" ht="12" customHeight="1">
      <c r="B10" s="16"/>
      <c r="D10" s="22" t="s">
        <v>24</v>
      </c>
      <c r="AK10" s="22" t="s">
        <v>25</v>
      </c>
      <c r="AN10" s="20" t="s">
        <v>3</v>
      </c>
      <c r="AR10" s="16"/>
      <c r="BS10" s="13" t="s">
        <v>15</v>
      </c>
    </row>
    <row r="11" spans="1:74" ht="18.399999999999999" customHeight="1">
      <c r="B11" s="16"/>
      <c r="E11" s="20" t="s">
        <v>21</v>
      </c>
      <c r="AK11" s="22" t="s">
        <v>26</v>
      </c>
      <c r="AN11" s="20" t="s">
        <v>3</v>
      </c>
      <c r="AR11" s="16"/>
      <c r="BS11" s="13" t="s">
        <v>15</v>
      </c>
    </row>
    <row r="12" spans="1:74" ht="6.95" customHeight="1">
      <c r="B12" s="16"/>
      <c r="AR12" s="16"/>
      <c r="BS12" s="13" t="s">
        <v>15</v>
      </c>
    </row>
    <row r="13" spans="1:74" ht="12" customHeight="1">
      <c r="B13" s="16"/>
      <c r="D13" s="22" t="s">
        <v>27</v>
      </c>
      <c r="AK13" s="22" t="s">
        <v>25</v>
      </c>
      <c r="AN13" s="20" t="s">
        <v>28</v>
      </c>
      <c r="AR13" s="16"/>
      <c r="BS13" s="13" t="s">
        <v>15</v>
      </c>
    </row>
    <row r="14" spans="1:74" ht="12.75">
      <c r="B14" s="16"/>
      <c r="E14" s="20" t="s">
        <v>29</v>
      </c>
      <c r="AK14" s="22" t="s">
        <v>26</v>
      </c>
      <c r="AN14" s="20" t="s">
        <v>30</v>
      </c>
      <c r="AR14" s="16"/>
      <c r="BS14" s="13" t="s">
        <v>15</v>
      </c>
    </row>
    <row r="15" spans="1:74" ht="6.95" customHeight="1">
      <c r="B15" s="16"/>
      <c r="AR15" s="16"/>
      <c r="BS15" s="13" t="s">
        <v>4</v>
      </c>
    </row>
    <row r="16" spans="1:74" ht="12" customHeight="1">
      <c r="B16" s="16"/>
      <c r="D16" s="22" t="s">
        <v>31</v>
      </c>
      <c r="AK16" s="22" t="s">
        <v>25</v>
      </c>
      <c r="AN16" s="20" t="s">
        <v>3</v>
      </c>
      <c r="AR16" s="16"/>
      <c r="BS16" s="13" t="s">
        <v>4</v>
      </c>
    </row>
    <row r="17" spans="2:71" ht="18.399999999999999" customHeight="1">
      <c r="B17" s="16"/>
      <c r="E17" s="20" t="s">
        <v>21</v>
      </c>
      <c r="AK17" s="22" t="s">
        <v>26</v>
      </c>
      <c r="AN17" s="20" t="s">
        <v>3</v>
      </c>
      <c r="AR17" s="16"/>
      <c r="BS17" s="13" t="s">
        <v>32</v>
      </c>
    </row>
    <row r="18" spans="2:71" ht="6.95" customHeight="1">
      <c r="B18" s="16"/>
      <c r="AR18" s="16"/>
      <c r="BS18" s="13" t="s">
        <v>7</v>
      </c>
    </row>
    <row r="19" spans="2:71" ht="12" customHeight="1">
      <c r="B19" s="16"/>
      <c r="D19" s="22" t="s">
        <v>33</v>
      </c>
      <c r="AK19" s="22" t="s">
        <v>25</v>
      </c>
      <c r="AN19" s="20" t="s">
        <v>3</v>
      </c>
      <c r="AR19" s="16"/>
      <c r="BS19" s="13" t="s">
        <v>7</v>
      </c>
    </row>
    <row r="20" spans="2:71" ht="18.399999999999999" customHeight="1">
      <c r="B20" s="16"/>
      <c r="E20" s="20" t="s">
        <v>21</v>
      </c>
      <c r="AK20" s="22" t="s">
        <v>26</v>
      </c>
      <c r="AN20" s="20" t="s">
        <v>3</v>
      </c>
      <c r="AR20" s="16"/>
      <c r="BS20" s="13" t="s">
        <v>4</v>
      </c>
    </row>
    <row r="21" spans="2:71" ht="6.95" customHeight="1">
      <c r="B21" s="16"/>
      <c r="AR21" s="16"/>
    </row>
    <row r="22" spans="2:71" ht="12" customHeight="1">
      <c r="B22" s="16"/>
      <c r="D22" s="22" t="s">
        <v>34</v>
      </c>
      <c r="AR22" s="16"/>
    </row>
    <row r="23" spans="2:71" ht="47.25" customHeight="1">
      <c r="B23" s="16"/>
      <c r="E23" s="146" t="s">
        <v>35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47">
        <f>ROUND(AG54,2)</f>
        <v>0</v>
      </c>
      <c r="AL26" s="148"/>
      <c r="AM26" s="148"/>
      <c r="AN26" s="148"/>
      <c r="AO26" s="148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49" t="s">
        <v>37</v>
      </c>
      <c r="M28" s="149"/>
      <c r="N28" s="149"/>
      <c r="O28" s="149"/>
      <c r="P28" s="149"/>
      <c r="W28" s="149" t="s">
        <v>38</v>
      </c>
      <c r="X28" s="149"/>
      <c r="Y28" s="149"/>
      <c r="Z28" s="149"/>
      <c r="AA28" s="149"/>
      <c r="AB28" s="149"/>
      <c r="AC28" s="149"/>
      <c r="AD28" s="149"/>
      <c r="AE28" s="149"/>
      <c r="AK28" s="149" t="s">
        <v>39</v>
      </c>
      <c r="AL28" s="149"/>
      <c r="AM28" s="149"/>
      <c r="AN28" s="149"/>
      <c r="AO28" s="149"/>
      <c r="AR28" s="25"/>
    </row>
    <row r="29" spans="2:71" s="2" customFormat="1" ht="14.45" customHeight="1">
      <c r="B29" s="29"/>
      <c r="D29" s="22" t="s">
        <v>40</v>
      </c>
      <c r="F29" s="22" t="s">
        <v>41</v>
      </c>
      <c r="L29" s="152">
        <v>0.21</v>
      </c>
      <c r="M29" s="151"/>
      <c r="N29" s="151"/>
      <c r="O29" s="151"/>
      <c r="P29" s="151"/>
      <c r="W29" s="150">
        <f>ROUND(AZ54, 2)</f>
        <v>0</v>
      </c>
      <c r="X29" s="151"/>
      <c r="Y29" s="151"/>
      <c r="Z29" s="151"/>
      <c r="AA29" s="151"/>
      <c r="AB29" s="151"/>
      <c r="AC29" s="151"/>
      <c r="AD29" s="151"/>
      <c r="AE29" s="151"/>
      <c r="AK29" s="150">
        <f>ROUND(AV54, 2)</f>
        <v>0</v>
      </c>
      <c r="AL29" s="151"/>
      <c r="AM29" s="151"/>
      <c r="AN29" s="151"/>
      <c r="AO29" s="151"/>
      <c r="AR29" s="29"/>
    </row>
    <row r="30" spans="2:71" s="2" customFormat="1" ht="14.45" customHeight="1">
      <c r="B30" s="29"/>
      <c r="F30" s="22" t="s">
        <v>42</v>
      </c>
      <c r="L30" s="152">
        <v>0.15</v>
      </c>
      <c r="M30" s="151"/>
      <c r="N30" s="151"/>
      <c r="O30" s="151"/>
      <c r="P30" s="151"/>
      <c r="W30" s="150">
        <f>ROUND(BA54, 2)</f>
        <v>0</v>
      </c>
      <c r="X30" s="151"/>
      <c r="Y30" s="151"/>
      <c r="Z30" s="151"/>
      <c r="AA30" s="151"/>
      <c r="AB30" s="151"/>
      <c r="AC30" s="151"/>
      <c r="AD30" s="151"/>
      <c r="AE30" s="151"/>
      <c r="AK30" s="150">
        <f>ROUND(AW54, 2)</f>
        <v>0</v>
      </c>
      <c r="AL30" s="151"/>
      <c r="AM30" s="151"/>
      <c r="AN30" s="151"/>
      <c r="AO30" s="151"/>
      <c r="AR30" s="29"/>
    </row>
    <row r="31" spans="2:71" s="2" customFormat="1" ht="14.45" hidden="1" customHeight="1">
      <c r="B31" s="29"/>
      <c r="F31" s="22" t="s">
        <v>43</v>
      </c>
      <c r="L31" s="152">
        <v>0.21</v>
      </c>
      <c r="M31" s="151"/>
      <c r="N31" s="151"/>
      <c r="O31" s="151"/>
      <c r="P31" s="151"/>
      <c r="W31" s="150">
        <f>ROUND(BB54, 2)</f>
        <v>0</v>
      </c>
      <c r="X31" s="151"/>
      <c r="Y31" s="151"/>
      <c r="Z31" s="151"/>
      <c r="AA31" s="151"/>
      <c r="AB31" s="151"/>
      <c r="AC31" s="151"/>
      <c r="AD31" s="151"/>
      <c r="AE31" s="151"/>
      <c r="AK31" s="150">
        <v>0</v>
      </c>
      <c r="AL31" s="151"/>
      <c r="AM31" s="151"/>
      <c r="AN31" s="151"/>
      <c r="AO31" s="151"/>
      <c r="AR31" s="29"/>
    </row>
    <row r="32" spans="2:71" s="2" customFormat="1" ht="14.45" hidden="1" customHeight="1">
      <c r="B32" s="29"/>
      <c r="F32" s="22" t="s">
        <v>44</v>
      </c>
      <c r="L32" s="152">
        <v>0.15</v>
      </c>
      <c r="M32" s="151"/>
      <c r="N32" s="151"/>
      <c r="O32" s="151"/>
      <c r="P32" s="151"/>
      <c r="W32" s="150">
        <f>ROUND(BC54, 2)</f>
        <v>0</v>
      </c>
      <c r="X32" s="151"/>
      <c r="Y32" s="151"/>
      <c r="Z32" s="151"/>
      <c r="AA32" s="151"/>
      <c r="AB32" s="151"/>
      <c r="AC32" s="151"/>
      <c r="AD32" s="151"/>
      <c r="AE32" s="151"/>
      <c r="AK32" s="150">
        <v>0</v>
      </c>
      <c r="AL32" s="151"/>
      <c r="AM32" s="151"/>
      <c r="AN32" s="151"/>
      <c r="AO32" s="151"/>
      <c r="AR32" s="29"/>
    </row>
    <row r="33" spans="2:44" s="2" customFormat="1" ht="14.45" hidden="1" customHeight="1">
      <c r="B33" s="29"/>
      <c r="F33" s="22" t="s">
        <v>45</v>
      </c>
      <c r="L33" s="152">
        <v>0</v>
      </c>
      <c r="M33" s="151"/>
      <c r="N33" s="151"/>
      <c r="O33" s="151"/>
      <c r="P33" s="151"/>
      <c r="W33" s="150">
        <f>ROUND(BD54, 2)</f>
        <v>0</v>
      </c>
      <c r="X33" s="151"/>
      <c r="Y33" s="151"/>
      <c r="Z33" s="151"/>
      <c r="AA33" s="151"/>
      <c r="AB33" s="151"/>
      <c r="AC33" s="151"/>
      <c r="AD33" s="151"/>
      <c r="AE33" s="151"/>
      <c r="AK33" s="150">
        <v>0</v>
      </c>
      <c r="AL33" s="151"/>
      <c r="AM33" s="151"/>
      <c r="AN33" s="151"/>
      <c r="AO33" s="151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172" t="s">
        <v>48</v>
      </c>
      <c r="Y35" s="173"/>
      <c r="Z35" s="173"/>
      <c r="AA35" s="173"/>
      <c r="AB35" s="173"/>
      <c r="AC35" s="32"/>
      <c r="AD35" s="32"/>
      <c r="AE35" s="32"/>
      <c r="AF35" s="32"/>
      <c r="AG35" s="32"/>
      <c r="AH35" s="32"/>
      <c r="AI35" s="32"/>
      <c r="AJ35" s="32"/>
      <c r="AK35" s="174">
        <f>SUM(AK26:AK33)</f>
        <v>0</v>
      </c>
      <c r="AL35" s="173"/>
      <c r="AM35" s="173"/>
      <c r="AN35" s="173"/>
      <c r="AO35" s="175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5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5"/>
    </row>
    <row r="42" spans="2:44" s="1" customFormat="1" ht="24.95" customHeight="1">
      <c r="B42" s="25"/>
      <c r="C42" s="17" t="s">
        <v>49</v>
      </c>
      <c r="AR42" s="25"/>
    </row>
    <row r="43" spans="2:44" s="1" customFormat="1" ht="6.95" customHeight="1">
      <c r="B43" s="25"/>
      <c r="AR43" s="25"/>
    </row>
    <row r="44" spans="2:44" s="3" customFormat="1" ht="12" customHeight="1">
      <c r="B44" s="38"/>
      <c r="C44" s="22" t="s">
        <v>13</v>
      </c>
      <c r="L44" s="3" t="str">
        <f>K5</f>
        <v>Kuman</v>
      </c>
      <c r="AR44" s="38"/>
    </row>
    <row r="45" spans="2:44" s="4" customFormat="1" ht="36.950000000000003" customHeight="1">
      <c r="B45" s="39"/>
      <c r="C45" s="40" t="s">
        <v>16</v>
      </c>
      <c r="L45" s="163" t="str">
        <f>K6</f>
        <v>MŠ Dvořáková - provedení oplocení</v>
      </c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R45" s="39"/>
    </row>
    <row r="46" spans="2:44" s="1" customFormat="1" ht="6.95" customHeight="1">
      <c r="B46" s="25"/>
      <c r="AR46" s="25"/>
    </row>
    <row r="47" spans="2:44" s="1" customFormat="1" ht="12" customHeight="1">
      <c r="B47" s="25"/>
      <c r="C47" s="22" t="s">
        <v>20</v>
      </c>
      <c r="L47" s="41" t="str">
        <f>IF(K8="","",K8)</f>
        <v xml:space="preserve"> </v>
      </c>
      <c r="AI47" s="22" t="s">
        <v>22</v>
      </c>
      <c r="AM47" s="165" t="str">
        <f>IF(AN8= "","",AN8)</f>
        <v>30. 4. 2024</v>
      </c>
      <c r="AN47" s="165"/>
      <c r="AR47" s="25"/>
    </row>
    <row r="48" spans="2:44" s="1" customFormat="1" ht="6.95" customHeight="1">
      <c r="B48" s="25"/>
      <c r="AR48" s="25"/>
    </row>
    <row r="49" spans="1:90" s="1" customFormat="1" ht="15.2" customHeight="1">
      <c r="B49" s="25"/>
      <c r="C49" s="22" t="s">
        <v>24</v>
      </c>
      <c r="L49" s="3" t="str">
        <f>IF(E11= "","",E11)</f>
        <v xml:space="preserve"> </v>
      </c>
      <c r="AI49" s="22" t="s">
        <v>31</v>
      </c>
      <c r="AM49" s="166" t="str">
        <f>IF(E17="","",E17)</f>
        <v xml:space="preserve"> </v>
      </c>
      <c r="AN49" s="167"/>
      <c r="AO49" s="167"/>
      <c r="AP49" s="167"/>
      <c r="AR49" s="25"/>
      <c r="AS49" s="168" t="s">
        <v>50</v>
      </c>
      <c r="AT49" s="169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5.2" customHeight="1">
      <c r="B50" s="25"/>
      <c r="C50" s="22" t="s">
        <v>27</v>
      </c>
      <c r="L50" s="3" t="str">
        <f>IF(E14="","",E14)</f>
        <v>KUMAN spol. s r.o.</v>
      </c>
      <c r="AI50" s="22" t="s">
        <v>33</v>
      </c>
      <c r="AM50" s="166" t="str">
        <f>IF(E20="","",E20)</f>
        <v xml:space="preserve"> </v>
      </c>
      <c r="AN50" s="167"/>
      <c r="AO50" s="167"/>
      <c r="AP50" s="167"/>
      <c r="AR50" s="25"/>
      <c r="AS50" s="170"/>
      <c r="AT50" s="171"/>
      <c r="BD50" s="45"/>
    </row>
    <row r="51" spans="1:90" s="1" customFormat="1" ht="10.9" customHeight="1">
      <c r="B51" s="25"/>
      <c r="AR51" s="25"/>
      <c r="AS51" s="170"/>
      <c r="AT51" s="171"/>
      <c r="BD51" s="45"/>
    </row>
    <row r="52" spans="1:90" s="1" customFormat="1" ht="29.25" customHeight="1">
      <c r="B52" s="25"/>
      <c r="C52" s="159" t="s">
        <v>51</v>
      </c>
      <c r="D52" s="160"/>
      <c r="E52" s="160"/>
      <c r="F52" s="160"/>
      <c r="G52" s="160"/>
      <c r="H52" s="46"/>
      <c r="I52" s="161" t="s">
        <v>52</v>
      </c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2" t="s">
        <v>53</v>
      </c>
      <c r="AH52" s="160"/>
      <c r="AI52" s="160"/>
      <c r="AJ52" s="160"/>
      <c r="AK52" s="160"/>
      <c r="AL52" s="160"/>
      <c r="AM52" s="160"/>
      <c r="AN52" s="161" t="s">
        <v>54</v>
      </c>
      <c r="AO52" s="160"/>
      <c r="AP52" s="160"/>
      <c r="AQ52" s="47" t="s">
        <v>55</v>
      </c>
      <c r="AR52" s="25"/>
      <c r="AS52" s="48" t="s">
        <v>56</v>
      </c>
      <c r="AT52" s="49" t="s">
        <v>57</v>
      </c>
      <c r="AU52" s="49" t="s">
        <v>58</v>
      </c>
      <c r="AV52" s="49" t="s">
        <v>59</v>
      </c>
      <c r="AW52" s="49" t="s">
        <v>60</v>
      </c>
      <c r="AX52" s="49" t="s">
        <v>61</v>
      </c>
      <c r="AY52" s="49" t="s">
        <v>62</v>
      </c>
      <c r="AZ52" s="49" t="s">
        <v>63</v>
      </c>
      <c r="BA52" s="49" t="s">
        <v>64</v>
      </c>
      <c r="BB52" s="49" t="s">
        <v>65</v>
      </c>
      <c r="BC52" s="49" t="s">
        <v>66</v>
      </c>
      <c r="BD52" s="50" t="s">
        <v>67</v>
      </c>
    </row>
    <row r="53" spans="1:90" s="1" customFormat="1" ht="10.9" customHeight="1">
      <c r="B53" s="25"/>
      <c r="AR53" s="25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5" customFormat="1" ht="32.450000000000003" customHeight="1">
      <c r="B54" s="52"/>
      <c r="C54" s="53" t="s">
        <v>68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56">
        <f>ROUND(AG55,2)</f>
        <v>0</v>
      </c>
      <c r="AH54" s="156"/>
      <c r="AI54" s="156"/>
      <c r="AJ54" s="156"/>
      <c r="AK54" s="156"/>
      <c r="AL54" s="156"/>
      <c r="AM54" s="156"/>
      <c r="AN54" s="157">
        <f>SUM(AG54,AT54)</f>
        <v>0</v>
      </c>
      <c r="AO54" s="157"/>
      <c r="AP54" s="157"/>
      <c r="AQ54" s="56" t="s">
        <v>3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0.17199999999999999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69</v>
      </c>
      <c r="BT54" s="61" t="s">
        <v>70</v>
      </c>
      <c r="BV54" s="61" t="s">
        <v>71</v>
      </c>
      <c r="BW54" s="61" t="s">
        <v>5</v>
      </c>
      <c r="BX54" s="61" t="s">
        <v>72</v>
      </c>
      <c r="CL54" s="61" t="s">
        <v>3</v>
      </c>
    </row>
    <row r="55" spans="1:90" s="6" customFormat="1" ht="16.5" customHeight="1">
      <c r="A55" s="62" t="s">
        <v>73</v>
      </c>
      <c r="B55" s="63"/>
      <c r="C55" s="64"/>
      <c r="D55" s="155" t="s">
        <v>14</v>
      </c>
      <c r="E55" s="155"/>
      <c r="F55" s="155"/>
      <c r="G55" s="155"/>
      <c r="H55" s="155"/>
      <c r="I55" s="65"/>
      <c r="J55" s="155" t="s">
        <v>17</v>
      </c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3">
        <f>'MŠ Dvořáková - pr...'!J28</f>
        <v>0</v>
      </c>
      <c r="AH55" s="154"/>
      <c r="AI55" s="154"/>
      <c r="AJ55" s="154"/>
      <c r="AK55" s="154"/>
      <c r="AL55" s="154"/>
      <c r="AM55" s="154"/>
      <c r="AN55" s="153">
        <f>SUM(AG55,AT55)</f>
        <v>0</v>
      </c>
      <c r="AO55" s="154"/>
      <c r="AP55" s="154"/>
      <c r="AQ55" s="66" t="s">
        <v>74</v>
      </c>
      <c r="AR55" s="63"/>
      <c r="AS55" s="67">
        <v>0</v>
      </c>
      <c r="AT55" s="68">
        <f>ROUND(SUM(AV55:AW55),2)</f>
        <v>0</v>
      </c>
      <c r="AU55" s="69">
        <f>'MŠ Dvořáková - pr...'!P82</f>
        <v>0.17199999999999999</v>
      </c>
      <c r="AV55" s="68">
        <f>'MŠ Dvořáková - pr...'!J31</f>
        <v>0</v>
      </c>
      <c r="AW55" s="68">
        <f>'MŠ Dvořáková - pr...'!J32</f>
        <v>0</v>
      </c>
      <c r="AX55" s="68">
        <f>'MŠ Dvořáková - pr...'!J33</f>
        <v>0</v>
      </c>
      <c r="AY55" s="68">
        <f>'MŠ Dvořáková - pr...'!J34</f>
        <v>0</v>
      </c>
      <c r="AZ55" s="68">
        <f>'MŠ Dvořáková - pr...'!F31</f>
        <v>0</v>
      </c>
      <c r="BA55" s="68">
        <f>'MŠ Dvořáková - pr...'!F32</f>
        <v>0</v>
      </c>
      <c r="BB55" s="68">
        <f>'MŠ Dvořáková - pr...'!F33</f>
        <v>0</v>
      </c>
      <c r="BC55" s="68">
        <f>'MŠ Dvořáková - pr...'!F34</f>
        <v>0</v>
      </c>
      <c r="BD55" s="70">
        <f>'MŠ Dvořáková - pr...'!F35</f>
        <v>0</v>
      </c>
      <c r="BT55" s="71" t="s">
        <v>75</v>
      </c>
      <c r="BU55" s="71" t="s">
        <v>76</v>
      </c>
      <c r="BV55" s="71" t="s">
        <v>71</v>
      </c>
      <c r="BW55" s="71" t="s">
        <v>5</v>
      </c>
      <c r="BX55" s="71" t="s">
        <v>72</v>
      </c>
      <c r="CL55" s="71" t="s">
        <v>3</v>
      </c>
    </row>
    <row r="56" spans="1:90" s="1" customFormat="1" ht="30" customHeight="1">
      <c r="B56" s="25"/>
      <c r="AR56" s="25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5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Kuman - MŠ Dvořáková - p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abSelected="1" topLeftCell="A68" workbookViewId="0">
      <selection activeCell="I85" sqref="I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 t="s">
        <v>6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AT2" s="13" t="s">
        <v>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78</v>
      </c>
      <c r="L4" s="16"/>
      <c r="M4" s="72" t="s">
        <v>11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25"/>
      <c r="D6" s="22" t="s">
        <v>16</v>
      </c>
      <c r="L6" s="25"/>
    </row>
    <row r="7" spans="2:46" s="1" customFormat="1" ht="16.5" customHeight="1">
      <c r="B7" s="25"/>
      <c r="E7" s="163" t="s">
        <v>233</v>
      </c>
      <c r="F7" s="176"/>
      <c r="G7" s="176"/>
      <c r="H7" s="176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18</v>
      </c>
      <c r="F9" s="20" t="s">
        <v>3</v>
      </c>
      <c r="I9" s="22" t="s">
        <v>19</v>
      </c>
      <c r="J9" s="20" t="s">
        <v>3</v>
      </c>
      <c r="L9" s="25"/>
    </row>
    <row r="10" spans="2:46" s="1" customFormat="1" ht="12" customHeight="1">
      <c r="B10" s="25"/>
      <c r="D10" s="22" t="s">
        <v>20</v>
      </c>
      <c r="F10" s="20" t="s">
        <v>21</v>
      </c>
      <c r="I10" s="22" t="s">
        <v>22</v>
      </c>
      <c r="J10" s="42"/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2" t="s">
        <v>24</v>
      </c>
      <c r="I12" s="22" t="s">
        <v>25</v>
      </c>
      <c r="J12" s="20" t="s">
        <v>3</v>
      </c>
      <c r="L12" s="25"/>
    </row>
    <row r="13" spans="2:46" s="1" customFormat="1" ht="18" customHeight="1">
      <c r="B13" s="25"/>
      <c r="E13" s="20" t="s">
        <v>234</v>
      </c>
      <c r="I13" s="22" t="s">
        <v>26</v>
      </c>
      <c r="J13" s="20" t="s">
        <v>3</v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2" t="s">
        <v>27</v>
      </c>
      <c r="I15" s="22" t="s">
        <v>25</v>
      </c>
      <c r="J15" s="20"/>
      <c r="L15" s="25"/>
    </row>
    <row r="16" spans="2:46" s="1" customFormat="1" ht="18" customHeight="1">
      <c r="B16" s="25"/>
      <c r="E16" s="20"/>
      <c r="I16" s="22" t="s">
        <v>26</v>
      </c>
      <c r="J16" s="20"/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31</v>
      </c>
      <c r="I18" s="22" t="s">
        <v>25</v>
      </c>
      <c r="J18" s="20" t="s">
        <v>3</v>
      </c>
      <c r="L18" s="25"/>
    </row>
    <row r="19" spans="2:12" s="1" customFormat="1" ht="18" customHeight="1">
      <c r="B19" s="25"/>
      <c r="E19" s="20" t="s">
        <v>21</v>
      </c>
      <c r="I19" s="22" t="s">
        <v>26</v>
      </c>
      <c r="J19" s="20" t="s">
        <v>3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33</v>
      </c>
      <c r="I21" s="22" t="s">
        <v>25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26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34</v>
      </c>
      <c r="L24" s="25"/>
    </row>
    <row r="25" spans="2:12" s="7" customFormat="1" ht="71.25" customHeight="1">
      <c r="B25" s="73"/>
      <c r="E25" s="146" t="s">
        <v>35</v>
      </c>
      <c r="F25" s="146"/>
      <c r="G25" s="146"/>
      <c r="H25" s="146"/>
      <c r="L25" s="73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25.35" customHeight="1">
      <c r="B28" s="25"/>
      <c r="D28" s="74" t="s">
        <v>36</v>
      </c>
      <c r="J28" s="55">
        <f>ROUND(J82, 2)</f>
        <v>0</v>
      </c>
      <c r="L28" s="25"/>
    </row>
    <row r="29" spans="2:12" s="1" customFormat="1" ht="6.95" customHeight="1">
      <c r="B29" s="25"/>
      <c r="D29" s="43"/>
      <c r="E29" s="43"/>
      <c r="F29" s="43"/>
      <c r="G29" s="43"/>
      <c r="H29" s="43"/>
      <c r="I29" s="43"/>
      <c r="J29" s="43"/>
      <c r="K29" s="43"/>
      <c r="L29" s="25"/>
    </row>
    <row r="30" spans="2:12" s="1" customFormat="1" ht="14.45" customHeight="1">
      <c r="B30" s="25"/>
      <c r="F30" s="28" t="s">
        <v>38</v>
      </c>
      <c r="I30" s="28" t="s">
        <v>37</v>
      </c>
      <c r="J30" s="28" t="s">
        <v>39</v>
      </c>
      <c r="L30" s="25"/>
    </row>
    <row r="31" spans="2:12" s="1" customFormat="1" ht="14.45" customHeight="1">
      <c r="B31" s="25"/>
      <c r="D31" s="75" t="s">
        <v>40</v>
      </c>
      <c r="E31" s="22" t="s">
        <v>41</v>
      </c>
      <c r="F31" s="76">
        <f>ROUND((SUM(BE82:BE117)),  2)</f>
        <v>0</v>
      </c>
      <c r="I31" s="77">
        <v>0.21</v>
      </c>
      <c r="J31" s="76">
        <f>ROUND(((SUM(BE82:BE117))*I31),  2)</f>
        <v>0</v>
      </c>
      <c r="L31" s="25"/>
    </row>
    <row r="32" spans="2:12" s="1" customFormat="1" ht="14.45" customHeight="1">
      <c r="B32" s="25"/>
      <c r="E32" s="22" t="s">
        <v>42</v>
      </c>
      <c r="F32" s="76">
        <f>ROUND((SUM(BF82:BF117)),  2)</f>
        <v>0</v>
      </c>
      <c r="I32" s="77">
        <v>0.15</v>
      </c>
      <c r="J32" s="76">
        <f>ROUND(((SUM(BF82:BF117))*I32),  2)</f>
        <v>0</v>
      </c>
      <c r="L32" s="25"/>
    </row>
    <row r="33" spans="2:12" s="1" customFormat="1" ht="14.45" hidden="1" customHeight="1">
      <c r="B33" s="25"/>
      <c r="E33" s="22" t="s">
        <v>43</v>
      </c>
      <c r="F33" s="76">
        <f>ROUND((SUM(BG82:BG117)),  2)</f>
        <v>0</v>
      </c>
      <c r="I33" s="77">
        <v>0.21</v>
      </c>
      <c r="J33" s="76">
        <f>0</f>
        <v>0</v>
      </c>
      <c r="L33" s="25"/>
    </row>
    <row r="34" spans="2:12" s="1" customFormat="1" ht="14.45" hidden="1" customHeight="1">
      <c r="B34" s="25"/>
      <c r="E34" s="22" t="s">
        <v>44</v>
      </c>
      <c r="F34" s="76">
        <f>ROUND((SUM(BH82:BH117)),  2)</f>
        <v>0</v>
      </c>
      <c r="I34" s="77">
        <v>0.15</v>
      </c>
      <c r="J34" s="76">
        <f>0</f>
        <v>0</v>
      </c>
      <c r="L34" s="25"/>
    </row>
    <row r="35" spans="2:12" s="1" customFormat="1" ht="14.45" hidden="1" customHeight="1">
      <c r="B35" s="25"/>
      <c r="E35" s="22" t="s">
        <v>45</v>
      </c>
      <c r="F35" s="76">
        <f>ROUND((SUM(BI82:BI117)),  2)</f>
        <v>0</v>
      </c>
      <c r="I35" s="77">
        <v>0</v>
      </c>
      <c r="J35" s="76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78"/>
      <c r="D37" s="79" t="s">
        <v>46</v>
      </c>
      <c r="E37" s="46"/>
      <c r="F37" s="46"/>
      <c r="G37" s="80" t="s">
        <v>47</v>
      </c>
      <c r="H37" s="81" t="s">
        <v>48</v>
      </c>
      <c r="I37" s="46"/>
      <c r="J37" s="82">
        <f>SUM(J28:J35)</f>
        <v>0</v>
      </c>
      <c r="K37" s="83"/>
      <c r="L37" s="25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5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5"/>
    </row>
    <row r="43" spans="2:12" s="1" customFormat="1" ht="24.95" customHeight="1">
      <c r="B43" s="25"/>
      <c r="C43" s="17" t="s">
        <v>79</v>
      </c>
      <c r="L43" s="25"/>
    </row>
    <row r="44" spans="2:12" s="1" customFormat="1" ht="6.95" customHeight="1">
      <c r="B44" s="25"/>
      <c r="L44" s="25"/>
    </row>
    <row r="45" spans="2:12" s="1" customFormat="1" ht="12" customHeight="1">
      <c r="B45" s="25"/>
      <c r="C45" s="22" t="s">
        <v>16</v>
      </c>
      <c r="L45" s="25"/>
    </row>
    <row r="46" spans="2:12" s="1" customFormat="1" ht="16.5" customHeight="1">
      <c r="B46" s="25"/>
      <c r="E46" s="163" t="str">
        <f>E7</f>
        <v>MŠ Dvořáková - provedení výměny oplocení</v>
      </c>
      <c r="F46" s="176"/>
      <c r="G46" s="176"/>
      <c r="H46" s="176"/>
      <c r="L46" s="25"/>
    </row>
    <row r="47" spans="2:12" s="1" customFormat="1" ht="6.95" customHeight="1">
      <c r="B47" s="25"/>
      <c r="L47" s="25"/>
    </row>
    <row r="48" spans="2:12" s="1" customFormat="1" ht="12" customHeight="1">
      <c r="B48" s="25"/>
      <c r="C48" s="22" t="s">
        <v>20</v>
      </c>
      <c r="F48" s="20" t="str">
        <f>F10</f>
        <v xml:space="preserve"> </v>
      </c>
      <c r="I48" s="22" t="s">
        <v>22</v>
      </c>
      <c r="J48" s="42" t="str">
        <f>IF(J10="","",J10)</f>
        <v/>
      </c>
      <c r="L48" s="25"/>
    </row>
    <row r="49" spans="2:47" s="1" customFormat="1" ht="6.95" customHeight="1">
      <c r="B49" s="25"/>
      <c r="L49" s="25"/>
    </row>
    <row r="50" spans="2:47" s="1" customFormat="1" ht="15.2" customHeight="1">
      <c r="B50" s="25"/>
      <c r="C50" s="22" t="s">
        <v>24</v>
      </c>
      <c r="F50" s="20" t="str">
        <f>E13</f>
        <v>ZŠ a MŠ Cihelní</v>
      </c>
      <c r="I50" s="22" t="s">
        <v>31</v>
      </c>
      <c r="J50" s="23" t="str">
        <f>E19</f>
        <v xml:space="preserve"> </v>
      </c>
      <c r="L50" s="25"/>
    </row>
    <row r="51" spans="2:47" s="1" customFormat="1" ht="15.2" customHeight="1">
      <c r="B51" s="25"/>
      <c r="C51" s="22" t="s">
        <v>27</v>
      </c>
      <c r="F51" s="20" t="str">
        <f>IF(E16="","",E16)</f>
        <v/>
      </c>
      <c r="I51" s="22" t="s">
        <v>33</v>
      </c>
      <c r="J51" s="23" t="str">
        <f>E22</f>
        <v xml:space="preserve"> </v>
      </c>
      <c r="L51" s="25"/>
    </row>
    <row r="52" spans="2:47" s="1" customFormat="1" ht="10.35" customHeight="1">
      <c r="B52" s="25"/>
      <c r="L52" s="25"/>
    </row>
    <row r="53" spans="2:47" s="1" customFormat="1" ht="29.25" customHeight="1">
      <c r="B53" s="25"/>
      <c r="C53" s="84" t="s">
        <v>80</v>
      </c>
      <c r="D53" s="78"/>
      <c r="E53" s="78"/>
      <c r="F53" s="78"/>
      <c r="G53" s="78"/>
      <c r="H53" s="78"/>
      <c r="I53" s="78"/>
      <c r="J53" s="85" t="s">
        <v>81</v>
      </c>
      <c r="K53" s="78"/>
      <c r="L53" s="25"/>
    </row>
    <row r="54" spans="2:47" s="1" customFormat="1" ht="10.35" customHeight="1">
      <c r="B54" s="25"/>
      <c r="L54" s="25"/>
    </row>
    <row r="55" spans="2:47" s="1" customFormat="1" ht="22.9" customHeight="1">
      <c r="B55" s="25"/>
      <c r="C55" s="86" t="s">
        <v>68</v>
      </c>
      <c r="J55" s="55">
        <f>J82</f>
        <v>0</v>
      </c>
      <c r="L55" s="25"/>
      <c r="AU55" s="13" t="s">
        <v>82</v>
      </c>
    </row>
    <row r="56" spans="2:47" s="8" customFormat="1" ht="24.95" customHeight="1">
      <c r="B56" s="87"/>
      <c r="D56" s="88" t="s">
        <v>83</v>
      </c>
      <c r="E56" s="89"/>
      <c r="F56" s="89"/>
      <c r="G56" s="89"/>
      <c r="H56" s="89"/>
      <c r="I56" s="89"/>
      <c r="J56" s="90">
        <f>J83</f>
        <v>0</v>
      </c>
      <c r="L56" s="87"/>
    </row>
    <row r="57" spans="2:47" s="8" customFormat="1" ht="24.95" customHeight="1">
      <c r="B57" s="87"/>
      <c r="D57" s="88" t="s">
        <v>84</v>
      </c>
      <c r="E57" s="89"/>
      <c r="F57" s="89"/>
      <c r="G57" s="89"/>
      <c r="H57" s="89"/>
      <c r="I57" s="89"/>
      <c r="J57" s="90">
        <f>J91</f>
        <v>0</v>
      </c>
      <c r="L57" s="87"/>
    </row>
    <row r="58" spans="2:47" s="8" customFormat="1" ht="24.95" customHeight="1">
      <c r="B58" s="87"/>
      <c r="D58" s="88" t="s">
        <v>85</v>
      </c>
      <c r="E58" s="89"/>
      <c r="F58" s="89"/>
      <c r="G58" s="89"/>
      <c r="H58" s="89"/>
      <c r="I58" s="89"/>
      <c r="J58" s="90">
        <f>J93</f>
        <v>0</v>
      </c>
      <c r="L58" s="87"/>
    </row>
    <row r="59" spans="2:47" s="8" customFormat="1" ht="24.95" customHeight="1">
      <c r="B59" s="87"/>
      <c r="D59" s="88" t="s">
        <v>86</v>
      </c>
      <c r="E59" s="89"/>
      <c r="F59" s="89"/>
      <c r="G59" s="89"/>
      <c r="H59" s="89"/>
      <c r="I59" s="89"/>
      <c r="J59" s="90">
        <f>J104</f>
        <v>0</v>
      </c>
      <c r="L59" s="87"/>
    </row>
    <row r="60" spans="2:47" s="8" customFormat="1" ht="24.95" customHeight="1">
      <c r="B60" s="87"/>
      <c r="D60" s="88" t="s">
        <v>87</v>
      </c>
      <c r="E60" s="89"/>
      <c r="F60" s="89"/>
      <c r="G60" s="89"/>
      <c r="H60" s="89"/>
      <c r="I60" s="89"/>
      <c r="J60" s="90">
        <f>J106</f>
        <v>0</v>
      </c>
      <c r="L60" s="87"/>
    </row>
    <row r="61" spans="2:47" s="8" customFormat="1" ht="24.95" customHeight="1">
      <c r="B61" s="87"/>
      <c r="D61" s="88" t="s">
        <v>88</v>
      </c>
      <c r="E61" s="89"/>
      <c r="F61" s="89"/>
      <c r="G61" s="89"/>
      <c r="H61" s="89"/>
      <c r="I61" s="89"/>
      <c r="J61" s="90">
        <f>J108</f>
        <v>0</v>
      </c>
      <c r="L61" s="87"/>
    </row>
    <row r="62" spans="2:47" s="9" customFormat="1" ht="19.899999999999999" customHeight="1">
      <c r="B62" s="91"/>
      <c r="D62" s="92" t="s">
        <v>89</v>
      </c>
      <c r="E62" s="93"/>
      <c r="F62" s="93"/>
      <c r="G62" s="93"/>
      <c r="H62" s="93"/>
      <c r="I62" s="93"/>
      <c r="J62" s="94">
        <f>J111</f>
        <v>0</v>
      </c>
      <c r="L62" s="91"/>
    </row>
    <row r="63" spans="2:47" s="8" customFormat="1" ht="24.95" customHeight="1">
      <c r="B63" s="87"/>
      <c r="D63" s="88" t="s">
        <v>90</v>
      </c>
      <c r="E63" s="89"/>
      <c r="F63" s="89"/>
      <c r="G63" s="89"/>
      <c r="H63" s="89"/>
      <c r="I63" s="89"/>
      <c r="J63" s="90">
        <f>J115</f>
        <v>0</v>
      </c>
      <c r="L63" s="87"/>
    </row>
    <row r="64" spans="2:47" s="9" customFormat="1" ht="19.899999999999999" customHeight="1">
      <c r="B64" s="91"/>
      <c r="D64" s="92" t="s">
        <v>91</v>
      </c>
      <c r="E64" s="93"/>
      <c r="F64" s="93"/>
      <c r="G64" s="93"/>
      <c r="H64" s="93"/>
      <c r="I64" s="93"/>
      <c r="J64" s="94">
        <f>J116</f>
        <v>0</v>
      </c>
      <c r="L64" s="91"/>
    </row>
    <row r="65" spans="2:12" s="1" customFormat="1" ht="21.75" customHeight="1">
      <c r="B65" s="25"/>
      <c r="L65" s="25"/>
    </row>
    <row r="66" spans="2:12" s="1" customFormat="1" ht="6.95" customHeight="1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5"/>
    </row>
    <row r="70" spans="2:12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5"/>
    </row>
    <row r="71" spans="2:12" s="1" customFormat="1" ht="24.95" customHeight="1">
      <c r="B71" s="25"/>
      <c r="C71" s="17" t="s">
        <v>92</v>
      </c>
      <c r="L71" s="25"/>
    </row>
    <row r="72" spans="2:12" s="1" customFormat="1" ht="6.95" customHeight="1">
      <c r="B72" s="25"/>
      <c r="L72" s="25"/>
    </row>
    <row r="73" spans="2:12" s="1" customFormat="1" ht="12" customHeight="1">
      <c r="B73" s="25"/>
      <c r="C73" s="22" t="s">
        <v>16</v>
      </c>
      <c r="L73" s="25"/>
    </row>
    <row r="74" spans="2:12" s="1" customFormat="1" ht="16.5" customHeight="1">
      <c r="B74" s="25"/>
      <c r="E74" s="163" t="str">
        <f>E7</f>
        <v>MŠ Dvořáková - provedení výměny oplocení</v>
      </c>
      <c r="F74" s="176"/>
      <c r="G74" s="176"/>
      <c r="H74" s="176"/>
      <c r="L74" s="25"/>
    </row>
    <row r="75" spans="2:12" s="1" customFormat="1" ht="6.95" customHeight="1">
      <c r="B75" s="25"/>
      <c r="L75" s="25"/>
    </row>
    <row r="76" spans="2:12" s="1" customFormat="1" ht="12" customHeight="1">
      <c r="B76" s="25"/>
      <c r="C76" s="22" t="s">
        <v>20</v>
      </c>
      <c r="F76" s="20" t="str">
        <f>F10</f>
        <v xml:space="preserve"> </v>
      </c>
      <c r="I76" s="22" t="s">
        <v>22</v>
      </c>
      <c r="J76" s="42" t="str">
        <f>IF(J10="","",J10)</f>
        <v/>
      </c>
      <c r="L76" s="25"/>
    </row>
    <row r="77" spans="2:12" s="1" customFormat="1" ht="6.95" customHeight="1">
      <c r="B77" s="25"/>
      <c r="L77" s="25"/>
    </row>
    <row r="78" spans="2:12" s="1" customFormat="1" ht="15.2" customHeight="1">
      <c r="B78" s="25"/>
      <c r="C78" s="22" t="s">
        <v>24</v>
      </c>
      <c r="F78" s="20" t="str">
        <f>E13</f>
        <v>ZŠ a MŠ Cihelní</v>
      </c>
      <c r="I78" s="22" t="s">
        <v>31</v>
      </c>
      <c r="J78" s="23" t="str">
        <f>E19</f>
        <v xml:space="preserve"> </v>
      </c>
      <c r="L78" s="25"/>
    </row>
    <row r="79" spans="2:12" s="1" customFormat="1" ht="15.2" customHeight="1">
      <c r="B79" s="25"/>
      <c r="C79" s="22" t="s">
        <v>27</v>
      </c>
      <c r="F79" s="20" t="str">
        <f>IF(E16="","",E16)</f>
        <v/>
      </c>
      <c r="I79" s="22" t="s">
        <v>33</v>
      </c>
      <c r="J79" s="23" t="str">
        <f>E22</f>
        <v xml:space="preserve"> </v>
      </c>
      <c r="L79" s="25"/>
    </row>
    <row r="80" spans="2:12" s="1" customFormat="1" ht="10.35" customHeight="1">
      <c r="B80" s="25"/>
      <c r="L80" s="25"/>
    </row>
    <row r="81" spans="2:65" s="10" customFormat="1" ht="29.25" customHeight="1">
      <c r="B81" s="95"/>
      <c r="C81" s="96" t="s">
        <v>93</v>
      </c>
      <c r="D81" s="97" t="s">
        <v>55</v>
      </c>
      <c r="E81" s="97" t="s">
        <v>51</v>
      </c>
      <c r="F81" s="97" t="s">
        <v>52</v>
      </c>
      <c r="G81" s="97" t="s">
        <v>94</v>
      </c>
      <c r="H81" s="97" t="s">
        <v>95</v>
      </c>
      <c r="I81" s="97" t="s">
        <v>96</v>
      </c>
      <c r="J81" s="98" t="s">
        <v>81</v>
      </c>
      <c r="K81" s="99" t="s">
        <v>97</v>
      </c>
      <c r="L81" s="95"/>
      <c r="M81" s="48" t="s">
        <v>3</v>
      </c>
      <c r="N81" s="49" t="s">
        <v>40</v>
      </c>
      <c r="O81" s="49" t="s">
        <v>98</v>
      </c>
      <c r="P81" s="49" t="s">
        <v>99</v>
      </c>
      <c r="Q81" s="49" t="s">
        <v>100</v>
      </c>
      <c r="R81" s="49" t="s">
        <v>101</v>
      </c>
      <c r="S81" s="49" t="s">
        <v>102</v>
      </c>
      <c r="T81" s="50" t="s">
        <v>103</v>
      </c>
    </row>
    <row r="82" spans="2:65" s="1" customFormat="1" ht="22.9" customHeight="1">
      <c r="B82" s="25"/>
      <c r="C82" s="53" t="s">
        <v>104</v>
      </c>
      <c r="J82" s="100">
        <f>BK82</f>
        <v>0</v>
      </c>
      <c r="L82" s="25"/>
      <c r="M82" s="51"/>
      <c r="N82" s="43"/>
      <c r="O82" s="43"/>
      <c r="P82" s="101">
        <f>P83+P91+P93+P104+P106+P108+P115</f>
        <v>0.17199999999999999</v>
      </c>
      <c r="Q82" s="43"/>
      <c r="R82" s="101">
        <f>R83+R91+R93+R104+R106+R108+R115</f>
        <v>39.899485200000001</v>
      </c>
      <c r="S82" s="43"/>
      <c r="T82" s="102">
        <f>T83+T91+T93+T104+T106+T108+T115</f>
        <v>2.2050000000000001</v>
      </c>
      <c r="AT82" s="13" t="s">
        <v>69</v>
      </c>
      <c r="AU82" s="13" t="s">
        <v>82</v>
      </c>
      <c r="BK82" s="103">
        <f>BK83+BK91+BK93+BK104+BK106+BK108+BK115</f>
        <v>0</v>
      </c>
    </row>
    <row r="83" spans="2:65" s="11" customFormat="1" ht="25.9" customHeight="1">
      <c r="B83" s="104"/>
      <c r="D83" s="105" t="s">
        <v>69</v>
      </c>
      <c r="E83" s="106" t="s">
        <v>75</v>
      </c>
      <c r="F83" s="106" t="s">
        <v>105</v>
      </c>
      <c r="J83" s="107">
        <f>BK83</f>
        <v>0</v>
      </c>
      <c r="L83" s="104"/>
      <c r="M83" s="108"/>
      <c r="P83" s="109">
        <f>SUM(P84:P90)</f>
        <v>0</v>
      </c>
      <c r="R83" s="109">
        <f>SUM(R84:R90)</f>
        <v>0</v>
      </c>
      <c r="T83" s="110">
        <f>SUM(T84:T90)</f>
        <v>0</v>
      </c>
      <c r="AR83" s="105" t="s">
        <v>75</v>
      </c>
      <c r="AT83" s="111" t="s">
        <v>69</v>
      </c>
      <c r="AU83" s="111" t="s">
        <v>70</v>
      </c>
      <c r="AY83" s="105" t="s">
        <v>106</v>
      </c>
      <c r="BK83" s="112">
        <f>SUM(BK84:BK90)</f>
        <v>0</v>
      </c>
    </row>
    <row r="84" spans="2:65" s="1" customFormat="1" ht="33" customHeight="1">
      <c r="B84" s="113"/>
      <c r="C84" s="132" t="s">
        <v>75</v>
      </c>
      <c r="D84" s="132" t="s">
        <v>107</v>
      </c>
      <c r="E84" s="133" t="s">
        <v>108</v>
      </c>
      <c r="F84" s="134" t="s">
        <v>109</v>
      </c>
      <c r="G84" s="135" t="s">
        <v>110</v>
      </c>
      <c r="H84" s="136">
        <v>6.12</v>
      </c>
      <c r="I84" s="114"/>
      <c r="J84" s="114">
        <f t="shared" ref="J84:J90" si="0">ROUND(I84*H84,2)</f>
        <v>0</v>
      </c>
      <c r="K84" s="115"/>
      <c r="L84" s="25"/>
      <c r="M84" s="116" t="s">
        <v>3</v>
      </c>
      <c r="N84" s="117" t="s">
        <v>41</v>
      </c>
      <c r="O84" s="118">
        <v>0</v>
      </c>
      <c r="P84" s="118">
        <f t="shared" ref="P84:P90" si="1">O84*H84</f>
        <v>0</v>
      </c>
      <c r="Q84" s="118">
        <v>0</v>
      </c>
      <c r="R84" s="118">
        <f t="shared" ref="R84:R90" si="2">Q84*H84</f>
        <v>0</v>
      </c>
      <c r="S84" s="118">
        <v>0</v>
      </c>
      <c r="T84" s="119">
        <f t="shared" ref="T84:T90" si="3">S84*H84</f>
        <v>0</v>
      </c>
      <c r="AR84" s="120" t="s">
        <v>111</v>
      </c>
      <c r="AT84" s="120" t="s">
        <v>107</v>
      </c>
      <c r="AU84" s="120" t="s">
        <v>75</v>
      </c>
      <c r="AY84" s="13" t="s">
        <v>106</v>
      </c>
      <c r="BE84" s="121">
        <f t="shared" ref="BE84:BE90" si="4">IF(N84="základní",J84,0)</f>
        <v>0</v>
      </c>
      <c r="BF84" s="121">
        <f t="shared" ref="BF84:BF90" si="5">IF(N84="snížená",J84,0)</f>
        <v>0</v>
      </c>
      <c r="BG84" s="121">
        <f t="shared" ref="BG84:BG90" si="6">IF(N84="zákl. přenesená",J84,0)</f>
        <v>0</v>
      </c>
      <c r="BH84" s="121">
        <f t="shared" ref="BH84:BH90" si="7">IF(N84="sníž. přenesená",J84,0)</f>
        <v>0</v>
      </c>
      <c r="BI84" s="121">
        <f t="shared" ref="BI84:BI90" si="8">IF(N84="nulová",J84,0)</f>
        <v>0</v>
      </c>
      <c r="BJ84" s="13" t="s">
        <v>75</v>
      </c>
      <c r="BK84" s="121">
        <f t="shared" ref="BK84:BK90" si="9">ROUND(I84*H84,2)</f>
        <v>0</v>
      </c>
      <c r="BL84" s="13" t="s">
        <v>111</v>
      </c>
      <c r="BM84" s="120" t="s">
        <v>112</v>
      </c>
    </row>
    <row r="85" spans="2:65" s="1" customFormat="1" ht="24.2" customHeight="1">
      <c r="B85" s="113"/>
      <c r="C85" s="132" t="s">
        <v>77</v>
      </c>
      <c r="D85" s="132" t="s">
        <v>107</v>
      </c>
      <c r="E85" s="133" t="s">
        <v>113</v>
      </c>
      <c r="F85" s="134" t="s">
        <v>114</v>
      </c>
      <c r="G85" s="135" t="s">
        <v>110</v>
      </c>
      <c r="H85" s="136">
        <v>6.12</v>
      </c>
      <c r="I85" s="114"/>
      <c r="J85" s="114">
        <f t="shared" si="0"/>
        <v>0</v>
      </c>
      <c r="K85" s="115"/>
      <c r="L85" s="25"/>
      <c r="M85" s="116" t="s">
        <v>3</v>
      </c>
      <c r="N85" s="117" t="s">
        <v>41</v>
      </c>
      <c r="O85" s="118">
        <v>0</v>
      </c>
      <c r="P85" s="118">
        <f t="shared" si="1"/>
        <v>0</v>
      </c>
      <c r="Q85" s="118">
        <v>0</v>
      </c>
      <c r="R85" s="118">
        <f t="shared" si="2"/>
        <v>0</v>
      </c>
      <c r="S85" s="118">
        <v>0</v>
      </c>
      <c r="T85" s="119">
        <f t="shared" si="3"/>
        <v>0</v>
      </c>
      <c r="AR85" s="120" t="s">
        <v>111</v>
      </c>
      <c r="AT85" s="120" t="s">
        <v>107</v>
      </c>
      <c r="AU85" s="120" t="s">
        <v>75</v>
      </c>
      <c r="AY85" s="13" t="s">
        <v>106</v>
      </c>
      <c r="BE85" s="121">
        <f t="shared" si="4"/>
        <v>0</v>
      </c>
      <c r="BF85" s="121">
        <f t="shared" si="5"/>
        <v>0</v>
      </c>
      <c r="BG85" s="121">
        <f t="shared" si="6"/>
        <v>0</v>
      </c>
      <c r="BH85" s="121">
        <f t="shared" si="7"/>
        <v>0</v>
      </c>
      <c r="BI85" s="121">
        <f t="shared" si="8"/>
        <v>0</v>
      </c>
      <c r="BJ85" s="13" t="s">
        <v>75</v>
      </c>
      <c r="BK85" s="121">
        <f t="shared" si="9"/>
        <v>0</v>
      </c>
      <c r="BL85" s="13" t="s">
        <v>111</v>
      </c>
      <c r="BM85" s="120" t="s">
        <v>115</v>
      </c>
    </row>
    <row r="86" spans="2:65" s="1" customFormat="1" ht="33" customHeight="1">
      <c r="B86" s="113"/>
      <c r="C86" s="132" t="s">
        <v>116</v>
      </c>
      <c r="D86" s="132" t="s">
        <v>107</v>
      </c>
      <c r="E86" s="133" t="s">
        <v>117</v>
      </c>
      <c r="F86" s="134" t="s">
        <v>118</v>
      </c>
      <c r="G86" s="135" t="s">
        <v>110</v>
      </c>
      <c r="H86" s="136">
        <v>6.12</v>
      </c>
      <c r="I86" s="114"/>
      <c r="J86" s="114">
        <f t="shared" si="0"/>
        <v>0</v>
      </c>
      <c r="K86" s="115"/>
      <c r="L86" s="25"/>
      <c r="M86" s="116" t="s">
        <v>3</v>
      </c>
      <c r="N86" s="117" t="s">
        <v>41</v>
      </c>
      <c r="O86" s="118">
        <v>0</v>
      </c>
      <c r="P86" s="118">
        <f t="shared" si="1"/>
        <v>0</v>
      </c>
      <c r="Q86" s="118">
        <v>0</v>
      </c>
      <c r="R86" s="118">
        <f t="shared" si="2"/>
        <v>0</v>
      </c>
      <c r="S86" s="118">
        <v>0</v>
      </c>
      <c r="T86" s="119">
        <f t="shared" si="3"/>
        <v>0</v>
      </c>
      <c r="AR86" s="120" t="s">
        <v>111</v>
      </c>
      <c r="AT86" s="120" t="s">
        <v>107</v>
      </c>
      <c r="AU86" s="120" t="s">
        <v>75</v>
      </c>
      <c r="AY86" s="13" t="s">
        <v>106</v>
      </c>
      <c r="BE86" s="121">
        <f t="shared" si="4"/>
        <v>0</v>
      </c>
      <c r="BF86" s="121">
        <f t="shared" si="5"/>
        <v>0</v>
      </c>
      <c r="BG86" s="121">
        <f t="shared" si="6"/>
        <v>0</v>
      </c>
      <c r="BH86" s="121">
        <f t="shared" si="7"/>
        <v>0</v>
      </c>
      <c r="BI86" s="121">
        <f t="shared" si="8"/>
        <v>0</v>
      </c>
      <c r="BJ86" s="13" t="s">
        <v>75</v>
      </c>
      <c r="BK86" s="121">
        <f t="shared" si="9"/>
        <v>0</v>
      </c>
      <c r="BL86" s="13" t="s">
        <v>111</v>
      </c>
      <c r="BM86" s="120" t="s">
        <v>119</v>
      </c>
    </row>
    <row r="87" spans="2:65" s="1" customFormat="1" ht="16.5" customHeight="1">
      <c r="B87" s="113"/>
      <c r="C87" s="132" t="s">
        <v>111</v>
      </c>
      <c r="D87" s="132" t="s">
        <v>107</v>
      </c>
      <c r="E87" s="133" t="s">
        <v>120</v>
      </c>
      <c r="F87" s="134" t="s">
        <v>121</v>
      </c>
      <c r="G87" s="135" t="s">
        <v>110</v>
      </c>
      <c r="H87" s="136">
        <v>6.12</v>
      </c>
      <c r="I87" s="114"/>
      <c r="J87" s="114">
        <f t="shared" si="0"/>
        <v>0</v>
      </c>
      <c r="K87" s="115"/>
      <c r="L87" s="25"/>
      <c r="M87" s="116" t="s">
        <v>3</v>
      </c>
      <c r="N87" s="117" t="s">
        <v>41</v>
      </c>
      <c r="O87" s="118">
        <v>0</v>
      </c>
      <c r="P87" s="118">
        <f t="shared" si="1"/>
        <v>0</v>
      </c>
      <c r="Q87" s="118">
        <v>0</v>
      </c>
      <c r="R87" s="118">
        <f t="shared" si="2"/>
        <v>0</v>
      </c>
      <c r="S87" s="118">
        <v>0</v>
      </c>
      <c r="T87" s="119">
        <f t="shared" si="3"/>
        <v>0</v>
      </c>
      <c r="AR87" s="120" t="s">
        <v>111</v>
      </c>
      <c r="AT87" s="120" t="s">
        <v>107</v>
      </c>
      <c r="AU87" s="120" t="s">
        <v>75</v>
      </c>
      <c r="AY87" s="13" t="s">
        <v>106</v>
      </c>
      <c r="BE87" s="121">
        <f t="shared" si="4"/>
        <v>0</v>
      </c>
      <c r="BF87" s="121">
        <f t="shared" si="5"/>
        <v>0</v>
      </c>
      <c r="BG87" s="121">
        <f t="shared" si="6"/>
        <v>0</v>
      </c>
      <c r="BH87" s="121">
        <f t="shared" si="7"/>
        <v>0</v>
      </c>
      <c r="BI87" s="121">
        <f t="shared" si="8"/>
        <v>0</v>
      </c>
      <c r="BJ87" s="13" t="s">
        <v>75</v>
      </c>
      <c r="BK87" s="121">
        <f t="shared" si="9"/>
        <v>0</v>
      </c>
      <c r="BL87" s="13" t="s">
        <v>111</v>
      </c>
      <c r="BM87" s="120" t="s">
        <v>122</v>
      </c>
    </row>
    <row r="88" spans="2:65" s="1" customFormat="1" ht="24.2" customHeight="1">
      <c r="B88" s="113"/>
      <c r="C88" s="132" t="s">
        <v>123</v>
      </c>
      <c r="D88" s="132" t="s">
        <v>107</v>
      </c>
      <c r="E88" s="133" t="s">
        <v>124</v>
      </c>
      <c r="F88" s="134" t="s">
        <v>125</v>
      </c>
      <c r="G88" s="135" t="s">
        <v>126</v>
      </c>
      <c r="H88" s="136">
        <v>12.24</v>
      </c>
      <c r="I88" s="114"/>
      <c r="J88" s="114">
        <f t="shared" si="0"/>
        <v>0</v>
      </c>
      <c r="K88" s="115"/>
      <c r="L88" s="25"/>
      <c r="M88" s="116" t="s">
        <v>3</v>
      </c>
      <c r="N88" s="117" t="s">
        <v>41</v>
      </c>
      <c r="O88" s="118">
        <v>0</v>
      </c>
      <c r="P88" s="118">
        <f t="shared" si="1"/>
        <v>0</v>
      </c>
      <c r="Q88" s="118">
        <v>0</v>
      </c>
      <c r="R88" s="118">
        <f t="shared" si="2"/>
        <v>0</v>
      </c>
      <c r="S88" s="118">
        <v>0</v>
      </c>
      <c r="T88" s="119">
        <f t="shared" si="3"/>
        <v>0</v>
      </c>
      <c r="AR88" s="120" t="s">
        <v>111</v>
      </c>
      <c r="AT88" s="120" t="s">
        <v>107</v>
      </c>
      <c r="AU88" s="120" t="s">
        <v>75</v>
      </c>
      <c r="AY88" s="13" t="s">
        <v>106</v>
      </c>
      <c r="BE88" s="121">
        <f t="shared" si="4"/>
        <v>0</v>
      </c>
      <c r="BF88" s="121">
        <f t="shared" si="5"/>
        <v>0</v>
      </c>
      <c r="BG88" s="121">
        <f t="shared" si="6"/>
        <v>0</v>
      </c>
      <c r="BH88" s="121">
        <f t="shared" si="7"/>
        <v>0</v>
      </c>
      <c r="BI88" s="121">
        <f t="shared" si="8"/>
        <v>0</v>
      </c>
      <c r="BJ88" s="13" t="s">
        <v>75</v>
      </c>
      <c r="BK88" s="121">
        <f t="shared" si="9"/>
        <v>0</v>
      </c>
      <c r="BL88" s="13" t="s">
        <v>111</v>
      </c>
      <c r="BM88" s="120" t="s">
        <v>127</v>
      </c>
    </row>
    <row r="89" spans="2:65" s="1" customFormat="1" ht="33" customHeight="1">
      <c r="B89" s="113"/>
      <c r="C89" s="132" t="s">
        <v>128</v>
      </c>
      <c r="D89" s="132" t="s">
        <v>107</v>
      </c>
      <c r="E89" s="133" t="s">
        <v>129</v>
      </c>
      <c r="F89" s="134" t="s">
        <v>130</v>
      </c>
      <c r="G89" s="135" t="s">
        <v>131</v>
      </c>
      <c r="H89" s="136">
        <v>396</v>
      </c>
      <c r="I89" s="114"/>
      <c r="J89" s="114">
        <f t="shared" si="0"/>
        <v>0</v>
      </c>
      <c r="K89" s="115"/>
      <c r="L89" s="25"/>
      <c r="M89" s="116" t="s">
        <v>3</v>
      </c>
      <c r="N89" s="117" t="s">
        <v>41</v>
      </c>
      <c r="O89" s="118">
        <v>0</v>
      </c>
      <c r="P89" s="118">
        <f t="shared" si="1"/>
        <v>0</v>
      </c>
      <c r="Q89" s="118">
        <v>0</v>
      </c>
      <c r="R89" s="118">
        <f t="shared" si="2"/>
        <v>0</v>
      </c>
      <c r="S89" s="118">
        <v>0</v>
      </c>
      <c r="T89" s="119">
        <f t="shared" si="3"/>
        <v>0</v>
      </c>
      <c r="AR89" s="120" t="s">
        <v>111</v>
      </c>
      <c r="AT89" s="120" t="s">
        <v>107</v>
      </c>
      <c r="AU89" s="120" t="s">
        <v>75</v>
      </c>
      <c r="AY89" s="13" t="s">
        <v>106</v>
      </c>
      <c r="BE89" s="121">
        <f t="shared" si="4"/>
        <v>0</v>
      </c>
      <c r="BF89" s="121">
        <f t="shared" si="5"/>
        <v>0</v>
      </c>
      <c r="BG89" s="121">
        <f t="shared" si="6"/>
        <v>0</v>
      </c>
      <c r="BH89" s="121">
        <f t="shared" si="7"/>
        <v>0</v>
      </c>
      <c r="BI89" s="121">
        <f t="shared" si="8"/>
        <v>0</v>
      </c>
      <c r="BJ89" s="13" t="s">
        <v>75</v>
      </c>
      <c r="BK89" s="121">
        <f t="shared" si="9"/>
        <v>0</v>
      </c>
      <c r="BL89" s="13" t="s">
        <v>111</v>
      </c>
      <c r="BM89" s="120" t="s">
        <v>132</v>
      </c>
    </row>
    <row r="90" spans="2:65" s="1" customFormat="1" ht="16.5" customHeight="1">
      <c r="B90" s="113"/>
      <c r="C90" s="132" t="s">
        <v>133</v>
      </c>
      <c r="D90" s="132" t="s">
        <v>107</v>
      </c>
      <c r="E90" s="133" t="s">
        <v>134</v>
      </c>
      <c r="F90" s="134" t="s">
        <v>135</v>
      </c>
      <c r="G90" s="135" t="s">
        <v>131</v>
      </c>
      <c r="H90" s="136">
        <v>198</v>
      </c>
      <c r="I90" s="114"/>
      <c r="J90" s="114">
        <f t="shared" si="0"/>
        <v>0</v>
      </c>
      <c r="K90" s="115"/>
      <c r="L90" s="25"/>
      <c r="M90" s="116" t="s">
        <v>3</v>
      </c>
      <c r="N90" s="117" t="s">
        <v>41</v>
      </c>
      <c r="O90" s="118">
        <v>0</v>
      </c>
      <c r="P90" s="118">
        <f t="shared" si="1"/>
        <v>0</v>
      </c>
      <c r="Q90" s="118">
        <v>0</v>
      </c>
      <c r="R90" s="118">
        <f t="shared" si="2"/>
        <v>0</v>
      </c>
      <c r="S90" s="118">
        <v>0</v>
      </c>
      <c r="T90" s="119">
        <f t="shared" si="3"/>
        <v>0</v>
      </c>
      <c r="AR90" s="120" t="s">
        <v>111</v>
      </c>
      <c r="AT90" s="120" t="s">
        <v>107</v>
      </c>
      <c r="AU90" s="120" t="s">
        <v>75</v>
      </c>
      <c r="AY90" s="13" t="s">
        <v>106</v>
      </c>
      <c r="BE90" s="121">
        <f t="shared" si="4"/>
        <v>0</v>
      </c>
      <c r="BF90" s="121">
        <f t="shared" si="5"/>
        <v>0</v>
      </c>
      <c r="BG90" s="121">
        <f t="shared" si="6"/>
        <v>0</v>
      </c>
      <c r="BH90" s="121">
        <f t="shared" si="7"/>
        <v>0</v>
      </c>
      <c r="BI90" s="121">
        <f t="shared" si="8"/>
        <v>0</v>
      </c>
      <c r="BJ90" s="13" t="s">
        <v>75</v>
      </c>
      <c r="BK90" s="121">
        <f t="shared" si="9"/>
        <v>0</v>
      </c>
      <c r="BL90" s="13" t="s">
        <v>111</v>
      </c>
      <c r="BM90" s="120" t="s">
        <v>136</v>
      </c>
    </row>
    <row r="91" spans="2:65" s="11" customFormat="1" ht="25.9" customHeight="1">
      <c r="B91" s="104"/>
      <c r="D91" s="105" t="s">
        <v>69</v>
      </c>
      <c r="E91" s="106" t="s">
        <v>77</v>
      </c>
      <c r="F91" s="106" t="s">
        <v>137</v>
      </c>
      <c r="J91" s="107">
        <f>BK91</f>
        <v>0</v>
      </c>
      <c r="L91" s="104"/>
      <c r="M91" s="108"/>
      <c r="P91" s="109">
        <f>P92</f>
        <v>0</v>
      </c>
      <c r="R91" s="109">
        <f>R92</f>
        <v>15.520075200000001</v>
      </c>
      <c r="T91" s="110">
        <f>T92</f>
        <v>0</v>
      </c>
      <c r="AR91" s="105" t="s">
        <v>75</v>
      </c>
      <c r="AT91" s="111" t="s">
        <v>69</v>
      </c>
      <c r="AU91" s="111" t="s">
        <v>70</v>
      </c>
      <c r="AY91" s="105" t="s">
        <v>106</v>
      </c>
      <c r="BK91" s="112">
        <f>BK92</f>
        <v>0</v>
      </c>
    </row>
    <row r="92" spans="2:65" s="1" customFormat="1" ht="21.75" customHeight="1">
      <c r="B92" s="113"/>
      <c r="C92" s="132" t="s">
        <v>138</v>
      </c>
      <c r="D92" s="132" t="s">
        <v>107</v>
      </c>
      <c r="E92" s="133" t="s">
        <v>139</v>
      </c>
      <c r="F92" s="134" t="s">
        <v>140</v>
      </c>
      <c r="G92" s="135" t="s">
        <v>110</v>
      </c>
      <c r="H92" s="136">
        <v>6.12</v>
      </c>
      <c r="I92" s="114"/>
      <c r="J92" s="114">
        <f>ROUND(I92*H92,2)</f>
        <v>0</v>
      </c>
      <c r="K92" s="115"/>
      <c r="L92" s="25"/>
      <c r="M92" s="116" t="s">
        <v>3</v>
      </c>
      <c r="N92" s="117" t="s">
        <v>41</v>
      </c>
      <c r="O92" s="118">
        <v>0</v>
      </c>
      <c r="P92" s="118">
        <f>O92*H92</f>
        <v>0</v>
      </c>
      <c r="Q92" s="118">
        <v>2.5359600000000002</v>
      </c>
      <c r="R92" s="118">
        <f>Q92*H92</f>
        <v>15.520075200000001</v>
      </c>
      <c r="S92" s="118">
        <v>0</v>
      </c>
      <c r="T92" s="119">
        <f>S92*H92</f>
        <v>0</v>
      </c>
      <c r="AR92" s="120" t="s">
        <v>111</v>
      </c>
      <c r="AT92" s="120" t="s">
        <v>107</v>
      </c>
      <c r="AU92" s="120" t="s">
        <v>75</v>
      </c>
      <c r="AY92" s="13" t="s">
        <v>106</v>
      </c>
      <c r="BE92" s="121">
        <f>IF(N92="základní",J92,0)</f>
        <v>0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3" t="s">
        <v>75</v>
      </c>
      <c r="BK92" s="121">
        <f>ROUND(I92*H92,2)</f>
        <v>0</v>
      </c>
      <c r="BL92" s="13" t="s">
        <v>111</v>
      </c>
      <c r="BM92" s="120" t="s">
        <v>141</v>
      </c>
    </row>
    <row r="93" spans="2:65" s="11" customFormat="1" ht="25.9" customHeight="1">
      <c r="B93" s="104"/>
      <c r="D93" s="105" t="s">
        <v>69</v>
      </c>
      <c r="E93" s="106" t="s">
        <v>116</v>
      </c>
      <c r="F93" s="106" t="s">
        <v>142</v>
      </c>
      <c r="J93" s="107">
        <f>BK93</f>
        <v>0</v>
      </c>
      <c r="L93" s="104"/>
      <c r="M93" s="108"/>
      <c r="P93" s="109">
        <f>SUM(P94:P103)</f>
        <v>0</v>
      </c>
      <c r="R93" s="109">
        <f>SUM(R94:R103)</f>
        <v>24.379289999999997</v>
      </c>
      <c r="T93" s="110">
        <f>SUM(T94:T103)</f>
        <v>0</v>
      </c>
      <c r="AR93" s="105" t="s">
        <v>75</v>
      </c>
      <c r="AT93" s="111" t="s">
        <v>69</v>
      </c>
      <c r="AU93" s="111" t="s">
        <v>70</v>
      </c>
      <c r="AY93" s="105" t="s">
        <v>106</v>
      </c>
      <c r="BK93" s="112">
        <f>SUM(BK94:BK103)</f>
        <v>0</v>
      </c>
    </row>
    <row r="94" spans="2:65" s="1" customFormat="1" ht="24.2" customHeight="1">
      <c r="B94" s="113"/>
      <c r="C94" s="132" t="s">
        <v>143</v>
      </c>
      <c r="D94" s="132" t="s">
        <v>107</v>
      </c>
      <c r="E94" s="133" t="s">
        <v>144</v>
      </c>
      <c r="F94" s="134" t="s">
        <v>145</v>
      </c>
      <c r="G94" s="135" t="s">
        <v>146</v>
      </c>
      <c r="H94" s="136">
        <v>85</v>
      </c>
      <c r="I94" s="114"/>
      <c r="J94" s="114">
        <f t="shared" ref="J94:J103" si="10">ROUND(I94*H94,2)</f>
        <v>0</v>
      </c>
      <c r="K94" s="115"/>
      <c r="L94" s="25"/>
      <c r="M94" s="116" t="s">
        <v>3</v>
      </c>
      <c r="N94" s="117" t="s">
        <v>41</v>
      </c>
      <c r="O94" s="118">
        <v>0</v>
      </c>
      <c r="P94" s="118">
        <f t="shared" ref="P94:P103" si="11">O94*H94</f>
        <v>0</v>
      </c>
      <c r="Q94" s="118">
        <v>0.17488999999999999</v>
      </c>
      <c r="R94" s="118">
        <f t="shared" ref="R94:R103" si="12">Q94*H94</f>
        <v>14.865649999999999</v>
      </c>
      <c r="S94" s="118">
        <v>0</v>
      </c>
      <c r="T94" s="119">
        <f t="shared" ref="T94:T103" si="13">S94*H94</f>
        <v>0</v>
      </c>
      <c r="AR94" s="120" t="s">
        <v>111</v>
      </c>
      <c r="AT94" s="120" t="s">
        <v>107</v>
      </c>
      <c r="AU94" s="120" t="s">
        <v>75</v>
      </c>
      <c r="AY94" s="13" t="s">
        <v>106</v>
      </c>
      <c r="BE94" s="121">
        <f t="shared" ref="BE94:BE103" si="14">IF(N94="základní",J94,0)</f>
        <v>0</v>
      </c>
      <c r="BF94" s="121">
        <f t="shared" ref="BF94:BF103" si="15">IF(N94="snížená",J94,0)</f>
        <v>0</v>
      </c>
      <c r="BG94" s="121">
        <f t="shared" ref="BG94:BG103" si="16">IF(N94="zákl. přenesená",J94,0)</f>
        <v>0</v>
      </c>
      <c r="BH94" s="121">
        <f t="shared" ref="BH94:BH103" si="17">IF(N94="sníž. přenesená",J94,0)</f>
        <v>0</v>
      </c>
      <c r="BI94" s="121">
        <f t="shared" ref="BI94:BI103" si="18">IF(N94="nulová",J94,0)</f>
        <v>0</v>
      </c>
      <c r="BJ94" s="13" t="s">
        <v>75</v>
      </c>
      <c r="BK94" s="121">
        <f t="shared" ref="BK94:BK103" si="19">ROUND(I94*H94,2)</f>
        <v>0</v>
      </c>
      <c r="BL94" s="13" t="s">
        <v>111</v>
      </c>
      <c r="BM94" s="120" t="s">
        <v>147</v>
      </c>
    </row>
    <row r="95" spans="2:65" s="1" customFormat="1" ht="33" customHeight="1">
      <c r="B95" s="113"/>
      <c r="C95" s="137" t="s">
        <v>148</v>
      </c>
      <c r="D95" s="137" t="s">
        <v>149</v>
      </c>
      <c r="E95" s="138" t="s">
        <v>150</v>
      </c>
      <c r="F95" s="139" t="s">
        <v>151</v>
      </c>
      <c r="G95" s="140" t="s">
        <v>146</v>
      </c>
      <c r="H95" s="141">
        <v>85</v>
      </c>
      <c r="I95" s="122"/>
      <c r="J95" s="122">
        <f t="shared" si="10"/>
        <v>0</v>
      </c>
      <c r="K95" s="123"/>
      <c r="L95" s="124"/>
      <c r="M95" s="125" t="s">
        <v>3</v>
      </c>
      <c r="N95" s="126" t="s">
        <v>41</v>
      </c>
      <c r="O95" s="118">
        <v>0</v>
      </c>
      <c r="P95" s="118">
        <f t="shared" si="11"/>
        <v>0</v>
      </c>
      <c r="Q95" s="118">
        <v>0</v>
      </c>
      <c r="R95" s="118">
        <f t="shared" si="12"/>
        <v>0</v>
      </c>
      <c r="S95" s="118">
        <v>0</v>
      </c>
      <c r="T95" s="119">
        <f t="shared" si="13"/>
        <v>0</v>
      </c>
      <c r="AR95" s="120" t="s">
        <v>138</v>
      </c>
      <c r="AT95" s="120" t="s">
        <v>149</v>
      </c>
      <c r="AU95" s="120" t="s">
        <v>75</v>
      </c>
      <c r="AY95" s="13" t="s">
        <v>106</v>
      </c>
      <c r="BE95" s="121">
        <f t="shared" si="14"/>
        <v>0</v>
      </c>
      <c r="BF95" s="121">
        <f t="shared" si="15"/>
        <v>0</v>
      </c>
      <c r="BG95" s="121">
        <f t="shared" si="16"/>
        <v>0</v>
      </c>
      <c r="BH95" s="121">
        <f t="shared" si="17"/>
        <v>0</v>
      </c>
      <c r="BI95" s="121">
        <f t="shared" si="18"/>
        <v>0</v>
      </c>
      <c r="BJ95" s="13" t="s">
        <v>75</v>
      </c>
      <c r="BK95" s="121">
        <f t="shared" si="19"/>
        <v>0</v>
      </c>
      <c r="BL95" s="13" t="s">
        <v>111</v>
      </c>
      <c r="BM95" s="120" t="s">
        <v>152</v>
      </c>
    </row>
    <row r="96" spans="2:65" s="1" customFormat="1" ht="33" customHeight="1">
      <c r="B96" s="113"/>
      <c r="C96" s="137" t="s">
        <v>153</v>
      </c>
      <c r="D96" s="137" t="s">
        <v>149</v>
      </c>
      <c r="E96" s="138" t="s">
        <v>154</v>
      </c>
      <c r="F96" s="139" t="s">
        <v>155</v>
      </c>
      <c r="G96" s="140" t="s">
        <v>146</v>
      </c>
      <c r="H96" s="141">
        <v>2</v>
      </c>
      <c r="I96" s="122"/>
      <c r="J96" s="122">
        <f t="shared" si="10"/>
        <v>0</v>
      </c>
      <c r="K96" s="123"/>
      <c r="L96" s="124"/>
      <c r="M96" s="125" t="s">
        <v>3</v>
      </c>
      <c r="N96" s="126" t="s">
        <v>41</v>
      </c>
      <c r="O96" s="118">
        <v>0</v>
      </c>
      <c r="P96" s="118">
        <f t="shared" si="11"/>
        <v>0</v>
      </c>
      <c r="Q96" s="118">
        <v>0</v>
      </c>
      <c r="R96" s="118">
        <f t="shared" si="12"/>
        <v>0</v>
      </c>
      <c r="S96" s="118">
        <v>0</v>
      </c>
      <c r="T96" s="119">
        <f t="shared" si="13"/>
        <v>0</v>
      </c>
      <c r="AR96" s="120" t="s">
        <v>138</v>
      </c>
      <c r="AT96" s="120" t="s">
        <v>149</v>
      </c>
      <c r="AU96" s="120" t="s">
        <v>75</v>
      </c>
      <c r="AY96" s="13" t="s">
        <v>106</v>
      </c>
      <c r="BE96" s="121">
        <f t="shared" si="14"/>
        <v>0</v>
      </c>
      <c r="BF96" s="121">
        <f t="shared" si="15"/>
        <v>0</v>
      </c>
      <c r="BG96" s="121">
        <f t="shared" si="16"/>
        <v>0</v>
      </c>
      <c r="BH96" s="121">
        <f t="shared" si="17"/>
        <v>0</v>
      </c>
      <c r="BI96" s="121">
        <f t="shared" si="18"/>
        <v>0</v>
      </c>
      <c r="BJ96" s="13" t="s">
        <v>75</v>
      </c>
      <c r="BK96" s="121">
        <f t="shared" si="19"/>
        <v>0</v>
      </c>
      <c r="BL96" s="13" t="s">
        <v>111</v>
      </c>
      <c r="BM96" s="120" t="s">
        <v>156</v>
      </c>
    </row>
    <row r="97" spans="2:65" s="1" customFormat="1" ht="16.5" customHeight="1">
      <c r="B97" s="113"/>
      <c r="C97" s="137" t="s">
        <v>157</v>
      </c>
      <c r="D97" s="137" t="s">
        <v>149</v>
      </c>
      <c r="E97" s="138" t="s">
        <v>158</v>
      </c>
      <c r="F97" s="139" t="s">
        <v>159</v>
      </c>
      <c r="G97" s="140" t="s">
        <v>160</v>
      </c>
      <c r="H97" s="141">
        <v>1</v>
      </c>
      <c r="I97" s="122"/>
      <c r="J97" s="122">
        <f t="shared" si="10"/>
        <v>0</v>
      </c>
      <c r="K97" s="123"/>
      <c r="L97" s="124"/>
      <c r="M97" s="125" t="s">
        <v>3</v>
      </c>
      <c r="N97" s="126" t="s">
        <v>41</v>
      </c>
      <c r="O97" s="118">
        <v>0</v>
      </c>
      <c r="P97" s="118">
        <f t="shared" si="11"/>
        <v>0</v>
      </c>
      <c r="Q97" s="118">
        <v>0</v>
      </c>
      <c r="R97" s="118">
        <f t="shared" si="12"/>
        <v>0</v>
      </c>
      <c r="S97" s="118">
        <v>0</v>
      </c>
      <c r="T97" s="119">
        <f t="shared" si="13"/>
        <v>0</v>
      </c>
      <c r="AR97" s="120" t="s">
        <v>138</v>
      </c>
      <c r="AT97" s="120" t="s">
        <v>149</v>
      </c>
      <c r="AU97" s="120" t="s">
        <v>75</v>
      </c>
      <c r="AY97" s="13" t="s">
        <v>106</v>
      </c>
      <c r="BE97" s="121">
        <f t="shared" si="14"/>
        <v>0</v>
      </c>
      <c r="BF97" s="121">
        <f t="shared" si="15"/>
        <v>0</v>
      </c>
      <c r="BG97" s="121">
        <f t="shared" si="16"/>
        <v>0</v>
      </c>
      <c r="BH97" s="121">
        <f t="shared" si="17"/>
        <v>0</v>
      </c>
      <c r="BI97" s="121">
        <f t="shared" si="18"/>
        <v>0</v>
      </c>
      <c r="BJ97" s="13" t="s">
        <v>75</v>
      </c>
      <c r="BK97" s="121">
        <f t="shared" si="19"/>
        <v>0</v>
      </c>
      <c r="BL97" s="13" t="s">
        <v>111</v>
      </c>
      <c r="BM97" s="120" t="s">
        <v>161</v>
      </c>
    </row>
    <row r="98" spans="2:65" s="1" customFormat="1" ht="24.2" customHeight="1">
      <c r="B98" s="113"/>
      <c r="C98" s="132" t="s">
        <v>162</v>
      </c>
      <c r="D98" s="132" t="s">
        <v>107</v>
      </c>
      <c r="E98" s="133" t="s">
        <v>163</v>
      </c>
      <c r="F98" s="134" t="s">
        <v>164</v>
      </c>
      <c r="G98" s="135" t="s">
        <v>146</v>
      </c>
      <c r="H98" s="136">
        <v>1</v>
      </c>
      <c r="I98" s="114"/>
      <c r="J98" s="114">
        <f t="shared" si="10"/>
        <v>0</v>
      </c>
      <c r="K98" s="115"/>
      <c r="L98" s="25"/>
      <c r="M98" s="116" t="s">
        <v>3</v>
      </c>
      <c r="N98" s="117" t="s">
        <v>41</v>
      </c>
      <c r="O98" s="118">
        <v>0</v>
      </c>
      <c r="P98" s="118">
        <f t="shared" si="11"/>
        <v>0</v>
      </c>
      <c r="Q98" s="118">
        <v>0</v>
      </c>
      <c r="R98" s="118">
        <f t="shared" si="12"/>
        <v>0</v>
      </c>
      <c r="S98" s="118">
        <v>0</v>
      </c>
      <c r="T98" s="119">
        <f t="shared" si="13"/>
        <v>0</v>
      </c>
      <c r="AR98" s="120" t="s">
        <v>111</v>
      </c>
      <c r="AT98" s="120" t="s">
        <v>107</v>
      </c>
      <c r="AU98" s="120" t="s">
        <v>75</v>
      </c>
      <c r="AY98" s="13" t="s">
        <v>106</v>
      </c>
      <c r="BE98" s="121">
        <f t="shared" si="14"/>
        <v>0</v>
      </c>
      <c r="BF98" s="121">
        <f t="shared" si="15"/>
        <v>0</v>
      </c>
      <c r="BG98" s="121">
        <f t="shared" si="16"/>
        <v>0</v>
      </c>
      <c r="BH98" s="121">
        <f t="shared" si="17"/>
        <v>0</v>
      </c>
      <c r="BI98" s="121">
        <f t="shared" si="18"/>
        <v>0</v>
      </c>
      <c r="BJ98" s="13" t="s">
        <v>75</v>
      </c>
      <c r="BK98" s="121">
        <f t="shared" si="19"/>
        <v>0</v>
      </c>
      <c r="BL98" s="13" t="s">
        <v>111</v>
      </c>
      <c r="BM98" s="120" t="s">
        <v>165</v>
      </c>
    </row>
    <row r="99" spans="2:65" s="1" customFormat="1" ht="24.2" customHeight="1">
      <c r="B99" s="113"/>
      <c r="C99" s="137" t="s">
        <v>166</v>
      </c>
      <c r="D99" s="137" t="s">
        <v>149</v>
      </c>
      <c r="E99" s="138" t="s">
        <v>167</v>
      </c>
      <c r="F99" s="139" t="s">
        <v>168</v>
      </c>
      <c r="G99" s="140" t="s">
        <v>146</v>
      </c>
      <c r="H99" s="141">
        <v>1</v>
      </c>
      <c r="I99" s="122"/>
      <c r="J99" s="122">
        <f t="shared" si="10"/>
        <v>0</v>
      </c>
      <c r="K99" s="123"/>
      <c r="L99" s="124"/>
      <c r="M99" s="125" t="s">
        <v>3</v>
      </c>
      <c r="N99" s="126" t="s">
        <v>41</v>
      </c>
      <c r="O99" s="118">
        <v>0</v>
      </c>
      <c r="P99" s="118">
        <f t="shared" si="11"/>
        <v>0</v>
      </c>
      <c r="Q99" s="118">
        <v>0</v>
      </c>
      <c r="R99" s="118">
        <f t="shared" si="12"/>
        <v>0</v>
      </c>
      <c r="S99" s="118">
        <v>0</v>
      </c>
      <c r="T99" s="119">
        <f t="shared" si="13"/>
        <v>0</v>
      </c>
      <c r="AR99" s="120" t="s">
        <v>138</v>
      </c>
      <c r="AT99" s="120" t="s">
        <v>149</v>
      </c>
      <c r="AU99" s="120" t="s">
        <v>75</v>
      </c>
      <c r="AY99" s="13" t="s">
        <v>106</v>
      </c>
      <c r="BE99" s="121">
        <f t="shared" si="14"/>
        <v>0</v>
      </c>
      <c r="BF99" s="121">
        <f t="shared" si="15"/>
        <v>0</v>
      </c>
      <c r="BG99" s="121">
        <f t="shared" si="16"/>
        <v>0</v>
      </c>
      <c r="BH99" s="121">
        <f t="shared" si="17"/>
        <v>0</v>
      </c>
      <c r="BI99" s="121">
        <f t="shared" si="18"/>
        <v>0</v>
      </c>
      <c r="BJ99" s="13" t="s">
        <v>75</v>
      </c>
      <c r="BK99" s="121">
        <f t="shared" si="19"/>
        <v>0</v>
      </c>
      <c r="BL99" s="13" t="s">
        <v>111</v>
      </c>
      <c r="BM99" s="120" t="s">
        <v>169</v>
      </c>
    </row>
    <row r="100" spans="2:65" s="1" customFormat="1" ht="24.2" customHeight="1">
      <c r="B100" s="113"/>
      <c r="C100" s="132" t="s">
        <v>9</v>
      </c>
      <c r="D100" s="132" t="s">
        <v>107</v>
      </c>
      <c r="E100" s="133" t="s">
        <v>170</v>
      </c>
      <c r="F100" s="134" t="s">
        <v>171</v>
      </c>
      <c r="G100" s="135" t="s">
        <v>146</v>
      </c>
      <c r="H100" s="136">
        <v>82</v>
      </c>
      <c r="I100" s="114"/>
      <c r="J100" s="114">
        <f t="shared" si="10"/>
        <v>0</v>
      </c>
      <c r="K100" s="115"/>
      <c r="L100" s="25"/>
      <c r="M100" s="116" t="s">
        <v>3</v>
      </c>
      <c r="N100" s="117" t="s">
        <v>41</v>
      </c>
      <c r="O100" s="118">
        <v>0</v>
      </c>
      <c r="P100" s="118">
        <f t="shared" si="11"/>
        <v>0</v>
      </c>
      <c r="Q100" s="118">
        <v>7.0200000000000002E-3</v>
      </c>
      <c r="R100" s="118">
        <f t="shared" si="12"/>
        <v>0.57564000000000004</v>
      </c>
      <c r="S100" s="118">
        <v>0</v>
      </c>
      <c r="T100" s="119">
        <f t="shared" si="13"/>
        <v>0</v>
      </c>
      <c r="AR100" s="120" t="s">
        <v>111</v>
      </c>
      <c r="AT100" s="120" t="s">
        <v>107</v>
      </c>
      <c r="AU100" s="120" t="s">
        <v>75</v>
      </c>
      <c r="AY100" s="13" t="s">
        <v>106</v>
      </c>
      <c r="BE100" s="121">
        <f t="shared" si="14"/>
        <v>0</v>
      </c>
      <c r="BF100" s="121">
        <f t="shared" si="15"/>
        <v>0</v>
      </c>
      <c r="BG100" s="121">
        <f t="shared" si="16"/>
        <v>0</v>
      </c>
      <c r="BH100" s="121">
        <f t="shared" si="17"/>
        <v>0</v>
      </c>
      <c r="BI100" s="121">
        <f t="shared" si="18"/>
        <v>0</v>
      </c>
      <c r="BJ100" s="13" t="s">
        <v>75</v>
      </c>
      <c r="BK100" s="121">
        <f t="shared" si="19"/>
        <v>0</v>
      </c>
      <c r="BL100" s="13" t="s">
        <v>111</v>
      </c>
      <c r="BM100" s="120" t="s">
        <v>172</v>
      </c>
    </row>
    <row r="101" spans="2:65" s="1" customFormat="1" ht="16.5" customHeight="1">
      <c r="B101" s="113"/>
      <c r="C101" s="137" t="s">
        <v>173</v>
      </c>
      <c r="D101" s="137" t="s">
        <v>149</v>
      </c>
      <c r="E101" s="138" t="s">
        <v>174</v>
      </c>
      <c r="F101" s="139" t="s">
        <v>175</v>
      </c>
      <c r="G101" s="140" t="s">
        <v>146</v>
      </c>
      <c r="H101" s="141">
        <v>82</v>
      </c>
      <c r="I101" s="122"/>
      <c r="J101" s="122">
        <f t="shared" si="10"/>
        <v>0</v>
      </c>
      <c r="K101" s="123"/>
      <c r="L101" s="124"/>
      <c r="M101" s="125" t="s">
        <v>3</v>
      </c>
      <c r="N101" s="126" t="s">
        <v>41</v>
      </c>
      <c r="O101" s="118">
        <v>0</v>
      </c>
      <c r="P101" s="118">
        <f t="shared" si="11"/>
        <v>0</v>
      </c>
      <c r="Q101" s="118">
        <v>0.109</v>
      </c>
      <c r="R101" s="118">
        <f t="shared" si="12"/>
        <v>8.9380000000000006</v>
      </c>
      <c r="S101" s="118">
        <v>0</v>
      </c>
      <c r="T101" s="119">
        <f t="shared" si="13"/>
        <v>0</v>
      </c>
      <c r="AR101" s="120" t="s">
        <v>138</v>
      </c>
      <c r="AT101" s="120" t="s">
        <v>149</v>
      </c>
      <c r="AU101" s="120" t="s">
        <v>75</v>
      </c>
      <c r="AY101" s="13" t="s">
        <v>106</v>
      </c>
      <c r="BE101" s="121">
        <f t="shared" si="14"/>
        <v>0</v>
      </c>
      <c r="BF101" s="121">
        <f t="shared" si="15"/>
        <v>0</v>
      </c>
      <c r="BG101" s="121">
        <f t="shared" si="16"/>
        <v>0</v>
      </c>
      <c r="BH101" s="121">
        <f t="shared" si="17"/>
        <v>0</v>
      </c>
      <c r="BI101" s="121">
        <f t="shared" si="18"/>
        <v>0</v>
      </c>
      <c r="BJ101" s="13" t="s">
        <v>75</v>
      </c>
      <c r="BK101" s="121">
        <f t="shared" si="19"/>
        <v>0</v>
      </c>
      <c r="BL101" s="13" t="s">
        <v>111</v>
      </c>
      <c r="BM101" s="120" t="s">
        <v>176</v>
      </c>
    </row>
    <row r="102" spans="2:65" s="1" customFormat="1" ht="24.2" customHeight="1">
      <c r="B102" s="113"/>
      <c r="C102" s="132" t="s">
        <v>177</v>
      </c>
      <c r="D102" s="132" t="s">
        <v>107</v>
      </c>
      <c r="E102" s="133" t="s">
        <v>178</v>
      </c>
      <c r="F102" s="134" t="s">
        <v>179</v>
      </c>
      <c r="G102" s="135" t="s">
        <v>180</v>
      </c>
      <c r="H102" s="136">
        <v>198.3</v>
      </c>
      <c r="I102" s="114"/>
      <c r="J102" s="114">
        <f t="shared" si="10"/>
        <v>0</v>
      </c>
      <c r="K102" s="115"/>
      <c r="L102" s="25"/>
      <c r="M102" s="116" t="s">
        <v>3</v>
      </c>
      <c r="N102" s="117" t="s">
        <v>41</v>
      </c>
      <c r="O102" s="118">
        <v>0</v>
      </c>
      <c r="P102" s="118">
        <f t="shared" si="11"/>
        <v>0</v>
      </c>
      <c r="Q102" s="118">
        <v>0</v>
      </c>
      <c r="R102" s="118">
        <f t="shared" si="12"/>
        <v>0</v>
      </c>
      <c r="S102" s="118">
        <v>0</v>
      </c>
      <c r="T102" s="119">
        <f t="shared" si="13"/>
        <v>0</v>
      </c>
      <c r="AR102" s="120" t="s">
        <v>111</v>
      </c>
      <c r="AT102" s="120" t="s">
        <v>107</v>
      </c>
      <c r="AU102" s="120" t="s">
        <v>75</v>
      </c>
      <c r="AY102" s="13" t="s">
        <v>106</v>
      </c>
      <c r="BE102" s="121">
        <f t="shared" si="14"/>
        <v>0</v>
      </c>
      <c r="BF102" s="121">
        <f t="shared" si="15"/>
        <v>0</v>
      </c>
      <c r="BG102" s="121">
        <f t="shared" si="16"/>
        <v>0</v>
      </c>
      <c r="BH102" s="121">
        <f t="shared" si="17"/>
        <v>0</v>
      </c>
      <c r="BI102" s="121">
        <f t="shared" si="18"/>
        <v>0</v>
      </c>
      <c r="BJ102" s="13" t="s">
        <v>75</v>
      </c>
      <c r="BK102" s="121">
        <f t="shared" si="19"/>
        <v>0</v>
      </c>
      <c r="BL102" s="13" t="s">
        <v>111</v>
      </c>
      <c r="BM102" s="120" t="s">
        <v>181</v>
      </c>
    </row>
    <row r="103" spans="2:65" s="1" customFormat="1" ht="24.2" customHeight="1">
      <c r="B103" s="113"/>
      <c r="C103" s="137" t="s">
        <v>182</v>
      </c>
      <c r="D103" s="137" t="s">
        <v>149</v>
      </c>
      <c r="E103" s="138" t="s">
        <v>183</v>
      </c>
      <c r="F103" s="139" t="s">
        <v>184</v>
      </c>
      <c r="G103" s="140" t="s">
        <v>146</v>
      </c>
      <c r="H103" s="141">
        <v>81</v>
      </c>
      <c r="I103" s="122"/>
      <c r="J103" s="122">
        <f t="shared" si="10"/>
        <v>0</v>
      </c>
      <c r="K103" s="123"/>
      <c r="L103" s="124"/>
      <c r="M103" s="125" t="s">
        <v>3</v>
      </c>
      <c r="N103" s="126" t="s">
        <v>41</v>
      </c>
      <c r="O103" s="118">
        <v>0</v>
      </c>
      <c r="P103" s="118">
        <f t="shared" si="11"/>
        <v>0</v>
      </c>
      <c r="Q103" s="118">
        <v>0</v>
      </c>
      <c r="R103" s="118">
        <f t="shared" si="12"/>
        <v>0</v>
      </c>
      <c r="S103" s="118">
        <v>0</v>
      </c>
      <c r="T103" s="119">
        <f t="shared" si="13"/>
        <v>0</v>
      </c>
      <c r="AR103" s="120" t="s">
        <v>138</v>
      </c>
      <c r="AT103" s="120" t="s">
        <v>149</v>
      </c>
      <c r="AU103" s="120" t="s">
        <v>75</v>
      </c>
      <c r="AY103" s="13" t="s">
        <v>106</v>
      </c>
      <c r="BE103" s="121">
        <f t="shared" si="14"/>
        <v>0</v>
      </c>
      <c r="BF103" s="121">
        <f t="shared" si="15"/>
        <v>0</v>
      </c>
      <c r="BG103" s="121">
        <f t="shared" si="16"/>
        <v>0</v>
      </c>
      <c r="BH103" s="121">
        <f t="shared" si="17"/>
        <v>0</v>
      </c>
      <c r="BI103" s="121">
        <f t="shared" si="18"/>
        <v>0</v>
      </c>
      <c r="BJ103" s="13" t="s">
        <v>75</v>
      </c>
      <c r="BK103" s="121">
        <f t="shared" si="19"/>
        <v>0</v>
      </c>
      <c r="BL103" s="13" t="s">
        <v>111</v>
      </c>
      <c r="BM103" s="120" t="s">
        <v>185</v>
      </c>
    </row>
    <row r="104" spans="2:65" s="11" customFormat="1" ht="25.9" customHeight="1">
      <c r="B104" s="104"/>
      <c r="D104" s="105" t="s">
        <v>69</v>
      </c>
      <c r="E104" s="106" t="s">
        <v>143</v>
      </c>
      <c r="F104" s="106" t="s">
        <v>186</v>
      </c>
      <c r="J104" s="107">
        <f>BK104</f>
        <v>0</v>
      </c>
      <c r="L104" s="104"/>
      <c r="M104" s="108"/>
      <c r="P104" s="109">
        <f>P105</f>
        <v>0</v>
      </c>
      <c r="R104" s="109">
        <f>R105</f>
        <v>0</v>
      </c>
      <c r="T104" s="110">
        <f>T105</f>
        <v>0</v>
      </c>
      <c r="AR104" s="105" t="s">
        <v>75</v>
      </c>
      <c r="AT104" s="111" t="s">
        <v>69</v>
      </c>
      <c r="AU104" s="111" t="s">
        <v>70</v>
      </c>
      <c r="AY104" s="105" t="s">
        <v>106</v>
      </c>
      <c r="BK104" s="112">
        <f>BK105</f>
        <v>0</v>
      </c>
    </row>
    <row r="105" spans="2:65" s="1" customFormat="1" ht="24.2" customHeight="1">
      <c r="B105" s="113"/>
      <c r="C105" s="132" t="s">
        <v>187</v>
      </c>
      <c r="D105" s="132" t="s">
        <v>107</v>
      </c>
      <c r="E105" s="133" t="s">
        <v>188</v>
      </c>
      <c r="F105" s="134" t="s">
        <v>189</v>
      </c>
      <c r="G105" s="135" t="s">
        <v>110</v>
      </c>
      <c r="H105" s="136">
        <v>5</v>
      </c>
      <c r="I105" s="114"/>
      <c r="J105" s="114">
        <f>ROUND(I105*H105,2)</f>
        <v>0</v>
      </c>
      <c r="K105" s="115"/>
      <c r="L105" s="25"/>
      <c r="M105" s="116" t="s">
        <v>3</v>
      </c>
      <c r="N105" s="117" t="s">
        <v>41</v>
      </c>
      <c r="O105" s="118">
        <v>0</v>
      </c>
      <c r="P105" s="118">
        <f>O105*H105</f>
        <v>0</v>
      </c>
      <c r="Q105" s="118">
        <v>0</v>
      </c>
      <c r="R105" s="118">
        <f>Q105*H105</f>
        <v>0</v>
      </c>
      <c r="S105" s="118">
        <v>0</v>
      </c>
      <c r="T105" s="119">
        <f>S105*H105</f>
        <v>0</v>
      </c>
      <c r="AR105" s="120" t="s">
        <v>111</v>
      </c>
      <c r="AT105" s="120" t="s">
        <v>107</v>
      </c>
      <c r="AU105" s="120" t="s">
        <v>75</v>
      </c>
      <c r="AY105" s="13" t="s">
        <v>106</v>
      </c>
      <c r="BE105" s="121">
        <f>IF(N105="základní",J105,0)</f>
        <v>0</v>
      </c>
      <c r="BF105" s="121">
        <f>IF(N105="snížená",J105,0)</f>
        <v>0</v>
      </c>
      <c r="BG105" s="121">
        <f>IF(N105="zákl. přenesená",J105,0)</f>
        <v>0</v>
      </c>
      <c r="BH105" s="121">
        <f>IF(N105="sníž. přenesená",J105,0)</f>
        <v>0</v>
      </c>
      <c r="BI105" s="121">
        <f>IF(N105="nulová",J105,0)</f>
        <v>0</v>
      </c>
      <c r="BJ105" s="13" t="s">
        <v>75</v>
      </c>
      <c r="BK105" s="121">
        <f>ROUND(I105*H105,2)</f>
        <v>0</v>
      </c>
      <c r="BL105" s="13" t="s">
        <v>111</v>
      </c>
      <c r="BM105" s="120" t="s">
        <v>190</v>
      </c>
    </row>
    <row r="106" spans="2:65" s="11" customFormat="1" ht="25.9" customHeight="1">
      <c r="B106" s="104"/>
      <c r="D106" s="105" t="s">
        <v>69</v>
      </c>
      <c r="E106" s="106" t="s">
        <v>191</v>
      </c>
      <c r="F106" s="106" t="s">
        <v>192</v>
      </c>
      <c r="J106" s="107">
        <f>BK106</f>
        <v>0</v>
      </c>
      <c r="L106" s="104"/>
      <c r="M106" s="108"/>
      <c r="P106" s="109">
        <f>P107</f>
        <v>0</v>
      </c>
      <c r="R106" s="109">
        <f>R107</f>
        <v>0</v>
      </c>
      <c r="T106" s="110">
        <f>T107</f>
        <v>0</v>
      </c>
      <c r="AR106" s="105" t="s">
        <v>75</v>
      </c>
      <c r="AT106" s="111" t="s">
        <v>69</v>
      </c>
      <c r="AU106" s="111" t="s">
        <v>70</v>
      </c>
      <c r="AY106" s="105" t="s">
        <v>106</v>
      </c>
      <c r="BK106" s="112">
        <f>BK107</f>
        <v>0</v>
      </c>
    </row>
    <row r="107" spans="2:65" s="1" customFormat="1" ht="16.5" customHeight="1">
      <c r="B107" s="113"/>
      <c r="C107" s="132" t="s">
        <v>193</v>
      </c>
      <c r="D107" s="132" t="s">
        <v>107</v>
      </c>
      <c r="E107" s="133" t="s">
        <v>194</v>
      </c>
      <c r="F107" s="134" t="s">
        <v>195</v>
      </c>
      <c r="G107" s="135" t="s">
        <v>126</v>
      </c>
      <c r="H107" s="136">
        <v>12.5</v>
      </c>
      <c r="I107" s="114"/>
      <c r="J107" s="114">
        <f>ROUND(I107*H107,2)</f>
        <v>0</v>
      </c>
      <c r="K107" s="115"/>
      <c r="L107" s="25"/>
      <c r="M107" s="116" t="s">
        <v>3</v>
      </c>
      <c r="N107" s="117" t="s">
        <v>41</v>
      </c>
      <c r="O107" s="118">
        <v>0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111</v>
      </c>
      <c r="AT107" s="120" t="s">
        <v>107</v>
      </c>
      <c r="AU107" s="120" t="s">
        <v>75</v>
      </c>
      <c r="AY107" s="13" t="s">
        <v>106</v>
      </c>
      <c r="BE107" s="121">
        <f>IF(N107="základní",J107,0)</f>
        <v>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3" t="s">
        <v>75</v>
      </c>
      <c r="BK107" s="121">
        <f>ROUND(I107*H107,2)</f>
        <v>0</v>
      </c>
      <c r="BL107" s="13" t="s">
        <v>111</v>
      </c>
      <c r="BM107" s="120" t="s">
        <v>196</v>
      </c>
    </row>
    <row r="108" spans="2:65" s="11" customFormat="1" ht="25.9" customHeight="1">
      <c r="B108" s="104"/>
      <c r="D108" s="105" t="s">
        <v>69</v>
      </c>
      <c r="E108" s="106" t="s">
        <v>197</v>
      </c>
      <c r="F108" s="106" t="s">
        <v>198</v>
      </c>
      <c r="J108" s="107">
        <f>SUM(J109,J110)</f>
        <v>0</v>
      </c>
      <c r="L108" s="104"/>
      <c r="M108" s="108"/>
      <c r="P108" s="109">
        <f>P109+P110+P111</f>
        <v>0</v>
      </c>
      <c r="R108" s="109">
        <f>R109+R110+R111</f>
        <v>0</v>
      </c>
      <c r="T108" s="110">
        <f>T109+T110+T111</f>
        <v>2.2050000000000001</v>
      </c>
      <c r="AR108" s="105" t="s">
        <v>77</v>
      </c>
      <c r="AT108" s="111" t="s">
        <v>69</v>
      </c>
      <c r="AU108" s="111" t="s">
        <v>70</v>
      </c>
      <c r="AY108" s="105" t="s">
        <v>106</v>
      </c>
      <c r="BK108" s="112">
        <f>BK109+BK110+BK111</f>
        <v>0</v>
      </c>
    </row>
    <row r="109" spans="2:65" s="1" customFormat="1" ht="24.2" customHeight="1">
      <c r="B109" s="113"/>
      <c r="C109" s="132" t="s">
        <v>8</v>
      </c>
      <c r="D109" s="132" t="s">
        <v>107</v>
      </c>
      <c r="E109" s="133" t="s">
        <v>199</v>
      </c>
      <c r="F109" s="134" t="s">
        <v>200</v>
      </c>
      <c r="G109" s="135" t="s">
        <v>201</v>
      </c>
      <c r="H109" s="136">
        <v>2205</v>
      </c>
      <c r="I109" s="114"/>
      <c r="J109" s="114">
        <f>ROUND(I109*H109,2)</f>
        <v>0</v>
      </c>
      <c r="K109" s="115"/>
      <c r="L109" s="25"/>
      <c r="M109" s="116" t="s">
        <v>3</v>
      </c>
      <c r="N109" s="117" t="s">
        <v>41</v>
      </c>
      <c r="O109" s="118">
        <v>0</v>
      </c>
      <c r="P109" s="118">
        <f>O109*H109</f>
        <v>0</v>
      </c>
      <c r="Q109" s="118">
        <v>0</v>
      </c>
      <c r="R109" s="118">
        <f>Q109*H109</f>
        <v>0</v>
      </c>
      <c r="S109" s="118">
        <v>1E-3</v>
      </c>
      <c r="T109" s="119">
        <f>S109*H109</f>
        <v>2.2050000000000001</v>
      </c>
      <c r="AR109" s="120" t="s">
        <v>173</v>
      </c>
      <c r="AT109" s="120" t="s">
        <v>107</v>
      </c>
      <c r="AU109" s="120" t="s">
        <v>75</v>
      </c>
      <c r="AY109" s="13" t="s">
        <v>106</v>
      </c>
      <c r="BE109" s="121">
        <f>IF(N109="základní",J109,0)</f>
        <v>0</v>
      </c>
      <c r="BF109" s="121">
        <f>IF(N109="snížená",J109,0)</f>
        <v>0</v>
      </c>
      <c r="BG109" s="121">
        <f>IF(N109="zákl. přenesená",J109,0)</f>
        <v>0</v>
      </c>
      <c r="BH109" s="121">
        <f>IF(N109="sníž. přenesená",J109,0)</f>
        <v>0</v>
      </c>
      <c r="BI109" s="121">
        <f>IF(N109="nulová",J109,0)</f>
        <v>0</v>
      </c>
      <c r="BJ109" s="13" t="s">
        <v>75</v>
      </c>
      <c r="BK109" s="121">
        <f>ROUND(I109*H109,2)</f>
        <v>0</v>
      </c>
      <c r="BL109" s="13" t="s">
        <v>173</v>
      </c>
      <c r="BM109" s="120" t="s">
        <v>202</v>
      </c>
    </row>
    <row r="110" spans="2:65" s="1" customFormat="1" ht="24.2" customHeight="1">
      <c r="B110" s="113"/>
      <c r="C110" s="132" t="s">
        <v>203</v>
      </c>
      <c r="D110" s="132" t="s">
        <v>107</v>
      </c>
      <c r="E110" s="133" t="s">
        <v>204</v>
      </c>
      <c r="F110" s="134" t="s">
        <v>205</v>
      </c>
      <c r="G110" s="135" t="s">
        <v>206</v>
      </c>
      <c r="H110" s="136">
        <v>1432</v>
      </c>
      <c r="I110" s="114"/>
      <c r="J110" s="114">
        <f>ROUND(I110*H110,2)</f>
        <v>0</v>
      </c>
      <c r="K110" s="115"/>
      <c r="L110" s="25"/>
      <c r="M110" s="116" t="s">
        <v>3</v>
      </c>
      <c r="N110" s="117" t="s">
        <v>41</v>
      </c>
      <c r="O110" s="118">
        <v>0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173</v>
      </c>
      <c r="AT110" s="120" t="s">
        <v>107</v>
      </c>
      <c r="AU110" s="120" t="s">
        <v>75</v>
      </c>
      <c r="AY110" s="13" t="s">
        <v>106</v>
      </c>
      <c r="BE110" s="121">
        <f>IF(N110="základní",J110,0)</f>
        <v>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3" t="s">
        <v>75</v>
      </c>
      <c r="BK110" s="121">
        <f>ROUND(I110*H110,2)</f>
        <v>0</v>
      </c>
      <c r="BL110" s="13" t="s">
        <v>173</v>
      </c>
      <c r="BM110" s="120" t="s">
        <v>207</v>
      </c>
    </row>
    <row r="111" spans="2:65" s="11" customFormat="1" ht="22.9" customHeight="1">
      <c r="B111" s="104"/>
      <c r="D111" s="105" t="s">
        <v>69</v>
      </c>
      <c r="E111" s="142" t="s">
        <v>208</v>
      </c>
      <c r="F111" s="142" t="s">
        <v>209</v>
      </c>
      <c r="J111" s="127">
        <f>BK111</f>
        <v>0</v>
      </c>
      <c r="L111" s="104"/>
      <c r="M111" s="108"/>
      <c r="P111" s="109">
        <f>SUM(P112:P114)</f>
        <v>0</v>
      </c>
      <c r="R111" s="109">
        <f>SUM(R112:R114)</f>
        <v>0</v>
      </c>
      <c r="T111" s="110">
        <f>SUM(T112:T114)</f>
        <v>0</v>
      </c>
      <c r="AR111" s="105" t="s">
        <v>75</v>
      </c>
      <c r="AT111" s="111" t="s">
        <v>69</v>
      </c>
      <c r="AU111" s="111" t="s">
        <v>75</v>
      </c>
      <c r="AY111" s="105" t="s">
        <v>106</v>
      </c>
      <c r="BK111" s="112">
        <f>SUM(BK112:BK114)</f>
        <v>0</v>
      </c>
    </row>
    <row r="112" spans="2:65" s="1" customFormat="1" ht="16.5" customHeight="1">
      <c r="B112" s="113"/>
      <c r="C112" s="132" t="s">
        <v>210</v>
      </c>
      <c r="D112" s="132" t="s">
        <v>107</v>
      </c>
      <c r="E112" s="133" t="s">
        <v>211</v>
      </c>
      <c r="F112" s="134" t="s">
        <v>212</v>
      </c>
      <c r="G112" s="135" t="s">
        <v>213</v>
      </c>
      <c r="H112" s="136">
        <v>1</v>
      </c>
      <c r="I112" s="114"/>
      <c r="J112" s="114">
        <f>ROUND(I112*H112,2)</f>
        <v>0</v>
      </c>
      <c r="K112" s="115"/>
      <c r="L112" s="25"/>
      <c r="M112" s="116" t="s">
        <v>3</v>
      </c>
      <c r="N112" s="117" t="s">
        <v>41</v>
      </c>
      <c r="O112" s="118">
        <v>0</v>
      </c>
      <c r="P112" s="118">
        <f>O112*H112</f>
        <v>0</v>
      </c>
      <c r="Q112" s="118">
        <v>0</v>
      </c>
      <c r="R112" s="118">
        <f>Q112*H112</f>
        <v>0</v>
      </c>
      <c r="S112" s="118">
        <v>0</v>
      </c>
      <c r="T112" s="119">
        <f>S112*H112</f>
        <v>0</v>
      </c>
      <c r="AR112" s="120" t="s">
        <v>214</v>
      </c>
      <c r="AT112" s="120" t="s">
        <v>107</v>
      </c>
      <c r="AU112" s="120" t="s">
        <v>77</v>
      </c>
      <c r="AY112" s="13" t="s">
        <v>106</v>
      </c>
      <c r="BE112" s="121">
        <f>IF(N112="základní",J112,0)</f>
        <v>0</v>
      </c>
      <c r="BF112" s="121">
        <f>IF(N112="snížená",J112,0)</f>
        <v>0</v>
      </c>
      <c r="BG112" s="121">
        <f>IF(N112="zákl. přenesená",J112,0)</f>
        <v>0</v>
      </c>
      <c r="BH112" s="121">
        <f>IF(N112="sníž. přenesená",J112,0)</f>
        <v>0</v>
      </c>
      <c r="BI112" s="121">
        <f>IF(N112="nulová",J112,0)</f>
        <v>0</v>
      </c>
      <c r="BJ112" s="13" t="s">
        <v>75</v>
      </c>
      <c r="BK112" s="121">
        <f>ROUND(I112*H112,2)</f>
        <v>0</v>
      </c>
      <c r="BL112" s="13" t="s">
        <v>214</v>
      </c>
      <c r="BM112" s="120" t="s">
        <v>215</v>
      </c>
    </row>
    <row r="113" spans="2:65" s="1" customFormat="1" ht="16.5" customHeight="1">
      <c r="B113" s="113"/>
      <c r="C113" s="132" t="s">
        <v>216</v>
      </c>
      <c r="D113" s="132" t="s">
        <v>107</v>
      </c>
      <c r="E113" s="133" t="s">
        <v>217</v>
      </c>
      <c r="F113" s="134" t="s">
        <v>218</v>
      </c>
      <c r="G113" s="135" t="s">
        <v>219</v>
      </c>
      <c r="H113" s="136">
        <v>1</v>
      </c>
      <c r="I113" s="114"/>
      <c r="J113" s="114">
        <f>ROUND(I113*H113,2)</f>
        <v>0</v>
      </c>
      <c r="K113" s="115"/>
      <c r="L113" s="25"/>
      <c r="M113" s="116" t="s">
        <v>3</v>
      </c>
      <c r="N113" s="117" t="s">
        <v>41</v>
      </c>
      <c r="O113" s="118">
        <v>0</v>
      </c>
      <c r="P113" s="118">
        <f>O113*H113</f>
        <v>0</v>
      </c>
      <c r="Q113" s="118">
        <v>0</v>
      </c>
      <c r="R113" s="118">
        <f>Q113*H113</f>
        <v>0</v>
      </c>
      <c r="S113" s="118">
        <v>0</v>
      </c>
      <c r="T113" s="119">
        <f>S113*H113</f>
        <v>0</v>
      </c>
      <c r="AR113" s="120" t="s">
        <v>214</v>
      </c>
      <c r="AT113" s="120" t="s">
        <v>107</v>
      </c>
      <c r="AU113" s="120" t="s">
        <v>77</v>
      </c>
      <c r="AY113" s="13" t="s">
        <v>106</v>
      </c>
      <c r="BE113" s="121">
        <f>IF(N113="základní",J113,0)</f>
        <v>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3" t="s">
        <v>75</v>
      </c>
      <c r="BK113" s="121">
        <f>ROUND(I113*H113,2)</f>
        <v>0</v>
      </c>
      <c r="BL113" s="13" t="s">
        <v>214</v>
      </c>
      <c r="BM113" s="120" t="s">
        <v>220</v>
      </c>
    </row>
    <row r="114" spans="2:65" s="1" customFormat="1" ht="24.2" customHeight="1">
      <c r="B114" s="113"/>
      <c r="C114" s="132" t="s">
        <v>221</v>
      </c>
      <c r="D114" s="132" t="s">
        <v>107</v>
      </c>
      <c r="E114" s="133" t="s">
        <v>222</v>
      </c>
      <c r="F114" s="134" t="s">
        <v>223</v>
      </c>
      <c r="G114" s="135" t="s">
        <v>219</v>
      </c>
      <c r="H114" s="136">
        <v>1</v>
      </c>
      <c r="I114" s="114"/>
      <c r="J114" s="114">
        <f>ROUND(I114*H114,2)</f>
        <v>0</v>
      </c>
      <c r="K114" s="115"/>
      <c r="L114" s="25"/>
      <c r="M114" s="116" t="s">
        <v>3</v>
      </c>
      <c r="N114" s="117" t="s">
        <v>41</v>
      </c>
      <c r="O114" s="118">
        <v>0</v>
      </c>
      <c r="P114" s="118">
        <f>O114*H114</f>
        <v>0</v>
      </c>
      <c r="Q114" s="118">
        <v>0</v>
      </c>
      <c r="R114" s="118">
        <f>Q114*H114</f>
        <v>0</v>
      </c>
      <c r="S114" s="118">
        <v>0</v>
      </c>
      <c r="T114" s="119">
        <f>S114*H114</f>
        <v>0</v>
      </c>
      <c r="AR114" s="120" t="s">
        <v>214</v>
      </c>
      <c r="AT114" s="120" t="s">
        <v>107</v>
      </c>
      <c r="AU114" s="120" t="s">
        <v>77</v>
      </c>
      <c r="AY114" s="13" t="s">
        <v>106</v>
      </c>
      <c r="BE114" s="121">
        <f>IF(N114="základní",J114,0)</f>
        <v>0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13" t="s">
        <v>75</v>
      </c>
      <c r="BK114" s="121">
        <f>ROUND(I114*H114,2)</f>
        <v>0</v>
      </c>
      <c r="BL114" s="13" t="s">
        <v>214</v>
      </c>
      <c r="BM114" s="120" t="s">
        <v>224</v>
      </c>
    </row>
    <row r="115" spans="2:65" s="11" customFormat="1" ht="25.9" customHeight="1">
      <c r="B115" s="104"/>
      <c r="D115" s="105" t="s">
        <v>69</v>
      </c>
      <c r="E115" s="106" t="s">
        <v>225</v>
      </c>
      <c r="F115" s="106" t="s">
        <v>226</v>
      </c>
      <c r="J115" s="107">
        <f>BK115</f>
        <v>0</v>
      </c>
      <c r="L115" s="104"/>
      <c r="M115" s="108"/>
      <c r="P115" s="109">
        <f>P116</f>
        <v>0.17199999999999999</v>
      </c>
      <c r="R115" s="109">
        <f>R116</f>
        <v>1.2E-4</v>
      </c>
      <c r="T115" s="110">
        <f>T116</f>
        <v>0</v>
      </c>
      <c r="AR115" s="105" t="s">
        <v>77</v>
      </c>
      <c r="AT115" s="111" t="s">
        <v>69</v>
      </c>
      <c r="AU115" s="111" t="s">
        <v>70</v>
      </c>
      <c r="AY115" s="105" t="s">
        <v>106</v>
      </c>
      <c r="BK115" s="112">
        <f>BK116</f>
        <v>0</v>
      </c>
    </row>
    <row r="116" spans="2:65" s="11" customFormat="1" ht="22.9" customHeight="1">
      <c r="B116" s="104"/>
      <c r="D116" s="105" t="s">
        <v>69</v>
      </c>
      <c r="E116" s="142" t="s">
        <v>227</v>
      </c>
      <c r="F116" s="142" t="s">
        <v>228</v>
      </c>
      <c r="J116" s="127">
        <f>BK116</f>
        <v>0</v>
      </c>
      <c r="L116" s="104"/>
      <c r="M116" s="108"/>
      <c r="P116" s="109">
        <f>P117</f>
        <v>0.17199999999999999</v>
      </c>
      <c r="R116" s="109">
        <f>R117</f>
        <v>1.2E-4</v>
      </c>
      <c r="T116" s="110">
        <f>T117</f>
        <v>0</v>
      </c>
      <c r="AR116" s="105" t="s">
        <v>77</v>
      </c>
      <c r="AT116" s="111" t="s">
        <v>69</v>
      </c>
      <c r="AU116" s="111" t="s">
        <v>75</v>
      </c>
      <c r="AY116" s="105" t="s">
        <v>106</v>
      </c>
      <c r="BK116" s="112">
        <f>BK117</f>
        <v>0</v>
      </c>
    </row>
    <row r="117" spans="2:65" s="1" customFormat="1" ht="16.5" customHeight="1">
      <c r="B117" s="113"/>
      <c r="C117" s="132" t="s">
        <v>229</v>
      </c>
      <c r="D117" s="132" t="s">
        <v>107</v>
      </c>
      <c r="E117" s="133" t="s">
        <v>230</v>
      </c>
      <c r="F117" s="134" t="s">
        <v>231</v>
      </c>
      <c r="G117" s="135" t="s">
        <v>146</v>
      </c>
      <c r="H117" s="136">
        <v>1</v>
      </c>
      <c r="I117" s="114"/>
      <c r="J117" s="114">
        <f>ROUND(I117*H117,2)</f>
        <v>0</v>
      </c>
      <c r="K117" s="115"/>
      <c r="L117" s="25"/>
      <c r="M117" s="128" t="s">
        <v>3</v>
      </c>
      <c r="N117" s="129" t="s">
        <v>41</v>
      </c>
      <c r="O117" s="130">
        <v>0.17199999999999999</v>
      </c>
      <c r="P117" s="130">
        <f>O117*H117</f>
        <v>0.17199999999999999</v>
      </c>
      <c r="Q117" s="130">
        <v>1.2E-4</v>
      </c>
      <c r="R117" s="130">
        <f>Q117*H117</f>
        <v>1.2E-4</v>
      </c>
      <c r="S117" s="130">
        <v>0</v>
      </c>
      <c r="T117" s="131">
        <f>S117*H117</f>
        <v>0</v>
      </c>
      <c r="AR117" s="120" t="s">
        <v>173</v>
      </c>
      <c r="AT117" s="120" t="s">
        <v>107</v>
      </c>
      <c r="AU117" s="120" t="s">
        <v>77</v>
      </c>
      <c r="AY117" s="13" t="s">
        <v>106</v>
      </c>
      <c r="BE117" s="121">
        <f>IF(N117="základní",J117,0)</f>
        <v>0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13" t="s">
        <v>75</v>
      </c>
      <c r="BK117" s="121">
        <f>ROUND(I117*H117,2)</f>
        <v>0</v>
      </c>
      <c r="BL117" s="13" t="s">
        <v>173</v>
      </c>
      <c r="BM117" s="120" t="s">
        <v>232</v>
      </c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25"/>
    </row>
  </sheetData>
  <sheetProtection algorithmName="SHA-512" hashValue="NGIoitzuXHuvzQeVXhP9yp3lwqyDHx3XkhbhKhMFisB2YaVGAjiJWnMV2swxrjgbQk6/qUdhc5KNa9Cv/p4D6Q==" saltValue="G+4W0hrSUFE2OFgjbfdffQ==" spinCount="100000" sheet="1" objects="1" scenarios="1"/>
  <autoFilter ref="C81:K117" xr:uid="{00000000-0009-0000-0000-000001000000}"/>
  <mergeCells count="5">
    <mergeCell ref="E7:H7"/>
    <mergeCell ref="E25:H25"/>
    <mergeCell ref="E46:H46"/>
    <mergeCell ref="E74:H74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MŠ Dvořáková - pr...</vt:lpstr>
      <vt:lpstr>'MŠ Dvořáková - pr...'!Názvy_tisku</vt:lpstr>
      <vt:lpstr>'Rekapitulace stavby'!Názvy_tisku</vt:lpstr>
      <vt:lpstr>'MŠ Dvořáková - pr...'!Oblast_tisku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PC-BADURA\Admin</dc:creator>
  <cp:lastModifiedBy>Iveta Michalcová</cp:lastModifiedBy>
  <dcterms:created xsi:type="dcterms:W3CDTF">2024-05-07T11:41:12Z</dcterms:created>
  <dcterms:modified xsi:type="dcterms:W3CDTF">2024-06-25T05:35:47Z</dcterms:modified>
</cp:coreProperties>
</file>