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9040" windowHeight="15720" activeTab="0"/>
  </bookViews>
  <sheets>
    <sheet name="Rekapitulace stavby" sheetId="1" r:id="rId1"/>
    <sheet name="000 - VRN" sheetId="2" r:id="rId2"/>
    <sheet name="001 - Demolice stávajícíh..." sheetId="3" r:id="rId3"/>
    <sheet name="201 - Most" sheetId="4" r:id="rId4"/>
  </sheets>
  <definedNames>
    <definedName name="_xlnm._FilterDatabase" localSheetId="1" hidden="1">'000 - VRN'!$C$122:$K$169</definedName>
    <definedName name="_xlnm._FilterDatabase" localSheetId="2" hidden="1">'001 - Demolice stávajícíh...'!$C$119:$K$182</definedName>
    <definedName name="_xlnm._FilterDatabase" localSheetId="3" hidden="1">'201 - Most'!$C$126:$K$601</definedName>
    <definedName name="_xlnm.Print_Area" localSheetId="1">'000 - VRN'!$C$4:$J$76,'000 - VRN'!$C$82:$J$104,'000 - VRN'!$C$110:$J$169</definedName>
    <definedName name="_xlnm.Print_Area" localSheetId="2">'001 - Demolice stávajícíh...'!$C$4:$J$76,'001 - Demolice stávajícíh...'!$C$82:$J$101,'001 - Demolice stávajícíh...'!$C$107:$J$182</definedName>
    <definedName name="_xlnm.Print_Area" localSheetId="3">'201 - Most'!$C$4:$J$76,'201 - Most'!$C$82:$J$108,'201 - Most'!$C$114:$J$601</definedName>
    <definedName name="_xlnm.Print_Area" localSheetId="0">'Rekapitulace stavby'!$D$4:$AO$76,'Rekapitulace stavby'!$C$82:$AQ$98</definedName>
    <definedName name="_xlnm.Print_Titles" localSheetId="0">'Rekapitulace stavby'!$92:$92</definedName>
    <definedName name="_xlnm.Print_Titles" localSheetId="1">'000 - VRN'!$122:$122</definedName>
    <definedName name="_xlnm.Print_Titles" localSheetId="2">'001 - Demolice stávajícíh...'!$119:$119</definedName>
    <definedName name="_xlnm.Print_Titles" localSheetId="3">'201 - Most'!$126:$126</definedName>
  </definedNames>
  <calcPr calcId="162913"/>
  <extLst/>
</workbook>
</file>

<file path=xl/sharedStrings.xml><?xml version="1.0" encoding="utf-8"?>
<sst xmlns="http://schemas.openxmlformats.org/spreadsheetml/2006/main" count="5662" uniqueCount="889">
  <si>
    <t>Export Komplet</t>
  </si>
  <si>
    <t/>
  </si>
  <si>
    <t>2.0</t>
  </si>
  <si>
    <t>ZAMOK</t>
  </si>
  <si>
    <t>False</t>
  </si>
  <si>
    <t>{d9a4d705-8880-4806-8e9a-54329c1b098a}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</si>
  <si>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</si>
  <si>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</si>
  <si>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</si>
  <si>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</si>
  <si>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</si>
  <si>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</si>
  <si>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</si>
  <si>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</si>
  <si>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1834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</si>
  <si>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</si>
  <si>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</si>
  <si>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Most přes Železárenský potok - Karviná zadání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</si>
  <si>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</si>
  <si>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</si>
  <si>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</si>
  <si>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</si>
  <si>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</si>
  <si>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</si>
  <si>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</si>
  <si>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</si>
  <si>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</si>
  <si>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</si>
  <si>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</si>
  <si>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</si>
  <si>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</si>
  <si>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</si>
  <si>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</si>
  <si>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</si>
  <si>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</si>
  <si>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</si>
  <si>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</si>
  <si>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</si>
  <si>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</si>
  <si>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</si>
  <si>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</si>
  <si>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</si>
  <si>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</si>
  <si>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</si>
  <si>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</si>
  <si>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</si>
  <si>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</si>
  <si>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</si>
  <si>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</si>
  <si>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</si>
  <si>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</si>
  <si>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</si>
  <si>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</si>
  <si>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</si>
  <si>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</si>
  <si>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</si>
  <si>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</si>
  <si>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</si>
  <si>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</si>
  <si>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</si>
  <si>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</si>
  <si>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</si>
  <si>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</si>
  <si>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</si>
  <si>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</si>
  <si>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</si>
  <si>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</si>
  <si>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</si>
  <si>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</si>
  <si>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</si>
  <si>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</si>
  <si>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</si>
  <si>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</si>
  <si>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</si>
  <si>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</si>
  <si>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</si>
  <si>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000</t>
  </si>
  <si>
    <t>VRN</t>
  </si>
  <si>
    <t>STA</t>
  </si>
  <si>
    <t>1</t>
  </si>
  <si>
    <t>{41ff1320-171e-4b16-9efd-15d4375cd819}</t>
  </si>
  <si>
    <t>2</t>
  </si>
  <si>
    <t>001</t>
  </si>
  <si>
    <t>Demolice stávajícíh...</t>
  </si>
  <si>
    <t>{f3e65907-a0f7-42aa-9174-98dbe6baed3b}</t>
  </si>
  <si>
    <t>201</t>
  </si>
  <si>
    <t>Most</t>
  </si>
  <si>
    <t>{af4eec3e-1731-43d2-bd5d-d6e463ef4d1b}</t>
  </si>
  <si>
    <t>KRYCÍ LIST SOUPISU PRACÍ</t>
  </si>
  <si>
    <t>Objekt:</t>
  </si>
  <si>
    <t>000 - VRN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</si>
  <si>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</si>
  <si>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</si>
  <si>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</si>
  <si>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</si>
  <si>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</si>
  <si>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</si>
  <si>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</si>
  <si>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</si>
  <si>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</si>
  <si>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</si>
  <si>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</si>
  <si>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</si>
  <si>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</si>
  <si>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</si>
  <si>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</si>
  <si>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</si>
  <si>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</si>
  <si>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</si>
  <si>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</si>
  <si>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</si>
  <si>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</si>
  <si>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</si>
  <si>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</si>
  <si>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</si>
  <si>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</si>
  <si>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</si>
  <si>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</si>
  <si>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</si>
  <si>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</si>
  <si>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</si>
  <si>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</si>
  <si>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012103000</t>
  </si>
  <si>
    <t>Geodetické práce před výstavbou</t>
  </si>
  <si>
    <t>KPL</t>
  </si>
  <si>
    <t>4</t>
  </si>
  <si>
    <t>PP</t>
  </si>
  <si>
    <t>012203000</t>
  </si>
  <si>
    <t>Geodetické práce při provádění stavby</t>
  </si>
  <si>
    <t>3</t>
  </si>
  <si>
    <t>012303000</t>
  </si>
  <si>
    <t>Geodetické práce po výstavbě</t>
  </si>
  <si>
    <t>6</t>
  </si>
  <si>
    <t>P</t>
  </si>
  <si>
    <t>Poznámka k položce:
Poznámka k položce: Včetně geodetického zaměření skutečného provedení a geometrického plánu (pro věcné břemeno).</t>
  </si>
  <si>
    <t>013244000</t>
  </si>
  <si>
    <t>Dokumentace pro provádění stavby</t>
  </si>
  <si>
    <t>8</t>
  </si>
  <si>
    <t>VV</t>
  </si>
  <si>
    <t>"realizační dokumentace" 1</t>
  </si>
  <si>
    <t>Součet</t>
  </si>
  <si>
    <t>013254000</t>
  </si>
  <si>
    <t>Dokumentace skutečného provedení stavby</t>
  </si>
  <si>
    <t>10</t>
  </si>
  <si>
    <t>013294000</t>
  </si>
  <si>
    <t>Ostatní dokumentace</t>
  </si>
  <si>
    <t>12</t>
  </si>
  <si>
    <t>Mostní list, hlavní prohlídka mostu, zatížitelnost mostu</t>
  </si>
  <si>
    <t>VRN2</t>
  </si>
  <si>
    <t>Příprava staveniště</t>
  </si>
  <si>
    <t>7</t>
  </si>
  <si>
    <t>022002000</t>
  </si>
  <si>
    <t>Přeložení konstrukcí</t>
  </si>
  <si>
    <t>1024</t>
  </si>
  <si>
    <t>579654147</t>
  </si>
  <si>
    <t>Poznámka k položce:
ochrana inž. sítí – nadzemní veřejné osvětlení: ochrana, či vymístění při provádění prací</t>
  </si>
  <si>
    <t>VRN3</t>
  </si>
  <si>
    <t>Zařízení staveniště</t>
  </si>
  <si>
    <t>030001000</t>
  </si>
  <si>
    <t>14</t>
  </si>
  <si>
    <t>VRN4</t>
  </si>
  <si>
    <t>Inženýrská činnost</t>
  </si>
  <si>
    <t>9</t>
  </si>
  <si>
    <t>043103000</t>
  </si>
  <si>
    <t>Zkoušky bez rozlišení</t>
  </si>
  <si>
    <t>16</t>
  </si>
  <si>
    <t>Zkoušení materiálů a konstrukcí nezávislou zkušebnou</t>
  </si>
  <si>
    <t>VRN7</t>
  </si>
  <si>
    <t>Provozní vlivy</t>
  </si>
  <si>
    <t>072002000</t>
  </si>
  <si>
    <t>Silniční provoz</t>
  </si>
  <si>
    <t>18</t>
  </si>
  <si>
    <t>Poznámka k položce:
Poznámka k položce: Zajištění přechodného dopravního značení vč. vyřízení na úřadech.</t>
  </si>
  <si>
    <t>Přechodné dopravní značení</t>
  </si>
  <si>
    <t>VRN9</t>
  </si>
  <si>
    <t>Ostatní náklady</t>
  </si>
  <si>
    <t>11</t>
  </si>
  <si>
    <t>094002000</t>
  </si>
  <si>
    <t>Ostatní náklady související s výstavbou</t>
  </si>
  <si>
    <t>20</t>
  </si>
  <si>
    <t>Vytýčení sítí před zahájení výkopových prací</t>
  </si>
  <si>
    <t>001 - Demolice stávajícíh...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</si>
  <si>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</si>
  <si>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</si>
  <si>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</si>
  <si>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</si>
  <si>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HSV</t>
  </si>
  <si>
    <t>Práce a dodávky HSV</t>
  </si>
  <si>
    <t>Zemní práce</t>
  </si>
  <si>
    <t>113107225</t>
  </si>
  <si>
    <t>Odstranění podkladu z kameniva drceného tl 500 mm strojně pl přes 200 m2</t>
  </si>
  <si>
    <t>m2</t>
  </si>
  <si>
    <t>Odstranění podkladů nebo krytů strojně plochy jednotlivě přes 200 m2 s přemístěním hmot na skládku na vzdálenost do 20 m nebo s naložením na dopravní prostředek z kameniva hrubého drceného, o tl. vrstvy přes 400 do 500 mm</t>
  </si>
  <si>
    <t>Odstranění vozovkových vrstev v tl. 0,5m</t>
  </si>
  <si>
    <t>268,5</t>
  </si>
  <si>
    <t>113154114</t>
  </si>
  <si>
    <t>Frézování živičného krytu tl 100 mm pruh š 0,5 m pl do 500 m2 bez překážek v trase</t>
  </si>
  <si>
    <t>Frézování živičného podkladu nebo krytu s naložením na dopravní prostředek plochy do 500 m2 bez překážek v trase pruhu šířky do 0,5 m, tloušťky vrstvy 100 mm</t>
  </si>
  <si>
    <t>268,5*2</t>
  </si>
  <si>
    <t>Ostatní konstrukce a práce, bourání</t>
  </si>
  <si>
    <t>919735114</t>
  </si>
  <si>
    <t>Řezání stávajícího živičného krytu hl do 200 mm</t>
  </si>
  <si>
    <t>m</t>
  </si>
  <si>
    <t>Řezání stávajícího živičného krytu nebo podkladu hloubky přes 150 do 200 mm</t>
  </si>
  <si>
    <t>6,5*4+3</t>
  </si>
  <si>
    <t>919735126</t>
  </si>
  <si>
    <t>Řezání stávajícího betonového krytu hl do 300 mm</t>
  </si>
  <si>
    <t>Řezání stávajícího betonového krytu nebo podkladu hloubky přes 250 do 300 mm</t>
  </si>
  <si>
    <t>Řezání stávající NK</t>
  </si>
  <si>
    <t>8,1*2</t>
  </si>
  <si>
    <t>962041211</t>
  </si>
  <si>
    <t>Bourání mostních zdí a pilířů z betonu prostého</t>
  </si>
  <si>
    <t>m3</t>
  </si>
  <si>
    <t>Bourání mostních konstrukcí zdiva a pilířů z prostého betonu</t>
  </si>
  <si>
    <t>Bourání základů a opěr</t>
  </si>
  <si>
    <t>3,5*7,1*2</t>
  </si>
  <si>
    <t>963051111</t>
  </si>
  <si>
    <t>Bourání mostní nosné konstrukce z ŽB</t>
  </si>
  <si>
    <t>Bourání mostních konstrukcí nosných konstrukcí ze železového betonu</t>
  </si>
  <si>
    <t>Bourání NK</t>
  </si>
  <si>
    <t>4,5*7,1</t>
  </si>
  <si>
    <t>966005211</t>
  </si>
  <si>
    <t>Rozebrání a odstranění silničního zábradlí se sloupky osazenými do říms nebo krycích desek</t>
  </si>
  <si>
    <t>Rozebrání a odstranění silničního zábradlí a ocelových svodidel s přemístěním hmot na skládku na vzdálenost do 10 m nebo s naložením na dopravní prostředek, se zásypem jam po odstraněných sloupcích a s jeho zhutněním silničního zábradlí se sloupky osazenými do říms nebo krycích desek</t>
  </si>
  <si>
    <t>6,5*2</t>
  </si>
  <si>
    <t>997</t>
  </si>
  <si>
    <t>Přesun sutě</t>
  </si>
  <si>
    <t>997211511</t>
  </si>
  <si>
    <t>Vodorovná doprava suti po suchu na vzdálenost do 1 km</t>
  </si>
  <si>
    <t>t</t>
  </si>
  <si>
    <t>Vodorovná doprava suti nebo vybouraných hmot suti se složením a hrubým urovnáním, na vzdálenost do 1 km</t>
  </si>
  <si>
    <t>997211519</t>
  </si>
  <si>
    <t>Příplatek ZKD 1 km u vodorovné dopravy suti</t>
  </si>
  <si>
    <t>Vodorovná doprava suti nebo vybouraných hmot suti se složením a hrubým urovnáním, na vzdálenost Příplatek k ceně za každý další i započatý 1 km přes 1 km</t>
  </si>
  <si>
    <t>Poznámka k položce:
Poznámka k položce: Předpokládaná skládka ve vzdálenosti 20 km</t>
  </si>
  <si>
    <t>525,192*20 "Přepočtené koeficientem množství</t>
  </si>
  <si>
    <t>997211611</t>
  </si>
  <si>
    <t>Nakládání suti na dopravní prostředky pro vodorovnou dopravu</t>
  </si>
  <si>
    <t>Nakládání suti nebo vybouraných hmot na dopravní prostředky pro vodorovnou dopravu suti</t>
  </si>
  <si>
    <t>997221815</t>
  </si>
  <si>
    <t>Poplatek za uložení na skládce (skládkovné) stavebního odpadu betonového kód odpadu 170 101</t>
  </si>
  <si>
    <t>22</t>
  </si>
  <si>
    <t>Poplatek za uložení stavebního odpadu na skládce (skládkovné) z prostého betonu zatříděného do Katalogu odpadů pod kódem 170 101</t>
  </si>
  <si>
    <t>49,7*2,4</t>
  </si>
  <si>
    <t>997221825</t>
  </si>
  <si>
    <t>Poplatek za uložení na skládce (skládkovné) stavebního odpadu železobetonového kód odpadu 170 101</t>
  </si>
  <si>
    <t>24</t>
  </si>
  <si>
    <t>Poplatek za uložení stavebního odpadu na skládce (skládkovné) z armovaného betonu zatříděného do Katalogu odpadů pod kódem 170 101</t>
  </si>
  <si>
    <t>31,95*2,4</t>
  </si>
  <si>
    <t>13</t>
  </si>
  <si>
    <t>997221845</t>
  </si>
  <si>
    <t>Poplatek za uložení na skládce (skládkovné) odpadu asfaltového bez dehtu kód odpadu 170 302</t>
  </si>
  <si>
    <t>26</t>
  </si>
  <si>
    <t>Poplatek za uložení stavebního odpadu na skládce (skládkovné) asfaltového bez obsahu dehtu zatříděného do Katalogu odpadů pod kódem 170 302</t>
  </si>
  <si>
    <t>537*0,1*1,9</t>
  </si>
  <si>
    <t>997221855</t>
  </si>
  <si>
    <t>Poplatek za uložení na skládce (skládkovné) zeminy a kameniva kód odpadu 170 504</t>
  </si>
  <si>
    <t>28</t>
  </si>
  <si>
    <t>Poplatek za uložení stavebního odpadu na skládce (skládkovné) zeminy a kameniva zatříděného do Katalogu odpadů pod kódem 170 504</t>
  </si>
  <si>
    <t>268,5*0,5*2,2</t>
  </si>
  <si>
    <t>201 - Most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</si>
  <si>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</si>
  <si>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</si>
  <si>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</si>
  <si>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</si>
  <si>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</si>
  <si>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998 - Přesun hmot</t>
  </si>
  <si>
    <t>PSV - Práce a dodávky PSV</t>
  </si>
  <si>
    <t xml:space="preserve">    711 - Izolace proti vodě, vlhkosti a plynům</t>
  </si>
  <si>
    <t>115001106R</t>
  </si>
  <si>
    <t>Převedení vody potrubím DN do 900</t>
  </si>
  <si>
    <t>-21132147</t>
  </si>
  <si>
    <t>Převedení vody potrubím průměru DN 1200</t>
  </si>
  <si>
    <t>Poznámka k položce:
Dle výkresu 13</t>
  </si>
  <si>
    <t>115101201</t>
  </si>
  <si>
    <t>Čerpání vody na dopravní výšku do 10 m průměrný přítok do 500 l/min</t>
  </si>
  <si>
    <t>hod</t>
  </si>
  <si>
    <t>Čerpání vody na dopravní výšku do 10 m s uvažovaným průměrným přítokem do 500 l/min</t>
  </si>
  <si>
    <t>115101301</t>
  </si>
  <si>
    <t>Pohotovost čerpací soupravy pro dopravní výšku do 10 m přítok do 500 l/min</t>
  </si>
  <si>
    <t>den</t>
  </si>
  <si>
    <t>Pohotovost záložní čerpací soupravy pro dopravní výšku do 10 m s uvažovaným průměrným přítokem do 500 l/min</t>
  </si>
  <si>
    <t>131201102</t>
  </si>
  <si>
    <t>Hloubení jam nezapažených v hornině tř. 3 objemu do 1000 m3</t>
  </si>
  <si>
    <t>Hloubení nezapažených jam a zářezů s urovnáním dna do předepsaného profilu a spádu v hornině tř. 3 přes 100 do 1 000 m3</t>
  </si>
  <si>
    <t>58,5*11,5-4,5*7,1</t>
  </si>
  <si>
    <t>131201109</t>
  </si>
  <si>
    <t>Příplatek za lepivost u hloubení jam nezapažených v hornině tř. 3</t>
  </si>
  <si>
    <t>Hloubení nezapažených jam a zářezů s urovnáním dna do předepsaného profilu a spádu Příplatek k cenám za lepivost horniny tř. 3</t>
  </si>
  <si>
    <t>151711111</t>
  </si>
  <si>
    <t>Osazení zápor ocelových dl do 8 m</t>
  </si>
  <si>
    <t>Osazení ocelových zápor pro pažení hloubených vykopávek do předem provedených vrtů se zabetonováním spodního konce, s příp. nutným obsypem zápory pískem délky od 0 do 8 m</t>
  </si>
  <si>
    <t>8+13+(8*8+40*6+5*4)</t>
  </si>
  <si>
    <t>M</t>
  </si>
  <si>
    <t>13010976</t>
  </si>
  <si>
    <t>ocel profilová HE-B 160 jakost 11 375</t>
  </si>
  <si>
    <t>(8*8+40*6+5*4)*0,0426</t>
  </si>
  <si>
    <t>13010986</t>
  </si>
  <si>
    <t>ocel profilová HE-B 260 jakost 11 375</t>
  </si>
  <si>
    <t>13*0,093</t>
  </si>
  <si>
    <t>14011110</t>
  </si>
  <si>
    <t>trubka ocelová bezešvá hladká jakost 11 353 273x7,0mm</t>
  </si>
  <si>
    <t>151721111</t>
  </si>
  <si>
    <t>Zřízení pažení do ocelových zápor hl výkopu do 4 m s jeho následným odstraněním</t>
  </si>
  <si>
    <t>Pažení do ocelových zápor bez ohledu na druh pažin, s odstraněním pažení, hloubky výkopu do 4 m</t>
  </si>
  <si>
    <t>"pažení z dřevěných fošen vč. materiálu" 38*2+7*4+4*1,5</t>
  </si>
  <si>
    <t>162301102</t>
  </si>
  <si>
    <t>Vodorovné přemístění do 1000 m výkopku/sypaniny z horniny tř. 1 až 4</t>
  </si>
  <si>
    <t>Vodorovné přemístění výkopku nebo sypaniny po suchu na obvyklém dopravním prostředku, bez naložení výkopku, avšak se složením bez rozhrnutí z horniny tř. 1 až 4 na vzdálenost přes 500 do 1 000 m</t>
  </si>
  <si>
    <t>Část zeminy se převeze na meziskládku pro zpětný zásyp základů v toku</t>
  </si>
  <si>
    <t>(13,6*12,6)*2</t>
  </si>
  <si>
    <t>162701105</t>
  </si>
  <si>
    <t>Vodorovné přemístění do 10000 m výkopku/sypaniny z horniny tř. 1 až 4</t>
  </si>
  <si>
    <t>Vodorovné přemístění výkopku nebo sypaniny po suchu na obvyklém dopravním prostředku, bez naložení výkopku, avšak se složením bez rozhrnutí z horniny tř. 1 až 4 na vzdálenost přes 9 000 do 10 000 m</t>
  </si>
  <si>
    <t>Odvoz nevhodné zeminy na skládku</t>
  </si>
  <si>
    <t>640,8-(13,6*12,6)</t>
  </si>
  <si>
    <t>Dovoz nakupovaného materiálu - uvažováno 10km</t>
  </si>
  <si>
    <t>(11,5+11,5)*10,5</t>
  </si>
  <si>
    <t>162701109</t>
  </si>
  <si>
    <t>Příplatek k vodorovnému přemístění výkopku/sypaniny z horniny tř. 1 až 4 ZKD 1000 m přes 10000 m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</si>
  <si>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</si>
  <si>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Uvažována skládka 20km</t>
  </si>
  <si>
    <t>469,44*10</t>
  </si>
  <si>
    <t>167101102</t>
  </si>
  <si>
    <t>Nakládání výkopku z hornin tř. 1 až 4 přes 100 m3</t>
  </si>
  <si>
    <t>Nakládání, skládání a překládání neulehlého výkopku nebo sypaniny nakládání, množství přes 100 m3, z hornin tř. 1 až 4</t>
  </si>
  <si>
    <t>Na a z meziskládky</t>
  </si>
  <si>
    <t>2*(13,6*12,6)</t>
  </si>
  <si>
    <t>Na skládku z výkopů - přebytečná zemina</t>
  </si>
  <si>
    <t>640,8-171,30</t>
  </si>
  <si>
    <t>171201201</t>
  </si>
  <si>
    <t>Uložení sypaniny na skládky</t>
  </si>
  <si>
    <t>469,44</t>
  </si>
  <si>
    <t>171201211</t>
  </si>
  <si>
    <t>Poplatek za uložení stavebního odpadu - zeminy a kameniva na skládce</t>
  </si>
  <si>
    <t>30</t>
  </si>
  <si>
    <t>469,44*1,9</t>
  </si>
  <si>
    <t>17</t>
  </si>
  <si>
    <t>174101101</t>
  </si>
  <si>
    <t>Zásyp jam, šachet rýh nebo kolem objektů sypaninou se zhutněním</t>
  </si>
  <si>
    <t>32</t>
  </si>
  <si>
    <t>Zásyp sypaninou z jakékoliv horniny s uložením výkopku ve vrstvách se zhutněním jam, šachet, rýh nebo kolem objektů v těchto vykopávkách</t>
  </si>
  <si>
    <t>"přechodové oblasti - z nakupované zeminy" (11,5+11,5)*10,5</t>
  </si>
  <si>
    <t>"základy opěr v toku - ze zeminy z výkopů" (13,6*12,6)</t>
  </si>
  <si>
    <t>58331200R</t>
  </si>
  <si>
    <t>Zemina vhodná do násypu</t>
  </si>
  <si>
    <t>34</t>
  </si>
  <si>
    <t>Nákup materiálu pro zásyp v tř. 3</t>
  </si>
  <si>
    <t>"přechodové oblasti" ((11,5+11,5)*10,5)*1,9</t>
  </si>
  <si>
    <t>Zakládání</t>
  </si>
  <si>
    <t>19</t>
  </si>
  <si>
    <t>212341111</t>
  </si>
  <si>
    <t>Obetonování drenážních trub mezerovitým betonem</t>
  </si>
  <si>
    <t>36</t>
  </si>
  <si>
    <t>2*0,2*0,2*11,5</t>
  </si>
  <si>
    <t>212792312</t>
  </si>
  <si>
    <t>Odvodnění mostní opěry - drenážní plastové potrubí HDPE DN 160</t>
  </si>
  <si>
    <t>38</t>
  </si>
  <si>
    <t>Odvodnění mostní opěry z plastových trub drenážní potrubí HDPE DN 160</t>
  </si>
  <si>
    <t>2*11,5+2*0,8</t>
  </si>
  <si>
    <t>212972113</t>
  </si>
  <si>
    <t>Opláštění drenážních trub filtrační textilií DN 160</t>
  </si>
  <si>
    <t>40</t>
  </si>
  <si>
    <t>2*11*0,32</t>
  </si>
  <si>
    <t>225511114</t>
  </si>
  <si>
    <t>Vrty maloprofilové jádrové D do 245 mm úklon do 45° hl do 25 m hor. III a IV</t>
  </si>
  <si>
    <t>42</t>
  </si>
  <si>
    <t>Maloprofilové vrty jádrové průměru přes 195 do 245 mm do úklonu 45° v hl 0 až 25 m v hornině tř. III a IV</t>
  </si>
  <si>
    <t>"Svislé vrty DN 200 mm pro pažiny HEB" 8*8+40*6+5*4</t>
  </si>
  <si>
    <t>"Vrty pro mikropiloty průměr 220 mm pažené" 2*16*12</t>
  </si>
  <si>
    <t>23</t>
  </si>
  <si>
    <t>231211311</t>
  </si>
  <si>
    <t>Zřízení pilot svislých zapažených D do 450 mm hl do 30 m s vytažením pažnic z betonu prostého</t>
  </si>
  <si>
    <t>44</t>
  </si>
  <si>
    <t>Zřízení výplně pilot zapažených s vytažením pažnic z vrtu svislých z betonu prostého, v hl od 0 do 30 m, při průměru piloty přes 245 do 450 mm</t>
  </si>
  <si>
    <t>"Kořen pažení z HEB 160" (8+40)*4,5+5*2,5</t>
  </si>
  <si>
    <t>58932314</t>
  </si>
  <si>
    <t>beton C 12/15 kamenivo frakce 0/22</t>
  </si>
  <si>
    <t>46</t>
  </si>
  <si>
    <t>228,5*0,14*0,14*3,14</t>
  </si>
  <si>
    <t>25</t>
  </si>
  <si>
    <t>274311126</t>
  </si>
  <si>
    <t>Základové pasy, prahy, věnce a ostruhy z betonu prostého C 20/25</t>
  </si>
  <si>
    <t>48</t>
  </si>
  <si>
    <t>Základové konstrukce z betonu prostého pasy, prahy, věnce a ostruhy ve výkopu nebo na hlavách pilot C 20/25</t>
  </si>
  <si>
    <t>"Patky pro stabilizaci dlažby" 2*(14,5+2)*0,8*0,5</t>
  </si>
  <si>
    <t>"Podkladní vrstva pod drenáž" 11,5*1*0,3*2</t>
  </si>
  <si>
    <t>274321118</t>
  </si>
  <si>
    <t>Základové pasy, prahy, věnce a ostruhy mostních konstrukcí ze ŽB C 30/37</t>
  </si>
  <si>
    <t>50</t>
  </si>
  <si>
    <t>Základové konstrukce z betonu železového pásy, prahy, věnce a ostruhy ve výkopu nebo na hlavách pilot C 30/37</t>
  </si>
  <si>
    <t>Základy opěr</t>
  </si>
  <si>
    <t>2*2,5*7,6</t>
  </si>
  <si>
    <t>27</t>
  </si>
  <si>
    <t>274354111</t>
  </si>
  <si>
    <t>Bednění základových pasů - zřízení</t>
  </si>
  <si>
    <t>52</t>
  </si>
  <si>
    <t>Bednění základových konstrukcí pasů, prahů, věnců a ostruh zřízení</t>
  </si>
  <si>
    <t>"Pod drenáž" 11,5*2*1,6</t>
  </si>
  <si>
    <t>"Pod opěry" 2*(2*7,6+2,51*2)*1</t>
  </si>
  <si>
    <t>274354211</t>
  </si>
  <si>
    <t>Bednění základových pasů - odstranění</t>
  </si>
  <si>
    <t>54</t>
  </si>
  <si>
    <t>Bednění základových konstrukcí pasů, prahů, věnců a ostruh odstranění bednění</t>
  </si>
  <si>
    <t>29</t>
  </si>
  <si>
    <t>274361116</t>
  </si>
  <si>
    <t>Výztuž základových pasů, prahů, věnců a ostruh z betonářské oceli 10 505</t>
  </si>
  <si>
    <t>56</t>
  </si>
  <si>
    <t>Výztuž základových konstrukcí pasů, prahů, věnců a ostruh z betonářské oceli 10 505 (R) nebo BSt 500</t>
  </si>
  <si>
    <t>"Odhad 185kg/m3" 38*0,185</t>
  </si>
  <si>
    <t>281602111</t>
  </si>
  <si>
    <t>Injektování povrchové nízkotlaké s dvojitým obturátorem mikropilot a kotev tlakem do 0,6 MPa</t>
  </si>
  <si>
    <t>58</t>
  </si>
  <si>
    <t>Injektování povrchové s dvojitým obturátorem mikropilot nebo kotev tlakem do 0,60 MPa</t>
  </si>
  <si>
    <t>Zálivka mikropilot, 0,5hod/pilota</t>
  </si>
  <si>
    <t>16*0,5</t>
  </si>
  <si>
    <t>31</t>
  </si>
  <si>
    <t>282602112</t>
  </si>
  <si>
    <t>Injektování povrchové vysokotlaké s dvojitým obturátorem mikropilot a kotev tlakem do 2 MPa</t>
  </si>
  <si>
    <t>60</t>
  </si>
  <si>
    <t>Injektování povrchové s dvojitým obturátorem mikropilot nebo kotev tlakem přes 0,60 do 2,0 MPa</t>
  </si>
  <si>
    <t>Injektáž mikropilot, 0,8hod/pilota</t>
  </si>
  <si>
    <t>16*0,8</t>
  </si>
  <si>
    <t>58521113</t>
  </si>
  <si>
    <t>cement portlandský CEM I 52,5MPa</t>
  </si>
  <si>
    <t>62</t>
  </si>
  <si>
    <t>"Injektáž" 16*0,18*2/3*1,2</t>
  </si>
  <si>
    <t>"Zálivka" 16*0,17*0,72*1,2</t>
  </si>
  <si>
    <t>33</t>
  </si>
  <si>
    <t>283111112</t>
  </si>
  <si>
    <t>Zřízení trubkových mikropilot svislých část hladká D 105 mm</t>
  </si>
  <si>
    <t>64</t>
  </si>
  <si>
    <t>Zřízení ocelových, trubkových mikropilot tlakové i tahové svislé nebo odklon od svislice do 60° část hladká, průměru přes 80 do 105 mm</t>
  </si>
  <si>
    <t>2*16*(12-9)</t>
  </si>
  <si>
    <t>283111122</t>
  </si>
  <si>
    <t>Zřízení trubkových mikropilot svislých část manžetová D 105 mm</t>
  </si>
  <si>
    <t>66</t>
  </si>
  <si>
    <t>Zřízení ocelových, trubkových mikropilot tlakové i tahové svislé nebo odklon od svislice do 60° část manžetová, průměru přes 80 do 105 mm</t>
  </si>
  <si>
    <t>2*16*9</t>
  </si>
  <si>
    <t>35</t>
  </si>
  <si>
    <t>14011074</t>
  </si>
  <si>
    <t>trubka ocelová bezešvá hladká jakost 11 353 102x16mm</t>
  </si>
  <si>
    <t>68</t>
  </si>
  <si>
    <t>2*16*12</t>
  </si>
  <si>
    <t>283131112</t>
  </si>
  <si>
    <t>Zřízení hlavy mikropilot namáhaných tlakem i tahem D do 105 mm</t>
  </si>
  <si>
    <t>kus</t>
  </si>
  <si>
    <t>70</t>
  </si>
  <si>
    <t>Zřízení hlav trubkových mikropilot namáhaných tlakem i tahem, průměru přes 80 do 105 mm</t>
  </si>
  <si>
    <t>37</t>
  </si>
  <si>
    <t>13611258</t>
  </si>
  <si>
    <t>plech ocelový hladký jakost S 235 JR tl 25mm tabule</t>
  </si>
  <si>
    <t>72</t>
  </si>
  <si>
    <t>(32*0,25*0,25*0,025*7850)/1000</t>
  </si>
  <si>
    <t>Svislé a kompletní konstrukce</t>
  </si>
  <si>
    <t>317171126</t>
  </si>
  <si>
    <t>Kotvení monolitického betonu římsy do mostovky kotvou do vývrtu</t>
  </si>
  <si>
    <t>74</t>
  </si>
  <si>
    <t>39</t>
  </si>
  <si>
    <t>54879202</t>
  </si>
  <si>
    <t>kotva do vývrtu pro kotvení mostní  římsy</t>
  </si>
  <si>
    <t>76</t>
  </si>
  <si>
    <t>kotva 24/200</t>
  </si>
  <si>
    <t>317321118</t>
  </si>
  <si>
    <t>Mostní římsy ze ŽB C 30/37</t>
  </si>
  <si>
    <t>78</t>
  </si>
  <si>
    <t>Římsy ze železového betonu C 30/37</t>
  </si>
  <si>
    <t>vč. úprav pracovních a dilatačních spar</t>
  </si>
  <si>
    <t>0,28*11*2</t>
  </si>
  <si>
    <t>41</t>
  </si>
  <si>
    <t>317353121</t>
  </si>
  <si>
    <t>Bednění mostních říms všech tvarů - zřízení</t>
  </si>
  <si>
    <t>80</t>
  </si>
  <si>
    <t>Bednění mostní římsy zřízení všech tvarů</t>
  </si>
  <si>
    <t>(0,25+0,5+0,27)*(11+11)+0,27*0,8*4</t>
  </si>
  <si>
    <t>317353221</t>
  </si>
  <si>
    <t>Bednění mostních říms všech tvarů - odstranění</t>
  </si>
  <si>
    <t>82</t>
  </si>
  <si>
    <t>Bednění mostní římsy odstranění všech tvarů</t>
  </si>
  <si>
    <t>43</t>
  </si>
  <si>
    <t>317361116</t>
  </si>
  <si>
    <t>Výztuž mostních říms z betonářské oceli 10 505</t>
  </si>
  <si>
    <t>84</t>
  </si>
  <si>
    <t>Výztuž mostních železobetonových říms z betonářské oceli 10 505 (R) nebo BSt 500</t>
  </si>
  <si>
    <t>Odhad 185 kg/m3</t>
  </si>
  <si>
    <t>6,16*0,185</t>
  </si>
  <si>
    <t>317661132</t>
  </si>
  <si>
    <t>Výplň spár monolitické římsy tmelem silikonovým šířky spáry do 40 mm</t>
  </si>
  <si>
    <t>86</t>
  </si>
  <si>
    <t>Výplň spár monolitické římsy tmelem silikonovým, spára šířky přes 15 do 40 mm</t>
  </si>
  <si>
    <t>"dilatační a pracovní spáry říms" 2,1*5</t>
  </si>
  <si>
    <t>"mezi římsou a dlažbou" 2,1*4+2,7</t>
  </si>
  <si>
    <t>45</t>
  </si>
  <si>
    <t>334323119</t>
  </si>
  <si>
    <t>Mostní opěry a úložné prahy ze ŽB C 35/45</t>
  </si>
  <si>
    <t>88</t>
  </si>
  <si>
    <t>Mostní opěry a úložné prahy z betonu železového C 35/45</t>
  </si>
  <si>
    <t>13,2*0,8*2+1*2*0,55*4</t>
  </si>
  <si>
    <t>334351115</t>
  </si>
  <si>
    <t>Bednění systémové mostních opěr a úložných prahů z palubek pro ŽB - zřízení</t>
  </si>
  <si>
    <t>90</t>
  </si>
  <si>
    <t>Bednění mostních opěr a úložných prahů ze systémového bednění zřízení z palubek, pro železobeton</t>
  </si>
  <si>
    <t>13,2*2*2+2*0,8*4+1*2*4+0,55*2*4</t>
  </si>
  <si>
    <t>47</t>
  </si>
  <si>
    <t>334351214</t>
  </si>
  <si>
    <t>Bednění systémové mostních opěr a úložných prahů z palubek - odstranění</t>
  </si>
  <si>
    <t>92</t>
  </si>
  <si>
    <t>Bednění mostních opěr a úložných prahů ze systémového bednění odstranění z palubek</t>
  </si>
  <si>
    <t>334359111</t>
  </si>
  <si>
    <t>Výřez bednění pro prostup trub betonovou konstrukcí DN 150</t>
  </si>
  <si>
    <t>94</t>
  </si>
  <si>
    <t>"Odvodnění úložného prahu opěr" 2*2</t>
  </si>
  <si>
    <t>"Prostup chrániček v římse" 2*2</t>
  </si>
  <si>
    <t>49</t>
  </si>
  <si>
    <t>334359112</t>
  </si>
  <si>
    <t>Výřez bednění pro prostup trub betonovou konstrukcí DN 300</t>
  </si>
  <si>
    <t>96</t>
  </si>
  <si>
    <t>"Odvodnění rubu opěr" 2*2</t>
  </si>
  <si>
    <t>334361216</t>
  </si>
  <si>
    <t>Výztuž dříků opěr z betonářské oceli 10 505</t>
  </si>
  <si>
    <t>98</t>
  </si>
  <si>
    <t>Výztuž betonářská mostních konstrukcí opěr, úložných prahů, křídel, závěrných zídek, bloků ložisek, pilířů a sloupů z oceli 10 505 (R) nebo BSt 500 dříků opěr</t>
  </si>
  <si>
    <t>"Odhad 180kg/m3" 25,52*0,18</t>
  </si>
  <si>
    <t>51</t>
  </si>
  <si>
    <t>334791114</t>
  </si>
  <si>
    <t>Prostup v betonových zdech z plastových trub DN do 200</t>
  </si>
  <si>
    <t>100</t>
  </si>
  <si>
    <t>Prostup v betonových zdech z plastových trub průměru do DN 200</t>
  </si>
  <si>
    <t>"Prostup drenáže dříkem opěr" 2*1</t>
  </si>
  <si>
    <t>388995212</t>
  </si>
  <si>
    <t>Chránička kabelů z trub HDPE v římse DN 110</t>
  </si>
  <si>
    <t>102</t>
  </si>
  <si>
    <t>Chránička kabelů v římse z trub HDPE přes DN 80 do DN 110</t>
  </si>
  <si>
    <t>"Chránička v římsách" 2*11</t>
  </si>
  <si>
    <t>Vodorovné konstrukce</t>
  </si>
  <si>
    <t>53</t>
  </si>
  <si>
    <t>421321107R</t>
  </si>
  <si>
    <t>Mostní nosné konstrukce deskové přechodové z MCB</t>
  </si>
  <si>
    <t>104</t>
  </si>
  <si>
    <t>Mostní železobetonové nosné konstrukce deskové přechodové, z betonu mezerovitého</t>
  </si>
  <si>
    <t>2*3,5*6,5</t>
  </si>
  <si>
    <t>421331141</t>
  </si>
  <si>
    <t>Mostní předpjaté betonové nosné konstrukce deskové z betonu C 35/45</t>
  </si>
  <si>
    <t>106</t>
  </si>
  <si>
    <t>Mostní předpjaté betonové nosné konstrukce deskové, klenbové, trámové, komorové deskové, z betonu C 35/45</t>
  </si>
  <si>
    <t>4,7*7,6</t>
  </si>
  <si>
    <t>55</t>
  </si>
  <si>
    <t>421361226</t>
  </si>
  <si>
    <t>Výztuž ŽB deskového mostu z betonářské oceli 10 505</t>
  </si>
  <si>
    <t>108</t>
  </si>
  <si>
    <t>Výztuž deskových konstrukcí z betonářské oceli 10 505 (R) nebo BSt 500 deskového mostu</t>
  </si>
  <si>
    <t>"Odhad 230kg/m3" 35,72*0,23</t>
  </si>
  <si>
    <t>421371111</t>
  </si>
  <si>
    <t>Zhotovení předpínacích kabelů nosné konstrukce mostů soudržných</t>
  </si>
  <si>
    <t>110</t>
  </si>
  <si>
    <t>Výztuž předpínací nosné konstrukce mostů zhotovení kabelů soudržných</t>
  </si>
  <si>
    <t>12 kabelů z 12-ti lan</t>
  </si>
  <si>
    <t>(1,17*12*12*9+24*50)/1000</t>
  </si>
  <si>
    <t>57</t>
  </si>
  <si>
    <t>31450711R</t>
  </si>
  <si>
    <t>lano ocelové předpínací, Ls 15,7/1860 Mpa</t>
  </si>
  <si>
    <t>112</t>
  </si>
  <si>
    <t>421372215</t>
  </si>
  <si>
    <t>Uložení předpínacích kabelů nosné konstrukce mostů soudržných do dl 15 m - 12 lan</t>
  </si>
  <si>
    <t>114</t>
  </si>
  <si>
    <t>Výztuž předpínací nosné konstrukce mostů uložení do trubek, kabelů soudržných, délky do 15 m 12 lan</t>
  </si>
  <si>
    <t>59</t>
  </si>
  <si>
    <t>421373121</t>
  </si>
  <si>
    <t>Osazení podkladní desky předpínací výztuže nosné konstrukce mostů do bednění</t>
  </si>
  <si>
    <t>116</t>
  </si>
  <si>
    <t>Výztuž předpínací nosné konstrukce mostů osazení desky podkladní do bednění</t>
  </si>
  <si>
    <t>31459100R</t>
  </si>
  <si>
    <t>sestava kotevní objímka, čelist, roznášecí podložka</t>
  </si>
  <si>
    <t>ks</t>
  </si>
  <si>
    <t>118</t>
  </si>
  <si>
    <t>61</t>
  </si>
  <si>
    <t>421374114</t>
  </si>
  <si>
    <t>Osazení a dodání trubek hladkých D 80 mm pro předpínací výztuž nosné konstrukce mostů</t>
  </si>
  <si>
    <t>120</t>
  </si>
  <si>
    <t>Výztuž předpínací nosné konstrukce mostů osazení trubek hladkých včetně jejich dodávky, vnitřního průměru přes 70 do 80 mm</t>
  </si>
  <si>
    <t>12*9</t>
  </si>
  <si>
    <t>421376125</t>
  </si>
  <si>
    <t>Napínání předpínacích kabelů nosné konstrukce mostů soudržných do dl 30 m - 12 lan</t>
  </si>
  <si>
    <t>122</t>
  </si>
  <si>
    <t>Výztuž předpínací nosné konstrukce mostů napínání kabelů soudržných, délky přes 15 do 30 m 12 lan</t>
  </si>
  <si>
    <t>63</t>
  </si>
  <si>
    <t>421378114</t>
  </si>
  <si>
    <t>Injektáž trubek do D 80 mm pro předpínací výztuž nosné konstrukce mostů</t>
  </si>
  <si>
    <t>124</t>
  </si>
  <si>
    <t>Výztuž předpínací nosné konstrukce mostů injektáž trubek, průměru přes 70 do 80 mm</t>
  </si>
  <si>
    <t>421379211</t>
  </si>
  <si>
    <t>Obetonování kotev předpínací výztuže nosné konstrukce mostů včetně bednění</t>
  </si>
  <si>
    <t>126</t>
  </si>
  <si>
    <t>Výztuž předpínací nosné konstrukce mostů obetonování kotev včetně bednění</t>
  </si>
  <si>
    <t>65</t>
  </si>
  <si>
    <t>421955112</t>
  </si>
  <si>
    <t>Bednění z překližek na mostní skruži - zřízení</t>
  </si>
  <si>
    <t>128</t>
  </si>
  <si>
    <t>Bednění na mostní skruži zřízení bednění z překližek</t>
  </si>
  <si>
    <t>4,7*2+7,6*0,7*2+7,6*7,3</t>
  </si>
  <si>
    <t>421955212</t>
  </si>
  <si>
    <t>Bednění z překližek na mostní skruži - odstranění</t>
  </si>
  <si>
    <t>130</t>
  </si>
  <si>
    <t>Bednění na mostní skruži odstranění bednění z překližek</t>
  </si>
  <si>
    <t>67</t>
  </si>
  <si>
    <t>428381311</t>
  </si>
  <si>
    <t>Zřízení kyvného trnu přechodové desky ze ŽB</t>
  </si>
  <si>
    <t>132</t>
  </si>
  <si>
    <t>Vrubový a pérový kloub železobetonový zřízení kyvného trnu přechodové desky</t>
  </si>
  <si>
    <t>7,6*2</t>
  </si>
  <si>
    <t>451315124</t>
  </si>
  <si>
    <t>Podkladní nebo výplňová vrstva z betonu C 12/15 tl do 150 mm</t>
  </si>
  <si>
    <t>134</t>
  </si>
  <si>
    <t>Podkladní a výplňové vrstvy z betonu prostého tloušťky do 150 mm, z betonu C 12/15</t>
  </si>
  <si>
    <t>beton C8/10, pod opěrami + dlažbou</t>
  </si>
  <si>
    <t>"odměřeno z ACAD" 118,5</t>
  </si>
  <si>
    <t>69</t>
  </si>
  <si>
    <t>451315134</t>
  </si>
  <si>
    <t>Podkladní nebo výplňová vrstva z betonu C 12/15 tl do 200 mm</t>
  </si>
  <si>
    <t>136</t>
  </si>
  <si>
    <t>Podkladní a výplňové vrstvy z betonu prostého tloušťky do 200 mm, z betonu C 12/15</t>
  </si>
  <si>
    <t>tl. 300 mm</t>
  </si>
  <si>
    <t>"Podklad pod drenáž za opěrami" 13,3+13,6</t>
  </si>
  <si>
    <t>451476121</t>
  </si>
  <si>
    <t>Podkladní vrstva plastbetonová tixotropní první vrstva tl 10 mm</t>
  </si>
  <si>
    <t>138</t>
  </si>
  <si>
    <t>Podkladní vrstva plastbetonová tixotropní, tloušťky do 10 mm první vrstva</t>
  </si>
  <si>
    <t>Podmazání patních plechů zábradlí</t>
  </si>
  <si>
    <t>12*0,23*0,23</t>
  </si>
  <si>
    <t>71</t>
  </si>
  <si>
    <t>457311191</t>
  </si>
  <si>
    <t>Příplatek k vyrovnávacímu nebo spádovému betonu za rovinnost</t>
  </si>
  <si>
    <t>140</t>
  </si>
  <si>
    <t>Vyrovnávací nebo spádový beton včetně úpravy povrchu Příplatek k ceně za rovinnost</t>
  </si>
  <si>
    <t>Vyhlazení povrchu mostovky pod izolací</t>
  </si>
  <si>
    <t>7,6*8,9</t>
  </si>
  <si>
    <t>458501112</t>
  </si>
  <si>
    <t>Výplňové klíny za opěrou z kameniva drceného hutněného po vrstvách</t>
  </si>
  <si>
    <t>142</t>
  </si>
  <si>
    <t>Výplňové klíny za opěrou z kameniva hutněného po vrstvách drceného</t>
  </si>
  <si>
    <t>Ochranný obsyp za opěrou ŠD fr. 16/32</t>
  </si>
  <si>
    <t>2*1*11,5</t>
  </si>
  <si>
    <t>73</t>
  </si>
  <si>
    <t>465513157</t>
  </si>
  <si>
    <t>Dlažba svahu u opěr z upraveného lomového žulového kamene tl 200 mm do lože C 25/30 pl přes 10 m2</t>
  </si>
  <si>
    <t>144</t>
  </si>
  <si>
    <t>Dlažba svahu u mostních opěr z upraveného lomového žulového kamene s vyspárováním maltou MC 25, šíře spáry 15 mm do betonového lože C 25/30 tloušťky 200 mm, plochy přes 10 m2</t>
  </si>
  <si>
    <t>Poznámka k položce:
Poznámka k položce: kámen v tl. 200 mm do betonu tl. 100 mm vč. vyspárování min. tl. 10 mm hmotou s min. odolností XF4.</t>
  </si>
  <si>
    <t>Komunikace pozemní</t>
  </si>
  <si>
    <t>564231111</t>
  </si>
  <si>
    <t>Podklad nebo podsyp ze štěrkopísku ŠP tl 100 mm</t>
  </si>
  <si>
    <t>146</t>
  </si>
  <si>
    <t>Podklad nebo podsyp ze štěrkopísku ŠP s rozprostřením, vlhčením a zhutněním, po zhutnění tl. 100 mm</t>
  </si>
  <si>
    <t>"Pískový podsyp pod PE fólií" 2*3,8*6,5*2</t>
  </si>
  <si>
    <t>75</t>
  </si>
  <si>
    <t>564861111</t>
  </si>
  <si>
    <t>Podklad ze štěrkodrtě ŠD tl 200 mm</t>
  </si>
  <si>
    <t>148</t>
  </si>
  <si>
    <t>Podklad ze štěrkodrti ŠD s rozprostřením a zhutněním, po zhutnění tl. 200 mm</t>
  </si>
  <si>
    <t>564871111</t>
  </si>
  <si>
    <t>Podklad ze štěrkodrtě ŠD tl 250 mm</t>
  </si>
  <si>
    <t>150</t>
  </si>
  <si>
    <t>Podklad ze štěrkodrti ŠD s rozprostřením a zhutněním, po zhutnění tl. 250 mm</t>
  </si>
  <si>
    <t>77</t>
  </si>
  <si>
    <t>569951133</t>
  </si>
  <si>
    <t>Zpevnění krajnic asfaltovým recyklátem tl 150 mm</t>
  </si>
  <si>
    <t>152</t>
  </si>
  <si>
    <t>Zpevnění krajnic nebo komunikací pro pěší s rozprostřením a zhutněním, po zhutnění asfaltovým recyklátem tl. 150 mm</t>
  </si>
  <si>
    <t>Krajnice silnice</t>
  </si>
  <si>
    <t>(16+17+12,5+6,8+9,5)*0,9</t>
  </si>
  <si>
    <t>573111111</t>
  </si>
  <si>
    <t>Postřik živičný infiltrační s posypem z asfaltu množství 0,60 kg/m2</t>
  </si>
  <si>
    <t>154</t>
  </si>
  <si>
    <t>Postřik infiltrační PI z asfaltu silničního s posypem kamenivem, v množství 0,60 kg/m2</t>
  </si>
  <si>
    <t>6,5*8,9</t>
  </si>
  <si>
    <t>79</t>
  </si>
  <si>
    <t>573191111</t>
  </si>
  <si>
    <t>Postřik infiltrační kationaktivní emulzí v množství 1 kg/m2</t>
  </si>
  <si>
    <t>156</t>
  </si>
  <si>
    <t>Postřik infiltrační kationaktivní emulzí v množství 1,00 kg/m2</t>
  </si>
  <si>
    <t>0,8 kg/m2</t>
  </si>
  <si>
    <t>210,2</t>
  </si>
  <si>
    <t>573211108</t>
  </si>
  <si>
    <t>Postřik živičný spojovací z asfaltu v množství 0,40 kg/m2</t>
  </si>
  <si>
    <t>158</t>
  </si>
  <si>
    <t>Postřik spojovací PS bez posypu kamenivem z asfaltu silničního, v množství 0,40 kg/m2</t>
  </si>
  <si>
    <t>"Odměřeno z ACAD" 210,2</t>
  </si>
  <si>
    <t>81</t>
  </si>
  <si>
    <t>577134141</t>
  </si>
  <si>
    <t>Asfaltový beton vrstva obrusná ACO 11 (ABS) tř. I tl 40 mm š přes 3 m z modifikovaného asfaltu</t>
  </si>
  <si>
    <t>160</t>
  </si>
  <si>
    <t>Asfaltový beton vrstva obrusná ACO 11 (ABS) s rozprostřením a se zhutněním z modifikovaného asfaltu v pruhu šířky přes 3 m tl. 40 mm</t>
  </si>
  <si>
    <t>"Odměřeno z ACAD" 268,3</t>
  </si>
  <si>
    <t>577145142</t>
  </si>
  <si>
    <t>Asfaltový beton vrstva ložní ACL 16 (ABH) tl 50 mm š přes 3 m z modifikovaného asfaltu</t>
  </si>
  <si>
    <t>162</t>
  </si>
  <si>
    <t>Asfaltový beton vrstva ložní ACL 16 (ABH) s rozprostřením a zhutněním z modifikovaného asfaltu v pruhu šířky přes 3 m, po zhutnění tl. 50 mm</t>
  </si>
  <si>
    <t>tl. 45 mm</t>
  </si>
  <si>
    <t>83</t>
  </si>
  <si>
    <t>578133232</t>
  </si>
  <si>
    <t>Litý asfalt MA 11 (LAS) tl 35 mm š přes 3 m z modifikovaného asfaltu</t>
  </si>
  <si>
    <t>164</t>
  </si>
  <si>
    <t>Litý asfalt MA 11 (LAS) s rozprostřením z modifikovaného asfaltu v pruhu šířky přes 3 m tl. 35 mm</t>
  </si>
  <si>
    <t>Úpravy povrchů, podlahy a osazování výplní</t>
  </si>
  <si>
    <t>628611111</t>
  </si>
  <si>
    <t>Nátěr betonu mostu akrylátový 2x impregnační S1 (OS-A)</t>
  </si>
  <si>
    <t>-535234529</t>
  </si>
  <si>
    <t>Nátěr mostních betonových konstrukcí akrylátový na siloxanové a plasticko-elastické bázi 2x impregnační S1 (OS-A)</t>
  </si>
  <si>
    <t>"povrch říms a nosné konstrukce" 7,6*(7,3+1)+0,75*10,925</t>
  </si>
  <si>
    <t>85</t>
  </si>
  <si>
    <t>911111111</t>
  </si>
  <si>
    <t>Montáž zábradlí ocelového zabetonovaného</t>
  </si>
  <si>
    <t>166</t>
  </si>
  <si>
    <t>40445637</t>
  </si>
  <si>
    <t>informativní značky směrové IS15a, IS20 700x500mm</t>
  </si>
  <si>
    <t>-829909646</t>
  </si>
  <si>
    <t>Poznámka k položce:
název vodního toku IS 15a na sloupku s ozn. mostu</t>
  </si>
  <si>
    <t>87</t>
  </si>
  <si>
    <t>55391534R</t>
  </si>
  <si>
    <t>zábradlí ocelové s výplní ze svislých ocelových tyčí vč. povrchové úpravy</t>
  </si>
  <si>
    <t>168</t>
  </si>
  <si>
    <t>zábradlí ocelové s výplní ze svislých ocelových tyčí vč. povrchové úpravy
žárové zinkování ponorem + základní a ochranný nátěr</t>
  </si>
  <si>
    <t>914111111</t>
  </si>
  <si>
    <t>Montáž svislé dopravní značky do velikosti 1 m2 objímkami na sloupek nebo konzolu</t>
  </si>
  <si>
    <t>170</t>
  </si>
  <si>
    <t>Montáž svislé dopravní značky základní velikosti do 1 m2 objímkami na sloupky nebo konzoly</t>
  </si>
  <si>
    <t>89</t>
  </si>
  <si>
    <t>40445647</t>
  </si>
  <si>
    <t>dodatkové tabulky E1, E2a,b , E6, E9, E10 E12c, E17 500x500mm</t>
  </si>
  <si>
    <t>172</t>
  </si>
  <si>
    <t>Poznámka k položce:
Poznámka k položce: Dopravní značky s max. přípustnou hmotností vozidel (normální, výhradní)</t>
  </si>
  <si>
    <t>914112111</t>
  </si>
  <si>
    <t>Tabulka s označením evidenčního čísla mostu</t>
  </si>
  <si>
    <t>174</t>
  </si>
  <si>
    <t>Tabulka s označením evidenčního čísla mostu na sloupek</t>
  </si>
  <si>
    <t>91</t>
  </si>
  <si>
    <t>914511111</t>
  </si>
  <si>
    <t>Montáž sloupku dopravních značek délky do 3,5 m s betonovým základem</t>
  </si>
  <si>
    <t>176</t>
  </si>
  <si>
    <t>Montáž sloupku dopravních značek délky do 3,5 m do betonového základu</t>
  </si>
  <si>
    <t>40445225</t>
  </si>
  <si>
    <t>sloupek pro dopravní značku Zn D 60mm v 3,5m</t>
  </si>
  <si>
    <t>178</t>
  </si>
  <si>
    <t>93</t>
  </si>
  <si>
    <t>916131113</t>
  </si>
  <si>
    <t>Osazení silničního obrubníku betonového ležatého s boční opěrou do lože z betonu prostého</t>
  </si>
  <si>
    <t>180</t>
  </si>
  <si>
    <t>Osazení silničního obrubníku betonového se zřízením lože, s vyplněním a zatřením spár cementovou maltou ležatého s boční opěrou z betonu prostého, do lože z betonu prostého</t>
  </si>
  <si>
    <t>2*4+1,5*4+4,5*4</t>
  </si>
  <si>
    <t>59217023</t>
  </si>
  <si>
    <t>obrubník betonový chodníkový 1000x150x250mm</t>
  </si>
  <si>
    <t>182</t>
  </si>
  <si>
    <t>95</t>
  </si>
  <si>
    <t>919112212</t>
  </si>
  <si>
    <t>Řezání spár pro vytvoření komůrky š 10 mm hl 20 mm pro těsnící zálivku v živičném krytu</t>
  </si>
  <si>
    <t>184</t>
  </si>
  <si>
    <t>Řezání dilatačních spár v živičném krytu vytvoření komůrky pro těsnící zálivku šířky 10 mm, hloubky 20 mm</t>
  </si>
  <si>
    <t>6,5*2+2*(10,925+2*2)</t>
  </si>
  <si>
    <t>919121111</t>
  </si>
  <si>
    <t>Těsnění spár zálivkou za studena pro komůrky š 10 mm hl 20 mm s těsnicím profilem</t>
  </si>
  <si>
    <t>186</t>
  </si>
  <si>
    <t>Utěsnění dilatačních spár zálivkou za studena v cementobetonovém nebo živičném krytu včetně adhezního nátěru s těsnicím profilem pod zálivkou, pro komůrky šířky 10 mm, hloubky 20 mm</t>
  </si>
  <si>
    <t>97</t>
  </si>
  <si>
    <t>919124121</t>
  </si>
  <si>
    <t>Dilatační spáry vkládané v cementobetonovém krytu s vyplněním spár asfaltovou zálivkou</t>
  </si>
  <si>
    <t>188</t>
  </si>
  <si>
    <t>Dilatační spáry vkládané v cementobetonovém krytu s odstraněním vložek, s vyčištěním a vyplněním spár asfaltovou zálivkou</t>
  </si>
  <si>
    <t>Úprava dilatační spáry vč. předtěsnění</t>
  </si>
  <si>
    <t>11+11+6,5*2+6,5*2+4</t>
  </si>
  <si>
    <t>919726124</t>
  </si>
  <si>
    <t>Geotextilie pro ochranu, separaci a filtraci netkaná měrná hmotnost do 800 g/m2</t>
  </si>
  <si>
    <t>190</t>
  </si>
  <si>
    <t>Geotextilie netkaná pro ochranu, separaci nebo filtraci měrná hmotnost přes 500 do 800 g/m2</t>
  </si>
  <si>
    <t>"Opěry" (18,2+7,6*1,9+1,8*2*2+1*2*2*2+0,55*2*4+7,6*1*2+2,5*1*2+0,7*7,6*2)*2</t>
  </si>
  <si>
    <t xml:space="preserve"> "Těsnění PE folie za rubem opěr" 3,8*6,5*2*2</t>
  </si>
  <si>
    <t>99</t>
  </si>
  <si>
    <t>931994131</t>
  </si>
  <si>
    <t>Těsnění pracovní spáry betonové konstrukce silikonovým tmelem do pl 1,5 cm2</t>
  </si>
  <si>
    <t>192</t>
  </si>
  <si>
    <t>Těsnění spáry betonové konstrukce pásy, profily, tmely tmelem silikonovým spáry pracovní do 1,5 cm2</t>
  </si>
  <si>
    <t>"U dříků opěr a základů" 7,6*2*2+0,8*4</t>
  </si>
  <si>
    <t>"U dříků opěr a NK" 7,6*2*2+0,8*4</t>
  </si>
  <si>
    <t>"Římsy" 4*(0,5+0,8+0,27)</t>
  </si>
  <si>
    <t>931994171</t>
  </si>
  <si>
    <t>Těsnění pracovní spáry betonové konstrukce asfaltovým izolačním pásem š do 500 mm</t>
  </si>
  <si>
    <t>194</t>
  </si>
  <si>
    <t>Těsnění spáry betonové konstrukce pásy, profily, tmely pásem izolačním asfaltovaným šířky do 500 mm spáry pracovní</t>
  </si>
  <si>
    <t>Těsnění pracovních spar</t>
  </si>
  <si>
    <t>7,6*6+0,8*4+2*4*2</t>
  </si>
  <si>
    <t>101</t>
  </si>
  <si>
    <t>936171123</t>
  </si>
  <si>
    <t>Osazení kovových doplňků mostního vybavení - desky do 15 kg přichycené šrouby</t>
  </si>
  <si>
    <t>196</t>
  </si>
  <si>
    <t>Osazení kovových doplňků mostního vybavení jednotlivě desky do 15 kg přichycené šrouby</t>
  </si>
  <si>
    <t>Osazení měřičské značky</t>
  </si>
  <si>
    <t>58388100R</t>
  </si>
  <si>
    <t>značka měřičská</t>
  </si>
  <si>
    <t>198</t>
  </si>
  <si>
    <t>103</t>
  </si>
  <si>
    <t>936942122</t>
  </si>
  <si>
    <t>Osazení mostní vpusti 300/500 mm</t>
  </si>
  <si>
    <t>200</t>
  </si>
  <si>
    <t>Osazení mostní vpusti a prodlužovací tvarovky vpusti, velikosti 300/500 mm</t>
  </si>
  <si>
    <t>55241700R</t>
  </si>
  <si>
    <t>odvodňovač mostní rigolový mříž 500x500mm</t>
  </si>
  <si>
    <t>202</t>
  </si>
  <si>
    <t>odvodňovač mostní 500x300mm s čistícím kusem</t>
  </si>
  <si>
    <t>105</t>
  </si>
  <si>
    <t>936942211</t>
  </si>
  <si>
    <t>Zhotovení tabulky s letopočtem opravy mostu vložením šablony do bednění</t>
  </si>
  <si>
    <t>204</t>
  </si>
  <si>
    <t>Zhotovení tabulky s letopočtem opravy nebo větší údržby vložením šablony do bednění</t>
  </si>
  <si>
    <t>948411111</t>
  </si>
  <si>
    <t>Zřízení podpěrné skruže dočasné kovové z věží výšky do 10 m</t>
  </si>
  <si>
    <t>206</t>
  </si>
  <si>
    <t>Podpěrné skruže a podpěry dočasné kovové zřízení skruží z věží výšky do 10 m</t>
  </si>
  <si>
    <t>2*6,5*10,925</t>
  </si>
  <si>
    <t>107</t>
  </si>
  <si>
    <t>948411211</t>
  </si>
  <si>
    <t>Odstranění podpěrné skruže dočasné kovové z věží výšky do 10 m</t>
  </si>
  <si>
    <t>208</t>
  </si>
  <si>
    <t>Podpěrné skruže a podpěry dočasné kovové odstranění skruží z věží výšky do 10 m</t>
  </si>
  <si>
    <t>948411911</t>
  </si>
  <si>
    <t>Měsíční nájemné podpěrné skruže dočasné kovové z věží výšky do 10 m</t>
  </si>
  <si>
    <t>210</t>
  </si>
  <si>
    <t>Podpěrné skruže a podpěry dočasné kovové měsíční nájemné skruží z věží výšky do 10 m</t>
  </si>
  <si>
    <t>předpoklad 3 měsíce</t>
  </si>
  <si>
    <t>3*(2*6,5*10,925)</t>
  </si>
  <si>
    <t>998</t>
  </si>
  <si>
    <t>Přesun hmot</t>
  </si>
  <si>
    <t>109</t>
  </si>
  <si>
    <t>998212111</t>
  </si>
  <si>
    <t>Přesun hmot pro mosty zděné, monolitické betonové nebo ocelové v do 20 m</t>
  </si>
  <si>
    <t>212</t>
  </si>
  <si>
    <t>Přesun hmot pro mosty zděné, betonové monolitické, spřažené ocelobetonové nebo kovové vodorovná dopravní vzdálenost do 100 m výška mostu do 20 m</t>
  </si>
  <si>
    <t>PSV</t>
  </si>
  <si>
    <t>Práce a dodávky PSV</t>
  </si>
  <si>
    <t>711</t>
  </si>
  <si>
    <t>Izolace proti vodě, vlhkosti a plynům</t>
  </si>
  <si>
    <t>711122231</t>
  </si>
  <si>
    <t>Provedení izolace proti zemní vlhkosti svislé za horka nátěrem asfaltovým pomocným</t>
  </si>
  <si>
    <t>214</t>
  </si>
  <si>
    <t>Provedení izolace proti zemní vlhkosti natěradly a tmely za horka na ploše svislé S nátěrem asfaltovým pomocným</t>
  </si>
  <si>
    <t>1x ALP</t>
  </si>
  <si>
    <t>"izolace spodní stavby" (18,2+7,6*1,9+1,8*2*2+1*2*2*2+0,55*2*4+7,6*1*2+2,5*1*2+0,7*7,6*2)*2</t>
  </si>
  <si>
    <t>2x ALN</t>
  </si>
  <si>
    <t>(18,2+7,6*1,9+1,8*2*2+1*2*2*2+0,55*2*4+7,6*1*2+2,5*1*2+0,7*7,6*2)*2*2</t>
  </si>
  <si>
    <t>111</t>
  </si>
  <si>
    <t>11163150</t>
  </si>
  <si>
    <t>lak penetrační asfaltový</t>
  </si>
  <si>
    <t>216</t>
  </si>
  <si>
    <t>166,16*0,0011 "Přepočtené koeficientem množství</t>
  </si>
  <si>
    <t>11163152</t>
  </si>
  <si>
    <t>lak hydroizolační asfaltový</t>
  </si>
  <si>
    <t>218</t>
  </si>
  <si>
    <t>"předpoklad 0,5kg/m2" 332,320*0,5/1000</t>
  </si>
  <si>
    <t>113</t>
  </si>
  <si>
    <t>711341564</t>
  </si>
  <si>
    <t>Provedení hydroizolace mostovek pásy přitavením NAIP</t>
  </si>
  <si>
    <t>220</t>
  </si>
  <si>
    <t>Provedení izolace mostovek pásy přitavením NAIP</t>
  </si>
  <si>
    <t>11,5*7,6</t>
  </si>
  <si>
    <t>62832134</t>
  </si>
  <si>
    <t>pás asfaltový natavitelný oxidovaný tl. 4,0mm typu V60 S40 s vložkou ze skleněné rohože, s jemnozrnným minerálním posypem</t>
  </si>
  <si>
    <t>222</t>
  </si>
  <si>
    <t>87,4*1,15 "Přepočtené koeficientem množství</t>
  </si>
  <si>
    <t>115</t>
  </si>
  <si>
    <t>711431101</t>
  </si>
  <si>
    <t>Provedení izolace proti tlakové vodě vodorovné pásy na sucho AIP nebo tkaninou</t>
  </si>
  <si>
    <t>224</t>
  </si>
  <si>
    <t>Provedení izolace proti povrchové a podpovrchové tlakové vodě pásy na sucho AIP nebo tkaniny na ploše vodorovné V</t>
  </si>
  <si>
    <t>Ochrana izolace mostovky - izolace pod římsou</t>
  </si>
  <si>
    <t>2*11*0,75</t>
  </si>
  <si>
    <t>62821109</t>
  </si>
  <si>
    <t>asfaltový pás separační s krycí vrstvou tl. do 1 mm, typu R</t>
  </si>
  <si>
    <t>226</t>
  </si>
  <si>
    <t>16,5*1,15 "Přepočtené koeficientem množství</t>
  </si>
  <si>
    <t>117</t>
  </si>
  <si>
    <t>711472053</t>
  </si>
  <si>
    <t>Provedení svislé izolace proti tlakové vodě termoplasty volně položenou fólií z nízkolehčeného PE</t>
  </si>
  <si>
    <t>228</t>
  </si>
  <si>
    <t>Provedení izolace proti povrchové a podpovrchové tlakové vodě termoplasty na ploše svislé S folií z nízkolehčeného PE položenou volně</t>
  </si>
  <si>
    <t>PE těsnící folie za rubem opěr</t>
  </si>
  <si>
    <t>2*3,8*6,5</t>
  </si>
  <si>
    <t>28329042</t>
  </si>
  <si>
    <t>fólie PE separační či ochranná tl. 0,2mm</t>
  </si>
  <si>
    <t>230</t>
  </si>
  <si>
    <t>49,4</t>
  </si>
  <si>
    <t>MI Roads 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</si>
</sst>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2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166" fontId="30" fillId="0" borderId="0" xfId="0" applyNumberFormat="1" applyFont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4" fontId="25" fillId="0" borderId="0" xfId="0" applyNumberFormat="1" applyFont="1"/>
    <xf numFmtId="166" fontId="33" fillId="0" borderId="10" xfId="0" applyNumberFormat="1" applyFont="1" applyBorder="1"/>
    <xf numFmtId="166" fontId="33" fillId="0" borderId="11" xfId="0" applyNumberFormat="1" applyFont="1" applyBorder="1"/>
    <xf numFmtId="4" fontId="34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3" fillId="0" borderId="22" xfId="0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 wrapText="1"/>
    </xf>
    <xf numFmtId="167" fontId="23" fillId="0" borderId="22" xfId="0" applyNumberFormat="1" applyFont="1" applyBorder="1" applyAlignment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37" fillId="0" borderId="0" xfId="0" applyFont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38" fillId="0" borderId="22" xfId="0" applyFont="1" applyBorder="1" applyAlignment="1">
      <alignment horizontal="center" vertical="center"/>
    </xf>
    <xf numFmtId="49" fontId="38" fillId="0" borderId="22" xfId="0" applyNumberFormat="1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center" vertical="center" wrapText="1"/>
    </xf>
    <xf numFmtId="167" fontId="38" fillId="0" borderId="22" xfId="0" applyNumberFormat="1" applyFont="1" applyBorder="1" applyAlignment="1">
      <alignment vertical="center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>
      <alignment vertical="center"/>
    </xf>
    <xf numFmtId="0" fontId="39" fillId="0" borderId="22" xfId="0" applyFont="1" applyBorder="1" applyAlignment="1">
      <alignment vertical="center"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Alignment="1">
      <alignment horizontal="center" vertical="center"/>
    </xf>
    <xf numFmtId="14" fontId="3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/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9"/>
  <sheetViews>
    <sheetView showGridLines="0" tabSelected="1" workbookViewId="0" topLeftCell="A1">
      <selection activeCell="Y20" sqref="Y19:Y20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ht="12" customHeight="1">
      <c r="B5" s="19"/>
      <c r="D5" s="23" t="s">
        <v>13</v>
      </c>
      <c r="K5" s="216" t="s">
        <v>14</v>
      </c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R5" s="19"/>
      <c r="BE5" s="213" t="s">
        <v>15</v>
      </c>
      <c r="BS5" s="16" t="s">
        <v>6</v>
      </c>
    </row>
    <row r="6" spans="2:71" ht="36.95" customHeight="1">
      <c r="B6" s="19"/>
      <c r="D6" s="25" t="s">
        <v>16</v>
      </c>
      <c r="K6" s="217" t="s">
        <v>17</v>
      </c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R6" s="19"/>
      <c r="BE6" s="214"/>
      <c r="BS6" s="16" t="s">
        <v>6</v>
      </c>
    </row>
    <row r="7" spans="2:71" ht="12" customHeight="1">
      <c r="B7" s="19"/>
      <c r="D7" s="26" t="s">
        <v>18</v>
      </c>
      <c r="K7" s="24" t="s">
        <v>1</v>
      </c>
      <c r="AK7" s="26" t="s">
        <v>19</v>
      </c>
      <c r="AN7" s="24" t="s">
        <v>1</v>
      </c>
      <c r="AR7" s="19"/>
      <c r="BE7" s="214"/>
      <c r="BS7" s="16" t="s">
        <v>6</v>
      </c>
    </row>
    <row r="8" spans="2:71" ht="12" customHeight="1">
      <c r="B8" s="19"/>
      <c r="D8" s="26" t="s">
        <v>20</v>
      </c>
      <c r="K8" s="24" t="s">
        <v>21</v>
      </c>
      <c r="AK8" s="26" t="s">
        <v>22</v>
      </c>
      <c r="AN8" s="185">
        <v>45385</v>
      </c>
      <c r="AR8" s="19"/>
      <c r="BE8" s="214"/>
      <c r="BS8" s="16" t="s">
        <v>6</v>
      </c>
    </row>
    <row r="9" spans="2:71" ht="14.45" customHeight="1">
      <c r="B9" s="19"/>
      <c r="AR9" s="19"/>
      <c r="BE9" s="214"/>
      <c r="BS9" s="16" t="s">
        <v>6</v>
      </c>
    </row>
    <row r="10" spans="2:71" ht="12" customHeight="1">
      <c r="B10" s="19"/>
      <c r="D10" s="26" t="s">
        <v>23</v>
      </c>
      <c r="AK10" s="26" t="s">
        <v>24</v>
      </c>
      <c r="AN10" s="24" t="s">
        <v>1</v>
      </c>
      <c r="AR10" s="19"/>
      <c r="BE10" s="214"/>
      <c r="BS10" s="16" t="s">
        <v>6</v>
      </c>
    </row>
    <row r="11" spans="2:71" ht="18.4" customHeight="1">
      <c r="B11" s="19"/>
      <c r="E11" s="24" t="s">
        <v>21</v>
      </c>
      <c r="AK11" s="26" t="s">
        <v>25</v>
      </c>
      <c r="AN11" s="24" t="s">
        <v>1</v>
      </c>
      <c r="AR11" s="19"/>
      <c r="BE11" s="214"/>
      <c r="BS11" s="16" t="s">
        <v>6</v>
      </c>
    </row>
    <row r="12" spans="2:71" ht="6.95" customHeight="1">
      <c r="B12" s="19"/>
      <c r="AR12" s="19"/>
      <c r="BE12" s="214"/>
      <c r="BS12" s="16" t="s">
        <v>6</v>
      </c>
    </row>
    <row r="13" spans="2:71" ht="12" customHeight="1">
      <c r="B13" s="19"/>
      <c r="D13" s="26" t="s">
        <v>26</v>
      </c>
      <c r="AK13" s="26" t="s">
        <v>24</v>
      </c>
      <c r="AN13" s="28"/>
      <c r="AR13" s="19"/>
      <c r="BE13" s="214"/>
      <c r="BS13" s="16" t="s">
        <v>6</v>
      </c>
    </row>
    <row r="14" spans="2:71" ht="12.75">
      <c r="B14" s="19"/>
      <c r="E14" s="218" t="s">
        <v>888</v>
      </c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6" t="s">
        <v>25</v>
      </c>
      <c r="AN14" s="28"/>
      <c r="AR14" s="19"/>
      <c r="BE14" s="214"/>
      <c r="BS14" s="16" t="s">
        <v>6</v>
      </c>
    </row>
    <row r="15" spans="2:71" ht="6.95" customHeight="1">
      <c r="B15" s="19"/>
      <c r="AR15" s="19"/>
      <c r="BE15" s="214"/>
      <c r="BS15" s="16" t="s">
        <v>4</v>
      </c>
    </row>
    <row r="16" spans="2:71" ht="12" customHeight="1">
      <c r="B16" s="19"/>
      <c r="D16" s="26" t="s">
        <v>27</v>
      </c>
      <c r="AK16" s="26" t="s">
        <v>24</v>
      </c>
      <c r="AN16" s="24" t="s">
        <v>1</v>
      </c>
      <c r="AR16" s="19"/>
      <c r="BE16" s="214"/>
      <c r="BS16" s="16" t="s">
        <v>4</v>
      </c>
    </row>
    <row r="17" spans="2:71" ht="18.4" customHeight="1">
      <c r="B17" s="19"/>
      <c r="E17" s="24" t="s">
        <v>21</v>
      </c>
      <c r="AK17" s="26" t="s">
        <v>25</v>
      </c>
      <c r="AN17" s="24" t="s">
        <v>1</v>
      </c>
      <c r="AR17" s="19"/>
      <c r="BE17" s="214"/>
      <c r="BS17" s="16" t="s">
        <v>28</v>
      </c>
    </row>
    <row r="18" spans="2:71" ht="6.95" customHeight="1">
      <c r="B18" s="19"/>
      <c r="AR18" s="19"/>
      <c r="BE18" s="214"/>
      <c r="BS18" s="16" t="s">
        <v>6</v>
      </c>
    </row>
    <row r="19" spans="2:71" ht="12" customHeight="1">
      <c r="B19" s="19"/>
      <c r="D19" s="26" t="s">
        <v>29</v>
      </c>
      <c r="AK19" s="26" t="s">
        <v>24</v>
      </c>
      <c r="AN19" s="24" t="s">
        <v>1</v>
      </c>
      <c r="AR19" s="19"/>
      <c r="BE19" s="214"/>
      <c r="BS19" s="16" t="s">
        <v>6</v>
      </c>
    </row>
    <row r="20" spans="2:71" ht="18.4" customHeight="1">
      <c r="B20" s="19"/>
      <c r="E20" s="24" t="s">
        <v>21</v>
      </c>
      <c r="AK20" s="26" t="s">
        <v>25</v>
      </c>
      <c r="AN20" s="24" t="s">
        <v>1</v>
      </c>
      <c r="AR20" s="19"/>
      <c r="BE20" s="214"/>
      <c r="BS20" s="16" t="s">
        <v>28</v>
      </c>
    </row>
    <row r="21" spans="2:57" ht="6.95" customHeight="1">
      <c r="B21" s="19"/>
      <c r="AR21" s="19"/>
      <c r="BE21" s="214"/>
    </row>
    <row r="22" spans="2:57" ht="12" customHeight="1">
      <c r="B22" s="19"/>
      <c r="D22" s="26" t="s">
        <v>30</v>
      </c>
      <c r="AR22" s="19"/>
      <c r="BE22" s="214"/>
    </row>
    <row r="23" spans="2:57" ht="16.5" customHeight="1">
      <c r="B23" s="19"/>
      <c r="E23" s="220" t="s">
        <v>1</v>
      </c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R23" s="19"/>
      <c r="BE23" s="214"/>
    </row>
    <row r="24" spans="2:57" ht="6.95" customHeight="1">
      <c r="B24" s="19"/>
      <c r="AR24" s="19"/>
      <c r="BE24" s="214"/>
    </row>
    <row r="25" spans="2:57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14"/>
    </row>
    <row r="26" spans="2:57" s="1" customFormat="1" ht="25.9" customHeight="1">
      <c r="B26" s="31"/>
      <c r="D26" s="32" t="s">
        <v>31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21">
        <f>ROUND(AG94,2)</f>
        <v>8940000</v>
      </c>
      <c r="AL26" s="222"/>
      <c r="AM26" s="222"/>
      <c r="AN26" s="222"/>
      <c r="AO26" s="222"/>
      <c r="AR26" s="31"/>
      <c r="BE26" s="214"/>
    </row>
    <row r="27" spans="2:57" s="1" customFormat="1" ht="6.95" customHeight="1">
      <c r="B27" s="31"/>
      <c r="AR27" s="31"/>
      <c r="BE27" s="214"/>
    </row>
    <row r="28" spans="2:57" s="1" customFormat="1" ht="12.75">
      <c r="B28" s="31"/>
      <c r="L28" s="223" t="s">
        <v>32</v>
      </c>
      <c r="M28" s="223"/>
      <c r="N28" s="223"/>
      <c r="O28" s="223"/>
      <c r="P28" s="223"/>
      <c r="W28" s="223" t="s">
        <v>33</v>
      </c>
      <c r="X28" s="223"/>
      <c r="Y28" s="223"/>
      <c r="Z28" s="223"/>
      <c r="AA28" s="223"/>
      <c r="AB28" s="223"/>
      <c r="AC28" s="223"/>
      <c r="AD28" s="223"/>
      <c r="AE28" s="223"/>
      <c r="AK28" s="223" t="s">
        <v>34</v>
      </c>
      <c r="AL28" s="223"/>
      <c r="AM28" s="223"/>
      <c r="AN28" s="223"/>
      <c r="AO28" s="223"/>
      <c r="AR28" s="31"/>
      <c r="BE28" s="214"/>
    </row>
    <row r="29" spans="2:57" s="2" customFormat="1" ht="14.45" customHeight="1">
      <c r="B29" s="35"/>
      <c r="D29" s="26" t="s">
        <v>35</v>
      </c>
      <c r="F29" s="26" t="s">
        <v>36</v>
      </c>
      <c r="L29" s="201">
        <v>0.21</v>
      </c>
      <c r="M29" s="200"/>
      <c r="N29" s="200"/>
      <c r="O29" s="200"/>
      <c r="P29" s="200"/>
      <c r="W29" s="199">
        <f>ROUND(AZ94,2)</f>
        <v>8940000</v>
      </c>
      <c r="X29" s="200"/>
      <c r="Y29" s="200"/>
      <c r="Z29" s="200"/>
      <c r="AA29" s="200"/>
      <c r="AB29" s="200"/>
      <c r="AC29" s="200"/>
      <c r="AD29" s="200"/>
      <c r="AE29" s="200"/>
      <c r="AK29" s="199">
        <f>ROUND(AV94,2)</f>
        <v>1877400</v>
      </c>
      <c r="AL29" s="200"/>
      <c r="AM29" s="200"/>
      <c r="AN29" s="200"/>
      <c r="AO29" s="200"/>
      <c r="AR29" s="35"/>
      <c r="BE29" s="215"/>
    </row>
    <row r="30" spans="2:57" s="2" customFormat="1" ht="14.45" customHeight="1">
      <c r="B30" s="35"/>
      <c r="F30" s="26" t="s">
        <v>37</v>
      </c>
      <c r="L30" s="201">
        <v>0.15</v>
      </c>
      <c r="M30" s="200"/>
      <c r="N30" s="200"/>
      <c r="O30" s="200"/>
      <c r="P30" s="200"/>
      <c r="W30" s="199">
        <f>ROUND(BA94,2)</f>
        <v>0</v>
      </c>
      <c r="X30" s="200"/>
      <c r="Y30" s="200"/>
      <c r="Z30" s="200"/>
      <c r="AA30" s="200"/>
      <c r="AB30" s="200"/>
      <c r="AC30" s="200"/>
      <c r="AD30" s="200"/>
      <c r="AE30" s="200"/>
      <c r="AK30" s="199">
        <f>ROUND(AW94,2)</f>
        <v>0</v>
      </c>
      <c r="AL30" s="200"/>
      <c r="AM30" s="200"/>
      <c r="AN30" s="200"/>
      <c r="AO30" s="200"/>
      <c r="AR30" s="35"/>
      <c r="BE30" s="215"/>
    </row>
    <row r="31" spans="2:57" s="2" customFormat="1" ht="14.45" customHeight="1" hidden="1">
      <c r="B31" s="35"/>
      <c r="F31" s="26" t="s">
        <v>38</v>
      </c>
      <c r="L31" s="201">
        <v>0.21</v>
      </c>
      <c r="M31" s="200"/>
      <c r="N31" s="200"/>
      <c r="O31" s="200"/>
      <c r="P31" s="200"/>
      <c r="W31" s="199">
        <f>ROUND(BB94,2)</f>
        <v>0</v>
      </c>
      <c r="X31" s="200"/>
      <c r="Y31" s="200"/>
      <c r="Z31" s="200"/>
      <c r="AA31" s="200"/>
      <c r="AB31" s="200"/>
      <c r="AC31" s="200"/>
      <c r="AD31" s="200"/>
      <c r="AE31" s="200"/>
      <c r="AK31" s="199">
        <v>0</v>
      </c>
      <c r="AL31" s="200"/>
      <c r="AM31" s="200"/>
      <c r="AN31" s="200"/>
      <c r="AO31" s="200"/>
      <c r="AR31" s="35"/>
      <c r="BE31" s="215"/>
    </row>
    <row r="32" spans="2:57" s="2" customFormat="1" ht="14.45" customHeight="1" hidden="1">
      <c r="B32" s="35"/>
      <c r="F32" s="26" t="s">
        <v>39</v>
      </c>
      <c r="L32" s="201">
        <v>0.15</v>
      </c>
      <c r="M32" s="200"/>
      <c r="N32" s="200"/>
      <c r="O32" s="200"/>
      <c r="P32" s="200"/>
      <c r="W32" s="199">
        <f>ROUND(BC94,2)</f>
        <v>0</v>
      </c>
      <c r="X32" s="200"/>
      <c r="Y32" s="200"/>
      <c r="Z32" s="200"/>
      <c r="AA32" s="200"/>
      <c r="AB32" s="200"/>
      <c r="AC32" s="200"/>
      <c r="AD32" s="200"/>
      <c r="AE32" s="200"/>
      <c r="AK32" s="199">
        <v>0</v>
      </c>
      <c r="AL32" s="200"/>
      <c r="AM32" s="200"/>
      <c r="AN32" s="200"/>
      <c r="AO32" s="200"/>
      <c r="AR32" s="35"/>
      <c r="BE32" s="215"/>
    </row>
    <row r="33" spans="2:57" s="2" customFormat="1" ht="14.45" customHeight="1" hidden="1">
      <c r="B33" s="35"/>
      <c r="F33" s="26" t="s">
        <v>40</v>
      </c>
      <c r="L33" s="201">
        <v>0</v>
      </c>
      <c r="M33" s="200"/>
      <c r="N33" s="200"/>
      <c r="O33" s="200"/>
      <c r="P33" s="200"/>
      <c r="W33" s="199">
        <f>ROUND(BD94,2)</f>
        <v>0</v>
      </c>
      <c r="X33" s="200"/>
      <c r="Y33" s="200"/>
      <c r="Z33" s="200"/>
      <c r="AA33" s="200"/>
      <c r="AB33" s="200"/>
      <c r="AC33" s="200"/>
      <c r="AD33" s="200"/>
      <c r="AE33" s="200"/>
      <c r="AK33" s="199">
        <v>0</v>
      </c>
      <c r="AL33" s="200"/>
      <c r="AM33" s="200"/>
      <c r="AN33" s="200"/>
      <c r="AO33" s="200"/>
      <c r="AR33" s="35"/>
      <c r="BE33" s="215"/>
    </row>
    <row r="34" spans="2:57" s="1" customFormat="1" ht="6.95" customHeight="1">
      <c r="B34" s="31"/>
      <c r="AR34" s="31"/>
      <c r="BE34" s="214"/>
    </row>
    <row r="35" spans="2:44" s="1" customFormat="1" ht="25.9" customHeight="1">
      <c r="B35" s="31"/>
      <c r="C35" s="36"/>
      <c r="D35" s="37" t="s">
        <v>41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42</v>
      </c>
      <c r="U35" s="38"/>
      <c r="V35" s="38"/>
      <c r="W35" s="38"/>
      <c r="X35" s="202" t="s">
        <v>43</v>
      </c>
      <c r="Y35" s="203"/>
      <c r="Z35" s="203"/>
      <c r="AA35" s="203"/>
      <c r="AB35" s="203"/>
      <c r="AC35" s="38"/>
      <c r="AD35" s="38"/>
      <c r="AE35" s="38"/>
      <c r="AF35" s="38"/>
      <c r="AG35" s="38"/>
      <c r="AH35" s="38"/>
      <c r="AI35" s="38"/>
      <c r="AJ35" s="38"/>
      <c r="AK35" s="204">
        <f>SUM(AK26:AK33)</f>
        <v>10817400</v>
      </c>
      <c r="AL35" s="203"/>
      <c r="AM35" s="203"/>
      <c r="AN35" s="203"/>
      <c r="AO35" s="205"/>
      <c r="AP35" s="36"/>
      <c r="AQ35" s="36"/>
      <c r="AR35" s="31"/>
    </row>
    <row r="36" spans="2:44" s="1" customFormat="1" ht="6.95" customHeight="1">
      <c r="B36" s="31"/>
      <c r="AR36" s="31"/>
    </row>
    <row r="37" spans="2:44" s="1" customFormat="1" ht="14.45" customHeight="1">
      <c r="B37" s="31"/>
      <c r="AR37" s="31"/>
    </row>
    <row r="38" spans="2:44" ht="14.45" customHeight="1">
      <c r="B38" s="19"/>
      <c r="AR38" s="19"/>
    </row>
    <row r="39" spans="2:44" ht="14.45" customHeight="1">
      <c r="B39" s="19"/>
      <c r="AR39" s="19"/>
    </row>
    <row r="40" spans="2:44" ht="14.45" customHeight="1">
      <c r="B40" s="19"/>
      <c r="AR40" s="19"/>
    </row>
    <row r="41" spans="2:44" ht="14.45" customHeight="1">
      <c r="B41" s="19"/>
      <c r="AR41" s="19"/>
    </row>
    <row r="42" spans="2:44" ht="14.45" customHeight="1">
      <c r="B42" s="19"/>
      <c r="AR42" s="19"/>
    </row>
    <row r="43" spans="2:44" ht="14.45" customHeight="1">
      <c r="B43" s="19"/>
      <c r="AR43" s="19"/>
    </row>
    <row r="44" spans="2:44" ht="14.45" customHeight="1">
      <c r="B44" s="19"/>
      <c r="AR44" s="19"/>
    </row>
    <row r="45" spans="2:44" ht="14.45" customHeight="1">
      <c r="B45" s="19"/>
      <c r="AR45" s="19"/>
    </row>
    <row r="46" spans="2:44" ht="14.45" customHeight="1">
      <c r="B46" s="19"/>
      <c r="AR46" s="19"/>
    </row>
    <row r="47" spans="2:44" ht="14.45" customHeight="1">
      <c r="B47" s="19"/>
      <c r="AR47" s="19"/>
    </row>
    <row r="48" spans="2:44" ht="14.45" customHeight="1">
      <c r="B48" s="19"/>
      <c r="AR48" s="19"/>
    </row>
    <row r="49" spans="2:44" s="1" customFormat="1" ht="14.45" customHeight="1">
      <c r="B49" s="31"/>
      <c r="D49" s="40" t="s">
        <v>44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45</v>
      </c>
      <c r="AI49" s="41"/>
      <c r="AJ49" s="41"/>
      <c r="AK49" s="41"/>
      <c r="AL49" s="41"/>
      <c r="AM49" s="41"/>
      <c r="AN49" s="41"/>
      <c r="AO49" s="41"/>
      <c r="AR49" s="31"/>
    </row>
    <row r="50" spans="2:44" ht="12">
      <c r="B50" s="19"/>
      <c r="AR50" s="19"/>
    </row>
    <row r="51" spans="2:44" ht="12">
      <c r="B51" s="19"/>
      <c r="AR51" s="19"/>
    </row>
    <row r="52" spans="2:44" ht="12">
      <c r="B52" s="19"/>
      <c r="AR52" s="19"/>
    </row>
    <row r="53" spans="2:44" ht="12">
      <c r="B53" s="19"/>
      <c r="AR53" s="19"/>
    </row>
    <row r="54" spans="2:44" ht="12">
      <c r="B54" s="19"/>
      <c r="AR54" s="19"/>
    </row>
    <row r="55" spans="2:44" ht="12">
      <c r="B55" s="19"/>
      <c r="AR55" s="19"/>
    </row>
    <row r="56" spans="2:44" ht="12">
      <c r="B56" s="19"/>
      <c r="AR56" s="19"/>
    </row>
    <row r="57" spans="2:44" ht="12">
      <c r="B57" s="19"/>
      <c r="AR57" s="19"/>
    </row>
    <row r="58" spans="2:44" ht="12">
      <c r="B58" s="19"/>
      <c r="AR58" s="19"/>
    </row>
    <row r="59" spans="2:44" ht="12">
      <c r="B59" s="19"/>
      <c r="AR59" s="19"/>
    </row>
    <row r="60" spans="2:44" s="1" customFormat="1" ht="12.75">
      <c r="B60" s="31"/>
      <c r="D60" s="42" t="s">
        <v>46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2" t="s">
        <v>47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2" t="s">
        <v>46</v>
      </c>
      <c r="AI60" s="33"/>
      <c r="AJ60" s="33"/>
      <c r="AK60" s="33"/>
      <c r="AL60" s="33"/>
      <c r="AM60" s="42" t="s">
        <v>47</v>
      </c>
      <c r="AN60" s="33"/>
      <c r="AO60" s="33"/>
      <c r="AR60" s="31"/>
    </row>
    <row r="61" spans="2:44" ht="12">
      <c r="B61" s="19"/>
      <c r="AR61" s="19"/>
    </row>
    <row r="62" spans="2:44" ht="12">
      <c r="B62" s="19"/>
      <c r="AR62" s="19"/>
    </row>
    <row r="63" spans="2:44" ht="12">
      <c r="B63" s="19"/>
      <c r="AR63" s="19"/>
    </row>
    <row r="64" spans="2:44" s="1" customFormat="1" ht="12.75">
      <c r="B64" s="31"/>
      <c r="D64" s="40" t="s">
        <v>48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49</v>
      </c>
      <c r="AI64" s="41"/>
      <c r="AJ64" s="41"/>
      <c r="AK64" s="41"/>
      <c r="AL64" s="41"/>
      <c r="AM64" s="41"/>
      <c r="AN64" s="41"/>
      <c r="AO64" s="41"/>
      <c r="AR64" s="31"/>
    </row>
    <row r="65" spans="2:44" ht="12">
      <c r="B65" s="19"/>
      <c r="AR65" s="19"/>
    </row>
    <row r="66" spans="2:44" ht="12">
      <c r="B66" s="19"/>
      <c r="AR66" s="19"/>
    </row>
    <row r="67" spans="2:44" ht="12">
      <c r="B67" s="19"/>
      <c r="AR67" s="19"/>
    </row>
    <row r="68" spans="2:44" ht="12">
      <c r="B68" s="19"/>
      <c r="AR68" s="19"/>
    </row>
    <row r="69" spans="2:44" ht="12">
      <c r="B69" s="19"/>
      <c r="AR69" s="19"/>
    </row>
    <row r="70" spans="2:44" ht="12">
      <c r="B70" s="19"/>
      <c r="AR70" s="19"/>
    </row>
    <row r="71" spans="2:44" ht="12">
      <c r="B71" s="19"/>
      <c r="AR71" s="19"/>
    </row>
    <row r="72" spans="2:44" ht="12">
      <c r="B72" s="19"/>
      <c r="AR72" s="19"/>
    </row>
    <row r="73" spans="2:44" ht="12">
      <c r="B73" s="19"/>
      <c r="AR73" s="19"/>
    </row>
    <row r="74" spans="2:44" ht="12">
      <c r="B74" s="19"/>
      <c r="AR74" s="19"/>
    </row>
    <row r="75" spans="2:44" s="1" customFormat="1" ht="12.75">
      <c r="B75" s="31"/>
      <c r="D75" s="42" t="s">
        <v>46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2" t="s">
        <v>47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2" t="s">
        <v>46</v>
      </c>
      <c r="AI75" s="33"/>
      <c r="AJ75" s="33"/>
      <c r="AK75" s="33"/>
      <c r="AL75" s="33"/>
      <c r="AM75" s="42" t="s">
        <v>47</v>
      </c>
      <c r="AN75" s="33"/>
      <c r="AO75" s="33"/>
      <c r="AR75" s="31"/>
    </row>
    <row r="76" spans="2:44" s="1" customFormat="1" ht="12">
      <c r="B76" s="31"/>
      <c r="AR76" s="31"/>
    </row>
    <row r="77" spans="2:44" s="1" customFormat="1" ht="6.9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31"/>
    </row>
    <row r="81" spans="2:44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31"/>
    </row>
    <row r="82" spans="2:44" s="1" customFormat="1" ht="24.95" customHeight="1">
      <c r="B82" s="31"/>
      <c r="C82" s="20" t="s">
        <v>50</v>
      </c>
      <c r="AR82" s="31"/>
    </row>
    <row r="83" spans="2:44" s="1" customFormat="1" ht="6.95" customHeight="1">
      <c r="B83" s="31"/>
      <c r="AR83" s="31"/>
    </row>
    <row r="84" spans="2:44" s="3" customFormat="1" ht="12" customHeight="1">
      <c r="B84" s="47"/>
      <c r="C84" s="26" t="s">
        <v>13</v>
      </c>
      <c r="L84" s="3" t="str">
        <f>K5</f>
        <v>1834</v>
      </c>
      <c r="AR84" s="47"/>
    </row>
    <row r="85" spans="2:44" s="4" customFormat="1" ht="36.95" customHeight="1">
      <c r="B85" s="48"/>
      <c r="C85" s="49" t="s">
        <v>16</v>
      </c>
      <c r="L85" s="190" t="str">
        <f>K6</f>
        <v>Most přes Železárenský potok - Karviná zadání</v>
      </c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  <c r="AF85" s="191"/>
      <c r="AG85" s="191"/>
      <c r="AH85" s="191"/>
      <c r="AI85" s="191"/>
      <c r="AJ85" s="191"/>
      <c r="AK85" s="191"/>
      <c r="AL85" s="191"/>
      <c r="AM85" s="191"/>
      <c r="AN85" s="191"/>
      <c r="AO85" s="191"/>
      <c r="AR85" s="48"/>
    </row>
    <row r="86" spans="2:44" s="1" customFormat="1" ht="6.95" customHeight="1">
      <c r="B86" s="31"/>
      <c r="AR86" s="31"/>
    </row>
    <row r="87" spans="2:44" s="1" customFormat="1" ht="12" customHeight="1">
      <c r="B87" s="31"/>
      <c r="C87" s="26" t="s">
        <v>20</v>
      </c>
      <c r="L87" s="50" t="str">
        <f>IF(K8="","",K8)</f>
        <v xml:space="preserve"> </v>
      </c>
      <c r="AI87" s="26" t="s">
        <v>22</v>
      </c>
      <c r="AM87" s="192">
        <f>IF(AN8="","",AN8)</f>
        <v>45385</v>
      </c>
      <c r="AN87" s="192"/>
      <c r="AR87" s="31"/>
    </row>
    <row r="88" spans="2:44" s="1" customFormat="1" ht="6.95" customHeight="1">
      <c r="B88" s="31"/>
      <c r="AR88" s="31"/>
    </row>
    <row r="89" spans="2:56" s="1" customFormat="1" ht="15.2" customHeight="1">
      <c r="B89" s="31"/>
      <c r="C89" s="26" t="s">
        <v>23</v>
      </c>
      <c r="L89" s="3" t="str">
        <f>IF(E11="","",E11)</f>
        <v xml:space="preserve"> </v>
      </c>
      <c r="AI89" s="26" t="s">
        <v>27</v>
      </c>
      <c r="AM89" s="193" t="str">
        <f>IF(E17="","",E17)</f>
        <v xml:space="preserve"> </v>
      </c>
      <c r="AN89" s="194"/>
      <c r="AO89" s="194"/>
      <c r="AP89" s="194"/>
      <c r="AR89" s="31"/>
      <c r="AS89" s="195" t="s">
        <v>51</v>
      </c>
      <c r="AT89" s="196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2:56" s="1" customFormat="1" ht="15.2" customHeight="1">
      <c r="B90" s="31"/>
      <c r="C90" s="26" t="s">
        <v>26</v>
      </c>
      <c r="L90" s="3" t="str">
        <f>IF(E14="Vyplň údaj","",E14)</f>
        <v>MI Roads a.s.</v>
      </c>
      <c r="AI90" s="26" t="s">
        <v>29</v>
      </c>
      <c r="AM90" s="193" t="str">
        <f>IF(E20="","",E20)</f>
        <v xml:space="preserve"> </v>
      </c>
      <c r="AN90" s="194"/>
      <c r="AO90" s="194"/>
      <c r="AP90" s="194"/>
      <c r="AR90" s="31"/>
      <c r="AS90" s="197"/>
      <c r="AT90" s="198"/>
      <c r="BD90" s="55"/>
    </row>
    <row r="91" spans="2:56" s="1" customFormat="1" ht="10.9" customHeight="1">
      <c r="B91" s="31"/>
      <c r="AR91" s="31"/>
      <c r="AS91" s="197"/>
      <c r="AT91" s="198"/>
      <c r="BD91" s="55"/>
    </row>
    <row r="92" spans="2:56" s="1" customFormat="1" ht="29.25" customHeight="1">
      <c r="B92" s="31"/>
      <c r="C92" s="206" t="s">
        <v>52</v>
      </c>
      <c r="D92" s="207"/>
      <c r="E92" s="207"/>
      <c r="F92" s="207"/>
      <c r="G92" s="207"/>
      <c r="H92" s="56"/>
      <c r="I92" s="208" t="s">
        <v>53</v>
      </c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207"/>
      <c r="AD92" s="207"/>
      <c r="AE92" s="207"/>
      <c r="AF92" s="207"/>
      <c r="AG92" s="209" t="s">
        <v>54</v>
      </c>
      <c r="AH92" s="207"/>
      <c r="AI92" s="207"/>
      <c r="AJ92" s="207"/>
      <c r="AK92" s="207"/>
      <c r="AL92" s="207"/>
      <c r="AM92" s="207"/>
      <c r="AN92" s="208" t="s">
        <v>55</v>
      </c>
      <c r="AO92" s="207"/>
      <c r="AP92" s="210"/>
      <c r="AQ92" s="57" t="s">
        <v>56</v>
      </c>
      <c r="AR92" s="31"/>
      <c r="AS92" s="58" t="s">
        <v>57</v>
      </c>
      <c r="AT92" s="59" t="s">
        <v>58</v>
      </c>
      <c r="AU92" s="59" t="s">
        <v>59</v>
      </c>
      <c r="AV92" s="59" t="s">
        <v>60</v>
      </c>
      <c r="AW92" s="59" t="s">
        <v>61</v>
      </c>
      <c r="AX92" s="59" t="s">
        <v>62</v>
      </c>
      <c r="AY92" s="59" t="s">
        <v>63</v>
      </c>
      <c r="AZ92" s="59" t="s">
        <v>64</v>
      </c>
      <c r="BA92" s="59" t="s">
        <v>65</v>
      </c>
      <c r="BB92" s="59" t="s">
        <v>66</v>
      </c>
      <c r="BC92" s="59" t="s">
        <v>67</v>
      </c>
      <c r="BD92" s="60" t="s">
        <v>68</v>
      </c>
    </row>
    <row r="93" spans="2:56" s="1" customFormat="1" ht="10.9" customHeight="1">
      <c r="B93" s="31"/>
      <c r="AR93" s="31"/>
      <c r="AS93" s="6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2:90" s="5" customFormat="1" ht="32.45" customHeight="1">
      <c r="B94" s="62"/>
      <c r="C94" s="63" t="s">
        <v>69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11">
        <f>ROUND(SUM(AG95:AG97),2)</f>
        <v>8940000</v>
      </c>
      <c r="AH94" s="211"/>
      <c r="AI94" s="211"/>
      <c r="AJ94" s="211"/>
      <c r="AK94" s="211"/>
      <c r="AL94" s="211"/>
      <c r="AM94" s="211"/>
      <c r="AN94" s="212">
        <f>SUM(AG94,AT94)</f>
        <v>10817400</v>
      </c>
      <c r="AO94" s="212"/>
      <c r="AP94" s="212"/>
      <c r="AQ94" s="66" t="s">
        <v>1</v>
      </c>
      <c r="AR94" s="62"/>
      <c r="AS94" s="67">
        <f>ROUND(SUM(AS95:AS97),2)</f>
        <v>0</v>
      </c>
      <c r="AT94" s="68">
        <f>ROUND(SUM(AV94:AW94),2)</f>
        <v>1877400</v>
      </c>
      <c r="AU94" s="69">
        <f>ROUND(SUM(AU95:AU97),5)</f>
        <v>0</v>
      </c>
      <c r="AV94" s="68">
        <f>ROUND(AZ94*L29,2)</f>
        <v>1877400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ROUND(SUM(AZ95:AZ97),2)</f>
        <v>8940000</v>
      </c>
      <c r="BA94" s="68">
        <f>ROUND(SUM(BA95:BA97),2)</f>
        <v>0</v>
      </c>
      <c r="BB94" s="68">
        <f>ROUND(SUM(BB95:BB97),2)</f>
        <v>0</v>
      </c>
      <c r="BC94" s="68">
        <f>ROUND(SUM(BC95:BC97),2)</f>
        <v>0</v>
      </c>
      <c r="BD94" s="70">
        <f>ROUND(SUM(BD95:BD97),2)</f>
        <v>0</v>
      </c>
      <c r="BS94" s="71" t="s">
        <v>70</v>
      </c>
      <c r="BT94" s="71" t="s">
        <v>71</v>
      </c>
      <c r="BU94" s="72" t="s">
        <v>72</v>
      </c>
      <c r="BV94" s="71" t="s">
        <v>73</v>
      </c>
      <c r="BW94" s="71" t="s">
        <v>5</v>
      </c>
      <c r="BX94" s="71" t="s">
        <v>74</v>
      </c>
      <c r="CL94" s="71" t="s">
        <v>1</v>
      </c>
    </row>
    <row r="95" spans="1:91" s="6" customFormat="1" ht="16.5" customHeight="1">
      <c r="A95" s="73" t="s">
        <v>75</v>
      </c>
      <c r="B95" s="74"/>
      <c r="C95" s="75"/>
      <c r="D95" s="189" t="s">
        <v>76</v>
      </c>
      <c r="E95" s="189"/>
      <c r="F95" s="189"/>
      <c r="G95" s="189"/>
      <c r="H95" s="189"/>
      <c r="I95" s="76"/>
      <c r="J95" s="189" t="s">
        <v>77</v>
      </c>
      <c r="K95" s="189"/>
      <c r="L95" s="189"/>
      <c r="M95" s="189"/>
      <c r="N95" s="189"/>
      <c r="O95" s="189"/>
      <c r="P95" s="189"/>
      <c r="Q95" s="189"/>
      <c r="R95" s="189"/>
      <c r="S95" s="189"/>
      <c r="T95" s="189"/>
      <c r="U95" s="189"/>
      <c r="V95" s="189"/>
      <c r="W95" s="189"/>
      <c r="X95" s="189"/>
      <c r="Y95" s="189"/>
      <c r="Z95" s="189"/>
      <c r="AA95" s="189"/>
      <c r="AB95" s="189"/>
      <c r="AC95" s="189"/>
      <c r="AD95" s="189"/>
      <c r="AE95" s="189"/>
      <c r="AF95" s="189"/>
      <c r="AG95" s="187">
        <f>'000 - VRN'!J30</f>
        <v>508467.59</v>
      </c>
      <c r="AH95" s="188"/>
      <c r="AI95" s="188"/>
      <c r="AJ95" s="188"/>
      <c r="AK95" s="188"/>
      <c r="AL95" s="188"/>
      <c r="AM95" s="188"/>
      <c r="AN95" s="187">
        <f>SUM(AG95,AT95)</f>
        <v>615245.78</v>
      </c>
      <c r="AO95" s="188"/>
      <c r="AP95" s="188"/>
      <c r="AQ95" s="77" t="s">
        <v>78</v>
      </c>
      <c r="AR95" s="74"/>
      <c r="AS95" s="78">
        <v>0</v>
      </c>
      <c r="AT95" s="79">
        <f>ROUND(SUM(AV95:AW95),2)</f>
        <v>106778.19</v>
      </c>
      <c r="AU95" s="80">
        <f>'000 - VRN'!P123</f>
        <v>0</v>
      </c>
      <c r="AV95" s="79">
        <f>'000 - VRN'!J33</f>
        <v>106778.19</v>
      </c>
      <c r="AW95" s="79">
        <f>'000 - VRN'!J34</f>
        <v>0</v>
      </c>
      <c r="AX95" s="79">
        <f>'000 - VRN'!J35</f>
        <v>0</v>
      </c>
      <c r="AY95" s="79">
        <f>'000 - VRN'!J36</f>
        <v>0</v>
      </c>
      <c r="AZ95" s="79">
        <f>'000 - VRN'!F33</f>
        <v>508467.59</v>
      </c>
      <c r="BA95" s="79">
        <f>'000 - VRN'!F34</f>
        <v>0</v>
      </c>
      <c r="BB95" s="79">
        <f>'000 - VRN'!F35</f>
        <v>0</v>
      </c>
      <c r="BC95" s="79">
        <f>'000 - VRN'!F36</f>
        <v>0</v>
      </c>
      <c r="BD95" s="81">
        <f>'000 - VRN'!F37</f>
        <v>0</v>
      </c>
      <c r="BT95" s="82" t="s">
        <v>79</v>
      </c>
      <c r="BV95" s="82" t="s">
        <v>73</v>
      </c>
      <c r="BW95" s="82" t="s">
        <v>80</v>
      </c>
      <c r="BX95" s="82" t="s">
        <v>5</v>
      </c>
      <c r="CL95" s="82" t="s">
        <v>1</v>
      </c>
      <c r="CM95" s="82" t="s">
        <v>81</v>
      </c>
    </row>
    <row r="96" spans="1:91" s="6" customFormat="1" ht="16.5" customHeight="1">
      <c r="A96" s="73" t="s">
        <v>75</v>
      </c>
      <c r="B96" s="74"/>
      <c r="C96" s="75"/>
      <c r="D96" s="189" t="s">
        <v>82</v>
      </c>
      <c r="E96" s="189"/>
      <c r="F96" s="189"/>
      <c r="G96" s="189"/>
      <c r="H96" s="189"/>
      <c r="I96" s="76"/>
      <c r="J96" s="189" t="s">
        <v>83</v>
      </c>
      <c r="K96" s="189"/>
      <c r="L96" s="189"/>
      <c r="M96" s="189"/>
      <c r="N96" s="189"/>
      <c r="O96" s="189"/>
      <c r="P96" s="189"/>
      <c r="Q96" s="189"/>
      <c r="R96" s="189"/>
      <c r="S96" s="189"/>
      <c r="T96" s="189"/>
      <c r="U96" s="189"/>
      <c r="V96" s="189"/>
      <c r="W96" s="189"/>
      <c r="X96" s="189"/>
      <c r="Y96" s="189"/>
      <c r="Z96" s="189"/>
      <c r="AA96" s="189"/>
      <c r="AB96" s="189"/>
      <c r="AC96" s="189"/>
      <c r="AD96" s="189"/>
      <c r="AE96" s="189"/>
      <c r="AF96" s="189"/>
      <c r="AG96" s="187">
        <f>'001 - Demolice stávajícíh...'!J30</f>
        <v>485601.36</v>
      </c>
      <c r="AH96" s="188"/>
      <c r="AI96" s="188"/>
      <c r="AJ96" s="188"/>
      <c r="AK96" s="188"/>
      <c r="AL96" s="188"/>
      <c r="AM96" s="188"/>
      <c r="AN96" s="187">
        <f>SUM(AG96,AT96)</f>
        <v>587577.65</v>
      </c>
      <c r="AO96" s="188"/>
      <c r="AP96" s="188"/>
      <c r="AQ96" s="77" t="s">
        <v>78</v>
      </c>
      <c r="AR96" s="74"/>
      <c r="AS96" s="78">
        <v>0</v>
      </c>
      <c r="AT96" s="79">
        <f>ROUND(SUM(AV96:AW96),2)</f>
        <v>101976.29</v>
      </c>
      <c r="AU96" s="80">
        <f>'001 - Demolice stávajícíh...'!P120</f>
        <v>0</v>
      </c>
      <c r="AV96" s="79">
        <f>'001 - Demolice stávajícíh...'!J33</f>
        <v>101976.29</v>
      </c>
      <c r="AW96" s="79">
        <f>'001 - Demolice stávajícíh...'!J34</f>
        <v>0</v>
      </c>
      <c r="AX96" s="79">
        <f>'001 - Demolice stávajícíh...'!J35</f>
        <v>0</v>
      </c>
      <c r="AY96" s="79">
        <f>'001 - Demolice stávajícíh...'!J36</f>
        <v>0</v>
      </c>
      <c r="AZ96" s="79">
        <f>'001 - Demolice stávajícíh...'!F33</f>
        <v>485601.36</v>
      </c>
      <c r="BA96" s="79">
        <f>'001 - Demolice stávajícíh...'!F34</f>
        <v>0</v>
      </c>
      <c r="BB96" s="79">
        <f>'001 - Demolice stávajícíh...'!F35</f>
        <v>0</v>
      </c>
      <c r="BC96" s="79">
        <f>'001 - Demolice stávajícíh...'!F36</f>
        <v>0</v>
      </c>
      <c r="BD96" s="81">
        <f>'001 - Demolice stávajícíh...'!F37</f>
        <v>0</v>
      </c>
      <c r="BT96" s="82" t="s">
        <v>79</v>
      </c>
      <c r="BV96" s="82" t="s">
        <v>73</v>
      </c>
      <c r="BW96" s="82" t="s">
        <v>84</v>
      </c>
      <c r="BX96" s="82" t="s">
        <v>5</v>
      </c>
      <c r="CL96" s="82" t="s">
        <v>1</v>
      </c>
      <c r="CM96" s="82" t="s">
        <v>81</v>
      </c>
    </row>
    <row r="97" spans="1:91" s="6" customFormat="1" ht="16.5" customHeight="1">
      <c r="A97" s="73" t="s">
        <v>75</v>
      </c>
      <c r="B97" s="74"/>
      <c r="C97" s="75"/>
      <c r="D97" s="189" t="s">
        <v>85</v>
      </c>
      <c r="E97" s="189"/>
      <c r="F97" s="189"/>
      <c r="G97" s="189"/>
      <c r="H97" s="189"/>
      <c r="I97" s="76"/>
      <c r="J97" s="189" t="s">
        <v>86</v>
      </c>
      <c r="K97" s="189"/>
      <c r="L97" s="189"/>
      <c r="M97" s="189"/>
      <c r="N97" s="189"/>
      <c r="O97" s="189"/>
      <c r="P97" s="189"/>
      <c r="Q97" s="189"/>
      <c r="R97" s="189"/>
      <c r="S97" s="189"/>
      <c r="T97" s="189"/>
      <c r="U97" s="189"/>
      <c r="V97" s="189"/>
      <c r="W97" s="189"/>
      <c r="X97" s="189"/>
      <c r="Y97" s="189"/>
      <c r="Z97" s="189"/>
      <c r="AA97" s="189"/>
      <c r="AB97" s="189"/>
      <c r="AC97" s="189"/>
      <c r="AD97" s="189"/>
      <c r="AE97" s="189"/>
      <c r="AF97" s="189"/>
      <c r="AG97" s="187">
        <f>'201 - Most'!J30</f>
        <v>7945931.05</v>
      </c>
      <c r="AH97" s="188"/>
      <c r="AI97" s="188"/>
      <c r="AJ97" s="188"/>
      <c r="AK97" s="188"/>
      <c r="AL97" s="188"/>
      <c r="AM97" s="188"/>
      <c r="AN97" s="187">
        <f>SUM(AG97,AT97)</f>
        <v>9614576.57</v>
      </c>
      <c r="AO97" s="188"/>
      <c r="AP97" s="188"/>
      <c r="AQ97" s="77" t="s">
        <v>78</v>
      </c>
      <c r="AR97" s="74"/>
      <c r="AS97" s="83">
        <v>0</v>
      </c>
      <c r="AT97" s="84">
        <f>ROUND(SUM(AV97:AW97),2)</f>
        <v>1668645.52</v>
      </c>
      <c r="AU97" s="85">
        <f>'201 - Most'!P127</f>
        <v>0</v>
      </c>
      <c r="AV97" s="84">
        <f>'201 - Most'!J33</f>
        <v>1668645.52</v>
      </c>
      <c r="AW97" s="84">
        <f>'201 - Most'!J34</f>
        <v>0</v>
      </c>
      <c r="AX97" s="84">
        <f>'201 - Most'!J35</f>
        <v>0</v>
      </c>
      <c r="AY97" s="84">
        <f>'201 - Most'!J36</f>
        <v>0</v>
      </c>
      <c r="AZ97" s="84">
        <f>'201 - Most'!F33</f>
        <v>7945931.05</v>
      </c>
      <c r="BA97" s="84">
        <f>'201 - Most'!F34</f>
        <v>0</v>
      </c>
      <c r="BB97" s="84">
        <f>'201 - Most'!F35</f>
        <v>0</v>
      </c>
      <c r="BC97" s="84">
        <f>'201 - Most'!F36</f>
        <v>0</v>
      </c>
      <c r="BD97" s="86">
        <f>'201 - Most'!F37</f>
        <v>0</v>
      </c>
      <c r="BT97" s="82" t="s">
        <v>79</v>
      </c>
      <c r="BV97" s="82" t="s">
        <v>73</v>
      </c>
      <c r="BW97" s="82" t="s">
        <v>87</v>
      </c>
      <c r="BX97" s="82" t="s">
        <v>5</v>
      </c>
      <c r="CL97" s="82" t="s">
        <v>1</v>
      </c>
      <c r="CM97" s="82" t="s">
        <v>81</v>
      </c>
    </row>
    <row r="98" spans="2:44" s="1" customFormat="1" ht="30" customHeight="1">
      <c r="B98" s="31"/>
      <c r="AR98" s="31"/>
    </row>
    <row r="99" spans="2:44" s="1" customFormat="1" ht="6.95" customHeight="1">
      <c r="B99" s="43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31"/>
    </row>
  </sheetData>
  <sheetProtection algorithmName="SHA-512" hashValue="QhQYvhtL8c79HDrX0yfAsuTdCIdVeasfvaTWvPPq9VD/VAabU5emXn60rwzGUOkxFPpwgM1dm5MNwSnT9/kf/w==" saltValue="hzgmZuXuf3JLLMYUECbg+RpHf1fUdTogP1CRX/epTdTRxwLV4l61qpuxFvnEwIzu9kxW6ibmQMcpGnhVtVWC9g==" spinCount="100000" sheet="1" objects="1" scenarios="1" formatColumns="0" formatRows="0"/>
  <mergeCells count="50"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  <mergeCell ref="AN96:AP96"/>
    <mergeCell ref="AG96:AM96"/>
    <mergeCell ref="D96:H96"/>
    <mergeCell ref="J96:AF96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000 - VRN'!C2" display="/"/>
    <hyperlink ref="A96" location="'001 - Demolice stávajícíh...'!C2" display="/"/>
    <hyperlink ref="A97" location="'201 - Most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70"/>
  <sheetViews>
    <sheetView showGridLines="0" workbookViewId="0" topLeftCell="A2">
      <selection activeCell="E47" sqref="E47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AT2" s="16" t="s">
        <v>80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</row>
    <row r="4" spans="2:46" ht="24.95" customHeight="1">
      <c r="B4" s="19"/>
      <c r="D4" s="20" t="s">
        <v>88</v>
      </c>
      <c r="L4" s="19"/>
      <c r="M4" s="87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25" t="str">
        <f>'Rekapitulace stavby'!K6</f>
        <v>Most přes Železárenský potok - Karviná zadání</v>
      </c>
      <c r="F7" s="226"/>
      <c r="G7" s="226"/>
      <c r="H7" s="226"/>
      <c r="L7" s="19"/>
    </row>
    <row r="8" spans="2:12" s="1" customFormat="1" ht="12" customHeight="1">
      <c r="B8" s="31"/>
      <c r="D8" s="26" t="s">
        <v>89</v>
      </c>
      <c r="L8" s="31"/>
    </row>
    <row r="9" spans="2:12" s="1" customFormat="1" ht="16.5" customHeight="1">
      <c r="B9" s="31"/>
      <c r="E9" s="190" t="s">
        <v>90</v>
      </c>
      <c r="F9" s="224"/>
      <c r="G9" s="224"/>
      <c r="H9" s="224"/>
      <c r="L9" s="31"/>
    </row>
    <row r="10" spans="2:12" s="1" customFormat="1" ht="12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>
        <f>'Rekapitulace stavby'!AN8</f>
        <v>45385</v>
      </c>
      <c r="L12" s="31"/>
    </row>
    <row r="13" spans="2:12" s="1" customFormat="1" ht="10.9" customHeight="1">
      <c r="B13" s="31"/>
      <c r="L13" s="31"/>
    </row>
    <row r="14" spans="2:12" s="1" customFormat="1" ht="12" customHeight="1">
      <c r="B14" s="31"/>
      <c r="D14" s="26" t="s">
        <v>23</v>
      </c>
      <c r="I14" s="26" t="s">
        <v>24</v>
      </c>
      <c r="J14" s="24" t="str">
        <f>IF('Rekapitulace stavby'!AN10="","",'Rekapitulace stavby'!AN10)</f>
        <v/>
      </c>
      <c r="L14" s="31"/>
    </row>
    <row r="15" spans="2:12" s="1" customFormat="1" ht="18" customHeight="1">
      <c r="B15" s="31"/>
      <c r="E15" s="24" t="str">
        <f>IF('Rekapitulace stavby'!E11="","",'Rekapitulace stavby'!E11)</f>
        <v xml:space="preserve"> </v>
      </c>
      <c r="I15" s="26" t="s">
        <v>25</v>
      </c>
      <c r="J15" s="24" t="str">
        <f>IF('Rekapitulace stavby'!AN11="","",'Rekapitulace stavby'!AN11)</f>
        <v/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26</v>
      </c>
      <c r="I17" s="26" t="s">
        <v>24</v>
      </c>
      <c r="J17" s="27"/>
      <c r="L17" s="31"/>
    </row>
    <row r="18" spans="2:12" s="1" customFormat="1" ht="18" customHeight="1">
      <c r="B18" s="31"/>
      <c r="E18" s="227" t="str">
        <f>'Rekapitulace stavby'!E14</f>
        <v>MI Roads a.s.</v>
      </c>
      <c r="F18" s="216"/>
      <c r="G18" s="216"/>
      <c r="H18" s="216"/>
      <c r="I18" s="26" t="s">
        <v>25</v>
      </c>
      <c r="J18" s="27"/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27</v>
      </c>
      <c r="I20" s="26" t="s">
        <v>24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 xml:space="preserve"> </v>
      </c>
      <c r="I21" s="26" t="s">
        <v>25</v>
      </c>
      <c r="J21" s="24" t="str">
        <f>IF('Rekapitulace stavby'!AN17="","",'Rekapitulace stavby'!AN17)</f>
        <v/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29</v>
      </c>
      <c r="I23" s="26" t="s">
        <v>24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25</v>
      </c>
      <c r="J24" s="24" t="str">
        <f>IF('Rekapitulace stavby'!AN20="","",'Rekapitulace stavby'!AN20)</f>
        <v/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30</v>
      </c>
      <c r="L26" s="31"/>
    </row>
    <row r="27" spans="2:12" s="7" customFormat="1" ht="16.5" customHeight="1">
      <c r="B27" s="88"/>
      <c r="E27" s="220" t="s">
        <v>1</v>
      </c>
      <c r="F27" s="220"/>
      <c r="G27" s="220"/>
      <c r="H27" s="220"/>
      <c r="L27" s="88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89" t="s">
        <v>31</v>
      </c>
      <c r="J30" s="65">
        <f>ROUND(J123,2)</f>
        <v>508467.59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5" customHeight="1">
      <c r="B32" s="31"/>
      <c r="F32" s="34" t="s">
        <v>33</v>
      </c>
      <c r="I32" s="34" t="s">
        <v>32</v>
      </c>
      <c r="J32" s="34" t="s">
        <v>34</v>
      </c>
      <c r="L32" s="31"/>
    </row>
    <row r="33" spans="2:12" s="1" customFormat="1" ht="14.45" customHeight="1">
      <c r="B33" s="31"/>
      <c r="D33" s="54" t="s">
        <v>35</v>
      </c>
      <c r="E33" s="26" t="s">
        <v>36</v>
      </c>
      <c r="F33" s="90">
        <f>ROUND((SUM(BE123:BE169)),2)</f>
        <v>508467.59</v>
      </c>
      <c r="I33" s="91">
        <v>0.21</v>
      </c>
      <c r="J33" s="90">
        <f>ROUND(((SUM(BE123:BE169))*I33),2)</f>
        <v>106778.19</v>
      </c>
      <c r="L33" s="31"/>
    </row>
    <row r="34" spans="2:12" s="1" customFormat="1" ht="14.45" customHeight="1">
      <c r="B34" s="31"/>
      <c r="E34" s="26" t="s">
        <v>37</v>
      </c>
      <c r="F34" s="90">
        <f>ROUND((SUM(BF123:BF169)),2)</f>
        <v>0</v>
      </c>
      <c r="I34" s="91">
        <v>0.15</v>
      </c>
      <c r="J34" s="90">
        <f>ROUND(((SUM(BF123:BF169))*I34),2)</f>
        <v>0</v>
      </c>
      <c r="L34" s="31"/>
    </row>
    <row r="35" spans="2:12" s="1" customFormat="1" ht="14.45" customHeight="1" hidden="1">
      <c r="B35" s="31"/>
      <c r="E35" s="26" t="s">
        <v>38</v>
      </c>
      <c r="F35" s="90">
        <f>ROUND((SUM(BG123:BG169)),2)</f>
        <v>0</v>
      </c>
      <c r="I35" s="91">
        <v>0.21</v>
      </c>
      <c r="J35" s="90">
        <f>0</f>
        <v>0</v>
      </c>
      <c r="L35" s="31"/>
    </row>
    <row r="36" spans="2:12" s="1" customFormat="1" ht="14.45" customHeight="1" hidden="1">
      <c r="B36" s="31"/>
      <c r="E36" s="26" t="s">
        <v>39</v>
      </c>
      <c r="F36" s="90">
        <f>ROUND((SUM(BH123:BH169)),2)</f>
        <v>0</v>
      </c>
      <c r="I36" s="91">
        <v>0.15</v>
      </c>
      <c r="J36" s="90">
        <f>0</f>
        <v>0</v>
      </c>
      <c r="L36" s="31"/>
    </row>
    <row r="37" spans="2:12" s="1" customFormat="1" ht="14.45" customHeight="1" hidden="1">
      <c r="B37" s="31"/>
      <c r="E37" s="26" t="s">
        <v>40</v>
      </c>
      <c r="F37" s="90">
        <f>ROUND((SUM(BI123:BI169)),2)</f>
        <v>0</v>
      </c>
      <c r="I37" s="91">
        <v>0</v>
      </c>
      <c r="J37" s="90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2"/>
      <c r="D39" s="93" t="s">
        <v>41</v>
      </c>
      <c r="E39" s="56"/>
      <c r="F39" s="56"/>
      <c r="G39" s="94" t="s">
        <v>42</v>
      </c>
      <c r="H39" s="95" t="s">
        <v>43</v>
      </c>
      <c r="I39" s="56"/>
      <c r="J39" s="96">
        <f>SUM(J30:J37)</f>
        <v>615245.78</v>
      </c>
      <c r="K39" s="97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44</v>
      </c>
      <c r="E50" s="41"/>
      <c r="F50" s="41"/>
      <c r="G50" s="40" t="s">
        <v>45</v>
      </c>
      <c r="H50" s="41"/>
      <c r="I50" s="41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31"/>
      <c r="D61" s="42" t="s">
        <v>46</v>
      </c>
      <c r="E61" s="33"/>
      <c r="F61" s="98" t="s">
        <v>47</v>
      </c>
      <c r="G61" s="42" t="s">
        <v>46</v>
      </c>
      <c r="H61" s="33"/>
      <c r="I61" s="33"/>
      <c r="J61" s="99" t="s">
        <v>47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31"/>
      <c r="D65" s="40" t="s">
        <v>48</v>
      </c>
      <c r="E65" s="41"/>
      <c r="F65" s="41"/>
      <c r="G65" s="40" t="s">
        <v>49</v>
      </c>
      <c r="H65" s="41"/>
      <c r="I65" s="41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31"/>
      <c r="D76" s="42" t="s">
        <v>46</v>
      </c>
      <c r="E76" s="33"/>
      <c r="F76" s="98" t="s">
        <v>47</v>
      </c>
      <c r="G76" s="42" t="s">
        <v>46</v>
      </c>
      <c r="H76" s="33"/>
      <c r="I76" s="33"/>
      <c r="J76" s="99" t="s">
        <v>47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91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25" t="str">
        <f>E7</f>
        <v>Most přes Železárenský potok - Karviná zadání</v>
      </c>
      <c r="F85" s="226"/>
      <c r="G85" s="226"/>
      <c r="H85" s="226"/>
      <c r="L85" s="31"/>
    </row>
    <row r="86" spans="2:12" s="1" customFormat="1" ht="12" customHeight="1">
      <c r="B86" s="31"/>
      <c r="C86" s="26" t="s">
        <v>89</v>
      </c>
      <c r="L86" s="31"/>
    </row>
    <row r="87" spans="2:12" s="1" customFormat="1" ht="16.5" customHeight="1">
      <c r="B87" s="31"/>
      <c r="E87" s="190" t="str">
        <f>E9</f>
        <v>000 - VRN</v>
      </c>
      <c r="F87" s="224"/>
      <c r="G87" s="224"/>
      <c r="H87" s="224"/>
      <c r="L87" s="31"/>
    </row>
    <row r="88" spans="2:12" s="1" customFormat="1" ht="6.95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 xml:space="preserve"> </v>
      </c>
      <c r="I89" s="26" t="s">
        <v>22</v>
      </c>
      <c r="J89" s="51">
        <f>IF(J12="","",J12)</f>
        <v>45385</v>
      </c>
      <c r="L89" s="31"/>
    </row>
    <row r="90" spans="2:12" s="1" customFormat="1" ht="6.95" customHeight="1">
      <c r="B90" s="31"/>
      <c r="L90" s="31"/>
    </row>
    <row r="91" spans="2:12" s="1" customFormat="1" ht="15.2" customHeight="1">
      <c r="B91" s="31"/>
      <c r="C91" s="26" t="s">
        <v>23</v>
      </c>
      <c r="F91" s="24" t="str">
        <f>E15</f>
        <v xml:space="preserve"> </v>
      </c>
      <c r="I91" s="26" t="s">
        <v>27</v>
      </c>
      <c r="J91" s="29" t="str">
        <f>E21</f>
        <v xml:space="preserve"> </v>
      </c>
      <c r="L91" s="31"/>
    </row>
    <row r="92" spans="2:12" s="1" customFormat="1" ht="15.2" customHeight="1">
      <c r="B92" s="31"/>
      <c r="C92" s="26" t="s">
        <v>26</v>
      </c>
      <c r="F92" s="24" t="str">
        <f>IF(E18="","",E18)</f>
        <v>MI Roads a.s.</v>
      </c>
      <c r="I92" s="26" t="s">
        <v>29</v>
      </c>
      <c r="J92" s="29" t="str">
        <f>E24</f>
        <v xml:space="preserve"> 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0" t="s">
        <v>92</v>
      </c>
      <c r="D94" s="92"/>
      <c r="E94" s="92"/>
      <c r="F94" s="92"/>
      <c r="G94" s="92"/>
      <c r="H94" s="92"/>
      <c r="I94" s="92"/>
      <c r="J94" s="101" t="s">
        <v>93</v>
      </c>
      <c r="K94" s="92"/>
      <c r="L94" s="31"/>
    </row>
    <row r="95" spans="2:12" s="1" customFormat="1" ht="10.35" customHeight="1">
      <c r="B95" s="31"/>
      <c r="L95" s="31"/>
    </row>
    <row r="96" spans="2:47" s="1" customFormat="1" ht="22.9" customHeight="1">
      <c r="B96" s="31"/>
      <c r="C96" s="102" t="s">
        <v>94</v>
      </c>
      <c r="J96" s="65">
        <f>J123</f>
        <v>508467.59</v>
      </c>
      <c r="L96" s="31"/>
      <c r="AU96" s="16" t="s">
        <v>95</v>
      </c>
    </row>
    <row r="97" spans="2:12" s="8" customFormat="1" ht="24.95" customHeight="1">
      <c r="B97" s="103"/>
      <c r="D97" s="104" t="s">
        <v>96</v>
      </c>
      <c r="E97" s="105"/>
      <c r="F97" s="105"/>
      <c r="G97" s="105"/>
      <c r="H97" s="105"/>
      <c r="I97" s="105"/>
      <c r="J97" s="106">
        <f>J124</f>
        <v>508467.59</v>
      </c>
      <c r="L97" s="103"/>
    </row>
    <row r="98" spans="2:12" s="9" customFormat="1" ht="19.9" customHeight="1">
      <c r="B98" s="107"/>
      <c r="D98" s="108" t="s">
        <v>97</v>
      </c>
      <c r="E98" s="109"/>
      <c r="F98" s="109"/>
      <c r="G98" s="109"/>
      <c r="H98" s="109"/>
      <c r="I98" s="109"/>
      <c r="J98" s="110">
        <f>J125</f>
        <v>343633</v>
      </c>
      <c r="L98" s="107"/>
    </row>
    <row r="99" spans="2:12" s="9" customFormat="1" ht="19.9" customHeight="1">
      <c r="B99" s="107"/>
      <c r="D99" s="108" t="s">
        <v>98</v>
      </c>
      <c r="E99" s="109"/>
      <c r="F99" s="109"/>
      <c r="G99" s="109"/>
      <c r="H99" s="109"/>
      <c r="I99" s="109"/>
      <c r="J99" s="110">
        <f>J144</f>
        <v>26386</v>
      </c>
      <c r="L99" s="107"/>
    </row>
    <row r="100" spans="2:12" s="9" customFormat="1" ht="19.9" customHeight="1">
      <c r="B100" s="107"/>
      <c r="D100" s="108" t="s">
        <v>99</v>
      </c>
      <c r="E100" s="109"/>
      <c r="F100" s="109"/>
      <c r="G100" s="109"/>
      <c r="H100" s="109"/>
      <c r="I100" s="109"/>
      <c r="J100" s="110">
        <f>J148</f>
        <v>31236.59</v>
      </c>
      <c r="L100" s="107"/>
    </row>
    <row r="101" spans="2:12" s="9" customFormat="1" ht="19.9" customHeight="1">
      <c r="B101" s="107"/>
      <c r="D101" s="108" t="s">
        <v>100</v>
      </c>
      <c r="E101" s="109"/>
      <c r="F101" s="109"/>
      <c r="G101" s="109"/>
      <c r="H101" s="109"/>
      <c r="I101" s="109"/>
      <c r="J101" s="110">
        <f>J151</f>
        <v>46662</v>
      </c>
      <c r="L101" s="107"/>
    </row>
    <row r="102" spans="2:12" s="9" customFormat="1" ht="19.9" customHeight="1">
      <c r="B102" s="107"/>
      <c r="D102" s="108" t="s">
        <v>101</v>
      </c>
      <c r="E102" s="109"/>
      <c r="F102" s="109"/>
      <c r="G102" s="109"/>
      <c r="H102" s="109"/>
      <c r="I102" s="109"/>
      <c r="J102" s="110">
        <f>J157</f>
        <v>49995</v>
      </c>
      <c r="L102" s="107"/>
    </row>
    <row r="103" spans="2:12" s="9" customFormat="1" ht="19.9" customHeight="1">
      <c r="B103" s="107"/>
      <c r="D103" s="108" t="s">
        <v>102</v>
      </c>
      <c r="E103" s="109"/>
      <c r="F103" s="109"/>
      <c r="G103" s="109"/>
      <c r="H103" s="109"/>
      <c r="I103" s="109"/>
      <c r="J103" s="110">
        <f>J164</f>
        <v>10555</v>
      </c>
      <c r="L103" s="107"/>
    </row>
    <row r="104" spans="2:12" s="1" customFormat="1" ht="21.75" customHeight="1">
      <c r="B104" s="31"/>
      <c r="L104" s="31"/>
    </row>
    <row r="105" spans="2:12" s="1" customFormat="1" ht="6.95" customHeight="1">
      <c r="B105" s="43"/>
      <c r="C105" s="44"/>
      <c r="D105" s="44"/>
      <c r="E105" s="44"/>
      <c r="F105" s="44"/>
      <c r="G105" s="44"/>
      <c r="H105" s="44"/>
      <c r="I105" s="44"/>
      <c r="J105" s="44"/>
      <c r="K105" s="44"/>
      <c r="L105" s="31"/>
    </row>
    <row r="109" spans="2:12" s="1" customFormat="1" ht="6.95" customHeight="1"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31"/>
    </row>
    <row r="110" spans="2:12" s="1" customFormat="1" ht="24.95" customHeight="1">
      <c r="B110" s="31"/>
      <c r="C110" s="20" t="s">
        <v>103</v>
      </c>
      <c r="L110" s="31"/>
    </row>
    <row r="111" spans="2:12" s="1" customFormat="1" ht="6.95" customHeight="1">
      <c r="B111" s="31"/>
      <c r="L111" s="31"/>
    </row>
    <row r="112" spans="2:12" s="1" customFormat="1" ht="12" customHeight="1">
      <c r="B112" s="31"/>
      <c r="C112" s="26" t="s">
        <v>16</v>
      </c>
      <c r="L112" s="31"/>
    </row>
    <row r="113" spans="2:12" s="1" customFormat="1" ht="16.5" customHeight="1">
      <c r="B113" s="31"/>
      <c r="E113" s="225" t="str">
        <f>E7</f>
        <v>Most přes Železárenský potok - Karviná zadání</v>
      </c>
      <c r="F113" s="226"/>
      <c r="G113" s="226"/>
      <c r="H113" s="226"/>
      <c r="L113" s="31"/>
    </row>
    <row r="114" spans="2:12" s="1" customFormat="1" ht="12" customHeight="1">
      <c r="B114" s="31"/>
      <c r="C114" s="26" t="s">
        <v>89</v>
      </c>
      <c r="L114" s="31"/>
    </row>
    <row r="115" spans="2:12" s="1" customFormat="1" ht="16.5" customHeight="1">
      <c r="B115" s="31"/>
      <c r="E115" s="190" t="str">
        <f>E9</f>
        <v>000 - VRN</v>
      </c>
      <c r="F115" s="224"/>
      <c r="G115" s="224"/>
      <c r="H115" s="224"/>
      <c r="L115" s="31"/>
    </row>
    <row r="116" spans="2:12" s="1" customFormat="1" ht="6.95" customHeight="1">
      <c r="B116" s="31"/>
      <c r="L116" s="31"/>
    </row>
    <row r="117" spans="2:12" s="1" customFormat="1" ht="12" customHeight="1">
      <c r="B117" s="31"/>
      <c r="C117" s="26" t="s">
        <v>20</v>
      </c>
      <c r="F117" s="24" t="str">
        <f>F12</f>
        <v xml:space="preserve"> </v>
      </c>
      <c r="I117" s="26" t="s">
        <v>22</v>
      </c>
      <c r="J117" s="51">
        <f>IF(J12="","",J12)</f>
        <v>45385</v>
      </c>
      <c r="L117" s="31"/>
    </row>
    <row r="118" spans="2:12" s="1" customFormat="1" ht="6.95" customHeight="1">
      <c r="B118" s="31"/>
      <c r="L118" s="31"/>
    </row>
    <row r="119" spans="2:12" s="1" customFormat="1" ht="15.2" customHeight="1">
      <c r="B119" s="31"/>
      <c r="C119" s="26" t="s">
        <v>23</v>
      </c>
      <c r="F119" s="24" t="str">
        <f>E15</f>
        <v xml:space="preserve"> </v>
      </c>
      <c r="I119" s="26" t="s">
        <v>27</v>
      </c>
      <c r="J119" s="29" t="str">
        <f>E21</f>
        <v xml:space="preserve"> </v>
      </c>
      <c r="L119" s="31"/>
    </row>
    <row r="120" spans="2:12" s="1" customFormat="1" ht="15.2" customHeight="1">
      <c r="B120" s="31"/>
      <c r="C120" s="26" t="s">
        <v>26</v>
      </c>
      <c r="F120" s="24" t="str">
        <f>IF(E18="","",E18)</f>
        <v>MI Roads a.s.</v>
      </c>
      <c r="I120" s="26" t="s">
        <v>29</v>
      </c>
      <c r="J120" s="29" t="str">
        <f>E24</f>
        <v xml:space="preserve"> </v>
      </c>
      <c r="L120" s="31"/>
    </row>
    <row r="121" spans="2:12" s="1" customFormat="1" ht="10.35" customHeight="1">
      <c r="B121" s="31"/>
      <c r="L121" s="31"/>
    </row>
    <row r="122" spans="2:20" s="10" customFormat="1" ht="29.25" customHeight="1">
      <c r="B122" s="111"/>
      <c r="C122" s="112" t="s">
        <v>104</v>
      </c>
      <c r="D122" s="113" t="s">
        <v>56</v>
      </c>
      <c r="E122" s="113" t="s">
        <v>52</v>
      </c>
      <c r="F122" s="113" t="s">
        <v>53</v>
      </c>
      <c r="G122" s="113" t="s">
        <v>105</v>
      </c>
      <c r="H122" s="113" t="s">
        <v>106</v>
      </c>
      <c r="I122" s="113" t="s">
        <v>107</v>
      </c>
      <c r="J122" s="114" t="s">
        <v>93</v>
      </c>
      <c r="K122" s="115" t="s">
        <v>108</v>
      </c>
      <c r="L122" s="111"/>
      <c r="M122" s="58" t="s">
        <v>1</v>
      </c>
      <c r="N122" s="59" t="s">
        <v>35</v>
      </c>
      <c r="O122" s="59" t="s">
        <v>109</v>
      </c>
      <c r="P122" s="59" t="s">
        <v>110</v>
      </c>
      <c r="Q122" s="59" t="s">
        <v>111</v>
      </c>
      <c r="R122" s="59" t="s">
        <v>112</v>
      </c>
      <c r="S122" s="59" t="s">
        <v>113</v>
      </c>
      <c r="T122" s="60" t="s">
        <v>114</v>
      </c>
    </row>
    <row r="123" spans="2:63" s="1" customFormat="1" ht="22.9" customHeight="1">
      <c r="B123" s="31"/>
      <c r="C123" s="63" t="s">
        <v>115</v>
      </c>
      <c r="J123" s="116">
        <f>BK123</f>
        <v>508467.59</v>
      </c>
      <c r="L123" s="31"/>
      <c r="M123" s="61"/>
      <c r="N123" s="52"/>
      <c r="O123" s="52"/>
      <c r="P123" s="117">
        <f>P124</f>
        <v>0</v>
      </c>
      <c r="Q123" s="52"/>
      <c r="R123" s="117">
        <f>R124</f>
        <v>0</v>
      </c>
      <c r="S123" s="52"/>
      <c r="T123" s="118">
        <f>T124</f>
        <v>0</v>
      </c>
      <c r="AT123" s="16" t="s">
        <v>70</v>
      </c>
      <c r="AU123" s="16" t="s">
        <v>95</v>
      </c>
      <c r="BK123" s="119">
        <f>BK124</f>
        <v>508467.59</v>
      </c>
    </row>
    <row r="124" spans="2:63" s="11" customFormat="1" ht="25.9" customHeight="1">
      <c r="B124" s="120"/>
      <c r="D124" s="121" t="s">
        <v>70</v>
      </c>
      <c r="E124" s="122" t="s">
        <v>77</v>
      </c>
      <c r="F124" s="122" t="s">
        <v>116</v>
      </c>
      <c r="I124" s="123"/>
      <c r="J124" s="124">
        <f>BK124</f>
        <v>508467.59</v>
      </c>
      <c r="L124" s="120"/>
      <c r="M124" s="125"/>
      <c r="P124" s="126">
        <f>P125+P144+P148+P151+P157+P164</f>
        <v>0</v>
      </c>
      <c r="R124" s="126">
        <f>R125+R144+R148+R151+R157+R164</f>
        <v>0</v>
      </c>
      <c r="T124" s="127">
        <f>T125+T144+T148+T151+T157+T164</f>
        <v>0</v>
      </c>
      <c r="AR124" s="121" t="s">
        <v>117</v>
      </c>
      <c r="AT124" s="128" t="s">
        <v>70</v>
      </c>
      <c r="AU124" s="128" t="s">
        <v>71</v>
      </c>
      <c r="AY124" s="121" t="s">
        <v>118</v>
      </c>
      <c r="BK124" s="129">
        <f>BK125+BK144+BK148+BK151+BK157+BK164</f>
        <v>508467.59</v>
      </c>
    </row>
    <row r="125" spans="2:63" s="11" customFormat="1" ht="22.9" customHeight="1">
      <c r="B125" s="120"/>
      <c r="D125" s="121" t="s">
        <v>70</v>
      </c>
      <c r="E125" s="130" t="s">
        <v>119</v>
      </c>
      <c r="F125" s="130" t="s">
        <v>120</v>
      </c>
      <c r="I125" s="123"/>
      <c r="J125" s="131">
        <f>BK125</f>
        <v>343633</v>
      </c>
      <c r="L125" s="120"/>
      <c r="M125" s="125"/>
      <c r="P125" s="126">
        <f>SUM(P126:P143)</f>
        <v>0</v>
      </c>
      <c r="R125" s="126">
        <f>SUM(R126:R143)</f>
        <v>0</v>
      </c>
      <c r="T125" s="127">
        <f>SUM(T126:T143)</f>
        <v>0</v>
      </c>
      <c r="AR125" s="121" t="s">
        <v>117</v>
      </c>
      <c r="AT125" s="128" t="s">
        <v>70</v>
      </c>
      <c r="AU125" s="128" t="s">
        <v>79</v>
      </c>
      <c r="AY125" s="121" t="s">
        <v>118</v>
      </c>
      <c r="BK125" s="129">
        <f>SUM(BK126:BK143)</f>
        <v>343633</v>
      </c>
    </row>
    <row r="126" spans="2:65" s="1" customFormat="1" ht="16.5" customHeight="1">
      <c r="B126" s="31"/>
      <c r="C126" s="132" t="s">
        <v>79</v>
      </c>
      <c r="D126" s="132" t="s">
        <v>121</v>
      </c>
      <c r="E126" s="133" t="s">
        <v>122</v>
      </c>
      <c r="F126" s="134" t="s">
        <v>123</v>
      </c>
      <c r="G126" s="135" t="s">
        <v>124</v>
      </c>
      <c r="H126" s="136">
        <v>1</v>
      </c>
      <c r="I126" s="137">
        <v>10666</v>
      </c>
      <c r="J126" s="138">
        <f>ROUND(I126*H126,2)</f>
        <v>10666</v>
      </c>
      <c r="K126" s="139"/>
      <c r="L126" s="31"/>
      <c r="M126" s="140" t="s">
        <v>1</v>
      </c>
      <c r="N126" s="141" t="s">
        <v>36</v>
      </c>
      <c r="P126" s="142">
        <f>O126*H126</f>
        <v>0</v>
      </c>
      <c r="Q126" s="142">
        <v>0</v>
      </c>
      <c r="R126" s="142">
        <f>Q126*H126</f>
        <v>0</v>
      </c>
      <c r="S126" s="142">
        <v>0</v>
      </c>
      <c r="T126" s="143">
        <f>S126*H126</f>
        <v>0</v>
      </c>
      <c r="AR126" s="144" t="s">
        <v>125</v>
      </c>
      <c r="AT126" s="144" t="s">
        <v>121</v>
      </c>
      <c r="AU126" s="144" t="s">
        <v>81</v>
      </c>
      <c r="AY126" s="16" t="s">
        <v>118</v>
      </c>
      <c r="BE126" s="145">
        <f>IF(N126="základní",J126,0)</f>
        <v>10666</v>
      </c>
      <c r="BF126" s="145">
        <f>IF(N126="snížená",J126,0)</f>
        <v>0</v>
      </c>
      <c r="BG126" s="145">
        <f>IF(N126="zákl. přenesená",J126,0)</f>
        <v>0</v>
      </c>
      <c r="BH126" s="145">
        <f>IF(N126="sníž. přenesená",J126,0)</f>
        <v>0</v>
      </c>
      <c r="BI126" s="145">
        <f>IF(N126="nulová",J126,0)</f>
        <v>0</v>
      </c>
      <c r="BJ126" s="16" t="s">
        <v>79</v>
      </c>
      <c r="BK126" s="145">
        <f>ROUND(I126*H126,2)</f>
        <v>10666</v>
      </c>
      <c r="BL126" s="16" t="s">
        <v>125</v>
      </c>
      <c r="BM126" s="144" t="s">
        <v>81</v>
      </c>
    </row>
    <row r="127" spans="2:47" s="1" customFormat="1" ht="12">
      <c r="B127" s="31"/>
      <c r="D127" s="146" t="s">
        <v>126</v>
      </c>
      <c r="F127" s="147" t="s">
        <v>123</v>
      </c>
      <c r="I127" s="148"/>
      <c r="L127" s="31"/>
      <c r="M127" s="149"/>
      <c r="T127" s="55"/>
      <c r="AT127" s="16" t="s">
        <v>126</v>
      </c>
      <c r="AU127" s="16" t="s">
        <v>81</v>
      </c>
    </row>
    <row r="128" spans="2:65" s="1" customFormat="1" ht="16.5" customHeight="1">
      <c r="B128" s="31"/>
      <c r="C128" s="132" t="s">
        <v>81</v>
      </c>
      <c r="D128" s="132" t="s">
        <v>121</v>
      </c>
      <c r="E128" s="133" t="s">
        <v>127</v>
      </c>
      <c r="F128" s="134" t="s">
        <v>128</v>
      </c>
      <c r="G128" s="135" t="s">
        <v>124</v>
      </c>
      <c r="H128" s="136">
        <v>1</v>
      </c>
      <c r="I128" s="137">
        <v>106656</v>
      </c>
      <c r="J128" s="138">
        <f>ROUND(I128*H128,2)</f>
        <v>106656</v>
      </c>
      <c r="K128" s="139"/>
      <c r="L128" s="31"/>
      <c r="M128" s="140" t="s">
        <v>1</v>
      </c>
      <c r="N128" s="141" t="s">
        <v>36</v>
      </c>
      <c r="P128" s="142">
        <f>O128*H128</f>
        <v>0</v>
      </c>
      <c r="Q128" s="142">
        <v>0</v>
      </c>
      <c r="R128" s="142">
        <f>Q128*H128</f>
        <v>0</v>
      </c>
      <c r="S128" s="142">
        <v>0</v>
      </c>
      <c r="T128" s="143">
        <f>S128*H128</f>
        <v>0</v>
      </c>
      <c r="AR128" s="144" t="s">
        <v>125</v>
      </c>
      <c r="AT128" s="144" t="s">
        <v>121</v>
      </c>
      <c r="AU128" s="144" t="s">
        <v>81</v>
      </c>
      <c r="AY128" s="16" t="s">
        <v>118</v>
      </c>
      <c r="BE128" s="145">
        <f>IF(N128="základní",J128,0)</f>
        <v>106656</v>
      </c>
      <c r="BF128" s="145">
        <f>IF(N128="snížená",J128,0)</f>
        <v>0</v>
      </c>
      <c r="BG128" s="145">
        <f>IF(N128="zákl. přenesená",J128,0)</f>
        <v>0</v>
      </c>
      <c r="BH128" s="145">
        <f>IF(N128="sníž. přenesená",J128,0)</f>
        <v>0</v>
      </c>
      <c r="BI128" s="145">
        <f>IF(N128="nulová",J128,0)</f>
        <v>0</v>
      </c>
      <c r="BJ128" s="16" t="s">
        <v>79</v>
      </c>
      <c r="BK128" s="145">
        <f>ROUND(I128*H128,2)</f>
        <v>106656</v>
      </c>
      <c r="BL128" s="16" t="s">
        <v>125</v>
      </c>
      <c r="BM128" s="144" t="s">
        <v>125</v>
      </c>
    </row>
    <row r="129" spans="2:47" s="1" customFormat="1" ht="12">
      <c r="B129" s="31"/>
      <c r="D129" s="146" t="s">
        <v>126</v>
      </c>
      <c r="F129" s="147" t="s">
        <v>128</v>
      </c>
      <c r="I129" s="148"/>
      <c r="L129" s="31"/>
      <c r="M129" s="149"/>
      <c r="T129" s="55"/>
      <c r="AT129" s="16" t="s">
        <v>126</v>
      </c>
      <c r="AU129" s="16" t="s">
        <v>81</v>
      </c>
    </row>
    <row r="130" spans="2:65" s="1" customFormat="1" ht="16.5" customHeight="1">
      <c r="B130" s="31"/>
      <c r="C130" s="132" t="s">
        <v>129</v>
      </c>
      <c r="D130" s="132" t="s">
        <v>121</v>
      </c>
      <c r="E130" s="133" t="s">
        <v>130</v>
      </c>
      <c r="F130" s="134" t="s">
        <v>131</v>
      </c>
      <c r="G130" s="135" t="s">
        <v>124</v>
      </c>
      <c r="H130" s="136">
        <v>1</v>
      </c>
      <c r="I130" s="137">
        <v>21331</v>
      </c>
      <c r="J130" s="138">
        <f>ROUND(I130*H130,2)</f>
        <v>21331</v>
      </c>
      <c r="K130" s="139"/>
      <c r="L130" s="31"/>
      <c r="M130" s="140" t="s">
        <v>1</v>
      </c>
      <c r="N130" s="141" t="s">
        <v>36</v>
      </c>
      <c r="P130" s="142">
        <f>O130*H130</f>
        <v>0</v>
      </c>
      <c r="Q130" s="142">
        <v>0</v>
      </c>
      <c r="R130" s="142">
        <f>Q130*H130</f>
        <v>0</v>
      </c>
      <c r="S130" s="142">
        <v>0</v>
      </c>
      <c r="T130" s="143">
        <f>S130*H130</f>
        <v>0</v>
      </c>
      <c r="AR130" s="144" t="s">
        <v>125</v>
      </c>
      <c r="AT130" s="144" t="s">
        <v>121</v>
      </c>
      <c r="AU130" s="144" t="s">
        <v>81</v>
      </c>
      <c r="AY130" s="16" t="s">
        <v>118</v>
      </c>
      <c r="BE130" s="145">
        <f>IF(N130="základní",J130,0)</f>
        <v>21331</v>
      </c>
      <c r="BF130" s="145">
        <f>IF(N130="snížená",J130,0)</f>
        <v>0</v>
      </c>
      <c r="BG130" s="145">
        <f>IF(N130="zákl. přenesená",J130,0)</f>
        <v>0</v>
      </c>
      <c r="BH130" s="145">
        <f>IF(N130="sníž. přenesená",J130,0)</f>
        <v>0</v>
      </c>
      <c r="BI130" s="145">
        <f>IF(N130="nulová",J130,0)</f>
        <v>0</v>
      </c>
      <c r="BJ130" s="16" t="s">
        <v>79</v>
      </c>
      <c r="BK130" s="145">
        <f>ROUND(I130*H130,2)</f>
        <v>21331</v>
      </c>
      <c r="BL130" s="16" t="s">
        <v>125</v>
      </c>
      <c r="BM130" s="144" t="s">
        <v>132</v>
      </c>
    </row>
    <row r="131" spans="2:47" s="1" customFormat="1" ht="12">
      <c r="B131" s="31"/>
      <c r="D131" s="146" t="s">
        <v>126</v>
      </c>
      <c r="F131" s="147" t="s">
        <v>131</v>
      </c>
      <c r="I131" s="148"/>
      <c r="L131" s="31"/>
      <c r="M131" s="149"/>
      <c r="T131" s="55"/>
      <c r="AT131" s="16" t="s">
        <v>126</v>
      </c>
      <c r="AU131" s="16" t="s">
        <v>81</v>
      </c>
    </row>
    <row r="132" spans="2:47" s="1" customFormat="1" ht="29.25">
      <c r="B132" s="31"/>
      <c r="D132" s="146" t="s">
        <v>133</v>
      </c>
      <c r="F132" s="150" t="s">
        <v>134</v>
      </c>
      <c r="I132" s="148"/>
      <c r="L132" s="31"/>
      <c r="M132" s="149"/>
      <c r="T132" s="55"/>
      <c r="AT132" s="16" t="s">
        <v>133</v>
      </c>
      <c r="AU132" s="16" t="s">
        <v>81</v>
      </c>
    </row>
    <row r="133" spans="2:65" s="1" customFormat="1" ht="16.5" customHeight="1">
      <c r="B133" s="31"/>
      <c r="C133" s="132" t="s">
        <v>125</v>
      </c>
      <c r="D133" s="132" t="s">
        <v>121</v>
      </c>
      <c r="E133" s="133" t="s">
        <v>135</v>
      </c>
      <c r="F133" s="134" t="s">
        <v>136</v>
      </c>
      <c r="G133" s="135" t="s">
        <v>124</v>
      </c>
      <c r="H133" s="136">
        <v>1</v>
      </c>
      <c r="I133" s="137">
        <v>164984</v>
      </c>
      <c r="J133" s="138">
        <f>ROUND(I133*H133,2)</f>
        <v>164984</v>
      </c>
      <c r="K133" s="139"/>
      <c r="L133" s="31"/>
      <c r="M133" s="140" t="s">
        <v>1</v>
      </c>
      <c r="N133" s="141" t="s">
        <v>36</v>
      </c>
      <c r="P133" s="142">
        <f>O133*H133</f>
        <v>0</v>
      </c>
      <c r="Q133" s="142">
        <v>0</v>
      </c>
      <c r="R133" s="142">
        <f>Q133*H133</f>
        <v>0</v>
      </c>
      <c r="S133" s="142">
        <v>0</v>
      </c>
      <c r="T133" s="143">
        <f>S133*H133</f>
        <v>0</v>
      </c>
      <c r="AR133" s="144" t="s">
        <v>125</v>
      </c>
      <c r="AT133" s="144" t="s">
        <v>121</v>
      </c>
      <c r="AU133" s="144" t="s">
        <v>81</v>
      </c>
      <c r="AY133" s="16" t="s">
        <v>118</v>
      </c>
      <c r="BE133" s="145">
        <f>IF(N133="základní",J133,0)</f>
        <v>164984</v>
      </c>
      <c r="BF133" s="145">
        <f>IF(N133="snížená",J133,0)</f>
        <v>0</v>
      </c>
      <c r="BG133" s="145">
        <f>IF(N133="zákl. přenesená",J133,0)</f>
        <v>0</v>
      </c>
      <c r="BH133" s="145">
        <f>IF(N133="sníž. přenesená",J133,0)</f>
        <v>0</v>
      </c>
      <c r="BI133" s="145">
        <f>IF(N133="nulová",J133,0)</f>
        <v>0</v>
      </c>
      <c r="BJ133" s="16" t="s">
        <v>79</v>
      </c>
      <c r="BK133" s="145">
        <f>ROUND(I133*H133,2)</f>
        <v>164984</v>
      </c>
      <c r="BL133" s="16" t="s">
        <v>125</v>
      </c>
      <c r="BM133" s="144" t="s">
        <v>137</v>
      </c>
    </row>
    <row r="134" spans="2:47" s="1" customFormat="1" ht="12">
      <c r="B134" s="31"/>
      <c r="D134" s="146" t="s">
        <v>126</v>
      </c>
      <c r="F134" s="147" t="s">
        <v>136</v>
      </c>
      <c r="I134" s="148"/>
      <c r="L134" s="31"/>
      <c r="M134" s="149"/>
      <c r="T134" s="55"/>
      <c r="AT134" s="16" t="s">
        <v>126</v>
      </c>
      <c r="AU134" s="16" t="s">
        <v>81</v>
      </c>
    </row>
    <row r="135" spans="2:51" s="12" customFormat="1" ht="12">
      <c r="B135" s="151"/>
      <c r="D135" s="146" t="s">
        <v>138</v>
      </c>
      <c r="E135" s="152" t="s">
        <v>1</v>
      </c>
      <c r="F135" s="153" t="s">
        <v>139</v>
      </c>
      <c r="H135" s="154">
        <v>1</v>
      </c>
      <c r="I135" s="155"/>
      <c r="L135" s="151"/>
      <c r="M135" s="156"/>
      <c r="T135" s="157"/>
      <c r="AT135" s="152" t="s">
        <v>138</v>
      </c>
      <c r="AU135" s="152" t="s">
        <v>81</v>
      </c>
      <c r="AV135" s="12" t="s">
        <v>81</v>
      </c>
      <c r="AW135" s="12" t="s">
        <v>28</v>
      </c>
      <c r="AX135" s="12" t="s">
        <v>71</v>
      </c>
      <c r="AY135" s="152" t="s">
        <v>118</v>
      </c>
    </row>
    <row r="136" spans="2:51" s="13" customFormat="1" ht="12">
      <c r="B136" s="158"/>
      <c r="D136" s="146" t="s">
        <v>138</v>
      </c>
      <c r="E136" s="159" t="s">
        <v>1</v>
      </c>
      <c r="F136" s="160" t="s">
        <v>140</v>
      </c>
      <c r="H136" s="161">
        <v>1</v>
      </c>
      <c r="I136" s="162"/>
      <c r="L136" s="158"/>
      <c r="M136" s="163"/>
      <c r="T136" s="164"/>
      <c r="AT136" s="159" t="s">
        <v>138</v>
      </c>
      <c r="AU136" s="159" t="s">
        <v>81</v>
      </c>
      <c r="AV136" s="13" t="s">
        <v>125</v>
      </c>
      <c r="AW136" s="13" t="s">
        <v>28</v>
      </c>
      <c r="AX136" s="13" t="s">
        <v>79</v>
      </c>
      <c r="AY136" s="159" t="s">
        <v>118</v>
      </c>
    </row>
    <row r="137" spans="2:65" s="1" customFormat="1" ht="16.5" customHeight="1">
      <c r="B137" s="31"/>
      <c r="C137" s="132" t="s">
        <v>117</v>
      </c>
      <c r="D137" s="132" t="s">
        <v>121</v>
      </c>
      <c r="E137" s="133" t="s">
        <v>141</v>
      </c>
      <c r="F137" s="134" t="s">
        <v>142</v>
      </c>
      <c r="G137" s="135" t="s">
        <v>124</v>
      </c>
      <c r="H137" s="136">
        <v>1</v>
      </c>
      <c r="I137" s="137">
        <v>9999</v>
      </c>
      <c r="J137" s="138">
        <f>ROUND(I137*H137,2)</f>
        <v>9999</v>
      </c>
      <c r="K137" s="139"/>
      <c r="L137" s="31"/>
      <c r="M137" s="140" t="s">
        <v>1</v>
      </c>
      <c r="N137" s="141" t="s">
        <v>36</v>
      </c>
      <c r="P137" s="142">
        <f>O137*H137</f>
        <v>0</v>
      </c>
      <c r="Q137" s="142">
        <v>0</v>
      </c>
      <c r="R137" s="142">
        <f>Q137*H137</f>
        <v>0</v>
      </c>
      <c r="S137" s="142">
        <v>0</v>
      </c>
      <c r="T137" s="143">
        <f>S137*H137</f>
        <v>0</v>
      </c>
      <c r="AR137" s="144" t="s">
        <v>125</v>
      </c>
      <c r="AT137" s="144" t="s">
        <v>121</v>
      </c>
      <c r="AU137" s="144" t="s">
        <v>81</v>
      </c>
      <c r="AY137" s="16" t="s">
        <v>118</v>
      </c>
      <c r="BE137" s="145">
        <f>IF(N137="základní",J137,0)</f>
        <v>9999</v>
      </c>
      <c r="BF137" s="145">
        <f>IF(N137="snížená",J137,0)</f>
        <v>0</v>
      </c>
      <c r="BG137" s="145">
        <f>IF(N137="zákl. přenesená",J137,0)</f>
        <v>0</v>
      </c>
      <c r="BH137" s="145">
        <f>IF(N137="sníž. přenesená",J137,0)</f>
        <v>0</v>
      </c>
      <c r="BI137" s="145">
        <f>IF(N137="nulová",J137,0)</f>
        <v>0</v>
      </c>
      <c r="BJ137" s="16" t="s">
        <v>79</v>
      </c>
      <c r="BK137" s="145">
        <f>ROUND(I137*H137,2)</f>
        <v>9999</v>
      </c>
      <c r="BL137" s="16" t="s">
        <v>125</v>
      </c>
      <c r="BM137" s="144" t="s">
        <v>143</v>
      </c>
    </row>
    <row r="138" spans="2:47" s="1" customFormat="1" ht="12">
      <c r="B138" s="31"/>
      <c r="D138" s="146" t="s">
        <v>126</v>
      </c>
      <c r="F138" s="147" t="s">
        <v>142</v>
      </c>
      <c r="I138" s="148"/>
      <c r="L138" s="31"/>
      <c r="M138" s="149"/>
      <c r="T138" s="55"/>
      <c r="AT138" s="16" t="s">
        <v>126</v>
      </c>
      <c r="AU138" s="16" t="s">
        <v>81</v>
      </c>
    </row>
    <row r="139" spans="2:65" s="1" customFormat="1" ht="16.5" customHeight="1">
      <c r="B139" s="31"/>
      <c r="C139" s="132" t="s">
        <v>132</v>
      </c>
      <c r="D139" s="132" t="s">
        <v>121</v>
      </c>
      <c r="E139" s="133" t="s">
        <v>144</v>
      </c>
      <c r="F139" s="134" t="s">
        <v>145</v>
      </c>
      <c r="G139" s="135" t="s">
        <v>124</v>
      </c>
      <c r="H139" s="136">
        <v>1</v>
      </c>
      <c r="I139" s="137">
        <v>29997</v>
      </c>
      <c r="J139" s="138">
        <f>ROUND(I139*H139,2)</f>
        <v>29997</v>
      </c>
      <c r="K139" s="139"/>
      <c r="L139" s="31"/>
      <c r="M139" s="140" t="s">
        <v>1</v>
      </c>
      <c r="N139" s="141" t="s">
        <v>36</v>
      </c>
      <c r="P139" s="142">
        <f>O139*H139</f>
        <v>0</v>
      </c>
      <c r="Q139" s="142">
        <v>0</v>
      </c>
      <c r="R139" s="142">
        <f>Q139*H139</f>
        <v>0</v>
      </c>
      <c r="S139" s="142">
        <v>0</v>
      </c>
      <c r="T139" s="143">
        <f>S139*H139</f>
        <v>0</v>
      </c>
      <c r="AR139" s="144" t="s">
        <v>125</v>
      </c>
      <c r="AT139" s="144" t="s">
        <v>121</v>
      </c>
      <c r="AU139" s="144" t="s">
        <v>81</v>
      </c>
      <c r="AY139" s="16" t="s">
        <v>118</v>
      </c>
      <c r="BE139" s="145">
        <f>IF(N139="základní",J139,0)</f>
        <v>29997</v>
      </c>
      <c r="BF139" s="145">
        <f>IF(N139="snížená",J139,0)</f>
        <v>0</v>
      </c>
      <c r="BG139" s="145">
        <f>IF(N139="zákl. přenesená",J139,0)</f>
        <v>0</v>
      </c>
      <c r="BH139" s="145">
        <f>IF(N139="sníž. přenesená",J139,0)</f>
        <v>0</v>
      </c>
      <c r="BI139" s="145">
        <f>IF(N139="nulová",J139,0)</f>
        <v>0</v>
      </c>
      <c r="BJ139" s="16" t="s">
        <v>79</v>
      </c>
      <c r="BK139" s="145">
        <f>ROUND(I139*H139,2)</f>
        <v>29997</v>
      </c>
      <c r="BL139" s="16" t="s">
        <v>125</v>
      </c>
      <c r="BM139" s="144" t="s">
        <v>146</v>
      </c>
    </row>
    <row r="140" spans="2:47" s="1" customFormat="1" ht="12">
      <c r="B140" s="31"/>
      <c r="D140" s="146" t="s">
        <v>126</v>
      </c>
      <c r="F140" s="147" t="s">
        <v>145</v>
      </c>
      <c r="I140" s="148"/>
      <c r="L140" s="31"/>
      <c r="M140" s="149"/>
      <c r="T140" s="55"/>
      <c r="AT140" s="16" t="s">
        <v>126</v>
      </c>
      <c r="AU140" s="16" t="s">
        <v>81</v>
      </c>
    </row>
    <row r="141" spans="2:51" s="14" customFormat="1" ht="12">
      <c r="B141" s="165"/>
      <c r="D141" s="146" t="s">
        <v>138</v>
      </c>
      <c r="E141" s="166" t="s">
        <v>1</v>
      </c>
      <c r="F141" s="167" t="s">
        <v>147</v>
      </c>
      <c r="H141" s="166" t="s">
        <v>1</v>
      </c>
      <c r="I141" s="168"/>
      <c r="L141" s="165"/>
      <c r="M141" s="169"/>
      <c r="T141" s="170"/>
      <c r="AT141" s="166" t="s">
        <v>138</v>
      </c>
      <c r="AU141" s="166" t="s">
        <v>81</v>
      </c>
      <c r="AV141" s="14" t="s">
        <v>79</v>
      </c>
      <c r="AW141" s="14" t="s">
        <v>28</v>
      </c>
      <c r="AX141" s="14" t="s">
        <v>71</v>
      </c>
      <c r="AY141" s="166" t="s">
        <v>118</v>
      </c>
    </row>
    <row r="142" spans="2:51" s="12" customFormat="1" ht="12">
      <c r="B142" s="151"/>
      <c r="D142" s="146" t="s">
        <v>138</v>
      </c>
      <c r="E142" s="152" t="s">
        <v>1</v>
      </c>
      <c r="F142" s="153" t="s">
        <v>79</v>
      </c>
      <c r="H142" s="154">
        <v>1</v>
      </c>
      <c r="I142" s="155"/>
      <c r="L142" s="151"/>
      <c r="M142" s="156"/>
      <c r="T142" s="157"/>
      <c r="AT142" s="152" t="s">
        <v>138</v>
      </c>
      <c r="AU142" s="152" t="s">
        <v>81</v>
      </c>
      <c r="AV142" s="12" t="s">
        <v>81</v>
      </c>
      <c r="AW142" s="12" t="s">
        <v>28</v>
      </c>
      <c r="AX142" s="12" t="s">
        <v>71</v>
      </c>
      <c r="AY142" s="152" t="s">
        <v>118</v>
      </c>
    </row>
    <row r="143" spans="2:51" s="13" customFormat="1" ht="12">
      <c r="B143" s="158"/>
      <c r="D143" s="146" t="s">
        <v>138</v>
      </c>
      <c r="E143" s="159" t="s">
        <v>1</v>
      </c>
      <c r="F143" s="160" t="s">
        <v>140</v>
      </c>
      <c r="H143" s="161">
        <v>1</v>
      </c>
      <c r="I143" s="162"/>
      <c r="L143" s="158"/>
      <c r="M143" s="163"/>
      <c r="T143" s="164"/>
      <c r="AT143" s="159" t="s">
        <v>138</v>
      </c>
      <c r="AU143" s="159" t="s">
        <v>81</v>
      </c>
      <c r="AV143" s="13" t="s">
        <v>125</v>
      </c>
      <c r="AW143" s="13" t="s">
        <v>28</v>
      </c>
      <c r="AX143" s="13" t="s">
        <v>79</v>
      </c>
      <c r="AY143" s="159" t="s">
        <v>118</v>
      </c>
    </row>
    <row r="144" spans="2:63" s="11" customFormat="1" ht="22.9" customHeight="1">
      <c r="B144" s="120"/>
      <c r="D144" s="121" t="s">
        <v>70</v>
      </c>
      <c r="E144" s="130" t="s">
        <v>148</v>
      </c>
      <c r="F144" s="130" t="s">
        <v>149</v>
      </c>
      <c r="I144" s="123"/>
      <c r="J144" s="131">
        <f>BK144</f>
        <v>26386</v>
      </c>
      <c r="L144" s="120"/>
      <c r="M144" s="125"/>
      <c r="P144" s="126">
        <f>SUM(P145:P147)</f>
        <v>0</v>
      </c>
      <c r="R144" s="126">
        <f>SUM(R145:R147)</f>
        <v>0</v>
      </c>
      <c r="T144" s="127">
        <f>SUM(T145:T147)</f>
        <v>0</v>
      </c>
      <c r="AR144" s="121" t="s">
        <v>117</v>
      </c>
      <c r="AT144" s="128" t="s">
        <v>70</v>
      </c>
      <c r="AU144" s="128" t="s">
        <v>79</v>
      </c>
      <c r="AY144" s="121" t="s">
        <v>118</v>
      </c>
      <c r="BK144" s="129">
        <f>SUM(BK145:BK147)</f>
        <v>26386</v>
      </c>
    </row>
    <row r="145" spans="2:65" s="1" customFormat="1" ht="16.5" customHeight="1">
      <c r="B145" s="31"/>
      <c r="C145" s="132" t="s">
        <v>150</v>
      </c>
      <c r="D145" s="132" t="s">
        <v>121</v>
      </c>
      <c r="E145" s="133" t="s">
        <v>151</v>
      </c>
      <c r="F145" s="134" t="s">
        <v>152</v>
      </c>
      <c r="G145" s="135" t="s">
        <v>124</v>
      </c>
      <c r="H145" s="136">
        <v>1</v>
      </c>
      <c r="I145" s="137">
        <v>26386</v>
      </c>
      <c r="J145" s="138">
        <f>ROUND(I145*H145,2)</f>
        <v>26386</v>
      </c>
      <c r="K145" s="139"/>
      <c r="L145" s="31"/>
      <c r="M145" s="140" t="s">
        <v>1</v>
      </c>
      <c r="N145" s="141" t="s">
        <v>36</v>
      </c>
      <c r="P145" s="142">
        <f>O145*H145</f>
        <v>0</v>
      </c>
      <c r="Q145" s="142">
        <v>0</v>
      </c>
      <c r="R145" s="142">
        <f>Q145*H145</f>
        <v>0</v>
      </c>
      <c r="S145" s="142">
        <v>0</v>
      </c>
      <c r="T145" s="143">
        <f>S145*H145</f>
        <v>0</v>
      </c>
      <c r="AR145" s="144" t="s">
        <v>153</v>
      </c>
      <c r="AT145" s="144" t="s">
        <v>121</v>
      </c>
      <c r="AU145" s="144" t="s">
        <v>81</v>
      </c>
      <c r="AY145" s="16" t="s">
        <v>118</v>
      </c>
      <c r="BE145" s="145">
        <f>IF(N145="základní",J145,0)</f>
        <v>26386</v>
      </c>
      <c r="BF145" s="145">
        <f>IF(N145="snížená",J145,0)</f>
        <v>0</v>
      </c>
      <c r="BG145" s="145">
        <f>IF(N145="zákl. přenesená",J145,0)</f>
        <v>0</v>
      </c>
      <c r="BH145" s="145">
        <f>IF(N145="sníž. přenesená",J145,0)</f>
        <v>0</v>
      </c>
      <c r="BI145" s="145">
        <f>IF(N145="nulová",J145,0)</f>
        <v>0</v>
      </c>
      <c r="BJ145" s="16" t="s">
        <v>79</v>
      </c>
      <c r="BK145" s="145">
        <f>ROUND(I145*H145,2)</f>
        <v>26386</v>
      </c>
      <c r="BL145" s="16" t="s">
        <v>153</v>
      </c>
      <c r="BM145" s="144" t="s">
        <v>154</v>
      </c>
    </row>
    <row r="146" spans="2:47" s="1" customFormat="1" ht="12">
      <c r="B146" s="31"/>
      <c r="D146" s="146" t="s">
        <v>126</v>
      </c>
      <c r="F146" s="147" t="s">
        <v>152</v>
      </c>
      <c r="I146" s="148"/>
      <c r="L146" s="31"/>
      <c r="M146" s="149"/>
      <c r="T146" s="55"/>
      <c r="AT146" s="16" t="s">
        <v>126</v>
      </c>
      <c r="AU146" s="16" t="s">
        <v>81</v>
      </c>
    </row>
    <row r="147" spans="2:47" s="1" customFormat="1" ht="29.25">
      <c r="B147" s="31"/>
      <c r="D147" s="146" t="s">
        <v>133</v>
      </c>
      <c r="F147" s="150" t="s">
        <v>155</v>
      </c>
      <c r="I147" s="148"/>
      <c r="L147" s="31"/>
      <c r="M147" s="149"/>
      <c r="T147" s="55"/>
      <c r="AT147" s="16" t="s">
        <v>133</v>
      </c>
      <c r="AU147" s="16" t="s">
        <v>81</v>
      </c>
    </row>
    <row r="148" spans="2:63" s="11" customFormat="1" ht="22.9" customHeight="1">
      <c r="B148" s="120"/>
      <c r="D148" s="121" t="s">
        <v>70</v>
      </c>
      <c r="E148" s="130" t="s">
        <v>156</v>
      </c>
      <c r="F148" s="130" t="s">
        <v>157</v>
      </c>
      <c r="I148" s="123"/>
      <c r="J148" s="131">
        <f>BK148</f>
        <v>31236.59</v>
      </c>
      <c r="L148" s="120"/>
      <c r="M148" s="125"/>
      <c r="P148" s="126">
        <f>SUM(P149:P150)</f>
        <v>0</v>
      </c>
      <c r="R148" s="126">
        <f>SUM(R149:R150)</f>
        <v>0</v>
      </c>
      <c r="T148" s="127">
        <f>SUM(T149:T150)</f>
        <v>0</v>
      </c>
      <c r="AR148" s="121" t="s">
        <v>117</v>
      </c>
      <c r="AT148" s="128" t="s">
        <v>70</v>
      </c>
      <c r="AU148" s="128" t="s">
        <v>79</v>
      </c>
      <c r="AY148" s="121" t="s">
        <v>118</v>
      </c>
      <c r="BK148" s="129">
        <f>SUM(BK149:BK150)</f>
        <v>31236.59</v>
      </c>
    </row>
    <row r="149" spans="2:65" s="1" customFormat="1" ht="16.5" customHeight="1">
      <c r="B149" s="31"/>
      <c r="C149" s="132" t="s">
        <v>137</v>
      </c>
      <c r="D149" s="132" t="s">
        <v>121</v>
      </c>
      <c r="E149" s="133" t="s">
        <v>158</v>
      </c>
      <c r="F149" s="134" t="s">
        <v>157</v>
      </c>
      <c r="G149" s="135" t="s">
        <v>124</v>
      </c>
      <c r="H149" s="136">
        <v>1</v>
      </c>
      <c r="I149" s="137">
        <v>31236.59</v>
      </c>
      <c r="J149" s="138">
        <f>ROUND(I149*H149,2)</f>
        <v>31236.59</v>
      </c>
      <c r="K149" s="139"/>
      <c r="L149" s="31"/>
      <c r="M149" s="140" t="s">
        <v>1</v>
      </c>
      <c r="N149" s="141" t="s">
        <v>36</v>
      </c>
      <c r="P149" s="142">
        <f>O149*H149</f>
        <v>0</v>
      </c>
      <c r="Q149" s="142">
        <v>0</v>
      </c>
      <c r="R149" s="142">
        <f>Q149*H149</f>
        <v>0</v>
      </c>
      <c r="S149" s="142">
        <v>0</v>
      </c>
      <c r="T149" s="143">
        <f>S149*H149</f>
        <v>0</v>
      </c>
      <c r="AR149" s="144" t="s">
        <v>125</v>
      </c>
      <c r="AT149" s="144" t="s">
        <v>121</v>
      </c>
      <c r="AU149" s="144" t="s">
        <v>81</v>
      </c>
      <c r="AY149" s="16" t="s">
        <v>118</v>
      </c>
      <c r="BE149" s="145">
        <f>IF(N149="základní",J149,0)</f>
        <v>31236.59</v>
      </c>
      <c r="BF149" s="145">
        <f>IF(N149="snížená",J149,0)</f>
        <v>0</v>
      </c>
      <c r="BG149" s="145">
        <f>IF(N149="zákl. přenesená",J149,0)</f>
        <v>0</v>
      </c>
      <c r="BH149" s="145">
        <f>IF(N149="sníž. přenesená",J149,0)</f>
        <v>0</v>
      </c>
      <c r="BI149" s="145">
        <f>IF(N149="nulová",J149,0)</f>
        <v>0</v>
      </c>
      <c r="BJ149" s="16" t="s">
        <v>79</v>
      </c>
      <c r="BK149" s="145">
        <f>ROUND(I149*H149,2)</f>
        <v>31236.59</v>
      </c>
      <c r="BL149" s="16" t="s">
        <v>125</v>
      </c>
      <c r="BM149" s="144" t="s">
        <v>159</v>
      </c>
    </row>
    <row r="150" spans="2:47" s="1" customFormat="1" ht="12">
      <c r="B150" s="31"/>
      <c r="D150" s="146" t="s">
        <v>126</v>
      </c>
      <c r="F150" s="147" t="s">
        <v>157</v>
      </c>
      <c r="I150" s="148"/>
      <c r="L150" s="31"/>
      <c r="M150" s="149"/>
      <c r="T150" s="55"/>
      <c r="AT150" s="16" t="s">
        <v>126</v>
      </c>
      <c r="AU150" s="16" t="s">
        <v>81</v>
      </c>
    </row>
    <row r="151" spans="2:63" s="11" customFormat="1" ht="22.9" customHeight="1">
      <c r="B151" s="120"/>
      <c r="D151" s="121" t="s">
        <v>70</v>
      </c>
      <c r="E151" s="130" t="s">
        <v>160</v>
      </c>
      <c r="F151" s="130" t="s">
        <v>161</v>
      </c>
      <c r="I151" s="123"/>
      <c r="J151" s="131">
        <f>BK151</f>
        <v>46662</v>
      </c>
      <c r="L151" s="120"/>
      <c r="M151" s="125"/>
      <c r="P151" s="126">
        <f>SUM(P152:P156)</f>
        <v>0</v>
      </c>
      <c r="R151" s="126">
        <f>SUM(R152:R156)</f>
        <v>0</v>
      </c>
      <c r="T151" s="127">
        <f>SUM(T152:T156)</f>
        <v>0</v>
      </c>
      <c r="AR151" s="121" t="s">
        <v>117</v>
      </c>
      <c r="AT151" s="128" t="s">
        <v>70</v>
      </c>
      <c r="AU151" s="128" t="s">
        <v>79</v>
      </c>
      <c r="AY151" s="121" t="s">
        <v>118</v>
      </c>
      <c r="BK151" s="129">
        <f>SUM(BK152:BK156)</f>
        <v>46662</v>
      </c>
    </row>
    <row r="152" spans="2:65" s="1" customFormat="1" ht="16.5" customHeight="1">
      <c r="B152" s="31"/>
      <c r="C152" s="132" t="s">
        <v>162</v>
      </c>
      <c r="D152" s="132" t="s">
        <v>121</v>
      </c>
      <c r="E152" s="133" t="s">
        <v>163</v>
      </c>
      <c r="F152" s="134" t="s">
        <v>164</v>
      </c>
      <c r="G152" s="135" t="s">
        <v>124</v>
      </c>
      <c r="H152" s="136">
        <v>1</v>
      </c>
      <c r="I152" s="137">
        <v>46662</v>
      </c>
      <c r="J152" s="138">
        <f>ROUND(I152*H152,2)</f>
        <v>46662</v>
      </c>
      <c r="K152" s="139"/>
      <c r="L152" s="31"/>
      <c r="M152" s="140" t="s">
        <v>1</v>
      </c>
      <c r="N152" s="141" t="s">
        <v>36</v>
      </c>
      <c r="P152" s="142">
        <f>O152*H152</f>
        <v>0</v>
      </c>
      <c r="Q152" s="142">
        <v>0</v>
      </c>
      <c r="R152" s="142">
        <f>Q152*H152</f>
        <v>0</v>
      </c>
      <c r="S152" s="142">
        <v>0</v>
      </c>
      <c r="T152" s="143">
        <f>S152*H152</f>
        <v>0</v>
      </c>
      <c r="AR152" s="144" t="s">
        <v>125</v>
      </c>
      <c r="AT152" s="144" t="s">
        <v>121</v>
      </c>
      <c r="AU152" s="144" t="s">
        <v>81</v>
      </c>
      <c r="AY152" s="16" t="s">
        <v>118</v>
      </c>
      <c r="BE152" s="145">
        <f>IF(N152="základní",J152,0)</f>
        <v>46662</v>
      </c>
      <c r="BF152" s="145">
        <f>IF(N152="snížená",J152,0)</f>
        <v>0</v>
      </c>
      <c r="BG152" s="145">
        <f>IF(N152="zákl. přenesená",J152,0)</f>
        <v>0</v>
      </c>
      <c r="BH152" s="145">
        <f>IF(N152="sníž. přenesená",J152,0)</f>
        <v>0</v>
      </c>
      <c r="BI152" s="145">
        <f>IF(N152="nulová",J152,0)</f>
        <v>0</v>
      </c>
      <c r="BJ152" s="16" t="s">
        <v>79</v>
      </c>
      <c r="BK152" s="145">
        <f>ROUND(I152*H152,2)</f>
        <v>46662</v>
      </c>
      <c r="BL152" s="16" t="s">
        <v>125</v>
      </c>
      <c r="BM152" s="144" t="s">
        <v>165</v>
      </c>
    </row>
    <row r="153" spans="2:47" s="1" customFormat="1" ht="12">
      <c r="B153" s="31"/>
      <c r="D153" s="146" t="s">
        <v>126</v>
      </c>
      <c r="F153" s="147" t="s">
        <v>164</v>
      </c>
      <c r="I153" s="148"/>
      <c r="L153" s="31"/>
      <c r="M153" s="149"/>
      <c r="T153" s="55"/>
      <c r="AT153" s="16" t="s">
        <v>126</v>
      </c>
      <c r="AU153" s="16" t="s">
        <v>81</v>
      </c>
    </row>
    <row r="154" spans="2:51" s="14" customFormat="1" ht="12">
      <c r="B154" s="165"/>
      <c r="D154" s="146" t="s">
        <v>138</v>
      </c>
      <c r="E154" s="166" t="s">
        <v>1</v>
      </c>
      <c r="F154" s="167" t="s">
        <v>166</v>
      </c>
      <c r="H154" s="166" t="s">
        <v>1</v>
      </c>
      <c r="I154" s="168"/>
      <c r="L154" s="165"/>
      <c r="M154" s="169"/>
      <c r="T154" s="170"/>
      <c r="AT154" s="166" t="s">
        <v>138</v>
      </c>
      <c r="AU154" s="166" t="s">
        <v>81</v>
      </c>
      <c r="AV154" s="14" t="s">
        <v>79</v>
      </c>
      <c r="AW154" s="14" t="s">
        <v>28</v>
      </c>
      <c r="AX154" s="14" t="s">
        <v>71</v>
      </c>
      <c r="AY154" s="166" t="s">
        <v>118</v>
      </c>
    </row>
    <row r="155" spans="2:51" s="12" customFormat="1" ht="12">
      <c r="B155" s="151"/>
      <c r="D155" s="146" t="s">
        <v>138</v>
      </c>
      <c r="E155" s="152" t="s">
        <v>1</v>
      </c>
      <c r="F155" s="153" t="s">
        <v>79</v>
      </c>
      <c r="H155" s="154">
        <v>1</v>
      </c>
      <c r="I155" s="155"/>
      <c r="L155" s="151"/>
      <c r="M155" s="156"/>
      <c r="T155" s="157"/>
      <c r="AT155" s="152" t="s">
        <v>138</v>
      </c>
      <c r="AU155" s="152" t="s">
        <v>81</v>
      </c>
      <c r="AV155" s="12" t="s">
        <v>81</v>
      </c>
      <c r="AW155" s="12" t="s">
        <v>28</v>
      </c>
      <c r="AX155" s="12" t="s">
        <v>71</v>
      </c>
      <c r="AY155" s="152" t="s">
        <v>118</v>
      </c>
    </row>
    <row r="156" spans="2:51" s="13" customFormat="1" ht="12">
      <c r="B156" s="158"/>
      <c r="D156" s="146" t="s">
        <v>138</v>
      </c>
      <c r="E156" s="159" t="s">
        <v>1</v>
      </c>
      <c r="F156" s="160" t="s">
        <v>140</v>
      </c>
      <c r="H156" s="161">
        <v>1</v>
      </c>
      <c r="I156" s="162"/>
      <c r="L156" s="158"/>
      <c r="M156" s="163"/>
      <c r="T156" s="164"/>
      <c r="AT156" s="159" t="s">
        <v>138</v>
      </c>
      <c r="AU156" s="159" t="s">
        <v>81</v>
      </c>
      <c r="AV156" s="13" t="s">
        <v>125</v>
      </c>
      <c r="AW156" s="13" t="s">
        <v>28</v>
      </c>
      <c r="AX156" s="13" t="s">
        <v>79</v>
      </c>
      <c r="AY156" s="159" t="s">
        <v>118</v>
      </c>
    </row>
    <row r="157" spans="2:63" s="11" customFormat="1" ht="22.9" customHeight="1">
      <c r="B157" s="120"/>
      <c r="D157" s="121" t="s">
        <v>70</v>
      </c>
      <c r="E157" s="130" t="s">
        <v>167</v>
      </c>
      <c r="F157" s="130" t="s">
        <v>168</v>
      </c>
      <c r="I157" s="123"/>
      <c r="J157" s="131">
        <f>BK157</f>
        <v>49995</v>
      </c>
      <c r="L157" s="120"/>
      <c r="M157" s="125"/>
      <c r="P157" s="126">
        <f>SUM(P158:P163)</f>
        <v>0</v>
      </c>
      <c r="R157" s="126">
        <f>SUM(R158:R163)</f>
        <v>0</v>
      </c>
      <c r="T157" s="127">
        <f>SUM(T158:T163)</f>
        <v>0</v>
      </c>
      <c r="AR157" s="121" t="s">
        <v>117</v>
      </c>
      <c r="AT157" s="128" t="s">
        <v>70</v>
      </c>
      <c r="AU157" s="128" t="s">
        <v>79</v>
      </c>
      <c r="AY157" s="121" t="s">
        <v>118</v>
      </c>
      <c r="BK157" s="129">
        <f>SUM(BK158:BK163)</f>
        <v>49995</v>
      </c>
    </row>
    <row r="158" spans="2:65" s="1" customFormat="1" ht="16.5" customHeight="1">
      <c r="B158" s="31"/>
      <c r="C158" s="132" t="s">
        <v>143</v>
      </c>
      <c r="D158" s="132" t="s">
        <v>121</v>
      </c>
      <c r="E158" s="133" t="s">
        <v>169</v>
      </c>
      <c r="F158" s="134" t="s">
        <v>170</v>
      </c>
      <c r="G158" s="135" t="s">
        <v>124</v>
      </c>
      <c r="H158" s="136">
        <v>1</v>
      </c>
      <c r="I158" s="137">
        <v>49995</v>
      </c>
      <c r="J158" s="138">
        <f>ROUND(I158*H158,2)</f>
        <v>49995</v>
      </c>
      <c r="K158" s="139"/>
      <c r="L158" s="31"/>
      <c r="M158" s="140" t="s">
        <v>1</v>
      </c>
      <c r="N158" s="141" t="s">
        <v>36</v>
      </c>
      <c r="P158" s="142">
        <f>O158*H158</f>
        <v>0</v>
      </c>
      <c r="Q158" s="142">
        <v>0</v>
      </c>
      <c r="R158" s="142">
        <f>Q158*H158</f>
        <v>0</v>
      </c>
      <c r="S158" s="142">
        <v>0</v>
      </c>
      <c r="T158" s="143">
        <f>S158*H158</f>
        <v>0</v>
      </c>
      <c r="AR158" s="144" t="s">
        <v>125</v>
      </c>
      <c r="AT158" s="144" t="s">
        <v>121</v>
      </c>
      <c r="AU158" s="144" t="s">
        <v>81</v>
      </c>
      <c r="AY158" s="16" t="s">
        <v>118</v>
      </c>
      <c r="BE158" s="145">
        <f>IF(N158="základní",J158,0)</f>
        <v>49995</v>
      </c>
      <c r="BF158" s="145">
        <f>IF(N158="snížená",J158,0)</f>
        <v>0</v>
      </c>
      <c r="BG158" s="145">
        <f>IF(N158="zákl. přenesená",J158,0)</f>
        <v>0</v>
      </c>
      <c r="BH158" s="145">
        <f>IF(N158="sníž. přenesená",J158,0)</f>
        <v>0</v>
      </c>
      <c r="BI158" s="145">
        <f>IF(N158="nulová",J158,0)</f>
        <v>0</v>
      </c>
      <c r="BJ158" s="16" t="s">
        <v>79</v>
      </c>
      <c r="BK158" s="145">
        <f>ROUND(I158*H158,2)</f>
        <v>49995</v>
      </c>
      <c r="BL158" s="16" t="s">
        <v>125</v>
      </c>
      <c r="BM158" s="144" t="s">
        <v>171</v>
      </c>
    </row>
    <row r="159" spans="2:47" s="1" customFormat="1" ht="12">
      <c r="B159" s="31"/>
      <c r="D159" s="146" t="s">
        <v>126</v>
      </c>
      <c r="F159" s="147" t="s">
        <v>170</v>
      </c>
      <c r="I159" s="148"/>
      <c r="L159" s="31"/>
      <c r="M159" s="149"/>
      <c r="T159" s="55"/>
      <c r="AT159" s="16" t="s">
        <v>126</v>
      </c>
      <c r="AU159" s="16" t="s">
        <v>81</v>
      </c>
    </row>
    <row r="160" spans="2:47" s="1" customFormat="1" ht="29.25">
      <c r="B160" s="31"/>
      <c r="D160" s="146" t="s">
        <v>133</v>
      </c>
      <c r="F160" s="150" t="s">
        <v>172</v>
      </c>
      <c r="I160" s="148"/>
      <c r="L160" s="31"/>
      <c r="M160" s="149"/>
      <c r="T160" s="55"/>
      <c r="AT160" s="16" t="s">
        <v>133</v>
      </c>
      <c r="AU160" s="16" t="s">
        <v>81</v>
      </c>
    </row>
    <row r="161" spans="2:51" s="14" customFormat="1" ht="12">
      <c r="B161" s="165"/>
      <c r="D161" s="146" t="s">
        <v>138</v>
      </c>
      <c r="E161" s="166" t="s">
        <v>1</v>
      </c>
      <c r="F161" s="167" t="s">
        <v>173</v>
      </c>
      <c r="H161" s="166" t="s">
        <v>1</v>
      </c>
      <c r="I161" s="168"/>
      <c r="L161" s="165"/>
      <c r="M161" s="169"/>
      <c r="T161" s="170"/>
      <c r="AT161" s="166" t="s">
        <v>138</v>
      </c>
      <c r="AU161" s="166" t="s">
        <v>81</v>
      </c>
      <c r="AV161" s="14" t="s">
        <v>79</v>
      </c>
      <c r="AW161" s="14" t="s">
        <v>28</v>
      </c>
      <c r="AX161" s="14" t="s">
        <v>71</v>
      </c>
      <c r="AY161" s="166" t="s">
        <v>118</v>
      </c>
    </row>
    <row r="162" spans="2:51" s="12" customFormat="1" ht="12">
      <c r="B162" s="151"/>
      <c r="D162" s="146" t="s">
        <v>138</v>
      </c>
      <c r="E162" s="152" t="s">
        <v>1</v>
      </c>
      <c r="F162" s="153" t="s">
        <v>79</v>
      </c>
      <c r="H162" s="154">
        <v>1</v>
      </c>
      <c r="I162" s="155"/>
      <c r="L162" s="151"/>
      <c r="M162" s="156"/>
      <c r="T162" s="157"/>
      <c r="AT162" s="152" t="s">
        <v>138</v>
      </c>
      <c r="AU162" s="152" t="s">
        <v>81</v>
      </c>
      <c r="AV162" s="12" t="s">
        <v>81</v>
      </c>
      <c r="AW162" s="12" t="s">
        <v>28</v>
      </c>
      <c r="AX162" s="12" t="s">
        <v>71</v>
      </c>
      <c r="AY162" s="152" t="s">
        <v>118</v>
      </c>
    </row>
    <row r="163" spans="2:51" s="13" customFormat="1" ht="12">
      <c r="B163" s="158"/>
      <c r="D163" s="146" t="s">
        <v>138</v>
      </c>
      <c r="E163" s="159" t="s">
        <v>1</v>
      </c>
      <c r="F163" s="160" t="s">
        <v>140</v>
      </c>
      <c r="H163" s="161">
        <v>1</v>
      </c>
      <c r="I163" s="162"/>
      <c r="L163" s="158"/>
      <c r="M163" s="163"/>
      <c r="T163" s="164"/>
      <c r="AT163" s="159" t="s">
        <v>138</v>
      </c>
      <c r="AU163" s="159" t="s">
        <v>81</v>
      </c>
      <c r="AV163" s="13" t="s">
        <v>125</v>
      </c>
      <c r="AW163" s="13" t="s">
        <v>28</v>
      </c>
      <c r="AX163" s="13" t="s">
        <v>79</v>
      </c>
      <c r="AY163" s="159" t="s">
        <v>118</v>
      </c>
    </row>
    <row r="164" spans="2:63" s="11" customFormat="1" ht="22.9" customHeight="1">
      <c r="B164" s="120"/>
      <c r="D164" s="121" t="s">
        <v>70</v>
      </c>
      <c r="E164" s="130" t="s">
        <v>174</v>
      </c>
      <c r="F164" s="130" t="s">
        <v>175</v>
      </c>
      <c r="I164" s="123"/>
      <c r="J164" s="131">
        <f>BK164</f>
        <v>10555</v>
      </c>
      <c r="L164" s="120"/>
      <c r="M164" s="125"/>
      <c r="P164" s="126">
        <f>SUM(P165:P169)</f>
        <v>0</v>
      </c>
      <c r="R164" s="126">
        <f>SUM(R165:R169)</f>
        <v>0</v>
      </c>
      <c r="T164" s="127">
        <f>SUM(T165:T169)</f>
        <v>0</v>
      </c>
      <c r="AR164" s="121" t="s">
        <v>117</v>
      </c>
      <c r="AT164" s="128" t="s">
        <v>70</v>
      </c>
      <c r="AU164" s="128" t="s">
        <v>79</v>
      </c>
      <c r="AY164" s="121" t="s">
        <v>118</v>
      </c>
      <c r="BK164" s="129">
        <f>SUM(BK165:BK169)</f>
        <v>10555</v>
      </c>
    </row>
    <row r="165" spans="2:65" s="1" customFormat="1" ht="16.5" customHeight="1">
      <c r="B165" s="31"/>
      <c r="C165" s="132" t="s">
        <v>176</v>
      </c>
      <c r="D165" s="132" t="s">
        <v>121</v>
      </c>
      <c r="E165" s="133" t="s">
        <v>177</v>
      </c>
      <c r="F165" s="134" t="s">
        <v>178</v>
      </c>
      <c r="G165" s="135" t="s">
        <v>124</v>
      </c>
      <c r="H165" s="136">
        <v>1</v>
      </c>
      <c r="I165" s="137">
        <v>10555</v>
      </c>
      <c r="J165" s="138">
        <f>ROUND(I165*H165,2)</f>
        <v>10555</v>
      </c>
      <c r="K165" s="139"/>
      <c r="L165" s="31"/>
      <c r="M165" s="140" t="s">
        <v>1</v>
      </c>
      <c r="N165" s="141" t="s">
        <v>36</v>
      </c>
      <c r="P165" s="142">
        <f>O165*H165</f>
        <v>0</v>
      </c>
      <c r="Q165" s="142">
        <v>0</v>
      </c>
      <c r="R165" s="142">
        <f>Q165*H165</f>
        <v>0</v>
      </c>
      <c r="S165" s="142">
        <v>0</v>
      </c>
      <c r="T165" s="143">
        <f>S165*H165</f>
        <v>0</v>
      </c>
      <c r="AR165" s="144" t="s">
        <v>125</v>
      </c>
      <c r="AT165" s="144" t="s">
        <v>121</v>
      </c>
      <c r="AU165" s="144" t="s">
        <v>81</v>
      </c>
      <c r="AY165" s="16" t="s">
        <v>118</v>
      </c>
      <c r="BE165" s="145">
        <f>IF(N165="základní",J165,0)</f>
        <v>10555</v>
      </c>
      <c r="BF165" s="145">
        <f>IF(N165="snížená",J165,0)</f>
        <v>0</v>
      </c>
      <c r="BG165" s="145">
        <f>IF(N165="zákl. přenesená",J165,0)</f>
        <v>0</v>
      </c>
      <c r="BH165" s="145">
        <f>IF(N165="sníž. přenesená",J165,0)</f>
        <v>0</v>
      </c>
      <c r="BI165" s="145">
        <f>IF(N165="nulová",J165,0)</f>
        <v>0</v>
      </c>
      <c r="BJ165" s="16" t="s">
        <v>79</v>
      </c>
      <c r="BK165" s="145">
        <f>ROUND(I165*H165,2)</f>
        <v>10555</v>
      </c>
      <c r="BL165" s="16" t="s">
        <v>125</v>
      </c>
      <c r="BM165" s="144" t="s">
        <v>179</v>
      </c>
    </row>
    <row r="166" spans="2:47" s="1" customFormat="1" ht="12">
      <c r="B166" s="31"/>
      <c r="D166" s="146" t="s">
        <v>126</v>
      </c>
      <c r="F166" s="147" t="s">
        <v>178</v>
      </c>
      <c r="I166" s="148"/>
      <c r="L166" s="31"/>
      <c r="M166" s="149"/>
      <c r="T166" s="55"/>
      <c r="AT166" s="16" t="s">
        <v>126</v>
      </c>
      <c r="AU166" s="16" t="s">
        <v>81</v>
      </c>
    </row>
    <row r="167" spans="2:51" s="14" customFormat="1" ht="12">
      <c r="B167" s="165"/>
      <c r="D167" s="146" t="s">
        <v>138</v>
      </c>
      <c r="E167" s="166" t="s">
        <v>1</v>
      </c>
      <c r="F167" s="167" t="s">
        <v>180</v>
      </c>
      <c r="H167" s="166" t="s">
        <v>1</v>
      </c>
      <c r="I167" s="168"/>
      <c r="L167" s="165"/>
      <c r="M167" s="169"/>
      <c r="T167" s="170"/>
      <c r="AT167" s="166" t="s">
        <v>138</v>
      </c>
      <c r="AU167" s="166" t="s">
        <v>81</v>
      </c>
      <c r="AV167" s="14" t="s">
        <v>79</v>
      </c>
      <c r="AW167" s="14" t="s">
        <v>28</v>
      </c>
      <c r="AX167" s="14" t="s">
        <v>71</v>
      </c>
      <c r="AY167" s="166" t="s">
        <v>118</v>
      </c>
    </row>
    <row r="168" spans="2:51" s="12" customFormat="1" ht="12">
      <c r="B168" s="151"/>
      <c r="D168" s="146" t="s">
        <v>138</v>
      </c>
      <c r="E168" s="152" t="s">
        <v>1</v>
      </c>
      <c r="F168" s="153" t="s">
        <v>79</v>
      </c>
      <c r="H168" s="154">
        <v>1</v>
      </c>
      <c r="I168" s="155"/>
      <c r="L168" s="151"/>
      <c r="M168" s="156"/>
      <c r="T168" s="157"/>
      <c r="AT168" s="152" t="s">
        <v>138</v>
      </c>
      <c r="AU168" s="152" t="s">
        <v>81</v>
      </c>
      <c r="AV168" s="12" t="s">
        <v>81</v>
      </c>
      <c r="AW168" s="12" t="s">
        <v>28</v>
      </c>
      <c r="AX168" s="12" t="s">
        <v>71</v>
      </c>
      <c r="AY168" s="152" t="s">
        <v>118</v>
      </c>
    </row>
    <row r="169" spans="2:51" s="13" customFormat="1" ht="12">
      <c r="B169" s="158"/>
      <c r="D169" s="146" t="s">
        <v>138</v>
      </c>
      <c r="E169" s="159" t="s">
        <v>1</v>
      </c>
      <c r="F169" s="160" t="s">
        <v>140</v>
      </c>
      <c r="H169" s="161">
        <v>1</v>
      </c>
      <c r="I169" s="162"/>
      <c r="L169" s="158"/>
      <c r="M169" s="171"/>
      <c r="N169" s="172"/>
      <c r="O169" s="172"/>
      <c r="P169" s="172"/>
      <c r="Q169" s="172"/>
      <c r="R169" s="172"/>
      <c r="S169" s="172"/>
      <c r="T169" s="173"/>
      <c r="AT169" s="159" t="s">
        <v>138</v>
      </c>
      <c r="AU169" s="159" t="s">
        <v>81</v>
      </c>
      <c r="AV169" s="13" t="s">
        <v>125</v>
      </c>
      <c r="AW169" s="13" t="s">
        <v>28</v>
      </c>
      <c r="AX169" s="13" t="s">
        <v>79</v>
      </c>
      <c r="AY169" s="159" t="s">
        <v>118</v>
      </c>
    </row>
    <row r="170" spans="2:12" s="1" customFormat="1" ht="6.95" customHeight="1">
      <c r="B170" s="43"/>
      <c r="C170" s="44"/>
      <c r="D170" s="44"/>
      <c r="E170" s="44"/>
      <c r="F170" s="44"/>
      <c r="G170" s="44"/>
      <c r="H170" s="44"/>
      <c r="I170" s="44"/>
      <c r="J170" s="44"/>
      <c r="K170" s="44"/>
      <c r="L170" s="31"/>
    </row>
  </sheetData>
  <sheetProtection algorithmName="SHA-512" hashValue="cCdYJZNX6qbNM8wGpNZhPLu+NtfsokhCBb8kwt7yef24Q0IAFmfcfHbkpzBXAKJYLloKft5S5jdH52yjqeZtuw==" saltValue="ICkDyMko9BHM1knlKV47OlBUFYaOfVtqC6S4FEGU2MR1q+THHuPdED0OEVxBKSqJilg6Z4+Ryy9xjC4l4Q5/9w==" spinCount="100000" sheet="1" objects="1" scenarios="1" formatColumns="0" formatRows="0" autoFilter="0"/>
  <autoFilter ref="C122:K169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83"/>
  <sheetViews>
    <sheetView showGridLines="0" workbookViewId="0" topLeftCell="A92">
      <selection activeCell="H126" sqref="H126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AT2" s="16" t="s">
        <v>84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</row>
    <row r="4" spans="2:46" ht="24.95" customHeight="1">
      <c r="B4" s="19"/>
      <c r="D4" s="20" t="s">
        <v>88</v>
      </c>
      <c r="L4" s="19"/>
      <c r="M4" s="87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25" t="str">
        <f>'Rekapitulace stavby'!K6</f>
        <v>Most přes Železárenský potok - Karviná zadání</v>
      </c>
      <c r="F7" s="226"/>
      <c r="G7" s="226"/>
      <c r="H7" s="226"/>
      <c r="L7" s="19"/>
    </row>
    <row r="8" spans="2:12" s="1" customFormat="1" ht="12" customHeight="1">
      <c r="B8" s="31"/>
      <c r="D8" s="26" t="s">
        <v>89</v>
      </c>
      <c r="L8" s="31"/>
    </row>
    <row r="9" spans="2:12" s="1" customFormat="1" ht="16.5" customHeight="1">
      <c r="B9" s="31"/>
      <c r="E9" s="190" t="s">
        <v>181</v>
      </c>
      <c r="F9" s="224"/>
      <c r="G9" s="224"/>
      <c r="H9" s="224"/>
      <c r="L9" s="31"/>
    </row>
    <row r="10" spans="2:12" s="1" customFormat="1" ht="12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>
        <f>'Rekapitulace stavby'!AN8</f>
        <v>45385</v>
      </c>
      <c r="L12" s="31"/>
    </row>
    <row r="13" spans="2:12" s="1" customFormat="1" ht="10.9" customHeight="1">
      <c r="B13" s="31"/>
      <c r="L13" s="31"/>
    </row>
    <row r="14" spans="2:12" s="1" customFormat="1" ht="12" customHeight="1">
      <c r="B14" s="31"/>
      <c r="D14" s="26" t="s">
        <v>23</v>
      </c>
      <c r="I14" s="26" t="s">
        <v>24</v>
      </c>
      <c r="J14" s="24" t="str">
        <f>IF('Rekapitulace stavby'!AN10="","",'Rekapitulace stavby'!AN10)</f>
        <v/>
      </c>
      <c r="L14" s="31"/>
    </row>
    <row r="15" spans="2:12" s="1" customFormat="1" ht="18" customHeight="1">
      <c r="B15" s="31"/>
      <c r="E15" s="24" t="str">
        <f>IF('Rekapitulace stavby'!E11="","",'Rekapitulace stavby'!E11)</f>
        <v xml:space="preserve"> </v>
      </c>
      <c r="I15" s="26" t="s">
        <v>25</v>
      </c>
      <c r="J15" s="24" t="str">
        <f>IF('Rekapitulace stavby'!AN11="","",'Rekapitulace stavby'!AN11)</f>
        <v/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26</v>
      </c>
      <c r="I17" s="26" t="s">
        <v>24</v>
      </c>
      <c r="J17" s="27">
        <f>'Rekapitulace stavby'!AN13</f>
        <v>0</v>
      </c>
      <c r="L17" s="31"/>
    </row>
    <row r="18" spans="2:12" s="1" customFormat="1" ht="18" customHeight="1">
      <c r="B18" s="31"/>
      <c r="E18" s="227" t="str">
        <f>'Rekapitulace stavby'!E14</f>
        <v>MI Roads a.s.</v>
      </c>
      <c r="F18" s="216"/>
      <c r="G18" s="216"/>
      <c r="H18" s="216"/>
      <c r="I18" s="26" t="s">
        <v>25</v>
      </c>
      <c r="J18" s="27">
        <f>'Rekapitulace stavby'!AN14</f>
        <v>0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27</v>
      </c>
      <c r="I20" s="26" t="s">
        <v>24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 xml:space="preserve"> </v>
      </c>
      <c r="I21" s="26" t="s">
        <v>25</v>
      </c>
      <c r="J21" s="24" t="str">
        <f>IF('Rekapitulace stavby'!AN17="","",'Rekapitulace stavby'!AN17)</f>
        <v/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29</v>
      </c>
      <c r="I23" s="26" t="s">
        <v>24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25</v>
      </c>
      <c r="J24" s="24" t="str">
        <f>IF('Rekapitulace stavby'!AN20="","",'Rekapitulace stavby'!AN20)</f>
        <v/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30</v>
      </c>
      <c r="L26" s="31"/>
    </row>
    <row r="27" spans="2:12" s="7" customFormat="1" ht="16.5" customHeight="1">
      <c r="B27" s="88"/>
      <c r="E27" s="220" t="s">
        <v>1</v>
      </c>
      <c r="F27" s="220"/>
      <c r="G27" s="220"/>
      <c r="H27" s="220"/>
      <c r="L27" s="88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89" t="s">
        <v>31</v>
      </c>
      <c r="J30" s="65">
        <f>ROUND(J120,2)</f>
        <v>485601.36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5" customHeight="1">
      <c r="B32" s="31"/>
      <c r="F32" s="34" t="s">
        <v>33</v>
      </c>
      <c r="I32" s="34" t="s">
        <v>32</v>
      </c>
      <c r="J32" s="34" t="s">
        <v>34</v>
      </c>
      <c r="L32" s="31"/>
    </row>
    <row r="33" spans="2:12" s="1" customFormat="1" ht="14.45" customHeight="1">
      <c r="B33" s="31"/>
      <c r="D33" s="54" t="s">
        <v>35</v>
      </c>
      <c r="E33" s="26" t="s">
        <v>36</v>
      </c>
      <c r="F33" s="90">
        <f>ROUND((SUM(BE120:BE182)),2)</f>
        <v>485601.36</v>
      </c>
      <c r="I33" s="91">
        <v>0.21</v>
      </c>
      <c r="J33" s="90">
        <f>ROUND(((SUM(BE120:BE182))*I33),2)</f>
        <v>101976.29</v>
      </c>
      <c r="L33" s="31"/>
    </row>
    <row r="34" spans="2:12" s="1" customFormat="1" ht="14.45" customHeight="1">
      <c r="B34" s="31"/>
      <c r="E34" s="26" t="s">
        <v>37</v>
      </c>
      <c r="F34" s="90">
        <f>ROUND((SUM(BF120:BF182)),2)</f>
        <v>0</v>
      </c>
      <c r="I34" s="91">
        <v>0.15</v>
      </c>
      <c r="J34" s="90">
        <f>ROUND(((SUM(BF120:BF182))*I34),2)</f>
        <v>0</v>
      </c>
      <c r="L34" s="31"/>
    </row>
    <row r="35" spans="2:12" s="1" customFormat="1" ht="14.45" customHeight="1" hidden="1">
      <c r="B35" s="31"/>
      <c r="E35" s="26" t="s">
        <v>38</v>
      </c>
      <c r="F35" s="90">
        <f>ROUND((SUM(BG120:BG182)),2)</f>
        <v>0</v>
      </c>
      <c r="I35" s="91">
        <v>0.21</v>
      </c>
      <c r="J35" s="90">
        <f>0</f>
        <v>0</v>
      </c>
      <c r="L35" s="31"/>
    </row>
    <row r="36" spans="2:12" s="1" customFormat="1" ht="14.45" customHeight="1" hidden="1">
      <c r="B36" s="31"/>
      <c r="E36" s="26" t="s">
        <v>39</v>
      </c>
      <c r="F36" s="90">
        <f>ROUND((SUM(BH120:BH182)),2)</f>
        <v>0</v>
      </c>
      <c r="I36" s="91">
        <v>0.15</v>
      </c>
      <c r="J36" s="90">
        <f>0</f>
        <v>0</v>
      </c>
      <c r="L36" s="31"/>
    </row>
    <row r="37" spans="2:12" s="1" customFormat="1" ht="14.45" customHeight="1" hidden="1">
      <c r="B37" s="31"/>
      <c r="E37" s="26" t="s">
        <v>40</v>
      </c>
      <c r="F37" s="90">
        <f>ROUND((SUM(BI120:BI182)),2)</f>
        <v>0</v>
      </c>
      <c r="I37" s="91">
        <v>0</v>
      </c>
      <c r="J37" s="90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2"/>
      <c r="D39" s="93" t="s">
        <v>41</v>
      </c>
      <c r="E39" s="56"/>
      <c r="F39" s="56"/>
      <c r="G39" s="94" t="s">
        <v>42</v>
      </c>
      <c r="H39" s="95" t="s">
        <v>43</v>
      </c>
      <c r="I39" s="56"/>
      <c r="J39" s="96">
        <f>SUM(J30:J37)</f>
        <v>587577.65</v>
      </c>
      <c r="K39" s="97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44</v>
      </c>
      <c r="E50" s="41"/>
      <c r="F50" s="41"/>
      <c r="G50" s="40" t="s">
        <v>45</v>
      </c>
      <c r="H50" s="41"/>
      <c r="I50" s="41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31"/>
      <c r="D61" s="42" t="s">
        <v>46</v>
      </c>
      <c r="E61" s="33"/>
      <c r="F61" s="98" t="s">
        <v>47</v>
      </c>
      <c r="G61" s="42" t="s">
        <v>46</v>
      </c>
      <c r="H61" s="33"/>
      <c r="I61" s="33"/>
      <c r="J61" s="99" t="s">
        <v>47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31"/>
      <c r="D65" s="40" t="s">
        <v>48</v>
      </c>
      <c r="E65" s="41"/>
      <c r="F65" s="41"/>
      <c r="G65" s="40" t="s">
        <v>49</v>
      </c>
      <c r="H65" s="41"/>
      <c r="I65" s="41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31"/>
      <c r="D76" s="42" t="s">
        <v>46</v>
      </c>
      <c r="E76" s="33"/>
      <c r="F76" s="98" t="s">
        <v>47</v>
      </c>
      <c r="G76" s="42" t="s">
        <v>46</v>
      </c>
      <c r="H76" s="33"/>
      <c r="I76" s="33"/>
      <c r="J76" s="99" t="s">
        <v>47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91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25" t="str">
        <f>E7</f>
        <v>Most přes Železárenský potok - Karviná zadání</v>
      </c>
      <c r="F85" s="226"/>
      <c r="G85" s="226"/>
      <c r="H85" s="226"/>
      <c r="L85" s="31"/>
    </row>
    <row r="86" spans="2:12" s="1" customFormat="1" ht="12" customHeight="1">
      <c r="B86" s="31"/>
      <c r="C86" s="26" t="s">
        <v>89</v>
      </c>
      <c r="L86" s="31"/>
    </row>
    <row r="87" spans="2:12" s="1" customFormat="1" ht="16.5" customHeight="1">
      <c r="B87" s="31"/>
      <c r="E87" s="190" t="str">
        <f>E9</f>
        <v>001 - Demolice stávajícíh...</v>
      </c>
      <c r="F87" s="224"/>
      <c r="G87" s="224"/>
      <c r="H87" s="224"/>
      <c r="L87" s="31"/>
    </row>
    <row r="88" spans="2:12" s="1" customFormat="1" ht="6.95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 xml:space="preserve"> </v>
      </c>
      <c r="I89" s="26" t="s">
        <v>22</v>
      </c>
      <c r="J89" s="51">
        <f>IF(J12="","",J12)</f>
        <v>45385</v>
      </c>
      <c r="L89" s="31"/>
    </row>
    <row r="90" spans="2:12" s="1" customFormat="1" ht="6.95" customHeight="1">
      <c r="B90" s="31"/>
      <c r="L90" s="31"/>
    </row>
    <row r="91" spans="2:12" s="1" customFormat="1" ht="15.2" customHeight="1">
      <c r="B91" s="31"/>
      <c r="C91" s="26" t="s">
        <v>23</v>
      </c>
      <c r="F91" s="24" t="str">
        <f>E15</f>
        <v xml:space="preserve"> </v>
      </c>
      <c r="I91" s="26" t="s">
        <v>27</v>
      </c>
      <c r="J91" s="29" t="str">
        <f>E21</f>
        <v xml:space="preserve"> </v>
      </c>
      <c r="L91" s="31"/>
    </row>
    <row r="92" spans="2:12" s="1" customFormat="1" ht="15.2" customHeight="1">
      <c r="B92" s="31"/>
      <c r="C92" s="26" t="s">
        <v>26</v>
      </c>
      <c r="F92" s="24" t="str">
        <f>IF(E18="","",E18)</f>
        <v>MI Roads a.s.</v>
      </c>
      <c r="I92" s="26" t="s">
        <v>29</v>
      </c>
      <c r="J92" s="29" t="str">
        <f>E24</f>
        <v xml:space="preserve"> 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0" t="s">
        <v>92</v>
      </c>
      <c r="D94" s="92"/>
      <c r="E94" s="92"/>
      <c r="F94" s="92"/>
      <c r="G94" s="92"/>
      <c r="H94" s="92"/>
      <c r="I94" s="92"/>
      <c r="J94" s="101" t="s">
        <v>93</v>
      </c>
      <c r="K94" s="92"/>
      <c r="L94" s="31"/>
    </row>
    <row r="95" spans="2:12" s="1" customFormat="1" ht="10.35" customHeight="1">
      <c r="B95" s="31"/>
      <c r="L95" s="31"/>
    </row>
    <row r="96" spans="2:47" s="1" customFormat="1" ht="22.9" customHeight="1">
      <c r="B96" s="31"/>
      <c r="C96" s="102" t="s">
        <v>94</v>
      </c>
      <c r="J96" s="65">
        <f>J120</f>
        <v>485601.36</v>
      </c>
      <c r="L96" s="31"/>
      <c r="AU96" s="16" t="s">
        <v>95</v>
      </c>
    </row>
    <row r="97" spans="2:12" s="8" customFormat="1" ht="24.95" customHeight="1">
      <c r="B97" s="103"/>
      <c r="D97" s="104" t="s">
        <v>182</v>
      </c>
      <c r="E97" s="105"/>
      <c r="F97" s="105"/>
      <c r="G97" s="105"/>
      <c r="H97" s="105"/>
      <c r="I97" s="105"/>
      <c r="J97" s="106">
        <f>J121</f>
        <v>485601.36</v>
      </c>
      <c r="L97" s="103"/>
    </row>
    <row r="98" spans="2:12" s="9" customFormat="1" ht="19.9" customHeight="1">
      <c r="B98" s="107"/>
      <c r="D98" s="108" t="s">
        <v>183</v>
      </c>
      <c r="E98" s="109"/>
      <c r="F98" s="109"/>
      <c r="G98" s="109"/>
      <c r="H98" s="109"/>
      <c r="I98" s="109"/>
      <c r="J98" s="110">
        <f>J122</f>
        <v>72763.5</v>
      </c>
      <c r="L98" s="107"/>
    </row>
    <row r="99" spans="2:12" s="9" customFormat="1" ht="19.9" customHeight="1">
      <c r="B99" s="107"/>
      <c r="D99" s="108" t="s">
        <v>184</v>
      </c>
      <c r="E99" s="109"/>
      <c r="F99" s="109"/>
      <c r="G99" s="109"/>
      <c r="H99" s="109"/>
      <c r="I99" s="109"/>
      <c r="J99" s="110">
        <f>J132</f>
        <v>239293.34999999998</v>
      </c>
      <c r="L99" s="107"/>
    </row>
    <row r="100" spans="2:12" s="9" customFormat="1" ht="19.9" customHeight="1">
      <c r="B100" s="107"/>
      <c r="D100" s="108" t="s">
        <v>185</v>
      </c>
      <c r="E100" s="109"/>
      <c r="F100" s="109"/>
      <c r="G100" s="109"/>
      <c r="H100" s="109"/>
      <c r="I100" s="109"/>
      <c r="J100" s="110">
        <f>J156</f>
        <v>173544.51</v>
      </c>
      <c r="L100" s="107"/>
    </row>
    <row r="101" spans="2:12" s="1" customFormat="1" ht="21.75" customHeight="1">
      <c r="B101" s="31"/>
      <c r="L101" s="31"/>
    </row>
    <row r="102" spans="2:12" s="1" customFormat="1" ht="6.95" customHeight="1">
      <c r="B102" s="43"/>
      <c r="C102" s="44"/>
      <c r="D102" s="44"/>
      <c r="E102" s="44"/>
      <c r="F102" s="44"/>
      <c r="G102" s="44"/>
      <c r="H102" s="44"/>
      <c r="I102" s="44"/>
      <c r="J102" s="44"/>
      <c r="K102" s="44"/>
      <c r="L102" s="31"/>
    </row>
    <row r="106" spans="2:12" s="1" customFormat="1" ht="6.95" customHeight="1">
      <c r="B106" s="45"/>
      <c r="C106" s="46"/>
      <c r="D106" s="46"/>
      <c r="E106" s="46"/>
      <c r="F106" s="46"/>
      <c r="G106" s="46"/>
      <c r="H106" s="46"/>
      <c r="I106" s="46"/>
      <c r="J106" s="46"/>
      <c r="K106" s="46"/>
      <c r="L106" s="31"/>
    </row>
    <row r="107" spans="2:12" s="1" customFormat="1" ht="24.95" customHeight="1">
      <c r="B107" s="31"/>
      <c r="C107" s="20" t="s">
        <v>103</v>
      </c>
      <c r="L107" s="31"/>
    </row>
    <row r="108" spans="2:12" s="1" customFormat="1" ht="6.95" customHeight="1">
      <c r="B108" s="31"/>
      <c r="L108" s="31"/>
    </row>
    <row r="109" spans="2:12" s="1" customFormat="1" ht="12" customHeight="1">
      <c r="B109" s="31"/>
      <c r="C109" s="26" t="s">
        <v>16</v>
      </c>
      <c r="L109" s="31"/>
    </row>
    <row r="110" spans="2:12" s="1" customFormat="1" ht="16.5" customHeight="1">
      <c r="B110" s="31"/>
      <c r="E110" s="225" t="str">
        <f>E7</f>
        <v>Most přes Železárenský potok - Karviná zadání</v>
      </c>
      <c r="F110" s="226"/>
      <c r="G110" s="226"/>
      <c r="H110" s="226"/>
      <c r="L110" s="31"/>
    </row>
    <row r="111" spans="2:12" s="1" customFormat="1" ht="12" customHeight="1">
      <c r="B111" s="31"/>
      <c r="C111" s="26" t="s">
        <v>89</v>
      </c>
      <c r="L111" s="31"/>
    </row>
    <row r="112" spans="2:12" s="1" customFormat="1" ht="16.5" customHeight="1">
      <c r="B112" s="31"/>
      <c r="E112" s="190" t="str">
        <f>E9</f>
        <v>001 - Demolice stávajícíh...</v>
      </c>
      <c r="F112" s="224"/>
      <c r="G112" s="224"/>
      <c r="H112" s="224"/>
      <c r="L112" s="31"/>
    </row>
    <row r="113" spans="2:12" s="1" customFormat="1" ht="6.95" customHeight="1">
      <c r="B113" s="31"/>
      <c r="L113" s="31"/>
    </row>
    <row r="114" spans="2:12" s="1" customFormat="1" ht="12" customHeight="1">
      <c r="B114" s="31"/>
      <c r="C114" s="26" t="s">
        <v>20</v>
      </c>
      <c r="F114" s="24" t="str">
        <f>F12</f>
        <v xml:space="preserve"> </v>
      </c>
      <c r="I114" s="26" t="s">
        <v>22</v>
      </c>
      <c r="J114" s="51">
        <f>IF(J12="","",J12)</f>
        <v>45385</v>
      </c>
      <c r="L114" s="31"/>
    </row>
    <row r="115" spans="2:12" s="1" customFormat="1" ht="6.95" customHeight="1">
      <c r="B115" s="31"/>
      <c r="L115" s="31"/>
    </row>
    <row r="116" spans="2:12" s="1" customFormat="1" ht="15.2" customHeight="1">
      <c r="B116" s="31"/>
      <c r="C116" s="26" t="s">
        <v>23</v>
      </c>
      <c r="F116" s="24" t="str">
        <f>E15</f>
        <v xml:space="preserve"> </v>
      </c>
      <c r="I116" s="26" t="s">
        <v>27</v>
      </c>
      <c r="J116" s="29" t="str">
        <f>E21</f>
        <v xml:space="preserve"> </v>
      </c>
      <c r="L116" s="31"/>
    </row>
    <row r="117" spans="2:12" s="1" customFormat="1" ht="15.2" customHeight="1">
      <c r="B117" s="31"/>
      <c r="C117" s="26" t="s">
        <v>26</v>
      </c>
      <c r="F117" s="24" t="str">
        <f>IF(E18="","",E18)</f>
        <v>MI Roads a.s.</v>
      </c>
      <c r="I117" s="26" t="s">
        <v>29</v>
      </c>
      <c r="J117" s="29" t="str">
        <f>E24</f>
        <v xml:space="preserve"> </v>
      </c>
      <c r="L117" s="31"/>
    </row>
    <row r="118" spans="2:12" s="1" customFormat="1" ht="10.35" customHeight="1">
      <c r="B118" s="31"/>
      <c r="L118" s="31"/>
    </row>
    <row r="119" spans="2:20" s="10" customFormat="1" ht="29.25" customHeight="1">
      <c r="B119" s="111"/>
      <c r="C119" s="112" t="s">
        <v>104</v>
      </c>
      <c r="D119" s="113" t="s">
        <v>56</v>
      </c>
      <c r="E119" s="113" t="s">
        <v>52</v>
      </c>
      <c r="F119" s="113" t="s">
        <v>53</v>
      </c>
      <c r="G119" s="113" t="s">
        <v>105</v>
      </c>
      <c r="H119" s="113" t="s">
        <v>106</v>
      </c>
      <c r="I119" s="113" t="s">
        <v>107</v>
      </c>
      <c r="J119" s="114" t="s">
        <v>93</v>
      </c>
      <c r="K119" s="115" t="s">
        <v>108</v>
      </c>
      <c r="L119" s="111"/>
      <c r="M119" s="58" t="s">
        <v>1</v>
      </c>
      <c r="N119" s="59" t="s">
        <v>35</v>
      </c>
      <c r="O119" s="59" t="s">
        <v>109</v>
      </c>
      <c r="P119" s="59" t="s">
        <v>110</v>
      </c>
      <c r="Q119" s="59" t="s">
        <v>111</v>
      </c>
      <c r="R119" s="59" t="s">
        <v>112</v>
      </c>
      <c r="S119" s="59" t="s">
        <v>113</v>
      </c>
      <c r="T119" s="60" t="s">
        <v>114</v>
      </c>
    </row>
    <row r="120" spans="2:63" s="1" customFormat="1" ht="22.9" customHeight="1">
      <c r="B120" s="31"/>
      <c r="C120" s="63" t="s">
        <v>115</v>
      </c>
      <c r="J120" s="116">
        <f>BK120</f>
        <v>485601.36</v>
      </c>
      <c r="L120" s="31"/>
      <c r="M120" s="61"/>
      <c r="N120" s="52"/>
      <c r="O120" s="52"/>
      <c r="P120" s="117">
        <f>P121</f>
        <v>0</v>
      </c>
      <c r="Q120" s="52"/>
      <c r="R120" s="117">
        <f>R121</f>
        <v>9.8970374834</v>
      </c>
      <c r="S120" s="52"/>
      <c r="T120" s="118">
        <f>T121</f>
        <v>511.23</v>
      </c>
      <c r="AT120" s="16" t="s">
        <v>70</v>
      </c>
      <c r="AU120" s="16" t="s">
        <v>95</v>
      </c>
      <c r="BK120" s="119">
        <f>BK121</f>
        <v>485601.36</v>
      </c>
    </row>
    <row r="121" spans="2:63" s="11" customFormat="1" ht="25.9" customHeight="1">
      <c r="B121" s="120"/>
      <c r="D121" s="121" t="s">
        <v>70</v>
      </c>
      <c r="E121" s="122" t="s">
        <v>186</v>
      </c>
      <c r="F121" s="122" t="s">
        <v>187</v>
      </c>
      <c r="I121" s="123"/>
      <c r="J121" s="124">
        <f>BK121</f>
        <v>485601.36</v>
      </c>
      <c r="L121" s="120"/>
      <c r="M121" s="125"/>
      <c r="P121" s="126">
        <f>P122+P132+P156</f>
        <v>0</v>
      </c>
      <c r="R121" s="126">
        <f>R122+R132+R156</f>
        <v>9.8970374834</v>
      </c>
      <c r="T121" s="127">
        <f>T122+T132+T156</f>
        <v>511.23</v>
      </c>
      <c r="AR121" s="121" t="s">
        <v>79</v>
      </c>
      <c r="AT121" s="128" t="s">
        <v>70</v>
      </c>
      <c r="AU121" s="128" t="s">
        <v>71</v>
      </c>
      <c r="AY121" s="121" t="s">
        <v>118</v>
      </c>
      <c r="BK121" s="129">
        <f>BK122+BK132+BK156</f>
        <v>485601.36</v>
      </c>
    </row>
    <row r="122" spans="2:63" s="11" customFormat="1" ht="22.9" customHeight="1">
      <c r="B122" s="120"/>
      <c r="D122" s="121" t="s">
        <v>70</v>
      </c>
      <c r="E122" s="130" t="s">
        <v>79</v>
      </c>
      <c r="F122" s="130" t="s">
        <v>188</v>
      </c>
      <c r="I122" s="123"/>
      <c r="J122" s="131">
        <f>BK122</f>
        <v>72763.5</v>
      </c>
      <c r="L122" s="120"/>
      <c r="M122" s="125"/>
      <c r="P122" s="126">
        <f>SUM(P123:P131)</f>
        <v>0</v>
      </c>
      <c r="R122" s="126">
        <f>SUM(R123:R131)</f>
        <v>0.0419934</v>
      </c>
      <c r="T122" s="127">
        <f>SUM(T123:T131)</f>
        <v>324.885</v>
      </c>
      <c r="AR122" s="121" t="s">
        <v>79</v>
      </c>
      <c r="AT122" s="128" t="s">
        <v>70</v>
      </c>
      <c r="AU122" s="128" t="s">
        <v>79</v>
      </c>
      <c r="AY122" s="121" t="s">
        <v>118</v>
      </c>
      <c r="BK122" s="129">
        <f>SUM(BK123:BK131)</f>
        <v>72763.5</v>
      </c>
    </row>
    <row r="123" spans="2:65" s="1" customFormat="1" ht="24.2" customHeight="1">
      <c r="B123" s="31"/>
      <c r="C123" s="132" t="s">
        <v>79</v>
      </c>
      <c r="D123" s="132" t="s">
        <v>121</v>
      </c>
      <c r="E123" s="133" t="s">
        <v>189</v>
      </c>
      <c r="F123" s="134" t="s">
        <v>190</v>
      </c>
      <c r="G123" s="135" t="s">
        <v>191</v>
      </c>
      <c r="H123" s="136">
        <v>268.5</v>
      </c>
      <c r="I123" s="137">
        <v>65</v>
      </c>
      <c r="J123" s="138">
        <f>ROUND(I123*H123,2)</f>
        <v>17452.5</v>
      </c>
      <c r="K123" s="139"/>
      <c r="L123" s="31"/>
      <c r="M123" s="140" t="s">
        <v>1</v>
      </c>
      <c r="N123" s="141" t="s">
        <v>36</v>
      </c>
      <c r="P123" s="142">
        <f>O123*H123</f>
        <v>0</v>
      </c>
      <c r="Q123" s="142">
        <v>0</v>
      </c>
      <c r="R123" s="142">
        <f>Q123*H123</f>
        <v>0</v>
      </c>
      <c r="S123" s="142">
        <v>0.75</v>
      </c>
      <c r="T123" s="143">
        <f>S123*H123</f>
        <v>201.375</v>
      </c>
      <c r="AR123" s="144" t="s">
        <v>125</v>
      </c>
      <c r="AT123" s="144" t="s">
        <v>121</v>
      </c>
      <c r="AU123" s="144" t="s">
        <v>81</v>
      </c>
      <c r="AY123" s="16" t="s">
        <v>118</v>
      </c>
      <c r="BE123" s="145">
        <f>IF(N123="základní",J123,0)</f>
        <v>17452.5</v>
      </c>
      <c r="BF123" s="145">
        <f>IF(N123="snížená",J123,0)</f>
        <v>0</v>
      </c>
      <c r="BG123" s="145">
        <f>IF(N123="zákl. přenesená",J123,0)</f>
        <v>0</v>
      </c>
      <c r="BH123" s="145">
        <f>IF(N123="sníž. přenesená",J123,0)</f>
        <v>0</v>
      </c>
      <c r="BI123" s="145">
        <f>IF(N123="nulová",J123,0)</f>
        <v>0</v>
      </c>
      <c r="BJ123" s="16" t="s">
        <v>79</v>
      </c>
      <c r="BK123" s="145">
        <f>ROUND(I123*H123,2)</f>
        <v>17452.5</v>
      </c>
      <c r="BL123" s="16" t="s">
        <v>125</v>
      </c>
      <c r="BM123" s="144" t="s">
        <v>81</v>
      </c>
    </row>
    <row r="124" spans="2:47" s="1" customFormat="1" ht="39">
      <c r="B124" s="31"/>
      <c r="D124" s="146" t="s">
        <v>126</v>
      </c>
      <c r="F124" s="147" t="s">
        <v>192</v>
      </c>
      <c r="I124" s="148"/>
      <c r="L124" s="31"/>
      <c r="M124" s="149"/>
      <c r="T124" s="55"/>
      <c r="AT124" s="16" t="s">
        <v>126</v>
      </c>
      <c r="AU124" s="16" t="s">
        <v>81</v>
      </c>
    </row>
    <row r="125" spans="2:51" s="14" customFormat="1" ht="12">
      <c r="B125" s="165"/>
      <c r="D125" s="146" t="s">
        <v>138</v>
      </c>
      <c r="E125" s="166" t="s">
        <v>1</v>
      </c>
      <c r="F125" s="167" t="s">
        <v>193</v>
      </c>
      <c r="H125" s="166" t="s">
        <v>1</v>
      </c>
      <c r="I125" s="168"/>
      <c r="L125" s="165"/>
      <c r="M125" s="169"/>
      <c r="T125" s="170"/>
      <c r="AT125" s="166" t="s">
        <v>138</v>
      </c>
      <c r="AU125" s="166" t="s">
        <v>81</v>
      </c>
      <c r="AV125" s="14" t="s">
        <v>79</v>
      </c>
      <c r="AW125" s="14" t="s">
        <v>28</v>
      </c>
      <c r="AX125" s="14" t="s">
        <v>71</v>
      </c>
      <c r="AY125" s="166" t="s">
        <v>118</v>
      </c>
    </row>
    <row r="126" spans="2:51" s="12" customFormat="1" ht="12">
      <c r="B126" s="151"/>
      <c r="D126" s="146" t="s">
        <v>138</v>
      </c>
      <c r="E126" s="152" t="s">
        <v>1</v>
      </c>
      <c r="F126" s="153" t="s">
        <v>194</v>
      </c>
      <c r="H126" s="154">
        <v>268.5</v>
      </c>
      <c r="I126" s="155"/>
      <c r="L126" s="151"/>
      <c r="M126" s="156"/>
      <c r="T126" s="157"/>
      <c r="AT126" s="152" t="s">
        <v>138</v>
      </c>
      <c r="AU126" s="152" t="s">
        <v>81</v>
      </c>
      <c r="AV126" s="12" t="s">
        <v>81</v>
      </c>
      <c r="AW126" s="12" t="s">
        <v>28</v>
      </c>
      <c r="AX126" s="12" t="s">
        <v>71</v>
      </c>
      <c r="AY126" s="152" t="s">
        <v>118</v>
      </c>
    </row>
    <row r="127" spans="2:51" s="13" customFormat="1" ht="12">
      <c r="B127" s="158"/>
      <c r="D127" s="146" t="s">
        <v>138</v>
      </c>
      <c r="E127" s="159" t="s">
        <v>1</v>
      </c>
      <c r="F127" s="160" t="s">
        <v>140</v>
      </c>
      <c r="H127" s="161">
        <v>268.5</v>
      </c>
      <c r="I127" s="162"/>
      <c r="L127" s="158"/>
      <c r="M127" s="163"/>
      <c r="T127" s="164"/>
      <c r="AT127" s="159" t="s">
        <v>138</v>
      </c>
      <c r="AU127" s="159" t="s">
        <v>81</v>
      </c>
      <c r="AV127" s="13" t="s">
        <v>125</v>
      </c>
      <c r="AW127" s="13" t="s">
        <v>28</v>
      </c>
      <c r="AX127" s="13" t="s">
        <v>79</v>
      </c>
      <c r="AY127" s="159" t="s">
        <v>118</v>
      </c>
    </row>
    <row r="128" spans="2:65" s="1" customFormat="1" ht="24.2" customHeight="1">
      <c r="B128" s="31"/>
      <c r="C128" s="132" t="s">
        <v>81</v>
      </c>
      <c r="D128" s="132" t="s">
        <v>121</v>
      </c>
      <c r="E128" s="133" t="s">
        <v>195</v>
      </c>
      <c r="F128" s="134" t="s">
        <v>196</v>
      </c>
      <c r="G128" s="135" t="s">
        <v>191</v>
      </c>
      <c r="H128" s="136">
        <v>537</v>
      </c>
      <c r="I128" s="137">
        <v>103</v>
      </c>
      <c r="J128" s="138">
        <f>ROUND(I128*H128,2)</f>
        <v>55311</v>
      </c>
      <c r="K128" s="139"/>
      <c r="L128" s="31"/>
      <c r="M128" s="140" t="s">
        <v>1</v>
      </c>
      <c r="N128" s="141" t="s">
        <v>36</v>
      </c>
      <c r="P128" s="142">
        <f>O128*H128</f>
        <v>0</v>
      </c>
      <c r="Q128" s="142">
        <v>7.82E-05</v>
      </c>
      <c r="R128" s="142">
        <f>Q128*H128</f>
        <v>0.0419934</v>
      </c>
      <c r="S128" s="142">
        <v>0.23</v>
      </c>
      <c r="T128" s="143">
        <f>S128*H128</f>
        <v>123.51</v>
      </c>
      <c r="AR128" s="144" t="s">
        <v>125</v>
      </c>
      <c r="AT128" s="144" t="s">
        <v>121</v>
      </c>
      <c r="AU128" s="144" t="s">
        <v>81</v>
      </c>
      <c r="AY128" s="16" t="s">
        <v>118</v>
      </c>
      <c r="BE128" s="145">
        <f>IF(N128="základní",J128,0)</f>
        <v>55311</v>
      </c>
      <c r="BF128" s="145">
        <f>IF(N128="snížená",J128,0)</f>
        <v>0</v>
      </c>
      <c r="BG128" s="145">
        <f>IF(N128="zákl. přenesená",J128,0)</f>
        <v>0</v>
      </c>
      <c r="BH128" s="145">
        <f>IF(N128="sníž. přenesená",J128,0)</f>
        <v>0</v>
      </c>
      <c r="BI128" s="145">
        <f>IF(N128="nulová",J128,0)</f>
        <v>0</v>
      </c>
      <c r="BJ128" s="16" t="s">
        <v>79</v>
      </c>
      <c r="BK128" s="145">
        <f>ROUND(I128*H128,2)</f>
        <v>55311</v>
      </c>
      <c r="BL128" s="16" t="s">
        <v>125</v>
      </c>
      <c r="BM128" s="144" t="s">
        <v>125</v>
      </c>
    </row>
    <row r="129" spans="2:47" s="1" customFormat="1" ht="29.25">
      <c r="B129" s="31"/>
      <c r="D129" s="146" t="s">
        <v>126</v>
      </c>
      <c r="F129" s="147" t="s">
        <v>197</v>
      </c>
      <c r="I129" s="148"/>
      <c r="L129" s="31"/>
      <c r="M129" s="149"/>
      <c r="T129" s="55"/>
      <c r="AT129" s="16" t="s">
        <v>126</v>
      </c>
      <c r="AU129" s="16" t="s">
        <v>81</v>
      </c>
    </row>
    <row r="130" spans="2:51" s="12" customFormat="1" ht="12">
      <c r="B130" s="151"/>
      <c r="D130" s="146" t="s">
        <v>138</v>
      </c>
      <c r="E130" s="152" t="s">
        <v>1</v>
      </c>
      <c r="F130" s="153" t="s">
        <v>198</v>
      </c>
      <c r="H130" s="154">
        <v>537</v>
      </c>
      <c r="I130" s="155"/>
      <c r="L130" s="151"/>
      <c r="M130" s="156"/>
      <c r="T130" s="157"/>
      <c r="AT130" s="152" t="s">
        <v>138</v>
      </c>
      <c r="AU130" s="152" t="s">
        <v>81</v>
      </c>
      <c r="AV130" s="12" t="s">
        <v>81</v>
      </c>
      <c r="AW130" s="12" t="s">
        <v>28</v>
      </c>
      <c r="AX130" s="12" t="s">
        <v>71</v>
      </c>
      <c r="AY130" s="152" t="s">
        <v>118</v>
      </c>
    </row>
    <row r="131" spans="2:51" s="13" customFormat="1" ht="12">
      <c r="B131" s="158"/>
      <c r="D131" s="146" t="s">
        <v>138</v>
      </c>
      <c r="E131" s="159" t="s">
        <v>1</v>
      </c>
      <c r="F131" s="160" t="s">
        <v>140</v>
      </c>
      <c r="H131" s="161">
        <v>537</v>
      </c>
      <c r="I131" s="162"/>
      <c r="L131" s="158"/>
      <c r="M131" s="163"/>
      <c r="T131" s="164"/>
      <c r="AT131" s="159" t="s">
        <v>138</v>
      </c>
      <c r="AU131" s="159" t="s">
        <v>81</v>
      </c>
      <c r="AV131" s="13" t="s">
        <v>125</v>
      </c>
      <c r="AW131" s="13" t="s">
        <v>28</v>
      </c>
      <c r="AX131" s="13" t="s">
        <v>79</v>
      </c>
      <c r="AY131" s="159" t="s">
        <v>118</v>
      </c>
    </row>
    <row r="132" spans="2:63" s="11" customFormat="1" ht="22.9" customHeight="1">
      <c r="B132" s="120"/>
      <c r="D132" s="121" t="s">
        <v>70</v>
      </c>
      <c r="E132" s="130" t="s">
        <v>162</v>
      </c>
      <c r="F132" s="130" t="s">
        <v>199</v>
      </c>
      <c r="I132" s="123"/>
      <c r="J132" s="131">
        <f>BK132</f>
        <v>239293.34999999998</v>
      </c>
      <c r="L132" s="120"/>
      <c r="M132" s="125"/>
      <c r="P132" s="126">
        <f>SUM(P133:P155)</f>
        <v>0</v>
      </c>
      <c r="R132" s="126">
        <f>SUM(R133:R155)</f>
        <v>9.8550440834</v>
      </c>
      <c r="T132" s="127">
        <f>SUM(T133:T155)</f>
        <v>186.345</v>
      </c>
      <c r="AR132" s="121" t="s">
        <v>79</v>
      </c>
      <c r="AT132" s="128" t="s">
        <v>70</v>
      </c>
      <c r="AU132" s="128" t="s">
        <v>79</v>
      </c>
      <c r="AY132" s="121" t="s">
        <v>118</v>
      </c>
      <c r="BK132" s="129">
        <f>SUM(BK133:BK155)</f>
        <v>239293.34999999998</v>
      </c>
    </row>
    <row r="133" spans="2:65" s="1" customFormat="1" ht="21.75" customHeight="1">
      <c r="B133" s="31"/>
      <c r="C133" s="132" t="s">
        <v>129</v>
      </c>
      <c r="D133" s="132" t="s">
        <v>121</v>
      </c>
      <c r="E133" s="133" t="s">
        <v>200</v>
      </c>
      <c r="F133" s="134" t="s">
        <v>201</v>
      </c>
      <c r="G133" s="135" t="s">
        <v>202</v>
      </c>
      <c r="H133" s="136">
        <v>29</v>
      </c>
      <c r="I133" s="137">
        <v>222</v>
      </c>
      <c r="J133" s="138">
        <f>ROUND(I133*H133,2)</f>
        <v>6438</v>
      </c>
      <c r="K133" s="139"/>
      <c r="L133" s="31"/>
      <c r="M133" s="140" t="s">
        <v>1</v>
      </c>
      <c r="N133" s="141" t="s">
        <v>36</v>
      </c>
      <c r="P133" s="142">
        <f>O133*H133</f>
        <v>0</v>
      </c>
      <c r="Q133" s="142">
        <v>4.081E-06</v>
      </c>
      <c r="R133" s="142">
        <f>Q133*H133</f>
        <v>0.00011834900000000001</v>
      </c>
      <c r="S133" s="142">
        <v>0</v>
      </c>
      <c r="T133" s="143">
        <f>S133*H133</f>
        <v>0</v>
      </c>
      <c r="AR133" s="144" t="s">
        <v>125</v>
      </c>
      <c r="AT133" s="144" t="s">
        <v>121</v>
      </c>
      <c r="AU133" s="144" t="s">
        <v>81</v>
      </c>
      <c r="AY133" s="16" t="s">
        <v>118</v>
      </c>
      <c r="BE133" s="145">
        <f>IF(N133="základní",J133,0)</f>
        <v>6438</v>
      </c>
      <c r="BF133" s="145">
        <f>IF(N133="snížená",J133,0)</f>
        <v>0</v>
      </c>
      <c r="BG133" s="145">
        <f>IF(N133="zákl. přenesená",J133,0)</f>
        <v>0</v>
      </c>
      <c r="BH133" s="145">
        <f>IF(N133="sníž. přenesená",J133,0)</f>
        <v>0</v>
      </c>
      <c r="BI133" s="145">
        <f>IF(N133="nulová",J133,0)</f>
        <v>0</v>
      </c>
      <c r="BJ133" s="16" t="s">
        <v>79</v>
      </c>
      <c r="BK133" s="145">
        <f>ROUND(I133*H133,2)</f>
        <v>6438</v>
      </c>
      <c r="BL133" s="16" t="s">
        <v>125</v>
      </c>
      <c r="BM133" s="144" t="s">
        <v>132</v>
      </c>
    </row>
    <row r="134" spans="2:47" s="1" customFormat="1" ht="19.5">
      <c r="B134" s="31"/>
      <c r="D134" s="146" t="s">
        <v>126</v>
      </c>
      <c r="F134" s="147" t="s">
        <v>203</v>
      </c>
      <c r="I134" s="148"/>
      <c r="L134" s="31"/>
      <c r="M134" s="149"/>
      <c r="T134" s="55"/>
      <c r="AT134" s="16" t="s">
        <v>126</v>
      </c>
      <c r="AU134" s="16" t="s">
        <v>81</v>
      </c>
    </row>
    <row r="135" spans="2:51" s="12" customFormat="1" ht="12">
      <c r="B135" s="151"/>
      <c r="D135" s="146" t="s">
        <v>138</v>
      </c>
      <c r="E135" s="152" t="s">
        <v>1</v>
      </c>
      <c r="F135" s="153" t="s">
        <v>204</v>
      </c>
      <c r="H135" s="154">
        <v>29</v>
      </c>
      <c r="I135" s="155"/>
      <c r="L135" s="151"/>
      <c r="M135" s="156"/>
      <c r="T135" s="157"/>
      <c r="AT135" s="152" t="s">
        <v>138</v>
      </c>
      <c r="AU135" s="152" t="s">
        <v>81</v>
      </c>
      <c r="AV135" s="12" t="s">
        <v>81</v>
      </c>
      <c r="AW135" s="12" t="s">
        <v>28</v>
      </c>
      <c r="AX135" s="12" t="s">
        <v>71</v>
      </c>
      <c r="AY135" s="152" t="s">
        <v>118</v>
      </c>
    </row>
    <row r="136" spans="2:51" s="13" customFormat="1" ht="12">
      <c r="B136" s="158"/>
      <c r="D136" s="146" t="s">
        <v>138</v>
      </c>
      <c r="E136" s="159" t="s">
        <v>1</v>
      </c>
      <c r="F136" s="160" t="s">
        <v>140</v>
      </c>
      <c r="H136" s="161">
        <v>29</v>
      </c>
      <c r="I136" s="162"/>
      <c r="L136" s="158"/>
      <c r="M136" s="163"/>
      <c r="T136" s="164"/>
      <c r="AT136" s="159" t="s">
        <v>138</v>
      </c>
      <c r="AU136" s="159" t="s">
        <v>81</v>
      </c>
      <c r="AV136" s="13" t="s">
        <v>125</v>
      </c>
      <c r="AW136" s="13" t="s">
        <v>28</v>
      </c>
      <c r="AX136" s="13" t="s">
        <v>79</v>
      </c>
      <c r="AY136" s="159" t="s">
        <v>118</v>
      </c>
    </row>
    <row r="137" spans="2:65" s="1" customFormat="1" ht="21.75" customHeight="1">
      <c r="B137" s="31"/>
      <c r="C137" s="132" t="s">
        <v>125</v>
      </c>
      <c r="D137" s="132" t="s">
        <v>121</v>
      </c>
      <c r="E137" s="133" t="s">
        <v>205</v>
      </c>
      <c r="F137" s="134" t="s">
        <v>206</v>
      </c>
      <c r="G137" s="135" t="s">
        <v>202</v>
      </c>
      <c r="H137" s="136">
        <v>16.2</v>
      </c>
      <c r="I137" s="137">
        <v>1617</v>
      </c>
      <c r="J137" s="138">
        <f>ROUND(I137*H137,2)</f>
        <v>26195.4</v>
      </c>
      <c r="K137" s="139"/>
      <c r="L137" s="31"/>
      <c r="M137" s="140" t="s">
        <v>1</v>
      </c>
      <c r="N137" s="141" t="s">
        <v>36</v>
      </c>
      <c r="P137" s="142">
        <f>O137*H137</f>
        <v>0</v>
      </c>
      <c r="Q137" s="142">
        <v>0.00013932</v>
      </c>
      <c r="R137" s="142">
        <f>Q137*H137</f>
        <v>0.0022569839999999996</v>
      </c>
      <c r="S137" s="142">
        <v>0</v>
      </c>
      <c r="T137" s="143">
        <f>S137*H137</f>
        <v>0</v>
      </c>
      <c r="AR137" s="144" t="s">
        <v>125</v>
      </c>
      <c r="AT137" s="144" t="s">
        <v>121</v>
      </c>
      <c r="AU137" s="144" t="s">
        <v>81</v>
      </c>
      <c r="AY137" s="16" t="s">
        <v>118</v>
      </c>
      <c r="BE137" s="145">
        <f>IF(N137="základní",J137,0)</f>
        <v>26195.4</v>
      </c>
      <c r="BF137" s="145">
        <f>IF(N137="snížená",J137,0)</f>
        <v>0</v>
      </c>
      <c r="BG137" s="145">
        <f>IF(N137="zákl. přenesená",J137,0)</f>
        <v>0</v>
      </c>
      <c r="BH137" s="145">
        <f>IF(N137="sníž. přenesená",J137,0)</f>
        <v>0</v>
      </c>
      <c r="BI137" s="145">
        <f>IF(N137="nulová",J137,0)</f>
        <v>0</v>
      </c>
      <c r="BJ137" s="16" t="s">
        <v>79</v>
      </c>
      <c r="BK137" s="145">
        <f>ROUND(I137*H137,2)</f>
        <v>26195.4</v>
      </c>
      <c r="BL137" s="16" t="s">
        <v>125</v>
      </c>
      <c r="BM137" s="144" t="s">
        <v>137</v>
      </c>
    </row>
    <row r="138" spans="2:47" s="1" customFormat="1" ht="19.5">
      <c r="B138" s="31"/>
      <c r="D138" s="146" t="s">
        <v>126</v>
      </c>
      <c r="F138" s="147" t="s">
        <v>207</v>
      </c>
      <c r="I138" s="148"/>
      <c r="L138" s="31"/>
      <c r="M138" s="149"/>
      <c r="T138" s="55"/>
      <c r="AT138" s="16" t="s">
        <v>126</v>
      </c>
      <c r="AU138" s="16" t="s">
        <v>81</v>
      </c>
    </row>
    <row r="139" spans="2:51" s="14" customFormat="1" ht="12">
      <c r="B139" s="165"/>
      <c r="D139" s="146" t="s">
        <v>138</v>
      </c>
      <c r="E139" s="166" t="s">
        <v>1</v>
      </c>
      <c r="F139" s="167" t="s">
        <v>208</v>
      </c>
      <c r="H139" s="166" t="s">
        <v>1</v>
      </c>
      <c r="I139" s="168"/>
      <c r="L139" s="165"/>
      <c r="M139" s="169"/>
      <c r="T139" s="170"/>
      <c r="AT139" s="166" t="s">
        <v>138</v>
      </c>
      <c r="AU139" s="166" t="s">
        <v>81</v>
      </c>
      <c r="AV139" s="14" t="s">
        <v>79</v>
      </c>
      <c r="AW139" s="14" t="s">
        <v>28</v>
      </c>
      <c r="AX139" s="14" t="s">
        <v>71</v>
      </c>
      <c r="AY139" s="166" t="s">
        <v>118</v>
      </c>
    </row>
    <row r="140" spans="2:51" s="12" customFormat="1" ht="12">
      <c r="B140" s="151"/>
      <c r="D140" s="146" t="s">
        <v>138</v>
      </c>
      <c r="E140" s="152" t="s">
        <v>1</v>
      </c>
      <c r="F140" s="153" t="s">
        <v>209</v>
      </c>
      <c r="H140" s="154">
        <v>16.2</v>
      </c>
      <c r="I140" s="155"/>
      <c r="L140" s="151"/>
      <c r="M140" s="156"/>
      <c r="T140" s="157"/>
      <c r="AT140" s="152" t="s">
        <v>138</v>
      </c>
      <c r="AU140" s="152" t="s">
        <v>81</v>
      </c>
      <c r="AV140" s="12" t="s">
        <v>81</v>
      </c>
      <c r="AW140" s="12" t="s">
        <v>28</v>
      </c>
      <c r="AX140" s="12" t="s">
        <v>71</v>
      </c>
      <c r="AY140" s="152" t="s">
        <v>118</v>
      </c>
    </row>
    <row r="141" spans="2:51" s="13" customFormat="1" ht="12">
      <c r="B141" s="158"/>
      <c r="D141" s="146" t="s">
        <v>138</v>
      </c>
      <c r="E141" s="159" t="s">
        <v>1</v>
      </c>
      <c r="F141" s="160" t="s">
        <v>140</v>
      </c>
      <c r="H141" s="161">
        <v>16.2</v>
      </c>
      <c r="I141" s="162"/>
      <c r="L141" s="158"/>
      <c r="M141" s="163"/>
      <c r="T141" s="164"/>
      <c r="AT141" s="159" t="s">
        <v>138</v>
      </c>
      <c r="AU141" s="159" t="s">
        <v>81</v>
      </c>
      <c r="AV141" s="13" t="s">
        <v>125</v>
      </c>
      <c r="AW141" s="13" t="s">
        <v>28</v>
      </c>
      <c r="AX141" s="13" t="s">
        <v>79</v>
      </c>
      <c r="AY141" s="159" t="s">
        <v>118</v>
      </c>
    </row>
    <row r="142" spans="2:65" s="1" customFormat="1" ht="16.5" customHeight="1">
      <c r="B142" s="31"/>
      <c r="C142" s="132" t="s">
        <v>117</v>
      </c>
      <c r="D142" s="132" t="s">
        <v>121</v>
      </c>
      <c r="E142" s="133" t="s">
        <v>210</v>
      </c>
      <c r="F142" s="134" t="s">
        <v>211</v>
      </c>
      <c r="G142" s="135" t="s">
        <v>212</v>
      </c>
      <c r="H142" s="136">
        <v>49.7</v>
      </c>
      <c r="I142" s="137">
        <v>1940</v>
      </c>
      <c r="J142" s="138">
        <f>ROUND(I142*H142,2)</f>
        <v>96418</v>
      </c>
      <c r="K142" s="139"/>
      <c r="L142" s="31"/>
      <c r="M142" s="140" t="s">
        <v>1</v>
      </c>
      <c r="N142" s="141" t="s">
        <v>36</v>
      </c>
      <c r="P142" s="142">
        <f>O142*H142</f>
        <v>0</v>
      </c>
      <c r="Q142" s="142">
        <v>0.12</v>
      </c>
      <c r="R142" s="142">
        <f>Q142*H142</f>
        <v>5.964</v>
      </c>
      <c r="S142" s="142">
        <v>2.2</v>
      </c>
      <c r="T142" s="143">
        <f>S142*H142</f>
        <v>109.34000000000002</v>
      </c>
      <c r="AR142" s="144" t="s">
        <v>125</v>
      </c>
      <c r="AT142" s="144" t="s">
        <v>121</v>
      </c>
      <c r="AU142" s="144" t="s">
        <v>81</v>
      </c>
      <c r="AY142" s="16" t="s">
        <v>118</v>
      </c>
      <c r="BE142" s="145">
        <f>IF(N142="základní",J142,0)</f>
        <v>96418</v>
      </c>
      <c r="BF142" s="145">
        <f>IF(N142="snížená",J142,0)</f>
        <v>0</v>
      </c>
      <c r="BG142" s="145">
        <f>IF(N142="zákl. přenesená",J142,0)</f>
        <v>0</v>
      </c>
      <c r="BH142" s="145">
        <f>IF(N142="sníž. přenesená",J142,0)</f>
        <v>0</v>
      </c>
      <c r="BI142" s="145">
        <f>IF(N142="nulová",J142,0)</f>
        <v>0</v>
      </c>
      <c r="BJ142" s="16" t="s">
        <v>79</v>
      </c>
      <c r="BK142" s="145">
        <f>ROUND(I142*H142,2)</f>
        <v>96418</v>
      </c>
      <c r="BL142" s="16" t="s">
        <v>125</v>
      </c>
      <c r="BM142" s="144" t="s">
        <v>143</v>
      </c>
    </row>
    <row r="143" spans="2:47" s="1" customFormat="1" ht="12">
      <c r="B143" s="31"/>
      <c r="D143" s="146" t="s">
        <v>126</v>
      </c>
      <c r="F143" s="147" t="s">
        <v>213</v>
      </c>
      <c r="I143" s="148"/>
      <c r="L143" s="31"/>
      <c r="M143" s="149"/>
      <c r="T143" s="55"/>
      <c r="AT143" s="16" t="s">
        <v>126</v>
      </c>
      <c r="AU143" s="16" t="s">
        <v>81</v>
      </c>
    </row>
    <row r="144" spans="2:51" s="14" customFormat="1" ht="12">
      <c r="B144" s="165"/>
      <c r="D144" s="146" t="s">
        <v>138</v>
      </c>
      <c r="E144" s="166" t="s">
        <v>1</v>
      </c>
      <c r="F144" s="167" t="s">
        <v>214</v>
      </c>
      <c r="H144" s="166" t="s">
        <v>1</v>
      </c>
      <c r="I144" s="168"/>
      <c r="L144" s="165"/>
      <c r="M144" s="169"/>
      <c r="T144" s="170"/>
      <c r="AT144" s="166" t="s">
        <v>138</v>
      </c>
      <c r="AU144" s="166" t="s">
        <v>81</v>
      </c>
      <c r="AV144" s="14" t="s">
        <v>79</v>
      </c>
      <c r="AW144" s="14" t="s">
        <v>28</v>
      </c>
      <c r="AX144" s="14" t="s">
        <v>71</v>
      </c>
      <c r="AY144" s="166" t="s">
        <v>118</v>
      </c>
    </row>
    <row r="145" spans="2:51" s="12" customFormat="1" ht="12">
      <c r="B145" s="151"/>
      <c r="D145" s="146" t="s">
        <v>138</v>
      </c>
      <c r="E145" s="152" t="s">
        <v>1</v>
      </c>
      <c r="F145" s="153" t="s">
        <v>215</v>
      </c>
      <c r="H145" s="154">
        <v>49.7</v>
      </c>
      <c r="I145" s="155"/>
      <c r="L145" s="151"/>
      <c r="M145" s="156"/>
      <c r="T145" s="157"/>
      <c r="AT145" s="152" t="s">
        <v>138</v>
      </c>
      <c r="AU145" s="152" t="s">
        <v>81</v>
      </c>
      <c r="AV145" s="12" t="s">
        <v>81</v>
      </c>
      <c r="AW145" s="12" t="s">
        <v>28</v>
      </c>
      <c r="AX145" s="12" t="s">
        <v>71</v>
      </c>
      <c r="AY145" s="152" t="s">
        <v>118</v>
      </c>
    </row>
    <row r="146" spans="2:51" s="13" customFormat="1" ht="12">
      <c r="B146" s="158"/>
      <c r="D146" s="146" t="s">
        <v>138</v>
      </c>
      <c r="E146" s="159" t="s">
        <v>1</v>
      </c>
      <c r="F146" s="160" t="s">
        <v>140</v>
      </c>
      <c r="H146" s="161">
        <v>49.7</v>
      </c>
      <c r="I146" s="162"/>
      <c r="L146" s="158"/>
      <c r="M146" s="163"/>
      <c r="T146" s="164"/>
      <c r="AT146" s="159" t="s">
        <v>138</v>
      </c>
      <c r="AU146" s="159" t="s">
        <v>81</v>
      </c>
      <c r="AV146" s="13" t="s">
        <v>125</v>
      </c>
      <c r="AW146" s="13" t="s">
        <v>28</v>
      </c>
      <c r="AX146" s="13" t="s">
        <v>79</v>
      </c>
      <c r="AY146" s="159" t="s">
        <v>118</v>
      </c>
    </row>
    <row r="147" spans="2:65" s="1" customFormat="1" ht="16.5" customHeight="1">
      <c r="B147" s="31"/>
      <c r="C147" s="132" t="s">
        <v>132</v>
      </c>
      <c r="D147" s="132" t="s">
        <v>121</v>
      </c>
      <c r="E147" s="133" t="s">
        <v>216</v>
      </c>
      <c r="F147" s="134" t="s">
        <v>217</v>
      </c>
      <c r="G147" s="135" t="s">
        <v>212</v>
      </c>
      <c r="H147" s="136">
        <v>31.95</v>
      </c>
      <c r="I147" s="137">
        <v>3341</v>
      </c>
      <c r="J147" s="138">
        <f>ROUND(I147*H147,2)</f>
        <v>106744.95</v>
      </c>
      <c r="K147" s="139"/>
      <c r="L147" s="31"/>
      <c r="M147" s="140" t="s">
        <v>1</v>
      </c>
      <c r="N147" s="141" t="s">
        <v>36</v>
      </c>
      <c r="P147" s="142">
        <f>O147*H147</f>
        <v>0</v>
      </c>
      <c r="Q147" s="142">
        <v>0.121711072</v>
      </c>
      <c r="R147" s="142">
        <f>Q147*H147</f>
        <v>3.8886687504</v>
      </c>
      <c r="S147" s="142">
        <v>2.4</v>
      </c>
      <c r="T147" s="143">
        <f>S147*H147</f>
        <v>76.67999999999999</v>
      </c>
      <c r="AR147" s="144" t="s">
        <v>125</v>
      </c>
      <c r="AT147" s="144" t="s">
        <v>121</v>
      </c>
      <c r="AU147" s="144" t="s">
        <v>81</v>
      </c>
      <c r="AY147" s="16" t="s">
        <v>118</v>
      </c>
      <c r="BE147" s="145">
        <f>IF(N147="základní",J147,0)</f>
        <v>106744.95</v>
      </c>
      <c r="BF147" s="145">
        <f>IF(N147="snížená",J147,0)</f>
        <v>0</v>
      </c>
      <c r="BG147" s="145">
        <f>IF(N147="zákl. přenesená",J147,0)</f>
        <v>0</v>
      </c>
      <c r="BH147" s="145">
        <f>IF(N147="sníž. přenesená",J147,0)</f>
        <v>0</v>
      </c>
      <c r="BI147" s="145">
        <f>IF(N147="nulová",J147,0)</f>
        <v>0</v>
      </c>
      <c r="BJ147" s="16" t="s">
        <v>79</v>
      </c>
      <c r="BK147" s="145">
        <f>ROUND(I147*H147,2)</f>
        <v>106744.95</v>
      </c>
      <c r="BL147" s="16" t="s">
        <v>125</v>
      </c>
      <c r="BM147" s="144" t="s">
        <v>146</v>
      </c>
    </row>
    <row r="148" spans="2:47" s="1" customFormat="1" ht="19.5">
      <c r="B148" s="31"/>
      <c r="D148" s="146" t="s">
        <v>126</v>
      </c>
      <c r="F148" s="147" t="s">
        <v>218</v>
      </c>
      <c r="I148" s="148"/>
      <c r="L148" s="31"/>
      <c r="M148" s="149"/>
      <c r="T148" s="55"/>
      <c r="AT148" s="16" t="s">
        <v>126</v>
      </c>
      <c r="AU148" s="16" t="s">
        <v>81</v>
      </c>
    </row>
    <row r="149" spans="2:51" s="14" customFormat="1" ht="12">
      <c r="B149" s="165"/>
      <c r="D149" s="146" t="s">
        <v>138</v>
      </c>
      <c r="E149" s="166" t="s">
        <v>1</v>
      </c>
      <c r="F149" s="167" t="s">
        <v>219</v>
      </c>
      <c r="H149" s="166" t="s">
        <v>1</v>
      </c>
      <c r="I149" s="168"/>
      <c r="L149" s="165"/>
      <c r="M149" s="169"/>
      <c r="T149" s="170"/>
      <c r="AT149" s="166" t="s">
        <v>138</v>
      </c>
      <c r="AU149" s="166" t="s">
        <v>81</v>
      </c>
      <c r="AV149" s="14" t="s">
        <v>79</v>
      </c>
      <c r="AW149" s="14" t="s">
        <v>28</v>
      </c>
      <c r="AX149" s="14" t="s">
        <v>71</v>
      </c>
      <c r="AY149" s="166" t="s">
        <v>118</v>
      </c>
    </row>
    <row r="150" spans="2:51" s="12" customFormat="1" ht="12">
      <c r="B150" s="151"/>
      <c r="D150" s="146" t="s">
        <v>138</v>
      </c>
      <c r="E150" s="152" t="s">
        <v>1</v>
      </c>
      <c r="F150" s="153" t="s">
        <v>220</v>
      </c>
      <c r="H150" s="154">
        <v>31.95</v>
      </c>
      <c r="I150" s="155"/>
      <c r="L150" s="151"/>
      <c r="M150" s="156"/>
      <c r="T150" s="157"/>
      <c r="AT150" s="152" t="s">
        <v>138</v>
      </c>
      <c r="AU150" s="152" t="s">
        <v>81</v>
      </c>
      <c r="AV150" s="12" t="s">
        <v>81</v>
      </c>
      <c r="AW150" s="12" t="s">
        <v>28</v>
      </c>
      <c r="AX150" s="12" t="s">
        <v>71</v>
      </c>
      <c r="AY150" s="152" t="s">
        <v>118</v>
      </c>
    </row>
    <row r="151" spans="2:51" s="13" customFormat="1" ht="12">
      <c r="B151" s="158"/>
      <c r="D151" s="146" t="s">
        <v>138</v>
      </c>
      <c r="E151" s="159" t="s">
        <v>1</v>
      </c>
      <c r="F151" s="160" t="s">
        <v>140</v>
      </c>
      <c r="H151" s="161">
        <v>31.95</v>
      </c>
      <c r="I151" s="162"/>
      <c r="L151" s="158"/>
      <c r="M151" s="163"/>
      <c r="T151" s="164"/>
      <c r="AT151" s="159" t="s">
        <v>138</v>
      </c>
      <c r="AU151" s="159" t="s">
        <v>81</v>
      </c>
      <c r="AV151" s="13" t="s">
        <v>125</v>
      </c>
      <c r="AW151" s="13" t="s">
        <v>28</v>
      </c>
      <c r="AX151" s="13" t="s">
        <v>79</v>
      </c>
      <c r="AY151" s="159" t="s">
        <v>118</v>
      </c>
    </row>
    <row r="152" spans="2:65" s="1" customFormat="1" ht="24.2" customHeight="1">
      <c r="B152" s="31"/>
      <c r="C152" s="132" t="s">
        <v>150</v>
      </c>
      <c r="D152" s="132" t="s">
        <v>121</v>
      </c>
      <c r="E152" s="133" t="s">
        <v>221</v>
      </c>
      <c r="F152" s="134" t="s">
        <v>222</v>
      </c>
      <c r="G152" s="135" t="s">
        <v>202</v>
      </c>
      <c r="H152" s="136">
        <v>13</v>
      </c>
      <c r="I152" s="137">
        <v>269</v>
      </c>
      <c r="J152" s="138">
        <f>ROUND(I152*H152,2)</f>
        <v>3497</v>
      </c>
      <c r="K152" s="139"/>
      <c r="L152" s="31"/>
      <c r="M152" s="140" t="s">
        <v>1</v>
      </c>
      <c r="N152" s="141" t="s">
        <v>36</v>
      </c>
      <c r="P152" s="142">
        <f>O152*H152</f>
        <v>0</v>
      </c>
      <c r="Q152" s="142">
        <v>0</v>
      </c>
      <c r="R152" s="142">
        <f>Q152*H152</f>
        <v>0</v>
      </c>
      <c r="S152" s="142">
        <v>0.025</v>
      </c>
      <c r="T152" s="143">
        <f>S152*H152</f>
        <v>0.325</v>
      </c>
      <c r="AR152" s="144" t="s">
        <v>125</v>
      </c>
      <c r="AT152" s="144" t="s">
        <v>121</v>
      </c>
      <c r="AU152" s="144" t="s">
        <v>81</v>
      </c>
      <c r="AY152" s="16" t="s">
        <v>118</v>
      </c>
      <c r="BE152" s="145">
        <f>IF(N152="základní",J152,0)</f>
        <v>3497</v>
      </c>
      <c r="BF152" s="145">
        <f>IF(N152="snížená",J152,0)</f>
        <v>0</v>
      </c>
      <c r="BG152" s="145">
        <f>IF(N152="zákl. přenesená",J152,0)</f>
        <v>0</v>
      </c>
      <c r="BH152" s="145">
        <f>IF(N152="sníž. přenesená",J152,0)</f>
        <v>0</v>
      </c>
      <c r="BI152" s="145">
        <f>IF(N152="nulová",J152,0)</f>
        <v>0</v>
      </c>
      <c r="BJ152" s="16" t="s">
        <v>79</v>
      </c>
      <c r="BK152" s="145">
        <f>ROUND(I152*H152,2)</f>
        <v>3497</v>
      </c>
      <c r="BL152" s="16" t="s">
        <v>125</v>
      </c>
      <c r="BM152" s="144" t="s">
        <v>159</v>
      </c>
    </row>
    <row r="153" spans="2:47" s="1" customFormat="1" ht="48.75">
      <c r="B153" s="31"/>
      <c r="D153" s="146" t="s">
        <v>126</v>
      </c>
      <c r="F153" s="147" t="s">
        <v>223</v>
      </c>
      <c r="I153" s="148"/>
      <c r="L153" s="31"/>
      <c r="M153" s="149"/>
      <c r="T153" s="55"/>
      <c r="AT153" s="16" t="s">
        <v>126</v>
      </c>
      <c r="AU153" s="16" t="s">
        <v>81</v>
      </c>
    </row>
    <row r="154" spans="2:51" s="12" customFormat="1" ht="12">
      <c r="B154" s="151"/>
      <c r="D154" s="146" t="s">
        <v>138</v>
      </c>
      <c r="E154" s="152" t="s">
        <v>1</v>
      </c>
      <c r="F154" s="153" t="s">
        <v>224</v>
      </c>
      <c r="H154" s="154">
        <v>13</v>
      </c>
      <c r="I154" s="155"/>
      <c r="L154" s="151"/>
      <c r="M154" s="156"/>
      <c r="T154" s="157"/>
      <c r="AT154" s="152" t="s">
        <v>138</v>
      </c>
      <c r="AU154" s="152" t="s">
        <v>81</v>
      </c>
      <c r="AV154" s="12" t="s">
        <v>81</v>
      </c>
      <c r="AW154" s="12" t="s">
        <v>28</v>
      </c>
      <c r="AX154" s="12" t="s">
        <v>71</v>
      </c>
      <c r="AY154" s="152" t="s">
        <v>118</v>
      </c>
    </row>
    <row r="155" spans="2:51" s="13" customFormat="1" ht="12">
      <c r="B155" s="158"/>
      <c r="D155" s="146" t="s">
        <v>138</v>
      </c>
      <c r="E155" s="159" t="s">
        <v>1</v>
      </c>
      <c r="F155" s="160" t="s">
        <v>140</v>
      </c>
      <c r="H155" s="161">
        <v>13</v>
      </c>
      <c r="I155" s="162"/>
      <c r="L155" s="158"/>
      <c r="M155" s="163"/>
      <c r="T155" s="164"/>
      <c r="AT155" s="159" t="s">
        <v>138</v>
      </c>
      <c r="AU155" s="159" t="s">
        <v>81</v>
      </c>
      <c r="AV155" s="13" t="s">
        <v>125</v>
      </c>
      <c r="AW155" s="13" t="s">
        <v>28</v>
      </c>
      <c r="AX155" s="13" t="s">
        <v>79</v>
      </c>
      <c r="AY155" s="159" t="s">
        <v>118</v>
      </c>
    </row>
    <row r="156" spans="2:63" s="11" customFormat="1" ht="22.9" customHeight="1">
      <c r="B156" s="120"/>
      <c r="D156" s="121" t="s">
        <v>70</v>
      </c>
      <c r="E156" s="130" t="s">
        <v>225</v>
      </c>
      <c r="F156" s="130" t="s">
        <v>226</v>
      </c>
      <c r="I156" s="123"/>
      <c r="J156" s="131">
        <f>BK156</f>
        <v>173544.51</v>
      </c>
      <c r="L156" s="120"/>
      <c r="M156" s="125"/>
      <c r="P156" s="126">
        <f>SUM(P157:P182)</f>
        <v>0</v>
      </c>
      <c r="R156" s="126">
        <f>SUM(R157:R182)</f>
        <v>0</v>
      </c>
      <c r="T156" s="127">
        <f>SUM(T157:T182)</f>
        <v>0</v>
      </c>
      <c r="AR156" s="121" t="s">
        <v>79</v>
      </c>
      <c r="AT156" s="128" t="s">
        <v>70</v>
      </c>
      <c r="AU156" s="128" t="s">
        <v>79</v>
      </c>
      <c r="AY156" s="121" t="s">
        <v>118</v>
      </c>
      <c r="BK156" s="129">
        <f>SUM(BK157:BK182)</f>
        <v>173544.51</v>
      </c>
    </row>
    <row r="157" spans="2:65" s="1" customFormat="1" ht="24.2" customHeight="1">
      <c r="B157" s="31"/>
      <c r="C157" s="132" t="s">
        <v>137</v>
      </c>
      <c r="D157" s="132" t="s">
        <v>121</v>
      </c>
      <c r="E157" s="133" t="s">
        <v>227</v>
      </c>
      <c r="F157" s="134" t="s">
        <v>228</v>
      </c>
      <c r="G157" s="135" t="s">
        <v>229</v>
      </c>
      <c r="H157" s="136">
        <v>525.192</v>
      </c>
      <c r="I157" s="137">
        <v>65</v>
      </c>
      <c r="J157" s="138">
        <f>ROUND(I157*H157,2)</f>
        <v>34137.48</v>
      </c>
      <c r="K157" s="139"/>
      <c r="L157" s="31"/>
      <c r="M157" s="140" t="s">
        <v>1</v>
      </c>
      <c r="N157" s="141" t="s">
        <v>36</v>
      </c>
      <c r="P157" s="142">
        <f>O157*H157</f>
        <v>0</v>
      </c>
      <c r="Q157" s="142">
        <v>0</v>
      </c>
      <c r="R157" s="142">
        <f>Q157*H157</f>
        <v>0</v>
      </c>
      <c r="S157" s="142">
        <v>0</v>
      </c>
      <c r="T157" s="143">
        <f>S157*H157</f>
        <v>0</v>
      </c>
      <c r="AR157" s="144" t="s">
        <v>125</v>
      </c>
      <c r="AT157" s="144" t="s">
        <v>121</v>
      </c>
      <c r="AU157" s="144" t="s">
        <v>81</v>
      </c>
      <c r="AY157" s="16" t="s">
        <v>118</v>
      </c>
      <c r="BE157" s="145">
        <f>IF(N157="základní",J157,0)</f>
        <v>34137.48</v>
      </c>
      <c r="BF157" s="145">
        <f>IF(N157="snížená",J157,0)</f>
        <v>0</v>
      </c>
      <c r="BG157" s="145">
        <f>IF(N157="zákl. přenesená",J157,0)</f>
        <v>0</v>
      </c>
      <c r="BH157" s="145">
        <f>IF(N157="sníž. přenesená",J157,0)</f>
        <v>0</v>
      </c>
      <c r="BI157" s="145">
        <f>IF(N157="nulová",J157,0)</f>
        <v>0</v>
      </c>
      <c r="BJ157" s="16" t="s">
        <v>79</v>
      </c>
      <c r="BK157" s="145">
        <f>ROUND(I157*H157,2)</f>
        <v>34137.48</v>
      </c>
      <c r="BL157" s="16" t="s">
        <v>125</v>
      </c>
      <c r="BM157" s="144" t="s">
        <v>165</v>
      </c>
    </row>
    <row r="158" spans="2:47" s="1" customFormat="1" ht="19.5">
      <c r="B158" s="31"/>
      <c r="D158" s="146" t="s">
        <v>126</v>
      </c>
      <c r="F158" s="147" t="s">
        <v>230</v>
      </c>
      <c r="I158" s="148"/>
      <c r="L158" s="31"/>
      <c r="M158" s="149"/>
      <c r="T158" s="55"/>
      <c r="AT158" s="16" t="s">
        <v>126</v>
      </c>
      <c r="AU158" s="16" t="s">
        <v>81</v>
      </c>
    </row>
    <row r="159" spans="2:65" s="1" customFormat="1" ht="16.5" customHeight="1">
      <c r="B159" s="31"/>
      <c r="C159" s="132" t="s">
        <v>162</v>
      </c>
      <c r="D159" s="132" t="s">
        <v>121</v>
      </c>
      <c r="E159" s="133" t="s">
        <v>231</v>
      </c>
      <c r="F159" s="134" t="s">
        <v>232</v>
      </c>
      <c r="G159" s="135" t="s">
        <v>229</v>
      </c>
      <c r="H159" s="136">
        <v>10503.84</v>
      </c>
      <c r="I159" s="137">
        <v>2.15</v>
      </c>
      <c r="J159" s="138">
        <f>ROUND(I159*H159,2)</f>
        <v>22583.26</v>
      </c>
      <c r="K159" s="139"/>
      <c r="L159" s="31"/>
      <c r="M159" s="140" t="s">
        <v>1</v>
      </c>
      <c r="N159" s="141" t="s">
        <v>36</v>
      </c>
      <c r="P159" s="142">
        <f>O159*H159</f>
        <v>0</v>
      </c>
      <c r="Q159" s="142">
        <v>0</v>
      </c>
      <c r="R159" s="142">
        <f>Q159*H159</f>
        <v>0</v>
      </c>
      <c r="S159" s="142">
        <v>0</v>
      </c>
      <c r="T159" s="143">
        <f>S159*H159</f>
        <v>0</v>
      </c>
      <c r="AR159" s="144" t="s">
        <v>125</v>
      </c>
      <c r="AT159" s="144" t="s">
        <v>121</v>
      </c>
      <c r="AU159" s="144" t="s">
        <v>81</v>
      </c>
      <c r="AY159" s="16" t="s">
        <v>118</v>
      </c>
      <c r="BE159" s="145">
        <f>IF(N159="základní",J159,0)</f>
        <v>22583.26</v>
      </c>
      <c r="BF159" s="145">
        <f>IF(N159="snížená",J159,0)</f>
        <v>0</v>
      </c>
      <c r="BG159" s="145">
        <f>IF(N159="zákl. přenesená",J159,0)</f>
        <v>0</v>
      </c>
      <c r="BH159" s="145">
        <f>IF(N159="sníž. přenesená",J159,0)</f>
        <v>0</v>
      </c>
      <c r="BI159" s="145">
        <f>IF(N159="nulová",J159,0)</f>
        <v>0</v>
      </c>
      <c r="BJ159" s="16" t="s">
        <v>79</v>
      </c>
      <c r="BK159" s="145">
        <f>ROUND(I159*H159,2)</f>
        <v>22583.26</v>
      </c>
      <c r="BL159" s="16" t="s">
        <v>125</v>
      </c>
      <c r="BM159" s="144" t="s">
        <v>171</v>
      </c>
    </row>
    <row r="160" spans="2:47" s="1" customFormat="1" ht="29.25">
      <c r="B160" s="31"/>
      <c r="D160" s="146" t="s">
        <v>126</v>
      </c>
      <c r="F160" s="147" t="s">
        <v>233</v>
      </c>
      <c r="I160" s="148"/>
      <c r="L160" s="31"/>
      <c r="M160" s="149"/>
      <c r="T160" s="55"/>
      <c r="AT160" s="16" t="s">
        <v>126</v>
      </c>
      <c r="AU160" s="16" t="s">
        <v>81</v>
      </c>
    </row>
    <row r="161" spans="2:47" s="1" customFormat="1" ht="19.5">
      <c r="B161" s="31"/>
      <c r="D161" s="146" t="s">
        <v>133</v>
      </c>
      <c r="F161" s="150" t="s">
        <v>234</v>
      </c>
      <c r="I161" s="148"/>
      <c r="L161" s="31"/>
      <c r="M161" s="149"/>
      <c r="T161" s="55"/>
      <c r="AT161" s="16" t="s">
        <v>133</v>
      </c>
      <c r="AU161" s="16" t="s">
        <v>81</v>
      </c>
    </row>
    <row r="162" spans="2:51" s="12" customFormat="1" ht="12">
      <c r="B162" s="151"/>
      <c r="D162" s="146" t="s">
        <v>138</v>
      </c>
      <c r="E162" s="152" t="s">
        <v>1</v>
      </c>
      <c r="F162" s="153" t="s">
        <v>235</v>
      </c>
      <c r="H162" s="154">
        <v>10503.84</v>
      </c>
      <c r="I162" s="155"/>
      <c r="L162" s="151"/>
      <c r="M162" s="156"/>
      <c r="T162" s="157"/>
      <c r="AT162" s="152" t="s">
        <v>138</v>
      </c>
      <c r="AU162" s="152" t="s">
        <v>81</v>
      </c>
      <c r="AV162" s="12" t="s">
        <v>81</v>
      </c>
      <c r="AW162" s="12" t="s">
        <v>28</v>
      </c>
      <c r="AX162" s="12" t="s">
        <v>71</v>
      </c>
      <c r="AY162" s="152" t="s">
        <v>118</v>
      </c>
    </row>
    <row r="163" spans="2:51" s="13" customFormat="1" ht="12">
      <c r="B163" s="158"/>
      <c r="D163" s="146" t="s">
        <v>138</v>
      </c>
      <c r="E163" s="159" t="s">
        <v>1</v>
      </c>
      <c r="F163" s="160" t="s">
        <v>140</v>
      </c>
      <c r="H163" s="161">
        <v>10503.84</v>
      </c>
      <c r="I163" s="162"/>
      <c r="L163" s="158"/>
      <c r="M163" s="163"/>
      <c r="T163" s="164"/>
      <c r="AT163" s="159" t="s">
        <v>138</v>
      </c>
      <c r="AU163" s="159" t="s">
        <v>81</v>
      </c>
      <c r="AV163" s="13" t="s">
        <v>125</v>
      </c>
      <c r="AW163" s="13" t="s">
        <v>28</v>
      </c>
      <c r="AX163" s="13" t="s">
        <v>79</v>
      </c>
      <c r="AY163" s="159" t="s">
        <v>118</v>
      </c>
    </row>
    <row r="164" spans="2:65" s="1" customFormat="1" ht="24.2" customHeight="1">
      <c r="B164" s="31"/>
      <c r="C164" s="132" t="s">
        <v>143</v>
      </c>
      <c r="D164" s="132" t="s">
        <v>121</v>
      </c>
      <c r="E164" s="133" t="s">
        <v>236</v>
      </c>
      <c r="F164" s="134" t="s">
        <v>237</v>
      </c>
      <c r="G164" s="135" t="s">
        <v>229</v>
      </c>
      <c r="H164" s="136">
        <v>525.192</v>
      </c>
      <c r="I164" s="137">
        <v>59</v>
      </c>
      <c r="J164" s="138">
        <f>ROUND(I164*H164,2)</f>
        <v>30986.33</v>
      </c>
      <c r="K164" s="139"/>
      <c r="L164" s="31"/>
      <c r="M164" s="140" t="s">
        <v>1</v>
      </c>
      <c r="N164" s="141" t="s">
        <v>36</v>
      </c>
      <c r="P164" s="142">
        <f>O164*H164</f>
        <v>0</v>
      </c>
      <c r="Q164" s="142">
        <v>0</v>
      </c>
      <c r="R164" s="142">
        <f>Q164*H164</f>
        <v>0</v>
      </c>
      <c r="S164" s="142">
        <v>0</v>
      </c>
      <c r="T164" s="143">
        <f>S164*H164</f>
        <v>0</v>
      </c>
      <c r="AR164" s="144" t="s">
        <v>125</v>
      </c>
      <c r="AT164" s="144" t="s">
        <v>121</v>
      </c>
      <c r="AU164" s="144" t="s">
        <v>81</v>
      </c>
      <c r="AY164" s="16" t="s">
        <v>118</v>
      </c>
      <c r="BE164" s="145">
        <f>IF(N164="základní",J164,0)</f>
        <v>30986.33</v>
      </c>
      <c r="BF164" s="145">
        <f>IF(N164="snížená",J164,0)</f>
        <v>0</v>
      </c>
      <c r="BG164" s="145">
        <f>IF(N164="zákl. přenesená",J164,0)</f>
        <v>0</v>
      </c>
      <c r="BH164" s="145">
        <f>IF(N164="sníž. přenesená",J164,0)</f>
        <v>0</v>
      </c>
      <c r="BI164" s="145">
        <f>IF(N164="nulová",J164,0)</f>
        <v>0</v>
      </c>
      <c r="BJ164" s="16" t="s">
        <v>79</v>
      </c>
      <c r="BK164" s="145">
        <f>ROUND(I164*H164,2)</f>
        <v>30986.33</v>
      </c>
      <c r="BL164" s="16" t="s">
        <v>125</v>
      </c>
      <c r="BM164" s="144" t="s">
        <v>179</v>
      </c>
    </row>
    <row r="165" spans="2:47" s="1" customFormat="1" ht="19.5">
      <c r="B165" s="31"/>
      <c r="D165" s="146" t="s">
        <v>126</v>
      </c>
      <c r="F165" s="147" t="s">
        <v>238</v>
      </c>
      <c r="I165" s="148"/>
      <c r="L165" s="31"/>
      <c r="M165" s="149"/>
      <c r="T165" s="55"/>
      <c r="AT165" s="16" t="s">
        <v>126</v>
      </c>
      <c r="AU165" s="16" t="s">
        <v>81</v>
      </c>
    </row>
    <row r="166" spans="2:65" s="1" customFormat="1" ht="33" customHeight="1">
      <c r="B166" s="31"/>
      <c r="C166" s="132" t="s">
        <v>176</v>
      </c>
      <c r="D166" s="132" t="s">
        <v>121</v>
      </c>
      <c r="E166" s="133" t="s">
        <v>239</v>
      </c>
      <c r="F166" s="134" t="s">
        <v>240</v>
      </c>
      <c r="G166" s="135" t="s">
        <v>229</v>
      </c>
      <c r="H166" s="136">
        <v>119.28</v>
      </c>
      <c r="I166" s="137">
        <v>97</v>
      </c>
      <c r="J166" s="138">
        <f>ROUND(I166*H166,2)</f>
        <v>11570.16</v>
      </c>
      <c r="K166" s="139"/>
      <c r="L166" s="31"/>
      <c r="M166" s="140" t="s">
        <v>1</v>
      </c>
      <c r="N166" s="141" t="s">
        <v>36</v>
      </c>
      <c r="P166" s="142">
        <f>O166*H166</f>
        <v>0</v>
      </c>
      <c r="Q166" s="142">
        <v>0</v>
      </c>
      <c r="R166" s="142">
        <f>Q166*H166</f>
        <v>0</v>
      </c>
      <c r="S166" s="142">
        <v>0</v>
      </c>
      <c r="T166" s="143">
        <f>S166*H166</f>
        <v>0</v>
      </c>
      <c r="AR166" s="144" t="s">
        <v>125</v>
      </c>
      <c r="AT166" s="144" t="s">
        <v>121</v>
      </c>
      <c r="AU166" s="144" t="s">
        <v>81</v>
      </c>
      <c r="AY166" s="16" t="s">
        <v>118</v>
      </c>
      <c r="BE166" s="145">
        <f>IF(N166="základní",J166,0)</f>
        <v>11570.16</v>
      </c>
      <c r="BF166" s="145">
        <f>IF(N166="snížená",J166,0)</f>
        <v>0</v>
      </c>
      <c r="BG166" s="145">
        <f>IF(N166="zákl. přenesená",J166,0)</f>
        <v>0</v>
      </c>
      <c r="BH166" s="145">
        <f>IF(N166="sníž. přenesená",J166,0)</f>
        <v>0</v>
      </c>
      <c r="BI166" s="145">
        <f>IF(N166="nulová",J166,0)</f>
        <v>0</v>
      </c>
      <c r="BJ166" s="16" t="s">
        <v>79</v>
      </c>
      <c r="BK166" s="145">
        <f>ROUND(I166*H166,2)</f>
        <v>11570.16</v>
      </c>
      <c r="BL166" s="16" t="s">
        <v>125</v>
      </c>
      <c r="BM166" s="144" t="s">
        <v>241</v>
      </c>
    </row>
    <row r="167" spans="2:47" s="1" customFormat="1" ht="19.5">
      <c r="B167" s="31"/>
      <c r="D167" s="146" t="s">
        <v>126</v>
      </c>
      <c r="F167" s="147" t="s">
        <v>242</v>
      </c>
      <c r="I167" s="148"/>
      <c r="L167" s="31"/>
      <c r="M167" s="149"/>
      <c r="T167" s="55"/>
      <c r="AT167" s="16" t="s">
        <v>126</v>
      </c>
      <c r="AU167" s="16" t="s">
        <v>81</v>
      </c>
    </row>
    <row r="168" spans="2:51" s="12" customFormat="1" ht="12">
      <c r="B168" s="151"/>
      <c r="D168" s="146" t="s">
        <v>138</v>
      </c>
      <c r="E168" s="152" t="s">
        <v>1</v>
      </c>
      <c r="F168" s="153" t="s">
        <v>243</v>
      </c>
      <c r="H168" s="154">
        <v>119.28</v>
      </c>
      <c r="I168" s="155"/>
      <c r="L168" s="151"/>
      <c r="M168" s="156"/>
      <c r="T168" s="157"/>
      <c r="AT168" s="152" t="s">
        <v>138</v>
      </c>
      <c r="AU168" s="152" t="s">
        <v>81</v>
      </c>
      <c r="AV168" s="12" t="s">
        <v>81</v>
      </c>
      <c r="AW168" s="12" t="s">
        <v>28</v>
      </c>
      <c r="AX168" s="12" t="s">
        <v>71</v>
      </c>
      <c r="AY168" s="152" t="s">
        <v>118</v>
      </c>
    </row>
    <row r="169" spans="2:51" s="13" customFormat="1" ht="12">
      <c r="B169" s="158"/>
      <c r="D169" s="146" t="s">
        <v>138</v>
      </c>
      <c r="E169" s="159" t="s">
        <v>1</v>
      </c>
      <c r="F169" s="160" t="s">
        <v>140</v>
      </c>
      <c r="H169" s="161">
        <v>119.28</v>
      </c>
      <c r="I169" s="162"/>
      <c r="L169" s="158"/>
      <c r="M169" s="163"/>
      <c r="T169" s="164"/>
      <c r="AT169" s="159" t="s">
        <v>138</v>
      </c>
      <c r="AU169" s="159" t="s">
        <v>81</v>
      </c>
      <c r="AV169" s="13" t="s">
        <v>125</v>
      </c>
      <c r="AW169" s="13" t="s">
        <v>28</v>
      </c>
      <c r="AX169" s="13" t="s">
        <v>79</v>
      </c>
      <c r="AY169" s="159" t="s">
        <v>118</v>
      </c>
    </row>
    <row r="170" spans="2:65" s="1" customFormat="1" ht="37.9" customHeight="1">
      <c r="B170" s="31"/>
      <c r="C170" s="132" t="s">
        <v>146</v>
      </c>
      <c r="D170" s="132" t="s">
        <v>121</v>
      </c>
      <c r="E170" s="133" t="s">
        <v>244</v>
      </c>
      <c r="F170" s="134" t="s">
        <v>245</v>
      </c>
      <c r="G170" s="135" t="s">
        <v>229</v>
      </c>
      <c r="H170" s="136">
        <v>76.68</v>
      </c>
      <c r="I170" s="137">
        <v>129</v>
      </c>
      <c r="J170" s="138">
        <f>ROUND(I170*H170,2)</f>
        <v>9891.72</v>
      </c>
      <c r="K170" s="139"/>
      <c r="L170" s="31"/>
      <c r="M170" s="140" t="s">
        <v>1</v>
      </c>
      <c r="N170" s="141" t="s">
        <v>36</v>
      </c>
      <c r="P170" s="142">
        <f>O170*H170</f>
        <v>0</v>
      </c>
      <c r="Q170" s="142">
        <v>0</v>
      </c>
      <c r="R170" s="142">
        <f>Q170*H170</f>
        <v>0</v>
      </c>
      <c r="S170" s="142">
        <v>0</v>
      </c>
      <c r="T170" s="143">
        <f>S170*H170</f>
        <v>0</v>
      </c>
      <c r="AR170" s="144" t="s">
        <v>125</v>
      </c>
      <c r="AT170" s="144" t="s">
        <v>121</v>
      </c>
      <c r="AU170" s="144" t="s">
        <v>81</v>
      </c>
      <c r="AY170" s="16" t="s">
        <v>118</v>
      </c>
      <c r="BE170" s="145">
        <f>IF(N170="základní",J170,0)</f>
        <v>9891.72</v>
      </c>
      <c r="BF170" s="145">
        <f>IF(N170="snížená",J170,0)</f>
        <v>0</v>
      </c>
      <c r="BG170" s="145">
        <f>IF(N170="zákl. přenesená",J170,0)</f>
        <v>0</v>
      </c>
      <c r="BH170" s="145">
        <f>IF(N170="sníž. přenesená",J170,0)</f>
        <v>0</v>
      </c>
      <c r="BI170" s="145">
        <f>IF(N170="nulová",J170,0)</f>
        <v>0</v>
      </c>
      <c r="BJ170" s="16" t="s">
        <v>79</v>
      </c>
      <c r="BK170" s="145">
        <f>ROUND(I170*H170,2)</f>
        <v>9891.72</v>
      </c>
      <c r="BL170" s="16" t="s">
        <v>125</v>
      </c>
      <c r="BM170" s="144" t="s">
        <v>246</v>
      </c>
    </row>
    <row r="171" spans="2:47" s="1" customFormat="1" ht="29.25">
      <c r="B171" s="31"/>
      <c r="D171" s="146" t="s">
        <v>126</v>
      </c>
      <c r="F171" s="147" t="s">
        <v>247</v>
      </c>
      <c r="I171" s="148"/>
      <c r="L171" s="31"/>
      <c r="M171" s="149"/>
      <c r="T171" s="55"/>
      <c r="AT171" s="16" t="s">
        <v>126</v>
      </c>
      <c r="AU171" s="16" t="s">
        <v>81</v>
      </c>
    </row>
    <row r="172" spans="2:51" s="12" customFormat="1" ht="12">
      <c r="B172" s="151"/>
      <c r="D172" s="146" t="s">
        <v>138</v>
      </c>
      <c r="E172" s="152" t="s">
        <v>1</v>
      </c>
      <c r="F172" s="153" t="s">
        <v>248</v>
      </c>
      <c r="H172" s="154">
        <v>76.68</v>
      </c>
      <c r="I172" s="155"/>
      <c r="L172" s="151"/>
      <c r="M172" s="156"/>
      <c r="T172" s="157"/>
      <c r="AT172" s="152" t="s">
        <v>138</v>
      </c>
      <c r="AU172" s="152" t="s">
        <v>81</v>
      </c>
      <c r="AV172" s="12" t="s">
        <v>81</v>
      </c>
      <c r="AW172" s="12" t="s">
        <v>28</v>
      </c>
      <c r="AX172" s="12" t="s">
        <v>71</v>
      </c>
      <c r="AY172" s="152" t="s">
        <v>118</v>
      </c>
    </row>
    <row r="173" spans="2:51" s="13" customFormat="1" ht="12">
      <c r="B173" s="158"/>
      <c r="D173" s="146" t="s">
        <v>138</v>
      </c>
      <c r="E173" s="159" t="s">
        <v>1</v>
      </c>
      <c r="F173" s="160" t="s">
        <v>140</v>
      </c>
      <c r="H173" s="161">
        <v>76.68</v>
      </c>
      <c r="I173" s="162"/>
      <c r="L173" s="158"/>
      <c r="M173" s="163"/>
      <c r="T173" s="164"/>
      <c r="AT173" s="159" t="s">
        <v>138</v>
      </c>
      <c r="AU173" s="159" t="s">
        <v>81</v>
      </c>
      <c r="AV173" s="13" t="s">
        <v>125</v>
      </c>
      <c r="AW173" s="13" t="s">
        <v>28</v>
      </c>
      <c r="AX173" s="13" t="s">
        <v>79</v>
      </c>
      <c r="AY173" s="159" t="s">
        <v>118</v>
      </c>
    </row>
    <row r="174" spans="2:65" s="1" customFormat="1" ht="33" customHeight="1">
      <c r="B174" s="31"/>
      <c r="C174" s="132" t="s">
        <v>249</v>
      </c>
      <c r="D174" s="132" t="s">
        <v>121</v>
      </c>
      <c r="E174" s="133" t="s">
        <v>250</v>
      </c>
      <c r="F174" s="134" t="s">
        <v>251</v>
      </c>
      <c r="G174" s="135" t="s">
        <v>229</v>
      </c>
      <c r="H174" s="136">
        <v>102.03</v>
      </c>
      <c r="I174" s="137">
        <v>162</v>
      </c>
      <c r="J174" s="138">
        <f>ROUND(I174*H174,2)</f>
        <v>16528.86</v>
      </c>
      <c r="K174" s="139"/>
      <c r="L174" s="31"/>
      <c r="M174" s="140" t="s">
        <v>1</v>
      </c>
      <c r="N174" s="141" t="s">
        <v>36</v>
      </c>
      <c r="P174" s="142">
        <f>O174*H174</f>
        <v>0</v>
      </c>
      <c r="Q174" s="142">
        <v>0</v>
      </c>
      <c r="R174" s="142">
        <f>Q174*H174</f>
        <v>0</v>
      </c>
      <c r="S174" s="142">
        <v>0</v>
      </c>
      <c r="T174" s="143">
        <f>S174*H174</f>
        <v>0</v>
      </c>
      <c r="AR174" s="144" t="s">
        <v>125</v>
      </c>
      <c r="AT174" s="144" t="s">
        <v>121</v>
      </c>
      <c r="AU174" s="144" t="s">
        <v>81</v>
      </c>
      <c r="AY174" s="16" t="s">
        <v>118</v>
      </c>
      <c r="BE174" s="145">
        <f>IF(N174="základní",J174,0)</f>
        <v>16528.86</v>
      </c>
      <c r="BF174" s="145">
        <f>IF(N174="snížená",J174,0)</f>
        <v>0</v>
      </c>
      <c r="BG174" s="145">
        <f>IF(N174="zákl. přenesená",J174,0)</f>
        <v>0</v>
      </c>
      <c r="BH174" s="145">
        <f>IF(N174="sníž. přenesená",J174,0)</f>
        <v>0</v>
      </c>
      <c r="BI174" s="145">
        <f>IF(N174="nulová",J174,0)</f>
        <v>0</v>
      </c>
      <c r="BJ174" s="16" t="s">
        <v>79</v>
      </c>
      <c r="BK174" s="145">
        <f>ROUND(I174*H174,2)</f>
        <v>16528.86</v>
      </c>
      <c r="BL174" s="16" t="s">
        <v>125</v>
      </c>
      <c r="BM174" s="144" t="s">
        <v>252</v>
      </c>
    </row>
    <row r="175" spans="2:47" s="1" customFormat="1" ht="29.25">
      <c r="B175" s="31"/>
      <c r="D175" s="146" t="s">
        <v>126</v>
      </c>
      <c r="F175" s="147" t="s">
        <v>253</v>
      </c>
      <c r="I175" s="148"/>
      <c r="L175" s="31"/>
      <c r="M175" s="149"/>
      <c r="T175" s="55"/>
      <c r="AT175" s="16" t="s">
        <v>126</v>
      </c>
      <c r="AU175" s="16" t="s">
        <v>81</v>
      </c>
    </row>
    <row r="176" spans="2:51" s="12" customFormat="1" ht="12">
      <c r="B176" s="151"/>
      <c r="D176" s="146" t="s">
        <v>138</v>
      </c>
      <c r="E176" s="152" t="s">
        <v>1</v>
      </c>
      <c r="F176" s="153" t="s">
        <v>254</v>
      </c>
      <c r="H176" s="154">
        <v>102.03</v>
      </c>
      <c r="I176" s="155"/>
      <c r="L176" s="151"/>
      <c r="M176" s="156"/>
      <c r="T176" s="157"/>
      <c r="AT176" s="152" t="s">
        <v>138</v>
      </c>
      <c r="AU176" s="152" t="s">
        <v>81</v>
      </c>
      <c r="AV176" s="12" t="s">
        <v>81</v>
      </c>
      <c r="AW176" s="12" t="s">
        <v>28</v>
      </c>
      <c r="AX176" s="12" t="s">
        <v>71</v>
      </c>
      <c r="AY176" s="152" t="s">
        <v>118</v>
      </c>
    </row>
    <row r="177" spans="2:51" s="13" customFormat="1" ht="12">
      <c r="B177" s="158"/>
      <c r="D177" s="146" t="s">
        <v>138</v>
      </c>
      <c r="E177" s="159" t="s">
        <v>1</v>
      </c>
      <c r="F177" s="160" t="s">
        <v>140</v>
      </c>
      <c r="H177" s="161">
        <v>102.03</v>
      </c>
      <c r="I177" s="162"/>
      <c r="L177" s="158"/>
      <c r="M177" s="163"/>
      <c r="T177" s="164"/>
      <c r="AT177" s="159" t="s">
        <v>138</v>
      </c>
      <c r="AU177" s="159" t="s">
        <v>81</v>
      </c>
      <c r="AV177" s="13" t="s">
        <v>125</v>
      </c>
      <c r="AW177" s="13" t="s">
        <v>28</v>
      </c>
      <c r="AX177" s="13" t="s">
        <v>79</v>
      </c>
      <c r="AY177" s="159" t="s">
        <v>118</v>
      </c>
    </row>
    <row r="178" spans="2:65" s="1" customFormat="1" ht="24.2" customHeight="1">
      <c r="B178" s="31"/>
      <c r="C178" s="132" t="s">
        <v>159</v>
      </c>
      <c r="D178" s="132" t="s">
        <v>121</v>
      </c>
      <c r="E178" s="133" t="s">
        <v>255</v>
      </c>
      <c r="F178" s="134" t="s">
        <v>256</v>
      </c>
      <c r="G178" s="135" t="s">
        <v>229</v>
      </c>
      <c r="H178" s="136">
        <v>295.35</v>
      </c>
      <c r="I178" s="137">
        <v>162</v>
      </c>
      <c r="J178" s="138">
        <f>ROUND(I178*H178,2)</f>
        <v>47846.7</v>
      </c>
      <c r="K178" s="139"/>
      <c r="L178" s="31"/>
      <c r="M178" s="140" t="s">
        <v>1</v>
      </c>
      <c r="N178" s="141" t="s">
        <v>36</v>
      </c>
      <c r="P178" s="142">
        <f>O178*H178</f>
        <v>0</v>
      </c>
      <c r="Q178" s="142">
        <v>0</v>
      </c>
      <c r="R178" s="142">
        <f>Q178*H178</f>
        <v>0</v>
      </c>
      <c r="S178" s="142">
        <v>0</v>
      </c>
      <c r="T178" s="143">
        <f>S178*H178</f>
        <v>0</v>
      </c>
      <c r="AR178" s="144" t="s">
        <v>125</v>
      </c>
      <c r="AT178" s="144" t="s">
        <v>121</v>
      </c>
      <c r="AU178" s="144" t="s">
        <v>81</v>
      </c>
      <c r="AY178" s="16" t="s">
        <v>118</v>
      </c>
      <c r="BE178" s="145">
        <f>IF(N178="základní",J178,0)</f>
        <v>47846.7</v>
      </c>
      <c r="BF178" s="145">
        <f>IF(N178="snížená",J178,0)</f>
        <v>0</v>
      </c>
      <c r="BG178" s="145">
        <f>IF(N178="zákl. přenesená",J178,0)</f>
        <v>0</v>
      </c>
      <c r="BH178" s="145">
        <f>IF(N178="sníž. přenesená",J178,0)</f>
        <v>0</v>
      </c>
      <c r="BI178" s="145">
        <f>IF(N178="nulová",J178,0)</f>
        <v>0</v>
      </c>
      <c r="BJ178" s="16" t="s">
        <v>79</v>
      </c>
      <c r="BK178" s="145">
        <f>ROUND(I178*H178,2)</f>
        <v>47846.7</v>
      </c>
      <c r="BL178" s="16" t="s">
        <v>125</v>
      </c>
      <c r="BM178" s="144" t="s">
        <v>257</v>
      </c>
    </row>
    <row r="179" spans="2:47" s="1" customFormat="1" ht="29.25">
      <c r="B179" s="31"/>
      <c r="D179" s="146" t="s">
        <v>126</v>
      </c>
      <c r="F179" s="147" t="s">
        <v>258</v>
      </c>
      <c r="I179" s="148"/>
      <c r="L179" s="31"/>
      <c r="M179" s="149"/>
      <c r="T179" s="55"/>
      <c r="AT179" s="16" t="s">
        <v>126</v>
      </c>
      <c r="AU179" s="16" t="s">
        <v>81</v>
      </c>
    </row>
    <row r="180" spans="2:51" s="14" customFormat="1" ht="12">
      <c r="B180" s="165"/>
      <c r="D180" s="146" t="s">
        <v>138</v>
      </c>
      <c r="E180" s="166" t="s">
        <v>1</v>
      </c>
      <c r="F180" s="167" t="s">
        <v>193</v>
      </c>
      <c r="H180" s="166" t="s">
        <v>1</v>
      </c>
      <c r="I180" s="168"/>
      <c r="L180" s="165"/>
      <c r="M180" s="169"/>
      <c r="T180" s="170"/>
      <c r="AT180" s="166" t="s">
        <v>138</v>
      </c>
      <c r="AU180" s="166" t="s">
        <v>81</v>
      </c>
      <c r="AV180" s="14" t="s">
        <v>79</v>
      </c>
      <c r="AW180" s="14" t="s">
        <v>28</v>
      </c>
      <c r="AX180" s="14" t="s">
        <v>71</v>
      </c>
      <c r="AY180" s="166" t="s">
        <v>118</v>
      </c>
    </row>
    <row r="181" spans="2:51" s="12" customFormat="1" ht="12">
      <c r="B181" s="151"/>
      <c r="D181" s="146" t="s">
        <v>138</v>
      </c>
      <c r="E181" s="152" t="s">
        <v>1</v>
      </c>
      <c r="F181" s="153" t="s">
        <v>259</v>
      </c>
      <c r="H181" s="154">
        <v>295.35</v>
      </c>
      <c r="I181" s="155"/>
      <c r="L181" s="151"/>
      <c r="M181" s="156"/>
      <c r="T181" s="157"/>
      <c r="AT181" s="152" t="s">
        <v>138</v>
      </c>
      <c r="AU181" s="152" t="s">
        <v>81</v>
      </c>
      <c r="AV181" s="12" t="s">
        <v>81</v>
      </c>
      <c r="AW181" s="12" t="s">
        <v>28</v>
      </c>
      <c r="AX181" s="12" t="s">
        <v>71</v>
      </c>
      <c r="AY181" s="152" t="s">
        <v>118</v>
      </c>
    </row>
    <row r="182" spans="2:51" s="13" customFormat="1" ht="12">
      <c r="B182" s="158"/>
      <c r="D182" s="146" t="s">
        <v>138</v>
      </c>
      <c r="E182" s="159" t="s">
        <v>1</v>
      </c>
      <c r="F182" s="160" t="s">
        <v>140</v>
      </c>
      <c r="H182" s="161">
        <v>295.35</v>
      </c>
      <c r="I182" s="162"/>
      <c r="L182" s="158"/>
      <c r="M182" s="171"/>
      <c r="N182" s="172"/>
      <c r="O182" s="172"/>
      <c r="P182" s="172"/>
      <c r="Q182" s="172"/>
      <c r="R182" s="172"/>
      <c r="S182" s="172"/>
      <c r="T182" s="173"/>
      <c r="AT182" s="159" t="s">
        <v>138</v>
      </c>
      <c r="AU182" s="159" t="s">
        <v>81</v>
      </c>
      <c r="AV182" s="13" t="s">
        <v>125</v>
      </c>
      <c r="AW182" s="13" t="s">
        <v>28</v>
      </c>
      <c r="AX182" s="13" t="s">
        <v>79</v>
      </c>
      <c r="AY182" s="159" t="s">
        <v>118</v>
      </c>
    </row>
    <row r="183" spans="2:12" s="1" customFormat="1" ht="6.95" customHeight="1">
      <c r="B183" s="43"/>
      <c r="C183" s="44"/>
      <c r="D183" s="44"/>
      <c r="E183" s="44"/>
      <c r="F183" s="44"/>
      <c r="G183" s="44"/>
      <c r="H183" s="44"/>
      <c r="I183" s="44"/>
      <c r="J183" s="44"/>
      <c r="K183" s="44"/>
      <c r="L183" s="31"/>
    </row>
  </sheetData>
  <sheetProtection algorithmName="SHA-512" hashValue="SOGWfvawz/EyoetKGUlWqkT/Z6Nza9KbgHZc421dDqOhHVO/THefCfnugwsD5IK9m7UjnFiP2kYosyibG7H4HA==" saltValue="GLqFi6Rd3tMssC78oSK7Urm8nqNLUd+ACL1XrdrEtmvufuMbzcrAhBdTlvtQED0ITVdCUra5Xkd91jrJON8VbQ==" spinCount="100000" sheet="1" objects="1" scenarios="1" formatColumns="0" formatRows="0" autoFilter="0"/>
  <autoFilter ref="C119:K182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602"/>
  <sheetViews>
    <sheetView showGridLines="0" workbookViewId="0" topLeftCell="A181">
      <selection activeCell="W140" sqref="W139:W140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AT2" s="16" t="s">
        <v>87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</row>
    <row r="4" spans="2:46" ht="24.95" customHeight="1">
      <c r="B4" s="19"/>
      <c r="D4" s="20" t="s">
        <v>88</v>
      </c>
      <c r="L4" s="19"/>
      <c r="M4" s="87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25" t="str">
        <f>'Rekapitulace stavby'!K6</f>
        <v>Most přes Železárenský potok - Karviná zadání</v>
      </c>
      <c r="F7" s="226"/>
      <c r="G7" s="226"/>
      <c r="H7" s="226"/>
      <c r="L7" s="19"/>
    </row>
    <row r="8" spans="2:12" s="1" customFormat="1" ht="12" customHeight="1">
      <c r="B8" s="31"/>
      <c r="D8" s="26" t="s">
        <v>89</v>
      </c>
      <c r="L8" s="31"/>
    </row>
    <row r="9" spans="2:12" s="1" customFormat="1" ht="16.5" customHeight="1">
      <c r="B9" s="31"/>
      <c r="E9" s="190" t="s">
        <v>260</v>
      </c>
      <c r="F9" s="224"/>
      <c r="G9" s="224"/>
      <c r="H9" s="224"/>
      <c r="L9" s="31"/>
    </row>
    <row r="10" spans="2:12" s="1" customFormat="1" ht="12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>
        <f>'Rekapitulace stavby'!AN8</f>
        <v>45385</v>
      </c>
      <c r="L12" s="31"/>
    </row>
    <row r="13" spans="2:12" s="1" customFormat="1" ht="10.9" customHeight="1">
      <c r="B13" s="31"/>
      <c r="L13" s="31"/>
    </row>
    <row r="14" spans="2:12" s="1" customFormat="1" ht="12" customHeight="1">
      <c r="B14" s="31"/>
      <c r="D14" s="26" t="s">
        <v>23</v>
      </c>
      <c r="I14" s="26" t="s">
        <v>24</v>
      </c>
      <c r="J14" s="24" t="str">
        <f>IF('Rekapitulace stavby'!AN10="","",'Rekapitulace stavby'!AN10)</f>
        <v/>
      </c>
      <c r="L14" s="31"/>
    </row>
    <row r="15" spans="2:12" s="1" customFormat="1" ht="18" customHeight="1">
      <c r="B15" s="31"/>
      <c r="E15" s="24" t="str">
        <f>IF('Rekapitulace stavby'!E11="","",'Rekapitulace stavby'!E11)</f>
        <v xml:space="preserve"> </v>
      </c>
      <c r="I15" s="26" t="s">
        <v>25</v>
      </c>
      <c r="J15" s="24" t="str">
        <f>IF('Rekapitulace stavby'!AN11="","",'Rekapitulace stavby'!AN11)</f>
        <v/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26</v>
      </c>
      <c r="I17" s="26" t="s">
        <v>24</v>
      </c>
      <c r="J17" s="27">
        <f>'Rekapitulace stavby'!AN13</f>
        <v>0</v>
      </c>
      <c r="L17" s="31"/>
    </row>
    <row r="18" spans="2:12" s="1" customFormat="1" ht="18" customHeight="1">
      <c r="B18" s="31"/>
      <c r="E18" s="227" t="str">
        <f>'Rekapitulace stavby'!E14</f>
        <v>MI Roads a.s.</v>
      </c>
      <c r="F18" s="216"/>
      <c r="G18" s="216"/>
      <c r="H18" s="216"/>
      <c r="I18" s="26" t="s">
        <v>25</v>
      </c>
      <c r="J18" s="27">
        <f>'Rekapitulace stavby'!AN14</f>
        <v>0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27</v>
      </c>
      <c r="I20" s="26" t="s">
        <v>24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 xml:space="preserve"> </v>
      </c>
      <c r="I21" s="26" t="s">
        <v>25</v>
      </c>
      <c r="J21" s="24" t="str">
        <f>IF('Rekapitulace stavby'!AN17="","",'Rekapitulace stavby'!AN17)</f>
        <v/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29</v>
      </c>
      <c r="I23" s="26" t="s">
        <v>24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25</v>
      </c>
      <c r="J24" s="24" t="str">
        <f>IF('Rekapitulace stavby'!AN20="","",'Rekapitulace stavby'!AN20)</f>
        <v/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30</v>
      </c>
      <c r="L26" s="31"/>
    </row>
    <row r="27" spans="2:12" s="7" customFormat="1" ht="16.5" customHeight="1">
      <c r="B27" s="88"/>
      <c r="E27" s="220" t="s">
        <v>1</v>
      </c>
      <c r="F27" s="220"/>
      <c r="G27" s="220"/>
      <c r="H27" s="220"/>
      <c r="L27" s="88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89" t="s">
        <v>31</v>
      </c>
      <c r="J30" s="65">
        <f>ROUND(J127,2)</f>
        <v>7945931.05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5" customHeight="1">
      <c r="B32" s="31"/>
      <c r="F32" s="34" t="s">
        <v>33</v>
      </c>
      <c r="I32" s="34" t="s">
        <v>32</v>
      </c>
      <c r="J32" s="34" t="s">
        <v>34</v>
      </c>
      <c r="L32" s="31"/>
    </row>
    <row r="33" spans="2:12" s="1" customFormat="1" ht="14.45" customHeight="1">
      <c r="B33" s="31"/>
      <c r="D33" s="54" t="s">
        <v>35</v>
      </c>
      <c r="E33" s="26" t="s">
        <v>36</v>
      </c>
      <c r="F33" s="90">
        <f>ROUND((SUM(BE127:BE601)),2)</f>
        <v>7945931.05</v>
      </c>
      <c r="I33" s="91">
        <v>0.21</v>
      </c>
      <c r="J33" s="90">
        <f>ROUND(((SUM(BE127:BE601))*I33),2)</f>
        <v>1668645.52</v>
      </c>
      <c r="L33" s="31"/>
    </row>
    <row r="34" spans="2:12" s="1" customFormat="1" ht="14.45" customHeight="1">
      <c r="B34" s="31"/>
      <c r="E34" s="26" t="s">
        <v>37</v>
      </c>
      <c r="F34" s="90">
        <f>ROUND((SUM(BF127:BF601)),2)</f>
        <v>0</v>
      </c>
      <c r="I34" s="91">
        <v>0.15</v>
      </c>
      <c r="J34" s="90">
        <f>ROUND(((SUM(BF127:BF601))*I34),2)</f>
        <v>0</v>
      </c>
      <c r="L34" s="31"/>
    </row>
    <row r="35" spans="2:12" s="1" customFormat="1" ht="14.45" customHeight="1" hidden="1">
      <c r="B35" s="31"/>
      <c r="E35" s="26" t="s">
        <v>38</v>
      </c>
      <c r="F35" s="90">
        <f>ROUND((SUM(BG127:BG601)),2)</f>
        <v>0</v>
      </c>
      <c r="I35" s="91">
        <v>0.21</v>
      </c>
      <c r="J35" s="90">
        <f>0</f>
        <v>0</v>
      </c>
      <c r="L35" s="31"/>
    </row>
    <row r="36" spans="2:12" s="1" customFormat="1" ht="14.45" customHeight="1" hidden="1">
      <c r="B36" s="31"/>
      <c r="E36" s="26" t="s">
        <v>39</v>
      </c>
      <c r="F36" s="90">
        <f>ROUND((SUM(BH127:BH601)),2)</f>
        <v>0</v>
      </c>
      <c r="I36" s="91">
        <v>0.15</v>
      </c>
      <c r="J36" s="90">
        <f>0</f>
        <v>0</v>
      </c>
      <c r="L36" s="31"/>
    </row>
    <row r="37" spans="2:12" s="1" customFormat="1" ht="14.45" customHeight="1" hidden="1">
      <c r="B37" s="31"/>
      <c r="E37" s="26" t="s">
        <v>40</v>
      </c>
      <c r="F37" s="90">
        <f>ROUND((SUM(BI127:BI601)),2)</f>
        <v>0</v>
      </c>
      <c r="I37" s="91">
        <v>0</v>
      </c>
      <c r="J37" s="90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2"/>
      <c r="D39" s="93" t="s">
        <v>41</v>
      </c>
      <c r="E39" s="56"/>
      <c r="F39" s="56"/>
      <c r="G39" s="94" t="s">
        <v>42</v>
      </c>
      <c r="H39" s="95" t="s">
        <v>43</v>
      </c>
      <c r="I39" s="56"/>
      <c r="J39" s="96">
        <f>SUM(J30:J37)</f>
        <v>9614576.57</v>
      </c>
      <c r="K39" s="97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44</v>
      </c>
      <c r="E50" s="41"/>
      <c r="F50" s="41"/>
      <c r="G50" s="40" t="s">
        <v>45</v>
      </c>
      <c r="H50" s="41"/>
      <c r="I50" s="41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31"/>
      <c r="D61" s="42" t="s">
        <v>46</v>
      </c>
      <c r="E61" s="33"/>
      <c r="F61" s="98" t="s">
        <v>47</v>
      </c>
      <c r="G61" s="42" t="s">
        <v>46</v>
      </c>
      <c r="H61" s="33"/>
      <c r="I61" s="33"/>
      <c r="J61" s="99" t="s">
        <v>47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31"/>
      <c r="D65" s="40" t="s">
        <v>48</v>
      </c>
      <c r="E65" s="41"/>
      <c r="F65" s="41"/>
      <c r="G65" s="40" t="s">
        <v>49</v>
      </c>
      <c r="H65" s="41"/>
      <c r="I65" s="41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31"/>
      <c r="D76" s="42" t="s">
        <v>46</v>
      </c>
      <c r="E76" s="33"/>
      <c r="F76" s="98" t="s">
        <v>47</v>
      </c>
      <c r="G76" s="42" t="s">
        <v>46</v>
      </c>
      <c r="H76" s="33"/>
      <c r="I76" s="33"/>
      <c r="J76" s="99" t="s">
        <v>47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91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25" t="str">
        <f>E7</f>
        <v>Most přes Železárenský potok - Karviná zadání</v>
      </c>
      <c r="F85" s="226"/>
      <c r="G85" s="226"/>
      <c r="H85" s="226"/>
      <c r="L85" s="31"/>
    </row>
    <row r="86" spans="2:12" s="1" customFormat="1" ht="12" customHeight="1">
      <c r="B86" s="31"/>
      <c r="C86" s="26" t="s">
        <v>89</v>
      </c>
      <c r="L86" s="31"/>
    </row>
    <row r="87" spans="2:12" s="1" customFormat="1" ht="16.5" customHeight="1">
      <c r="B87" s="31"/>
      <c r="E87" s="190" t="str">
        <f>E9</f>
        <v>201 - Most</v>
      </c>
      <c r="F87" s="224"/>
      <c r="G87" s="224"/>
      <c r="H87" s="224"/>
      <c r="L87" s="31"/>
    </row>
    <row r="88" spans="2:12" s="1" customFormat="1" ht="6.95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 xml:space="preserve"> </v>
      </c>
      <c r="I89" s="26" t="s">
        <v>22</v>
      </c>
      <c r="J89" s="51">
        <f>IF(J12="","",J12)</f>
        <v>45385</v>
      </c>
      <c r="L89" s="31"/>
    </row>
    <row r="90" spans="2:12" s="1" customFormat="1" ht="6.95" customHeight="1">
      <c r="B90" s="31"/>
      <c r="L90" s="31"/>
    </row>
    <row r="91" spans="2:12" s="1" customFormat="1" ht="15.2" customHeight="1">
      <c r="B91" s="31"/>
      <c r="C91" s="26" t="s">
        <v>23</v>
      </c>
      <c r="F91" s="24" t="str">
        <f>E15</f>
        <v xml:space="preserve"> </v>
      </c>
      <c r="I91" s="26" t="s">
        <v>27</v>
      </c>
      <c r="J91" s="29" t="str">
        <f>E21</f>
        <v xml:space="preserve"> </v>
      </c>
      <c r="L91" s="31"/>
    </row>
    <row r="92" spans="2:12" s="1" customFormat="1" ht="15.2" customHeight="1">
      <c r="B92" s="31"/>
      <c r="C92" s="26" t="s">
        <v>26</v>
      </c>
      <c r="F92" s="24" t="str">
        <f>IF(E18="","",E18)</f>
        <v>MI Roads a.s.</v>
      </c>
      <c r="I92" s="26" t="s">
        <v>29</v>
      </c>
      <c r="J92" s="29" t="str">
        <f>E24</f>
        <v xml:space="preserve"> 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0" t="s">
        <v>92</v>
      </c>
      <c r="D94" s="92"/>
      <c r="E94" s="92"/>
      <c r="F94" s="92"/>
      <c r="G94" s="92"/>
      <c r="H94" s="92"/>
      <c r="I94" s="92"/>
      <c r="J94" s="101" t="s">
        <v>93</v>
      </c>
      <c r="K94" s="92"/>
      <c r="L94" s="31"/>
    </row>
    <row r="95" spans="2:12" s="1" customFormat="1" ht="10.35" customHeight="1">
      <c r="B95" s="31"/>
      <c r="L95" s="31"/>
    </row>
    <row r="96" spans="2:47" s="1" customFormat="1" ht="22.9" customHeight="1">
      <c r="B96" s="31"/>
      <c r="C96" s="102" t="s">
        <v>94</v>
      </c>
      <c r="J96" s="65">
        <f>J127</f>
        <v>7945931.050000001</v>
      </c>
      <c r="L96" s="31"/>
      <c r="AU96" s="16" t="s">
        <v>95</v>
      </c>
    </row>
    <row r="97" spans="2:12" s="8" customFormat="1" ht="24.95" customHeight="1">
      <c r="B97" s="103"/>
      <c r="D97" s="104" t="s">
        <v>182</v>
      </c>
      <c r="E97" s="105"/>
      <c r="F97" s="105"/>
      <c r="G97" s="105"/>
      <c r="H97" s="105"/>
      <c r="I97" s="105"/>
      <c r="J97" s="106">
        <f>J128</f>
        <v>7744837.28</v>
      </c>
      <c r="L97" s="103"/>
    </row>
    <row r="98" spans="2:12" s="9" customFormat="1" ht="19.9" customHeight="1">
      <c r="B98" s="107"/>
      <c r="D98" s="108" t="s">
        <v>183</v>
      </c>
      <c r="E98" s="109"/>
      <c r="F98" s="109"/>
      <c r="G98" s="109"/>
      <c r="H98" s="109"/>
      <c r="I98" s="109"/>
      <c r="J98" s="110">
        <f>J129</f>
        <v>1473170.14</v>
      </c>
      <c r="L98" s="107"/>
    </row>
    <row r="99" spans="2:12" s="9" customFormat="1" ht="19.9" customHeight="1">
      <c r="B99" s="107"/>
      <c r="D99" s="108" t="s">
        <v>261</v>
      </c>
      <c r="E99" s="109"/>
      <c r="F99" s="109"/>
      <c r="G99" s="109"/>
      <c r="H99" s="109"/>
      <c r="I99" s="109"/>
      <c r="J99" s="110">
        <f>J203</f>
        <v>2690592.69</v>
      </c>
      <c r="L99" s="107"/>
    </row>
    <row r="100" spans="2:12" s="9" customFormat="1" ht="19.9" customHeight="1">
      <c r="B100" s="107"/>
      <c r="D100" s="108" t="s">
        <v>262</v>
      </c>
      <c r="E100" s="109"/>
      <c r="F100" s="109"/>
      <c r="G100" s="109"/>
      <c r="H100" s="109"/>
      <c r="I100" s="109"/>
      <c r="J100" s="110">
        <f>J285</f>
        <v>603719.71</v>
      </c>
      <c r="L100" s="107"/>
    </row>
    <row r="101" spans="2:12" s="9" customFormat="1" ht="19.9" customHeight="1">
      <c r="B101" s="107"/>
      <c r="D101" s="108" t="s">
        <v>263</v>
      </c>
      <c r="E101" s="109"/>
      <c r="F101" s="109"/>
      <c r="G101" s="109"/>
      <c r="H101" s="109"/>
      <c r="I101" s="109"/>
      <c r="J101" s="110">
        <f>J349</f>
        <v>2049064.2999999998</v>
      </c>
      <c r="L101" s="107"/>
    </row>
    <row r="102" spans="2:12" s="9" customFormat="1" ht="19.9" customHeight="1">
      <c r="B102" s="107"/>
      <c r="D102" s="108" t="s">
        <v>264</v>
      </c>
      <c r="E102" s="109"/>
      <c r="F102" s="109"/>
      <c r="G102" s="109"/>
      <c r="H102" s="109"/>
      <c r="I102" s="109"/>
      <c r="J102" s="110">
        <f>J430</f>
        <v>442404.88999999996</v>
      </c>
      <c r="L102" s="107"/>
    </row>
    <row r="103" spans="2:12" s="9" customFormat="1" ht="19.9" customHeight="1">
      <c r="B103" s="107"/>
      <c r="D103" s="108" t="s">
        <v>265</v>
      </c>
      <c r="E103" s="109"/>
      <c r="F103" s="109"/>
      <c r="G103" s="109"/>
      <c r="H103" s="109"/>
      <c r="I103" s="109"/>
      <c r="J103" s="110">
        <f>J470</f>
        <v>24090.61</v>
      </c>
      <c r="L103" s="107"/>
    </row>
    <row r="104" spans="2:12" s="9" customFormat="1" ht="19.9" customHeight="1">
      <c r="B104" s="107"/>
      <c r="D104" s="108" t="s">
        <v>184</v>
      </c>
      <c r="E104" s="109"/>
      <c r="F104" s="109"/>
      <c r="G104" s="109"/>
      <c r="H104" s="109"/>
      <c r="I104" s="109"/>
      <c r="J104" s="110">
        <f>J474</f>
        <v>445796.87000000005</v>
      </c>
      <c r="L104" s="107"/>
    </row>
    <row r="105" spans="2:12" s="9" customFormat="1" ht="19.9" customHeight="1">
      <c r="B105" s="107"/>
      <c r="D105" s="108" t="s">
        <v>266</v>
      </c>
      <c r="E105" s="109"/>
      <c r="F105" s="109"/>
      <c r="G105" s="109"/>
      <c r="H105" s="109"/>
      <c r="I105" s="109"/>
      <c r="J105" s="110">
        <f>J556</f>
        <v>15998.07</v>
      </c>
      <c r="L105" s="107"/>
    </row>
    <row r="106" spans="2:12" s="8" customFormat="1" ht="24.95" customHeight="1">
      <c r="B106" s="103"/>
      <c r="D106" s="104" t="s">
        <v>267</v>
      </c>
      <c r="E106" s="105"/>
      <c r="F106" s="105"/>
      <c r="G106" s="105"/>
      <c r="H106" s="105"/>
      <c r="I106" s="105"/>
      <c r="J106" s="106">
        <f>J559</f>
        <v>201093.77000000002</v>
      </c>
      <c r="L106" s="103"/>
    </row>
    <row r="107" spans="2:12" s="9" customFormat="1" ht="19.9" customHeight="1">
      <c r="B107" s="107"/>
      <c r="D107" s="108" t="s">
        <v>268</v>
      </c>
      <c r="E107" s="109"/>
      <c r="F107" s="109"/>
      <c r="G107" s="109"/>
      <c r="H107" s="109"/>
      <c r="I107" s="109"/>
      <c r="J107" s="110">
        <f>J560</f>
        <v>201093.77000000002</v>
      </c>
      <c r="L107" s="107"/>
    </row>
    <row r="108" spans="2:12" s="1" customFormat="1" ht="21.75" customHeight="1">
      <c r="B108" s="31"/>
      <c r="L108" s="31"/>
    </row>
    <row r="109" spans="2:12" s="1" customFormat="1" ht="6.95" customHeight="1">
      <c r="B109" s="43"/>
      <c r="C109" s="44"/>
      <c r="D109" s="44"/>
      <c r="E109" s="44"/>
      <c r="F109" s="44"/>
      <c r="G109" s="44"/>
      <c r="H109" s="44"/>
      <c r="I109" s="44"/>
      <c r="J109" s="44"/>
      <c r="K109" s="44"/>
      <c r="L109" s="31"/>
    </row>
    <row r="113" spans="2:12" s="1" customFormat="1" ht="6.95" customHeight="1">
      <c r="B113" s="45"/>
      <c r="C113" s="46"/>
      <c r="D113" s="46"/>
      <c r="E113" s="46"/>
      <c r="F113" s="46"/>
      <c r="G113" s="46"/>
      <c r="H113" s="46"/>
      <c r="I113" s="46"/>
      <c r="J113" s="46"/>
      <c r="K113" s="46"/>
      <c r="L113" s="31"/>
    </row>
    <row r="114" spans="2:12" s="1" customFormat="1" ht="24.95" customHeight="1">
      <c r="B114" s="31"/>
      <c r="C114" s="20" t="s">
        <v>103</v>
      </c>
      <c r="L114" s="31"/>
    </row>
    <row r="115" spans="2:12" s="1" customFormat="1" ht="6.95" customHeight="1">
      <c r="B115" s="31"/>
      <c r="L115" s="31"/>
    </row>
    <row r="116" spans="2:12" s="1" customFormat="1" ht="12" customHeight="1">
      <c r="B116" s="31"/>
      <c r="C116" s="26" t="s">
        <v>16</v>
      </c>
      <c r="L116" s="31"/>
    </row>
    <row r="117" spans="2:12" s="1" customFormat="1" ht="16.5" customHeight="1">
      <c r="B117" s="31"/>
      <c r="E117" s="225" t="str">
        <f>E7</f>
        <v>Most přes Železárenský potok - Karviná zadání</v>
      </c>
      <c r="F117" s="226"/>
      <c r="G117" s="226"/>
      <c r="H117" s="226"/>
      <c r="L117" s="31"/>
    </row>
    <row r="118" spans="2:12" s="1" customFormat="1" ht="12" customHeight="1">
      <c r="B118" s="31"/>
      <c r="C118" s="26" t="s">
        <v>89</v>
      </c>
      <c r="L118" s="31"/>
    </row>
    <row r="119" spans="2:12" s="1" customFormat="1" ht="16.5" customHeight="1">
      <c r="B119" s="31"/>
      <c r="E119" s="190" t="str">
        <f>E9</f>
        <v>201 - Most</v>
      </c>
      <c r="F119" s="224"/>
      <c r="G119" s="224"/>
      <c r="H119" s="224"/>
      <c r="L119" s="31"/>
    </row>
    <row r="120" spans="2:12" s="1" customFormat="1" ht="6.95" customHeight="1">
      <c r="B120" s="31"/>
      <c r="L120" s="31"/>
    </row>
    <row r="121" spans="2:12" s="1" customFormat="1" ht="12" customHeight="1">
      <c r="B121" s="31"/>
      <c r="C121" s="26" t="s">
        <v>20</v>
      </c>
      <c r="F121" s="24" t="str">
        <f>F12</f>
        <v xml:space="preserve"> </v>
      </c>
      <c r="I121" s="26" t="s">
        <v>22</v>
      </c>
      <c r="J121" s="51">
        <f>IF(J12="","",J12)</f>
        <v>45385</v>
      </c>
      <c r="L121" s="31"/>
    </row>
    <row r="122" spans="2:12" s="1" customFormat="1" ht="6.95" customHeight="1">
      <c r="B122" s="31"/>
      <c r="L122" s="31"/>
    </row>
    <row r="123" spans="2:12" s="1" customFormat="1" ht="15.2" customHeight="1">
      <c r="B123" s="31"/>
      <c r="C123" s="26" t="s">
        <v>23</v>
      </c>
      <c r="F123" s="24" t="str">
        <f>E15</f>
        <v xml:space="preserve"> </v>
      </c>
      <c r="I123" s="26" t="s">
        <v>27</v>
      </c>
      <c r="J123" s="29" t="str">
        <f>E21</f>
        <v xml:space="preserve"> </v>
      </c>
      <c r="L123" s="31"/>
    </row>
    <row r="124" spans="2:12" s="1" customFormat="1" ht="15.2" customHeight="1">
      <c r="B124" s="31"/>
      <c r="C124" s="26" t="s">
        <v>26</v>
      </c>
      <c r="F124" s="24" t="str">
        <f>IF(E18="","",E18)</f>
        <v>MI Roads a.s.</v>
      </c>
      <c r="I124" s="26" t="s">
        <v>29</v>
      </c>
      <c r="J124" s="29" t="str">
        <f>E24</f>
        <v xml:space="preserve"> </v>
      </c>
      <c r="L124" s="31"/>
    </row>
    <row r="125" spans="2:12" s="1" customFormat="1" ht="10.35" customHeight="1">
      <c r="B125" s="31"/>
      <c r="L125" s="31"/>
    </row>
    <row r="126" spans="2:20" s="10" customFormat="1" ht="29.25" customHeight="1">
      <c r="B126" s="111"/>
      <c r="C126" s="112" t="s">
        <v>104</v>
      </c>
      <c r="D126" s="113" t="s">
        <v>56</v>
      </c>
      <c r="E126" s="113" t="s">
        <v>52</v>
      </c>
      <c r="F126" s="113" t="s">
        <v>53</v>
      </c>
      <c r="G126" s="113" t="s">
        <v>105</v>
      </c>
      <c r="H126" s="113" t="s">
        <v>106</v>
      </c>
      <c r="I126" s="113" t="s">
        <v>107</v>
      </c>
      <c r="J126" s="114" t="s">
        <v>93</v>
      </c>
      <c r="K126" s="115" t="s">
        <v>108</v>
      </c>
      <c r="L126" s="111"/>
      <c r="M126" s="58" t="s">
        <v>1</v>
      </c>
      <c r="N126" s="59" t="s">
        <v>35</v>
      </c>
      <c r="O126" s="59" t="s">
        <v>109</v>
      </c>
      <c r="P126" s="59" t="s">
        <v>110</v>
      </c>
      <c r="Q126" s="59" t="s">
        <v>111</v>
      </c>
      <c r="R126" s="59" t="s">
        <v>112</v>
      </c>
      <c r="S126" s="59" t="s">
        <v>113</v>
      </c>
      <c r="T126" s="60" t="s">
        <v>114</v>
      </c>
    </row>
    <row r="127" spans="2:63" s="1" customFormat="1" ht="22.9" customHeight="1">
      <c r="B127" s="31"/>
      <c r="C127" s="63" t="s">
        <v>115</v>
      </c>
      <c r="J127" s="116">
        <f>BK127</f>
        <v>7945931.050000001</v>
      </c>
      <c r="L127" s="31"/>
      <c r="M127" s="61"/>
      <c r="N127" s="52"/>
      <c r="O127" s="52"/>
      <c r="P127" s="117">
        <f>P128+P559</f>
        <v>0</v>
      </c>
      <c r="Q127" s="52"/>
      <c r="R127" s="117">
        <f>R128+R559</f>
        <v>990.66658914035</v>
      </c>
      <c r="S127" s="52"/>
      <c r="T127" s="118">
        <f>T128+T559</f>
        <v>0</v>
      </c>
      <c r="AT127" s="16" t="s">
        <v>70</v>
      </c>
      <c r="AU127" s="16" t="s">
        <v>95</v>
      </c>
      <c r="BK127" s="119">
        <f>BK128+BK559</f>
        <v>7945931.050000001</v>
      </c>
    </row>
    <row r="128" spans="2:63" s="11" customFormat="1" ht="25.9" customHeight="1">
      <c r="B128" s="120"/>
      <c r="D128" s="121" t="s">
        <v>70</v>
      </c>
      <c r="E128" s="122" t="s">
        <v>186</v>
      </c>
      <c r="F128" s="122" t="s">
        <v>187</v>
      </c>
      <c r="I128" s="123"/>
      <c r="J128" s="124">
        <f>BK128</f>
        <v>7744837.28</v>
      </c>
      <c r="L128" s="120"/>
      <c r="M128" s="125"/>
      <c r="P128" s="126">
        <f>P129+P203+P285+P349+P430+P470+P474+P556</f>
        <v>0</v>
      </c>
      <c r="R128" s="126">
        <f>R129+R203+R285+R349+R430+R470+R474+R556</f>
        <v>989.67880062035</v>
      </c>
      <c r="T128" s="127">
        <f>T129+T203+T285+T349+T430+T470+T474+T556</f>
        <v>0</v>
      </c>
      <c r="AR128" s="121" t="s">
        <v>79</v>
      </c>
      <c r="AT128" s="128" t="s">
        <v>70</v>
      </c>
      <c r="AU128" s="128" t="s">
        <v>71</v>
      </c>
      <c r="AY128" s="121" t="s">
        <v>118</v>
      </c>
      <c r="BK128" s="129">
        <f>BK129+BK203+BK285+BK349+BK430+BK470+BK474+BK556</f>
        <v>7744837.28</v>
      </c>
    </row>
    <row r="129" spans="2:63" s="11" customFormat="1" ht="22.9" customHeight="1">
      <c r="B129" s="120"/>
      <c r="D129" s="121" t="s">
        <v>70</v>
      </c>
      <c r="E129" s="130" t="s">
        <v>79</v>
      </c>
      <c r="F129" s="130" t="s">
        <v>188</v>
      </c>
      <c r="I129" s="123"/>
      <c r="J129" s="131">
        <f>BK129</f>
        <v>1473170.14</v>
      </c>
      <c r="L129" s="120"/>
      <c r="M129" s="125"/>
      <c r="P129" s="126">
        <f>SUM(P130:P202)</f>
        <v>0</v>
      </c>
      <c r="R129" s="126">
        <f>SUM(R130:R202)</f>
        <v>19.073932799999998</v>
      </c>
      <c r="T129" s="127">
        <f>SUM(T130:T202)</f>
        <v>0</v>
      </c>
      <c r="AR129" s="121" t="s">
        <v>79</v>
      </c>
      <c r="AT129" s="128" t="s">
        <v>70</v>
      </c>
      <c r="AU129" s="128" t="s">
        <v>79</v>
      </c>
      <c r="AY129" s="121" t="s">
        <v>118</v>
      </c>
      <c r="BK129" s="129">
        <f>SUM(BK130:BK202)</f>
        <v>1473170.14</v>
      </c>
    </row>
    <row r="130" spans="2:65" s="1" customFormat="1" ht="16.5" customHeight="1">
      <c r="B130" s="31"/>
      <c r="C130" s="132" t="s">
        <v>79</v>
      </c>
      <c r="D130" s="132" t="s">
        <v>121</v>
      </c>
      <c r="E130" s="133" t="s">
        <v>269</v>
      </c>
      <c r="F130" s="134" t="s">
        <v>270</v>
      </c>
      <c r="G130" s="135" t="s">
        <v>202</v>
      </c>
      <c r="H130" s="136">
        <v>14</v>
      </c>
      <c r="I130" s="137">
        <v>1724</v>
      </c>
      <c r="J130" s="138">
        <f>ROUND(I130*H130,2)</f>
        <v>24136</v>
      </c>
      <c r="K130" s="139"/>
      <c r="L130" s="31"/>
      <c r="M130" s="140" t="s">
        <v>1</v>
      </c>
      <c r="N130" s="141" t="s">
        <v>36</v>
      </c>
      <c r="P130" s="142">
        <f>O130*H130</f>
        <v>0</v>
      </c>
      <c r="Q130" s="142">
        <v>0.02698</v>
      </c>
      <c r="R130" s="142">
        <f>Q130*H130</f>
        <v>0.37772</v>
      </c>
      <c r="S130" s="142">
        <v>0</v>
      </c>
      <c r="T130" s="143">
        <f>S130*H130</f>
        <v>0</v>
      </c>
      <c r="AR130" s="144" t="s">
        <v>125</v>
      </c>
      <c r="AT130" s="144" t="s">
        <v>121</v>
      </c>
      <c r="AU130" s="144" t="s">
        <v>81</v>
      </c>
      <c r="AY130" s="16" t="s">
        <v>118</v>
      </c>
      <c r="BE130" s="145">
        <f>IF(N130="základní",J130,0)</f>
        <v>24136</v>
      </c>
      <c r="BF130" s="145">
        <f>IF(N130="snížená",J130,0)</f>
        <v>0</v>
      </c>
      <c r="BG130" s="145">
        <f>IF(N130="zákl. přenesená",J130,0)</f>
        <v>0</v>
      </c>
      <c r="BH130" s="145">
        <f>IF(N130="sníž. přenesená",J130,0)</f>
        <v>0</v>
      </c>
      <c r="BI130" s="145">
        <f>IF(N130="nulová",J130,0)</f>
        <v>0</v>
      </c>
      <c r="BJ130" s="16" t="s">
        <v>79</v>
      </c>
      <c r="BK130" s="145">
        <f>ROUND(I130*H130,2)</f>
        <v>24136</v>
      </c>
      <c r="BL130" s="16" t="s">
        <v>125</v>
      </c>
      <c r="BM130" s="144" t="s">
        <v>271</v>
      </c>
    </row>
    <row r="131" spans="2:47" s="1" customFormat="1" ht="12">
      <c r="B131" s="31"/>
      <c r="D131" s="146" t="s">
        <v>126</v>
      </c>
      <c r="F131" s="147" t="s">
        <v>272</v>
      </c>
      <c r="I131" s="148"/>
      <c r="L131" s="31"/>
      <c r="M131" s="149"/>
      <c r="T131" s="55"/>
      <c r="AT131" s="16" t="s">
        <v>126</v>
      </c>
      <c r="AU131" s="16" t="s">
        <v>81</v>
      </c>
    </row>
    <row r="132" spans="2:47" s="1" customFormat="1" ht="19.5">
      <c r="B132" s="31"/>
      <c r="D132" s="146" t="s">
        <v>133</v>
      </c>
      <c r="F132" s="150" t="s">
        <v>273</v>
      </c>
      <c r="I132" s="148"/>
      <c r="L132" s="31"/>
      <c r="M132" s="149"/>
      <c r="T132" s="55"/>
      <c r="AT132" s="16" t="s">
        <v>133</v>
      </c>
      <c r="AU132" s="16" t="s">
        <v>81</v>
      </c>
    </row>
    <row r="133" spans="2:65" s="1" customFormat="1" ht="24.2" customHeight="1">
      <c r="B133" s="31"/>
      <c r="C133" s="132" t="s">
        <v>81</v>
      </c>
      <c r="D133" s="132" t="s">
        <v>121</v>
      </c>
      <c r="E133" s="133" t="s">
        <v>274</v>
      </c>
      <c r="F133" s="134" t="s">
        <v>275</v>
      </c>
      <c r="G133" s="135" t="s">
        <v>276</v>
      </c>
      <c r="H133" s="136">
        <v>720</v>
      </c>
      <c r="I133" s="137">
        <v>86</v>
      </c>
      <c r="J133" s="138">
        <f>ROUND(I133*H133,2)</f>
        <v>61920</v>
      </c>
      <c r="K133" s="139"/>
      <c r="L133" s="31"/>
      <c r="M133" s="140" t="s">
        <v>1</v>
      </c>
      <c r="N133" s="141" t="s">
        <v>36</v>
      </c>
      <c r="P133" s="142">
        <f>O133*H133</f>
        <v>0</v>
      </c>
      <c r="Q133" s="142">
        <v>3.2634E-05</v>
      </c>
      <c r="R133" s="142">
        <f>Q133*H133</f>
        <v>0.02349648</v>
      </c>
      <c r="S133" s="142">
        <v>0</v>
      </c>
      <c r="T133" s="143">
        <f>S133*H133</f>
        <v>0</v>
      </c>
      <c r="AR133" s="144" t="s">
        <v>125</v>
      </c>
      <c r="AT133" s="144" t="s">
        <v>121</v>
      </c>
      <c r="AU133" s="144" t="s">
        <v>81</v>
      </c>
      <c r="AY133" s="16" t="s">
        <v>118</v>
      </c>
      <c r="BE133" s="145">
        <f>IF(N133="základní",J133,0)</f>
        <v>61920</v>
      </c>
      <c r="BF133" s="145">
        <f>IF(N133="snížená",J133,0)</f>
        <v>0</v>
      </c>
      <c r="BG133" s="145">
        <f>IF(N133="zákl. přenesená",J133,0)</f>
        <v>0</v>
      </c>
      <c r="BH133" s="145">
        <f>IF(N133="sníž. přenesená",J133,0)</f>
        <v>0</v>
      </c>
      <c r="BI133" s="145">
        <f>IF(N133="nulová",J133,0)</f>
        <v>0</v>
      </c>
      <c r="BJ133" s="16" t="s">
        <v>79</v>
      </c>
      <c r="BK133" s="145">
        <f>ROUND(I133*H133,2)</f>
        <v>61920</v>
      </c>
      <c r="BL133" s="16" t="s">
        <v>125</v>
      </c>
      <c r="BM133" s="144" t="s">
        <v>81</v>
      </c>
    </row>
    <row r="134" spans="2:47" s="1" customFormat="1" ht="19.5">
      <c r="B134" s="31"/>
      <c r="D134" s="146" t="s">
        <v>126</v>
      </c>
      <c r="F134" s="147" t="s">
        <v>277</v>
      </c>
      <c r="I134" s="148"/>
      <c r="L134" s="31"/>
      <c r="M134" s="149"/>
      <c r="T134" s="55"/>
      <c r="AT134" s="16" t="s">
        <v>126</v>
      </c>
      <c r="AU134" s="16" t="s">
        <v>81</v>
      </c>
    </row>
    <row r="135" spans="2:65" s="1" customFormat="1" ht="24.2" customHeight="1">
      <c r="B135" s="31"/>
      <c r="C135" s="132" t="s">
        <v>129</v>
      </c>
      <c r="D135" s="132" t="s">
        <v>121</v>
      </c>
      <c r="E135" s="133" t="s">
        <v>278</v>
      </c>
      <c r="F135" s="134" t="s">
        <v>279</v>
      </c>
      <c r="G135" s="135" t="s">
        <v>280</v>
      </c>
      <c r="H135" s="136">
        <v>30</v>
      </c>
      <c r="I135" s="137">
        <v>49</v>
      </c>
      <c r="J135" s="138">
        <f>ROUND(I135*H135,2)</f>
        <v>1470</v>
      </c>
      <c r="K135" s="139"/>
      <c r="L135" s="31"/>
      <c r="M135" s="140" t="s">
        <v>1</v>
      </c>
      <c r="N135" s="141" t="s">
        <v>36</v>
      </c>
      <c r="P135" s="142">
        <f>O135*H135</f>
        <v>0</v>
      </c>
      <c r="Q135" s="142">
        <v>0</v>
      </c>
      <c r="R135" s="142">
        <f>Q135*H135</f>
        <v>0</v>
      </c>
      <c r="S135" s="142">
        <v>0</v>
      </c>
      <c r="T135" s="143">
        <f>S135*H135</f>
        <v>0</v>
      </c>
      <c r="AR135" s="144" t="s">
        <v>125</v>
      </c>
      <c r="AT135" s="144" t="s">
        <v>121</v>
      </c>
      <c r="AU135" s="144" t="s">
        <v>81</v>
      </c>
      <c r="AY135" s="16" t="s">
        <v>118</v>
      </c>
      <c r="BE135" s="145">
        <f>IF(N135="základní",J135,0)</f>
        <v>1470</v>
      </c>
      <c r="BF135" s="145">
        <f>IF(N135="snížená",J135,0)</f>
        <v>0</v>
      </c>
      <c r="BG135" s="145">
        <f>IF(N135="zákl. přenesená",J135,0)</f>
        <v>0</v>
      </c>
      <c r="BH135" s="145">
        <f>IF(N135="sníž. přenesená",J135,0)</f>
        <v>0</v>
      </c>
      <c r="BI135" s="145">
        <f>IF(N135="nulová",J135,0)</f>
        <v>0</v>
      </c>
      <c r="BJ135" s="16" t="s">
        <v>79</v>
      </c>
      <c r="BK135" s="145">
        <f>ROUND(I135*H135,2)</f>
        <v>1470</v>
      </c>
      <c r="BL135" s="16" t="s">
        <v>125</v>
      </c>
      <c r="BM135" s="144" t="s">
        <v>125</v>
      </c>
    </row>
    <row r="136" spans="2:47" s="1" customFormat="1" ht="19.5">
      <c r="B136" s="31"/>
      <c r="D136" s="146" t="s">
        <v>126</v>
      </c>
      <c r="F136" s="147" t="s">
        <v>281</v>
      </c>
      <c r="I136" s="148"/>
      <c r="L136" s="31"/>
      <c r="M136" s="149"/>
      <c r="T136" s="55"/>
      <c r="AT136" s="16" t="s">
        <v>126</v>
      </c>
      <c r="AU136" s="16" t="s">
        <v>81</v>
      </c>
    </row>
    <row r="137" spans="2:65" s="1" customFormat="1" ht="24.2" customHeight="1">
      <c r="B137" s="31"/>
      <c r="C137" s="132" t="s">
        <v>125</v>
      </c>
      <c r="D137" s="132" t="s">
        <v>121</v>
      </c>
      <c r="E137" s="133" t="s">
        <v>282</v>
      </c>
      <c r="F137" s="134" t="s">
        <v>283</v>
      </c>
      <c r="G137" s="135" t="s">
        <v>212</v>
      </c>
      <c r="H137" s="136">
        <v>640.8</v>
      </c>
      <c r="I137" s="137">
        <v>99</v>
      </c>
      <c r="J137" s="138">
        <f>ROUND(I137*H137,2)</f>
        <v>63439.2</v>
      </c>
      <c r="K137" s="139"/>
      <c r="L137" s="31"/>
      <c r="M137" s="140" t="s">
        <v>1</v>
      </c>
      <c r="N137" s="141" t="s">
        <v>36</v>
      </c>
      <c r="P137" s="142">
        <f>O137*H137</f>
        <v>0</v>
      </c>
      <c r="Q137" s="142">
        <v>0</v>
      </c>
      <c r="R137" s="142">
        <f>Q137*H137</f>
        <v>0</v>
      </c>
      <c r="S137" s="142">
        <v>0</v>
      </c>
      <c r="T137" s="143">
        <f>S137*H137</f>
        <v>0</v>
      </c>
      <c r="AR137" s="144" t="s">
        <v>125</v>
      </c>
      <c r="AT137" s="144" t="s">
        <v>121</v>
      </c>
      <c r="AU137" s="144" t="s">
        <v>81</v>
      </c>
      <c r="AY137" s="16" t="s">
        <v>118</v>
      </c>
      <c r="BE137" s="145">
        <f>IF(N137="základní",J137,0)</f>
        <v>63439.2</v>
      </c>
      <c r="BF137" s="145">
        <f>IF(N137="snížená",J137,0)</f>
        <v>0</v>
      </c>
      <c r="BG137" s="145">
        <f>IF(N137="zákl. přenesená",J137,0)</f>
        <v>0</v>
      </c>
      <c r="BH137" s="145">
        <f>IF(N137="sníž. přenesená",J137,0)</f>
        <v>0</v>
      </c>
      <c r="BI137" s="145">
        <f>IF(N137="nulová",J137,0)</f>
        <v>0</v>
      </c>
      <c r="BJ137" s="16" t="s">
        <v>79</v>
      </c>
      <c r="BK137" s="145">
        <f>ROUND(I137*H137,2)</f>
        <v>63439.2</v>
      </c>
      <c r="BL137" s="16" t="s">
        <v>125</v>
      </c>
      <c r="BM137" s="144" t="s">
        <v>132</v>
      </c>
    </row>
    <row r="138" spans="2:47" s="1" customFormat="1" ht="19.5">
      <c r="B138" s="31"/>
      <c r="D138" s="146" t="s">
        <v>126</v>
      </c>
      <c r="F138" s="147" t="s">
        <v>284</v>
      </c>
      <c r="I138" s="148"/>
      <c r="L138" s="31"/>
      <c r="M138" s="149"/>
      <c r="T138" s="55"/>
      <c r="AT138" s="16" t="s">
        <v>126</v>
      </c>
      <c r="AU138" s="16" t="s">
        <v>81</v>
      </c>
    </row>
    <row r="139" spans="2:51" s="12" customFormat="1" ht="12">
      <c r="B139" s="151"/>
      <c r="D139" s="146" t="s">
        <v>138</v>
      </c>
      <c r="E139" s="152" t="s">
        <v>1</v>
      </c>
      <c r="F139" s="153" t="s">
        <v>285</v>
      </c>
      <c r="H139" s="154">
        <v>640.8</v>
      </c>
      <c r="I139" s="155"/>
      <c r="L139" s="151"/>
      <c r="M139" s="156"/>
      <c r="T139" s="157"/>
      <c r="AT139" s="152" t="s">
        <v>138</v>
      </c>
      <c r="AU139" s="152" t="s">
        <v>81</v>
      </c>
      <c r="AV139" s="12" t="s">
        <v>81</v>
      </c>
      <c r="AW139" s="12" t="s">
        <v>28</v>
      </c>
      <c r="AX139" s="12" t="s">
        <v>71</v>
      </c>
      <c r="AY139" s="152" t="s">
        <v>118</v>
      </c>
    </row>
    <row r="140" spans="2:51" s="13" customFormat="1" ht="12">
      <c r="B140" s="158"/>
      <c r="D140" s="146" t="s">
        <v>138</v>
      </c>
      <c r="E140" s="159" t="s">
        <v>1</v>
      </c>
      <c r="F140" s="160" t="s">
        <v>140</v>
      </c>
      <c r="H140" s="161">
        <v>640.8</v>
      </c>
      <c r="I140" s="162"/>
      <c r="L140" s="158"/>
      <c r="M140" s="163"/>
      <c r="T140" s="164"/>
      <c r="AT140" s="159" t="s">
        <v>138</v>
      </c>
      <c r="AU140" s="159" t="s">
        <v>81</v>
      </c>
      <c r="AV140" s="13" t="s">
        <v>125</v>
      </c>
      <c r="AW140" s="13" t="s">
        <v>28</v>
      </c>
      <c r="AX140" s="13" t="s">
        <v>79</v>
      </c>
      <c r="AY140" s="159" t="s">
        <v>118</v>
      </c>
    </row>
    <row r="141" spans="2:65" s="1" customFormat="1" ht="24.2" customHeight="1">
      <c r="B141" s="31"/>
      <c r="C141" s="132" t="s">
        <v>117</v>
      </c>
      <c r="D141" s="132" t="s">
        <v>121</v>
      </c>
      <c r="E141" s="133" t="s">
        <v>286</v>
      </c>
      <c r="F141" s="134" t="s">
        <v>287</v>
      </c>
      <c r="G141" s="135" t="s">
        <v>212</v>
      </c>
      <c r="H141" s="136">
        <v>640.8</v>
      </c>
      <c r="I141" s="137">
        <v>10</v>
      </c>
      <c r="J141" s="138">
        <f>ROUND(I141*H141,2)</f>
        <v>6408</v>
      </c>
      <c r="K141" s="139"/>
      <c r="L141" s="31"/>
      <c r="M141" s="140" t="s">
        <v>1</v>
      </c>
      <c r="N141" s="141" t="s">
        <v>36</v>
      </c>
      <c r="P141" s="142">
        <f>O141*H141</f>
        <v>0</v>
      </c>
      <c r="Q141" s="142">
        <v>0</v>
      </c>
      <c r="R141" s="142">
        <f>Q141*H141</f>
        <v>0</v>
      </c>
      <c r="S141" s="142">
        <v>0</v>
      </c>
      <c r="T141" s="143">
        <f>S141*H141</f>
        <v>0</v>
      </c>
      <c r="AR141" s="144" t="s">
        <v>125</v>
      </c>
      <c r="AT141" s="144" t="s">
        <v>121</v>
      </c>
      <c r="AU141" s="144" t="s">
        <v>81</v>
      </c>
      <c r="AY141" s="16" t="s">
        <v>118</v>
      </c>
      <c r="BE141" s="145">
        <f>IF(N141="základní",J141,0)</f>
        <v>6408</v>
      </c>
      <c r="BF141" s="145">
        <f>IF(N141="snížená",J141,0)</f>
        <v>0</v>
      </c>
      <c r="BG141" s="145">
        <f>IF(N141="zákl. přenesená",J141,0)</f>
        <v>0</v>
      </c>
      <c r="BH141" s="145">
        <f>IF(N141="sníž. přenesená",J141,0)</f>
        <v>0</v>
      </c>
      <c r="BI141" s="145">
        <f>IF(N141="nulová",J141,0)</f>
        <v>0</v>
      </c>
      <c r="BJ141" s="16" t="s">
        <v>79</v>
      </c>
      <c r="BK141" s="145">
        <f>ROUND(I141*H141,2)</f>
        <v>6408</v>
      </c>
      <c r="BL141" s="16" t="s">
        <v>125</v>
      </c>
      <c r="BM141" s="144" t="s">
        <v>137</v>
      </c>
    </row>
    <row r="142" spans="2:47" s="1" customFormat="1" ht="29.25">
      <c r="B142" s="31"/>
      <c r="D142" s="146" t="s">
        <v>126</v>
      </c>
      <c r="F142" s="147" t="s">
        <v>288</v>
      </c>
      <c r="I142" s="148"/>
      <c r="L142" s="31"/>
      <c r="M142" s="149"/>
      <c r="T142" s="55"/>
      <c r="AT142" s="16" t="s">
        <v>126</v>
      </c>
      <c r="AU142" s="16" t="s">
        <v>81</v>
      </c>
    </row>
    <row r="143" spans="2:65" s="1" customFormat="1" ht="16.5" customHeight="1">
      <c r="B143" s="31"/>
      <c r="C143" s="132" t="s">
        <v>132</v>
      </c>
      <c r="D143" s="132" t="s">
        <v>121</v>
      </c>
      <c r="E143" s="133" t="s">
        <v>289</v>
      </c>
      <c r="F143" s="134" t="s">
        <v>290</v>
      </c>
      <c r="G143" s="135" t="s">
        <v>202</v>
      </c>
      <c r="H143" s="136">
        <v>345</v>
      </c>
      <c r="I143" s="137">
        <v>381</v>
      </c>
      <c r="J143" s="138">
        <f>ROUND(I143*H143,2)</f>
        <v>131445</v>
      </c>
      <c r="K143" s="139"/>
      <c r="L143" s="31"/>
      <c r="M143" s="140" t="s">
        <v>1</v>
      </c>
      <c r="N143" s="141" t="s">
        <v>36</v>
      </c>
      <c r="P143" s="142">
        <f>O143*H143</f>
        <v>0</v>
      </c>
      <c r="Q143" s="142">
        <v>0.001016656</v>
      </c>
      <c r="R143" s="142">
        <f>Q143*H143</f>
        <v>0.35074631999999994</v>
      </c>
      <c r="S143" s="142">
        <v>0</v>
      </c>
      <c r="T143" s="143">
        <f>S143*H143</f>
        <v>0</v>
      </c>
      <c r="AR143" s="144" t="s">
        <v>125</v>
      </c>
      <c r="AT143" s="144" t="s">
        <v>121</v>
      </c>
      <c r="AU143" s="144" t="s">
        <v>81</v>
      </c>
      <c r="AY143" s="16" t="s">
        <v>118</v>
      </c>
      <c r="BE143" s="145">
        <f>IF(N143="základní",J143,0)</f>
        <v>131445</v>
      </c>
      <c r="BF143" s="145">
        <f>IF(N143="snížená",J143,0)</f>
        <v>0</v>
      </c>
      <c r="BG143" s="145">
        <f>IF(N143="zákl. přenesená",J143,0)</f>
        <v>0</v>
      </c>
      <c r="BH143" s="145">
        <f>IF(N143="sníž. přenesená",J143,0)</f>
        <v>0</v>
      </c>
      <c r="BI143" s="145">
        <f>IF(N143="nulová",J143,0)</f>
        <v>0</v>
      </c>
      <c r="BJ143" s="16" t="s">
        <v>79</v>
      </c>
      <c r="BK143" s="145">
        <f>ROUND(I143*H143,2)</f>
        <v>131445</v>
      </c>
      <c r="BL143" s="16" t="s">
        <v>125</v>
      </c>
      <c r="BM143" s="144" t="s">
        <v>143</v>
      </c>
    </row>
    <row r="144" spans="2:47" s="1" customFormat="1" ht="29.25">
      <c r="B144" s="31"/>
      <c r="D144" s="146" t="s">
        <v>126</v>
      </c>
      <c r="F144" s="147" t="s">
        <v>291</v>
      </c>
      <c r="I144" s="148"/>
      <c r="L144" s="31"/>
      <c r="M144" s="149"/>
      <c r="T144" s="55"/>
      <c r="AT144" s="16" t="s">
        <v>126</v>
      </c>
      <c r="AU144" s="16" t="s">
        <v>81</v>
      </c>
    </row>
    <row r="145" spans="2:51" s="12" customFormat="1" ht="12">
      <c r="B145" s="151"/>
      <c r="D145" s="146" t="s">
        <v>138</v>
      </c>
      <c r="E145" s="152" t="s">
        <v>1</v>
      </c>
      <c r="F145" s="153" t="s">
        <v>292</v>
      </c>
      <c r="H145" s="154">
        <v>345</v>
      </c>
      <c r="I145" s="155"/>
      <c r="L145" s="151"/>
      <c r="M145" s="156"/>
      <c r="T145" s="157"/>
      <c r="AT145" s="152" t="s">
        <v>138</v>
      </c>
      <c r="AU145" s="152" t="s">
        <v>81</v>
      </c>
      <c r="AV145" s="12" t="s">
        <v>81</v>
      </c>
      <c r="AW145" s="12" t="s">
        <v>28</v>
      </c>
      <c r="AX145" s="12" t="s">
        <v>71</v>
      </c>
      <c r="AY145" s="152" t="s">
        <v>118</v>
      </c>
    </row>
    <row r="146" spans="2:51" s="13" customFormat="1" ht="12">
      <c r="B146" s="158"/>
      <c r="D146" s="146" t="s">
        <v>138</v>
      </c>
      <c r="E146" s="159" t="s">
        <v>1</v>
      </c>
      <c r="F146" s="160" t="s">
        <v>140</v>
      </c>
      <c r="H146" s="161">
        <v>345</v>
      </c>
      <c r="I146" s="162"/>
      <c r="L146" s="158"/>
      <c r="M146" s="163"/>
      <c r="T146" s="164"/>
      <c r="AT146" s="159" t="s">
        <v>138</v>
      </c>
      <c r="AU146" s="159" t="s">
        <v>81</v>
      </c>
      <c r="AV146" s="13" t="s">
        <v>125</v>
      </c>
      <c r="AW146" s="13" t="s">
        <v>28</v>
      </c>
      <c r="AX146" s="13" t="s">
        <v>79</v>
      </c>
      <c r="AY146" s="159" t="s">
        <v>118</v>
      </c>
    </row>
    <row r="147" spans="2:65" s="1" customFormat="1" ht="16.5" customHeight="1">
      <c r="B147" s="31"/>
      <c r="C147" s="174" t="s">
        <v>150</v>
      </c>
      <c r="D147" s="174" t="s">
        <v>293</v>
      </c>
      <c r="E147" s="175" t="s">
        <v>294</v>
      </c>
      <c r="F147" s="176" t="s">
        <v>295</v>
      </c>
      <c r="G147" s="177" t="s">
        <v>229</v>
      </c>
      <c r="H147" s="178">
        <v>13.802</v>
      </c>
      <c r="I147" s="179">
        <v>29397</v>
      </c>
      <c r="J147" s="180">
        <f>ROUND(I147*H147,2)</f>
        <v>405737.39</v>
      </c>
      <c r="K147" s="181"/>
      <c r="L147" s="182"/>
      <c r="M147" s="183" t="s">
        <v>1</v>
      </c>
      <c r="N147" s="184" t="s">
        <v>36</v>
      </c>
      <c r="P147" s="142">
        <f>O147*H147</f>
        <v>0</v>
      </c>
      <c r="Q147" s="142">
        <v>1</v>
      </c>
      <c r="R147" s="142">
        <f>Q147*H147</f>
        <v>13.802</v>
      </c>
      <c r="S147" s="142">
        <v>0</v>
      </c>
      <c r="T147" s="143">
        <f>S147*H147</f>
        <v>0</v>
      </c>
      <c r="AR147" s="144" t="s">
        <v>137</v>
      </c>
      <c r="AT147" s="144" t="s">
        <v>293</v>
      </c>
      <c r="AU147" s="144" t="s">
        <v>81</v>
      </c>
      <c r="AY147" s="16" t="s">
        <v>118</v>
      </c>
      <c r="BE147" s="145">
        <f>IF(N147="základní",J147,0)</f>
        <v>405737.39</v>
      </c>
      <c r="BF147" s="145">
        <f>IF(N147="snížená",J147,0)</f>
        <v>0</v>
      </c>
      <c r="BG147" s="145">
        <f>IF(N147="zákl. přenesená",J147,0)</f>
        <v>0</v>
      </c>
      <c r="BH147" s="145">
        <f>IF(N147="sníž. přenesená",J147,0)</f>
        <v>0</v>
      </c>
      <c r="BI147" s="145">
        <f>IF(N147="nulová",J147,0)</f>
        <v>0</v>
      </c>
      <c r="BJ147" s="16" t="s">
        <v>79</v>
      </c>
      <c r="BK147" s="145">
        <f>ROUND(I147*H147,2)</f>
        <v>405737.39</v>
      </c>
      <c r="BL147" s="16" t="s">
        <v>125</v>
      </c>
      <c r="BM147" s="144" t="s">
        <v>146</v>
      </c>
    </row>
    <row r="148" spans="2:47" s="1" customFormat="1" ht="12">
      <c r="B148" s="31"/>
      <c r="D148" s="146" t="s">
        <v>126</v>
      </c>
      <c r="F148" s="147" t="s">
        <v>295</v>
      </c>
      <c r="I148" s="148"/>
      <c r="L148" s="31"/>
      <c r="M148" s="149"/>
      <c r="T148" s="55"/>
      <c r="AT148" s="16" t="s">
        <v>126</v>
      </c>
      <c r="AU148" s="16" t="s">
        <v>81</v>
      </c>
    </row>
    <row r="149" spans="2:51" s="12" customFormat="1" ht="12">
      <c r="B149" s="151"/>
      <c r="D149" s="146" t="s">
        <v>138</v>
      </c>
      <c r="E149" s="152" t="s">
        <v>1</v>
      </c>
      <c r="F149" s="153" t="s">
        <v>296</v>
      </c>
      <c r="H149" s="154">
        <v>13.802</v>
      </c>
      <c r="I149" s="155"/>
      <c r="L149" s="151"/>
      <c r="M149" s="156"/>
      <c r="T149" s="157"/>
      <c r="AT149" s="152" t="s">
        <v>138</v>
      </c>
      <c r="AU149" s="152" t="s">
        <v>81</v>
      </c>
      <c r="AV149" s="12" t="s">
        <v>81</v>
      </c>
      <c r="AW149" s="12" t="s">
        <v>28</v>
      </c>
      <c r="AX149" s="12" t="s">
        <v>71</v>
      </c>
      <c r="AY149" s="152" t="s">
        <v>118</v>
      </c>
    </row>
    <row r="150" spans="2:51" s="13" customFormat="1" ht="12">
      <c r="B150" s="158"/>
      <c r="D150" s="146" t="s">
        <v>138</v>
      </c>
      <c r="E150" s="159" t="s">
        <v>1</v>
      </c>
      <c r="F150" s="160" t="s">
        <v>140</v>
      </c>
      <c r="H150" s="161">
        <v>13.802</v>
      </c>
      <c r="I150" s="162"/>
      <c r="L150" s="158"/>
      <c r="M150" s="163"/>
      <c r="T150" s="164"/>
      <c r="AT150" s="159" t="s">
        <v>138</v>
      </c>
      <c r="AU150" s="159" t="s">
        <v>81</v>
      </c>
      <c r="AV150" s="13" t="s">
        <v>125</v>
      </c>
      <c r="AW150" s="13" t="s">
        <v>28</v>
      </c>
      <c r="AX150" s="13" t="s">
        <v>79</v>
      </c>
      <c r="AY150" s="159" t="s">
        <v>118</v>
      </c>
    </row>
    <row r="151" spans="2:65" s="1" customFormat="1" ht="16.5" customHeight="1">
      <c r="B151" s="31"/>
      <c r="C151" s="174" t="s">
        <v>137</v>
      </c>
      <c r="D151" s="174" t="s">
        <v>293</v>
      </c>
      <c r="E151" s="175" t="s">
        <v>297</v>
      </c>
      <c r="F151" s="176" t="s">
        <v>298</v>
      </c>
      <c r="G151" s="177" t="s">
        <v>229</v>
      </c>
      <c r="H151" s="178">
        <v>1.209</v>
      </c>
      <c r="I151" s="179">
        <v>29397</v>
      </c>
      <c r="J151" s="180">
        <f>ROUND(I151*H151,2)</f>
        <v>35540.97</v>
      </c>
      <c r="K151" s="181"/>
      <c r="L151" s="182"/>
      <c r="M151" s="183" t="s">
        <v>1</v>
      </c>
      <c r="N151" s="184" t="s">
        <v>36</v>
      </c>
      <c r="P151" s="142">
        <f>O151*H151</f>
        <v>0</v>
      </c>
      <c r="Q151" s="142">
        <v>1</v>
      </c>
      <c r="R151" s="142">
        <f>Q151*H151</f>
        <v>1.209</v>
      </c>
      <c r="S151" s="142">
        <v>0</v>
      </c>
      <c r="T151" s="143">
        <f>S151*H151</f>
        <v>0</v>
      </c>
      <c r="AR151" s="144" t="s">
        <v>137</v>
      </c>
      <c r="AT151" s="144" t="s">
        <v>293</v>
      </c>
      <c r="AU151" s="144" t="s">
        <v>81</v>
      </c>
      <c r="AY151" s="16" t="s">
        <v>118</v>
      </c>
      <c r="BE151" s="145">
        <f>IF(N151="základní",J151,0)</f>
        <v>35540.97</v>
      </c>
      <c r="BF151" s="145">
        <f>IF(N151="snížená",J151,0)</f>
        <v>0</v>
      </c>
      <c r="BG151" s="145">
        <f>IF(N151="zákl. přenesená",J151,0)</f>
        <v>0</v>
      </c>
      <c r="BH151" s="145">
        <f>IF(N151="sníž. přenesená",J151,0)</f>
        <v>0</v>
      </c>
      <c r="BI151" s="145">
        <f>IF(N151="nulová",J151,0)</f>
        <v>0</v>
      </c>
      <c r="BJ151" s="16" t="s">
        <v>79</v>
      </c>
      <c r="BK151" s="145">
        <f>ROUND(I151*H151,2)</f>
        <v>35540.97</v>
      </c>
      <c r="BL151" s="16" t="s">
        <v>125</v>
      </c>
      <c r="BM151" s="144" t="s">
        <v>159</v>
      </c>
    </row>
    <row r="152" spans="2:47" s="1" customFormat="1" ht="12">
      <c r="B152" s="31"/>
      <c r="D152" s="146" t="s">
        <v>126</v>
      </c>
      <c r="F152" s="147" t="s">
        <v>298</v>
      </c>
      <c r="I152" s="148"/>
      <c r="L152" s="31"/>
      <c r="M152" s="149"/>
      <c r="T152" s="55"/>
      <c r="AT152" s="16" t="s">
        <v>126</v>
      </c>
      <c r="AU152" s="16" t="s">
        <v>81</v>
      </c>
    </row>
    <row r="153" spans="2:51" s="12" customFormat="1" ht="12">
      <c r="B153" s="151"/>
      <c r="D153" s="146" t="s">
        <v>138</v>
      </c>
      <c r="E153" s="152" t="s">
        <v>1</v>
      </c>
      <c r="F153" s="153" t="s">
        <v>299</v>
      </c>
      <c r="H153" s="154">
        <v>1.209</v>
      </c>
      <c r="I153" s="155"/>
      <c r="L153" s="151"/>
      <c r="M153" s="156"/>
      <c r="T153" s="157"/>
      <c r="AT153" s="152" t="s">
        <v>138</v>
      </c>
      <c r="AU153" s="152" t="s">
        <v>81</v>
      </c>
      <c r="AV153" s="12" t="s">
        <v>81</v>
      </c>
      <c r="AW153" s="12" t="s">
        <v>28</v>
      </c>
      <c r="AX153" s="12" t="s">
        <v>71</v>
      </c>
      <c r="AY153" s="152" t="s">
        <v>118</v>
      </c>
    </row>
    <row r="154" spans="2:51" s="13" customFormat="1" ht="12">
      <c r="B154" s="158"/>
      <c r="D154" s="146" t="s">
        <v>138</v>
      </c>
      <c r="E154" s="159" t="s">
        <v>1</v>
      </c>
      <c r="F154" s="160" t="s">
        <v>140</v>
      </c>
      <c r="H154" s="161">
        <v>1.209</v>
      </c>
      <c r="I154" s="162"/>
      <c r="L154" s="158"/>
      <c r="M154" s="163"/>
      <c r="T154" s="164"/>
      <c r="AT154" s="159" t="s">
        <v>138</v>
      </c>
      <c r="AU154" s="159" t="s">
        <v>81</v>
      </c>
      <c r="AV154" s="13" t="s">
        <v>125</v>
      </c>
      <c r="AW154" s="13" t="s">
        <v>28</v>
      </c>
      <c r="AX154" s="13" t="s">
        <v>79</v>
      </c>
      <c r="AY154" s="159" t="s">
        <v>118</v>
      </c>
    </row>
    <row r="155" spans="2:65" s="1" customFormat="1" ht="24.2" customHeight="1">
      <c r="B155" s="31"/>
      <c r="C155" s="174" t="s">
        <v>162</v>
      </c>
      <c r="D155" s="174" t="s">
        <v>293</v>
      </c>
      <c r="E155" s="175" t="s">
        <v>300</v>
      </c>
      <c r="F155" s="176" t="s">
        <v>301</v>
      </c>
      <c r="G155" s="177" t="s">
        <v>202</v>
      </c>
      <c r="H155" s="178">
        <v>8</v>
      </c>
      <c r="I155" s="179">
        <v>2722</v>
      </c>
      <c r="J155" s="180">
        <f>ROUND(I155*H155,2)</f>
        <v>21776</v>
      </c>
      <c r="K155" s="181"/>
      <c r="L155" s="182"/>
      <c r="M155" s="183" t="s">
        <v>1</v>
      </c>
      <c r="N155" s="184" t="s">
        <v>36</v>
      </c>
      <c r="P155" s="142">
        <f>O155*H155</f>
        <v>0</v>
      </c>
      <c r="Q155" s="142">
        <v>0.05094</v>
      </c>
      <c r="R155" s="142">
        <f>Q155*H155</f>
        <v>0.40752</v>
      </c>
      <c r="S155" s="142">
        <v>0</v>
      </c>
      <c r="T155" s="143">
        <f>S155*H155</f>
        <v>0</v>
      </c>
      <c r="AR155" s="144" t="s">
        <v>137</v>
      </c>
      <c r="AT155" s="144" t="s">
        <v>293</v>
      </c>
      <c r="AU155" s="144" t="s">
        <v>81</v>
      </c>
      <c r="AY155" s="16" t="s">
        <v>118</v>
      </c>
      <c r="BE155" s="145">
        <f>IF(N155="základní",J155,0)</f>
        <v>21776</v>
      </c>
      <c r="BF155" s="145">
        <f>IF(N155="snížená",J155,0)</f>
        <v>0</v>
      </c>
      <c r="BG155" s="145">
        <f>IF(N155="zákl. přenesená",J155,0)</f>
        <v>0</v>
      </c>
      <c r="BH155" s="145">
        <f>IF(N155="sníž. přenesená",J155,0)</f>
        <v>0</v>
      </c>
      <c r="BI155" s="145">
        <f>IF(N155="nulová",J155,0)</f>
        <v>0</v>
      </c>
      <c r="BJ155" s="16" t="s">
        <v>79</v>
      </c>
      <c r="BK155" s="145">
        <f>ROUND(I155*H155,2)</f>
        <v>21776</v>
      </c>
      <c r="BL155" s="16" t="s">
        <v>125</v>
      </c>
      <c r="BM155" s="144" t="s">
        <v>165</v>
      </c>
    </row>
    <row r="156" spans="2:47" s="1" customFormat="1" ht="12">
      <c r="B156" s="31"/>
      <c r="D156" s="146" t="s">
        <v>126</v>
      </c>
      <c r="F156" s="147" t="s">
        <v>301</v>
      </c>
      <c r="I156" s="148"/>
      <c r="L156" s="31"/>
      <c r="M156" s="149"/>
      <c r="T156" s="55"/>
      <c r="AT156" s="16" t="s">
        <v>126</v>
      </c>
      <c r="AU156" s="16" t="s">
        <v>81</v>
      </c>
    </row>
    <row r="157" spans="2:65" s="1" customFormat="1" ht="24.2" customHeight="1">
      <c r="B157" s="31"/>
      <c r="C157" s="132" t="s">
        <v>143</v>
      </c>
      <c r="D157" s="132" t="s">
        <v>121</v>
      </c>
      <c r="E157" s="133" t="s">
        <v>302</v>
      </c>
      <c r="F157" s="134" t="s">
        <v>303</v>
      </c>
      <c r="G157" s="135" t="s">
        <v>191</v>
      </c>
      <c r="H157" s="136">
        <v>110</v>
      </c>
      <c r="I157" s="137">
        <v>1361</v>
      </c>
      <c r="J157" s="138">
        <f>ROUND(I157*H157,2)</f>
        <v>149710</v>
      </c>
      <c r="K157" s="139"/>
      <c r="L157" s="31"/>
      <c r="M157" s="140" t="s">
        <v>1</v>
      </c>
      <c r="N157" s="141" t="s">
        <v>36</v>
      </c>
      <c r="P157" s="142">
        <f>O157*H157</f>
        <v>0</v>
      </c>
      <c r="Q157" s="142">
        <v>0.026395</v>
      </c>
      <c r="R157" s="142">
        <f>Q157*H157</f>
        <v>2.90345</v>
      </c>
      <c r="S157" s="142">
        <v>0</v>
      </c>
      <c r="T157" s="143">
        <f>S157*H157</f>
        <v>0</v>
      </c>
      <c r="AR157" s="144" t="s">
        <v>125</v>
      </c>
      <c r="AT157" s="144" t="s">
        <v>121</v>
      </c>
      <c r="AU157" s="144" t="s">
        <v>81</v>
      </c>
      <c r="AY157" s="16" t="s">
        <v>118</v>
      </c>
      <c r="BE157" s="145">
        <f>IF(N157="základní",J157,0)</f>
        <v>149710</v>
      </c>
      <c r="BF157" s="145">
        <f>IF(N157="snížená",J157,0)</f>
        <v>0</v>
      </c>
      <c r="BG157" s="145">
        <f>IF(N157="zákl. přenesená",J157,0)</f>
        <v>0</v>
      </c>
      <c r="BH157" s="145">
        <f>IF(N157="sníž. přenesená",J157,0)</f>
        <v>0</v>
      </c>
      <c r="BI157" s="145">
        <f>IF(N157="nulová",J157,0)</f>
        <v>0</v>
      </c>
      <c r="BJ157" s="16" t="s">
        <v>79</v>
      </c>
      <c r="BK157" s="145">
        <f>ROUND(I157*H157,2)</f>
        <v>149710</v>
      </c>
      <c r="BL157" s="16" t="s">
        <v>125</v>
      </c>
      <c r="BM157" s="144" t="s">
        <v>171</v>
      </c>
    </row>
    <row r="158" spans="2:47" s="1" customFormat="1" ht="19.5">
      <c r="B158" s="31"/>
      <c r="D158" s="146" t="s">
        <v>126</v>
      </c>
      <c r="F158" s="147" t="s">
        <v>304</v>
      </c>
      <c r="I158" s="148"/>
      <c r="L158" s="31"/>
      <c r="M158" s="149"/>
      <c r="T158" s="55"/>
      <c r="AT158" s="16" t="s">
        <v>126</v>
      </c>
      <c r="AU158" s="16" t="s">
        <v>81</v>
      </c>
    </row>
    <row r="159" spans="2:51" s="12" customFormat="1" ht="12">
      <c r="B159" s="151"/>
      <c r="D159" s="146" t="s">
        <v>138</v>
      </c>
      <c r="E159" s="152" t="s">
        <v>1</v>
      </c>
      <c r="F159" s="153" t="s">
        <v>305</v>
      </c>
      <c r="H159" s="154">
        <v>110</v>
      </c>
      <c r="I159" s="155"/>
      <c r="L159" s="151"/>
      <c r="M159" s="156"/>
      <c r="T159" s="157"/>
      <c r="AT159" s="152" t="s">
        <v>138</v>
      </c>
      <c r="AU159" s="152" t="s">
        <v>81</v>
      </c>
      <c r="AV159" s="12" t="s">
        <v>81</v>
      </c>
      <c r="AW159" s="12" t="s">
        <v>28</v>
      </c>
      <c r="AX159" s="12" t="s">
        <v>71</v>
      </c>
      <c r="AY159" s="152" t="s">
        <v>118</v>
      </c>
    </row>
    <row r="160" spans="2:51" s="13" customFormat="1" ht="12">
      <c r="B160" s="158"/>
      <c r="D160" s="146" t="s">
        <v>138</v>
      </c>
      <c r="E160" s="159" t="s">
        <v>1</v>
      </c>
      <c r="F160" s="160" t="s">
        <v>140</v>
      </c>
      <c r="H160" s="161">
        <v>110</v>
      </c>
      <c r="I160" s="162"/>
      <c r="L160" s="158"/>
      <c r="M160" s="163"/>
      <c r="T160" s="164"/>
      <c r="AT160" s="159" t="s">
        <v>138</v>
      </c>
      <c r="AU160" s="159" t="s">
        <v>81</v>
      </c>
      <c r="AV160" s="13" t="s">
        <v>125</v>
      </c>
      <c r="AW160" s="13" t="s">
        <v>28</v>
      </c>
      <c r="AX160" s="13" t="s">
        <v>79</v>
      </c>
      <c r="AY160" s="159" t="s">
        <v>118</v>
      </c>
    </row>
    <row r="161" spans="2:65" s="1" customFormat="1" ht="24.2" customHeight="1">
      <c r="B161" s="31"/>
      <c r="C161" s="132" t="s">
        <v>176</v>
      </c>
      <c r="D161" s="132" t="s">
        <v>121</v>
      </c>
      <c r="E161" s="133" t="s">
        <v>306</v>
      </c>
      <c r="F161" s="134" t="s">
        <v>307</v>
      </c>
      <c r="G161" s="135" t="s">
        <v>212</v>
      </c>
      <c r="H161" s="136">
        <v>342.72</v>
      </c>
      <c r="I161" s="137">
        <v>70</v>
      </c>
      <c r="J161" s="138">
        <f>ROUND(I161*H161,2)</f>
        <v>23990.4</v>
      </c>
      <c r="K161" s="139"/>
      <c r="L161" s="31"/>
      <c r="M161" s="140" t="s">
        <v>1</v>
      </c>
      <c r="N161" s="141" t="s">
        <v>36</v>
      </c>
      <c r="P161" s="142">
        <f>O161*H161</f>
        <v>0</v>
      </c>
      <c r="Q161" s="142">
        <v>0</v>
      </c>
      <c r="R161" s="142">
        <f>Q161*H161</f>
        <v>0</v>
      </c>
      <c r="S161" s="142">
        <v>0</v>
      </c>
      <c r="T161" s="143">
        <f>S161*H161</f>
        <v>0</v>
      </c>
      <c r="AR161" s="144" t="s">
        <v>125</v>
      </c>
      <c r="AT161" s="144" t="s">
        <v>121</v>
      </c>
      <c r="AU161" s="144" t="s">
        <v>81</v>
      </c>
      <c r="AY161" s="16" t="s">
        <v>118</v>
      </c>
      <c r="BE161" s="145">
        <f>IF(N161="základní",J161,0)</f>
        <v>23990.4</v>
      </c>
      <c r="BF161" s="145">
        <f>IF(N161="snížená",J161,0)</f>
        <v>0</v>
      </c>
      <c r="BG161" s="145">
        <f>IF(N161="zákl. přenesená",J161,0)</f>
        <v>0</v>
      </c>
      <c r="BH161" s="145">
        <f>IF(N161="sníž. přenesená",J161,0)</f>
        <v>0</v>
      </c>
      <c r="BI161" s="145">
        <f>IF(N161="nulová",J161,0)</f>
        <v>0</v>
      </c>
      <c r="BJ161" s="16" t="s">
        <v>79</v>
      </c>
      <c r="BK161" s="145">
        <f>ROUND(I161*H161,2)</f>
        <v>23990.4</v>
      </c>
      <c r="BL161" s="16" t="s">
        <v>125</v>
      </c>
      <c r="BM161" s="144" t="s">
        <v>179</v>
      </c>
    </row>
    <row r="162" spans="2:47" s="1" customFormat="1" ht="39">
      <c r="B162" s="31"/>
      <c r="D162" s="146" t="s">
        <v>126</v>
      </c>
      <c r="F162" s="147" t="s">
        <v>308</v>
      </c>
      <c r="I162" s="148"/>
      <c r="L162" s="31"/>
      <c r="M162" s="149"/>
      <c r="T162" s="55"/>
      <c r="AT162" s="16" t="s">
        <v>126</v>
      </c>
      <c r="AU162" s="16" t="s">
        <v>81</v>
      </c>
    </row>
    <row r="163" spans="2:51" s="14" customFormat="1" ht="22.5">
      <c r="B163" s="165"/>
      <c r="D163" s="146" t="s">
        <v>138</v>
      </c>
      <c r="E163" s="166" t="s">
        <v>1</v>
      </c>
      <c r="F163" s="167" t="s">
        <v>309</v>
      </c>
      <c r="H163" s="166" t="s">
        <v>1</v>
      </c>
      <c r="I163" s="168"/>
      <c r="L163" s="165"/>
      <c r="M163" s="169"/>
      <c r="T163" s="170"/>
      <c r="AT163" s="166" t="s">
        <v>138</v>
      </c>
      <c r="AU163" s="166" t="s">
        <v>81</v>
      </c>
      <c r="AV163" s="14" t="s">
        <v>79</v>
      </c>
      <c r="AW163" s="14" t="s">
        <v>28</v>
      </c>
      <c r="AX163" s="14" t="s">
        <v>71</v>
      </c>
      <c r="AY163" s="166" t="s">
        <v>118</v>
      </c>
    </row>
    <row r="164" spans="2:51" s="12" customFormat="1" ht="12">
      <c r="B164" s="151"/>
      <c r="D164" s="146" t="s">
        <v>138</v>
      </c>
      <c r="E164" s="152" t="s">
        <v>1</v>
      </c>
      <c r="F164" s="153" t="s">
        <v>310</v>
      </c>
      <c r="H164" s="154">
        <v>342.72</v>
      </c>
      <c r="I164" s="155"/>
      <c r="L164" s="151"/>
      <c r="M164" s="156"/>
      <c r="T164" s="157"/>
      <c r="AT164" s="152" t="s">
        <v>138</v>
      </c>
      <c r="AU164" s="152" t="s">
        <v>81</v>
      </c>
      <c r="AV164" s="12" t="s">
        <v>81</v>
      </c>
      <c r="AW164" s="12" t="s">
        <v>28</v>
      </c>
      <c r="AX164" s="12" t="s">
        <v>71</v>
      </c>
      <c r="AY164" s="152" t="s">
        <v>118</v>
      </c>
    </row>
    <row r="165" spans="2:51" s="13" customFormat="1" ht="12">
      <c r="B165" s="158"/>
      <c r="D165" s="146" t="s">
        <v>138</v>
      </c>
      <c r="E165" s="159" t="s">
        <v>1</v>
      </c>
      <c r="F165" s="160" t="s">
        <v>140</v>
      </c>
      <c r="H165" s="161">
        <v>342.72</v>
      </c>
      <c r="I165" s="162"/>
      <c r="L165" s="158"/>
      <c r="M165" s="163"/>
      <c r="T165" s="164"/>
      <c r="AT165" s="159" t="s">
        <v>138</v>
      </c>
      <c r="AU165" s="159" t="s">
        <v>81</v>
      </c>
      <c r="AV165" s="13" t="s">
        <v>125</v>
      </c>
      <c r="AW165" s="13" t="s">
        <v>28</v>
      </c>
      <c r="AX165" s="13" t="s">
        <v>79</v>
      </c>
      <c r="AY165" s="159" t="s">
        <v>118</v>
      </c>
    </row>
    <row r="166" spans="2:65" s="1" customFormat="1" ht="24.2" customHeight="1">
      <c r="B166" s="31"/>
      <c r="C166" s="132" t="s">
        <v>146</v>
      </c>
      <c r="D166" s="132" t="s">
        <v>121</v>
      </c>
      <c r="E166" s="133" t="s">
        <v>311</v>
      </c>
      <c r="F166" s="134" t="s">
        <v>312</v>
      </c>
      <c r="G166" s="135" t="s">
        <v>212</v>
      </c>
      <c r="H166" s="136">
        <v>710.94</v>
      </c>
      <c r="I166" s="137">
        <v>135</v>
      </c>
      <c r="J166" s="138">
        <f>ROUND(I166*H166,2)</f>
        <v>95976.9</v>
      </c>
      <c r="K166" s="139"/>
      <c r="L166" s="31"/>
      <c r="M166" s="140" t="s">
        <v>1</v>
      </c>
      <c r="N166" s="141" t="s">
        <v>36</v>
      </c>
      <c r="P166" s="142">
        <f>O166*H166</f>
        <v>0</v>
      </c>
      <c r="Q166" s="142">
        <v>0</v>
      </c>
      <c r="R166" s="142">
        <f>Q166*H166</f>
        <v>0</v>
      </c>
      <c r="S166" s="142">
        <v>0</v>
      </c>
      <c r="T166" s="143">
        <f>S166*H166</f>
        <v>0</v>
      </c>
      <c r="AR166" s="144" t="s">
        <v>125</v>
      </c>
      <c r="AT166" s="144" t="s">
        <v>121</v>
      </c>
      <c r="AU166" s="144" t="s">
        <v>81</v>
      </c>
      <c r="AY166" s="16" t="s">
        <v>118</v>
      </c>
      <c r="BE166" s="145">
        <f>IF(N166="základní",J166,0)</f>
        <v>95976.9</v>
      </c>
      <c r="BF166" s="145">
        <f>IF(N166="snížená",J166,0)</f>
        <v>0</v>
      </c>
      <c r="BG166" s="145">
        <f>IF(N166="zákl. přenesená",J166,0)</f>
        <v>0</v>
      </c>
      <c r="BH166" s="145">
        <f>IF(N166="sníž. přenesená",J166,0)</f>
        <v>0</v>
      </c>
      <c r="BI166" s="145">
        <f>IF(N166="nulová",J166,0)</f>
        <v>0</v>
      </c>
      <c r="BJ166" s="16" t="s">
        <v>79</v>
      </c>
      <c r="BK166" s="145">
        <f>ROUND(I166*H166,2)</f>
        <v>95976.9</v>
      </c>
      <c r="BL166" s="16" t="s">
        <v>125</v>
      </c>
      <c r="BM166" s="144" t="s">
        <v>241</v>
      </c>
    </row>
    <row r="167" spans="2:47" s="1" customFormat="1" ht="39">
      <c r="B167" s="31"/>
      <c r="D167" s="146" t="s">
        <v>126</v>
      </c>
      <c r="F167" s="147" t="s">
        <v>313</v>
      </c>
      <c r="I167" s="148"/>
      <c r="L167" s="31"/>
      <c r="M167" s="149"/>
      <c r="T167" s="55"/>
      <c r="AT167" s="16" t="s">
        <v>126</v>
      </c>
      <c r="AU167" s="16" t="s">
        <v>81</v>
      </c>
    </row>
    <row r="168" spans="2:51" s="14" customFormat="1" ht="12">
      <c r="B168" s="165"/>
      <c r="D168" s="146" t="s">
        <v>138</v>
      </c>
      <c r="E168" s="166" t="s">
        <v>1</v>
      </c>
      <c r="F168" s="167" t="s">
        <v>314</v>
      </c>
      <c r="H168" s="166" t="s">
        <v>1</v>
      </c>
      <c r="I168" s="168"/>
      <c r="L168" s="165"/>
      <c r="M168" s="169"/>
      <c r="T168" s="170"/>
      <c r="AT168" s="166" t="s">
        <v>138</v>
      </c>
      <c r="AU168" s="166" t="s">
        <v>81</v>
      </c>
      <c r="AV168" s="14" t="s">
        <v>79</v>
      </c>
      <c r="AW168" s="14" t="s">
        <v>28</v>
      </c>
      <c r="AX168" s="14" t="s">
        <v>71</v>
      </c>
      <c r="AY168" s="166" t="s">
        <v>118</v>
      </c>
    </row>
    <row r="169" spans="2:51" s="12" customFormat="1" ht="12">
      <c r="B169" s="151"/>
      <c r="D169" s="146" t="s">
        <v>138</v>
      </c>
      <c r="E169" s="152" t="s">
        <v>1</v>
      </c>
      <c r="F169" s="153" t="s">
        <v>315</v>
      </c>
      <c r="H169" s="154">
        <v>469.44</v>
      </c>
      <c r="I169" s="155"/>
      <c r="L169" s="151"/>
      <c r="M169" s="156"/>
      <c r="T169" s="157"/>
      <c r="AT169" s="152" t="s">
        <v>138</v>
      </c>
      <c r="AU169" s="152" t="s">
        <v>81</v>
      </c>
      <c r="AV169" s="12" t="s">
        <v>81</v>
      </c>
      <c r="AW169" s="12" t="s">
        <v>28</v>
      </c>
      <c r="AX169" s="12" t="s">
        <v>71</v>
      </c>
      <c r="AY169" s="152" t="s">
        <v>118</v>
      </c>
    </row>
    <row r="170" spans="2:51" s="14" customFormat="1" ht="12">
      <c r="B170" s="165"/>
      <c r="D170" s="146" t="s">
        <v>138</v>
      </c>
      <c r="E170" s="166" t="s">
        <v>1</v>
      </c>
      <c r="F170" s="167" t="s">
        <v>316</v>
      </c>
      <c r="H170" s="166" t="s">
        <v>1</v>
      </c>
      <c r="I170" s="168"/>
      <c r="L170" s="165"/>
      <c r="M170" s="169"/>
      <c r="T170" s="170"/>
      <c r="AT170" s="166" t="s">
        <v>138</v>
      </c>
      <c r="AU170" s="166" t="s">
        <v>81</v>
      </c>
      <c r="AV170" s="14" t="s">
        <v>79</v>
      </c>
      <c r="AW170" s="14" t="s">
        <v>28</v>
      </c>
      <c r="AX170" s="14" t="s">
        <v>71</v>
      </c>
      <c r="AY170" s="166" t="s">
        <v>118</v>
      </c>
    </row>
    <row r="171" spans="2:51" s="12" customFormat="1" ht="12">
      <c r="B171" s="151"/>
      <c r="D171" s="146" t="s">
        <v>138</v>
      </c>
      <c r="E171" s="152" t="s">
        <v>1</v>
      </c>
      <c r="F171" s="153" t="s">
        <v>317</v>
      </c>
      <c r="H171" s="154">
        <v>241.5</v>
      </c>
      <c r="I171" s="155"/>
      <c r="L171" s="151"/>
      <c r="M171" s="156"/>
      <c r="T171" s="157"/>
      <c r="AT171" s="152" t="s">
        <v>138</v>
      </c>
      <c r="AU171" s="152" t="s">
        <v>81</v>
      </c>
      <c r="AV171" s="12" t="s">
        <v>81</v>
      </c>
      <c r="AW171" s="12" t="s">
        <v>28</v>
      </c>
      <c r="AX171" s="12" t="s">
        <v>71</v>
      </c>
      <c r="AY171" s="152" t="s">
        <v>118</v>
      </c>
    </row>
    <row r="172" spans="2:51" s="13" customFormat="1" ht="12">
      <c r="B172" s="158"/>
      <c r="D172" s="146" t="s">
        <v>138</v>
      </c>
      <c r="E172" s="159" t="s">
        <v>1</v>
      </c>
      <c r="F172" s="160" t="s">
        <v>140</v>
      </c>
      <c r="H172" s="161">
        <v>710.94</v>
      </c>
      <c r="I172" s="162"/>
      <c r="L172" s="158"/>
      <c r="M172" s="163"/>
      <c r="T172" s="164"/>
      <c r="AT172" s="159" t="s">
        <v>138</v>
      </c>
      <c r="AU172" s="159" t="s">
        <v>81</v>
      </c>
      <c r="AV172" s="13" t="s">
        <v>125</v>
      </c>
      <c r="AW172" s="13" t="s">
        <v>28</v>
      </c>
      <c r="AX172" s="13" t="s">
        <v>79</v>
      </c>
      <c r="AY172" s="159" t="s">
        <v>118</v>
      </c>
    </row>
    <row r="173" spans="2:65" s="1" customFormat="1" ht="33" customHeight="1">
      <c r="B173" s="31"/>
      <c r="C173" s="132" t="s">
        <v>249</v>
      </c>
      <c r="D173" s="132" t="s">
        <v>121</v>
      </c>
      <c r="E173" s="133" t="s">
        <v>318</v>
      </c>
      <c r="F173" s="134" t="s">
        <v>319</v>
      </c>
      <c r="G173" s="135" t="s">
        <v>212</v>
      </c>
      <c r="H173" s="136">
        <v>4694.4</v>
      </c>
      <c r="I173" s="137">
        <v>4</v>
      </c>
      <c r="J173" s="138">
        <f>ROUND(I173*H173,2)</f>
        <v>18777.6</v>
      </c>
      <c r="K173" s="139"/>
      <c r="L173" s="31"/>
      <c r="M173" s="140" t="s">
        <v>1</v>
      </c>
      <c r="N173" s="141" t="s">
        <v>36</v>
      </c>
      <c r="P173" s="142">
        <f>O173*H173</f>
        <v>0</v>
      </c>
      <c r="Q173" s="142">
        <v>0</v>
      </c>
      <c r="R173" s="142">
        <f>Q173*H173</f>
        <v>0</v>
      </c>
      <c r="S173" s="142">
        <v>0</v>
      </c>
      <c r="T173" s="143">
        <f>S173*H173</f>
        <v>0</v>
      </c>
      <c r="AR173" s="144" t="s">
        <v>125</v>
      </c>
      <c r="AT173" s="144" t="s">
        <v>121</v>
      </c>
      <c r="AU173" s="144" t="s">
        <v>81</v>
      </c>
      <c r="AY173" s="16" t="s">
        <v>118</v>
      </c>
      <c r="BE173" s="145">
        <f>IF(N173="základní",J173,0)</f>
        <v>18777.6</v>
      </c>
      <c r="BF173" s="145">
        <f>IF(N173="snížená",J173,0)</f>
        <v>0</v>
      </c>
      <c r="BG173" s="145">
        <f>IF(N173="zákl. přenesená",J173,0)</f>
        <v>0</v>
      </c>
      <c r="BH173" s="145">
        <f>IF(N173="sníž. přenesená",J173,0)</f>
        <v>0</v>
      </c>
      <c r="BI173" s="145">
        <f>IF(N173="nulová",J173,0)</f>
        <v>0</v>
      </c>
      <c r="BJ173" s="16" t="s">
        <v>79</v>
      </c>
      <c r="BK173" s="145">
        <f>ROUND(I173*H173,2)</f>
        <v>18777.6</v>
      </c>
      <c r="BL173" s="16" t="s">
        <v>125</v>
      </c>
      <c r="BM173" s="144" t="s">
        <v>246</v>
      </c>
    </row>
    <row r="174" spans="2:47" s="1" customFormat="1" ht="39">
      <c r="B174" s="31"/>
      <c r="D174" s="146" t="s">
        <v>126</v>
      </c>
      <c r="F174" s="147" t="s">
        <v>320</v>
      </c>
      <c r="I174" s="148"/>
      <c r="L174" s="31"/>
      <c r="M174" s="149"/>
      <c r="T174" s="55"/>
      <c r="AT174" s="16" t="s">
        <v>126</v>
      </c>
      <c r="AU174" s="16" t="s">
        <v>81</v>
      </c>
    </row>
    <row r="175" spans="2:51" s="14" customFormat="1" ht="12">
      <c r="B175" s="165"/>
      <c r="D175" s="146" t="s">
        <v>138</v>
      </c>
      <c r="E175" s="166" t="s">
        <v>1</v>
      </c>
      <c r="F175" s="167" t="s">
        <v>321</v>
      </c>
      <c r="H175" s="166" t="s">
        <v>1</v>
      </c>
      <c r="I175" s="168"/>
      <c r="L175" s="165"/>
      <c r="M175" s="169"/>
      <c r="T175" s="170"/>
      <c r="AT175" s="166" t="s">
        <v>138</v>
      </c>
      <c r="AU175" s="166" t="s">
        <v>81</v>
      </c>
      <c r="AV175" s="14" t="s">
        <v>79</v>
      </c>
      <c r="AW175" s="14" t="s">
        <v>28</v>
      </c>
      <c r="AX175" s="14" t="s">
        <v>71</v>
      </c>
      <c r="AY175" s="166" t="s">
        <v>118</v>
      </c>
    </row>
    <row r="176" spans="2:51" s="12" customFormat="1" ht="12">
      <c r="B176" s="151"/>
      <c r="D176" s="146" t="s">
        <v>138</v>
      </c>
      <c r="E176" s="152" t="s">
        <v>1</v>
      </c>
      <c r="F176" s="153" t="s">
        <v>322</v>
      </c>
      <c r="H176" s="154">
        <v>4694.4</v>
      </c>
      <c r="I176" s="155"/>
      <c r="L176" s="151"/>
      <c r="M176" s="156"/>
      <c r="T176" s="157"/>
      <c r="AT176" s="152" t="s">
        <v>138</v>
      </c>
      <c r="AU176" s="152" t="s">
        <v>81</v>
      </c>
      <c r="AV176" s="12" t="s">
        <v>81</v>
      </c>
      <c r="AW176" s="12" t="s">
        <v>28</v>
      </c>
      <c r="AX176" s="12" t="s">
        <v>71</v>
      </c>
      <c r="AY176" s="152" t="s">
        <v>118</v>
      </c>
    </row>
    <row r="177" spans="2:51" s="13" customFormat="1" ht="12">
      <c r="B177" s="158"/>
      <c r="D177" s="146" t="s">
        <v>138</v>
      </c>
      <c r="E177" s="159" t="s">
        <v>1</v>
      </c>
      <c r="F177" s="160" t="s">
        <v>140</v>
      </c>
      <c r="H177" s="161">
        <v>4694.4</v>
      </c>
      <c r="I177" s="162"/>
      <c r="L177" s="158"/>
      <c r="M177" s="163"/>
      <c r="T177" s="164"/>
      <c r="AT177" s="159" t="s">
        <v>138</v>
      </c>
      <c r="AU177" s="159" t="s">
        <v>81</v>
      </c>
      <c r="AV177" s="13" t="s">
        <v>125</v>
      </c>
      <c r="AW177" s="13" t="s">
        <v>28</v>
      </c>
      <c r="AX177" s="13" t="s">
        <v>79</v>
      </c>
      <c r="AY177" s="159" t="s">
        <v>118</v>
      </c>
    </row>
    <row r="178" spans="2:65" s="1" customFormat="1" ht="21.75" customHeight="1">
      <c r="B178" s="31"/>
      <c r="C178" s="132" t="s">
        <v>159</v>
      </c>
      <c r="D178" s="132" t="s">
        <v>121</v>
      </c>
      <c r="E178" s="133" t="s">
        <v>323</v>
      </c>
      <c r="F178" s="134" t="s">
        <v>324</v>
      </c>
      <c r="G178" s="135" t="s">
        <v>212</v>
      </c>
      <c r="H178" s="136">
        <v>812.22</v>
      </c>
      <c r="I178" s="137">
        <v>52</v>
      </c>
      <c r="J178" s="138">
        <f>ROUND(I178*H178,2)</f>
        <v>42235.44</v>
      </c>
      <c r="K178" s="139"/>
      <c r="L178" s="31"/>
      <c r="M178" s="140" t="s">
        <v>1</v>
      </c>
      <c r="N178" s="141" t="s">
        <v>36</v>
      </c>
      <c r="P178" s="142">
        <f>O178*H178</f>
        <v>0</v>
      </c>
      <c r="Q178" s="142">
        <v>0</v>
      </c>
      <c r="R178" s="142">
        <f>Q178*H178</f>
        <v>0</v>
      </c>
      <c r="S178" s="142">
        <v>0</v>
      </c>
      <c r="T178" s="143">
        <f>S178*H178</f>
        <v>0</v>
      </c>
      <c r="AR178" s="144" t="s">
        <v>125</v>
      </c>
      <c r="AT178" s="144" t="s">
        <v>121</v>
      </c>
      <c r="AU178" s="144" t="s">
        <v>81</v>
      </c>
      <c r="AY178" s="16" t="s">
        <v>118</v>
      </c>
      <c r="BE178" s="145">
        <f>IF(N178="základní",J178,0)</f>
        <v>42235.44</v>
      </c>
      <c r="BF178" s="145">
        <f>IF(N178="snížená",J178,0)</f>
        <v>0</v>
      </c>
      <c r="BG178" s="145">
        <f>IF(N178="zákl. přenesená",J178,0)</f>
        <v>0</v>
      </c>
      <c r="BH178" s="145">
        <f>IF(N178="sníž. přenesená",J178,0)</f>
        <v>0</v>
      </c>
      <c r="BI178" s="145">
        <f>IF(N178="nulová",J178,0)</f>
        <v>0</v>
      </c>
      <c r="BJ178" s="16" t="s">
        <v>79</v>
      </c>
      <c r="BK178" s="145">
        <f>ROUND(I178*H178,2)</f>
        <v>42235.44</v>
      </c>
      <c r="BL178" s="16" t="s">
        <v>125</v>
      </c>
      <c r="BM178" s="144" t="s">
        <v>252</v>
      </c>
    </row>
    <row r="179" spans="2:47" s="1" customFormat="1" ht="19.5">
      <c r="B179" s="31"/>
      <c r="D179" s="146" t="s">
        <v>126</v>
      </c>
      <c r="F179" s="147" t="s">
        <v>325</v>
      </c>
      <c r="I179" s="148"/>
      <c r="L179" s="31"/>
      <c r="M179" s="149"/>
      <c r="T179" s="55"/>
      <c r="AT179" s="16" t="s">
        <v>126</v>
      </c>
      <c r="AU179" s="16" t="s">
        <v>81</v>
      </c>
    </row>
    <row r="180" spans="2:51" s="14" customFormat="1" ht="12">
      <c r="B180" s="165"/>
      <c r="D180" s="146" t="s">
        <v>138</v>
      </c>
      <c r="E180" s="166" t="s">
        <v>1</v>
      </c>
      <c r="F180" s="167" t="s">
        <v>326</v>
      </c>
      <c r="H180" s="166" t="s">
        <v>1</v>
      </c>
      <c r="I180" s="168"/>
      <c r="L180" s="165"/>
      <c r="M180" s="169"/>
      <c r="T180" s="170"/>
      <c r="AT180" s="166" t="s">
        <v>138</v>
      </c>
      <c r="AU180" s="166" t="s">
        <v>81</v>
      </c>
      <c r="AV180" s="14" t="s">
        <v>79</v>
      </c>
      <c r="AW180" s="14" t="s">
        <v>28</v>
      </c>
      <c r="AX180" s="14" t="s">
        <v>71</v>
      </c>
      <c r="AY180" s="166" t="s">
        <v>118</v>
      </c>
    </row>
    <row r="181" spans="2:51" s="12" customFormat="1" ht="12">
      <c r="B181" s="151"/>
      <c r="D181" s="146" t="s">
        <v>138</v>
      </c>
      <c r="E181" s="152" t="s">
        <v>1</v>
      </c>
      <c r="F181" s="153" t="s">
        <v>327</v>
      </c>
      <c r="H181" s="154">
        <v>342.72</v>
      </c>
      <c r="I181" s="155"/>
      <c r="L181" s="151"/>
      <c r="M181" s="156"/>
      <c r="T181" s="157"/>
      <c r="AT181" s="152" t="s">
        <v>138</v>
      </c>
      <c r="AU181" s="152" t="s">
        <v>81</v>
      </c>
      <c r="AV181" s="12" t="s">
        <v>81</v>
      </c>
      <c r="AW181" s="12" t="s">
        <v>28</v>
      </c>
      <c r="AX181" s="12" t="s">
        <v>71</v>
      </c>
      <c r="AY181" s="152" t="s">
        <v>118</v>
      </c>
    </row>
    <row r="182" spans="2:51" s="14" customFormat="1" ht="12">
      <c r="B182" s="165"/>
      <c r="D182" s="146" t="s">
        <v>138</v>
      </c>
      <c r="E182" s="166" t="s">
        <v>1</v>
      </c>
      <c r="F182" s="167" t="s">
        <v>328</v>
      </c>
      <c r="H182" s="166" t="s">
        <v>1</v>
      </c>
      <c r="I182" s="168"/>
      <c r="L182" s="165"/>
      <c r="M182" s="169"/>
      <c r="T182" s="170"/>
      <c r="AT182" s="166" t="s">
        <v>138</v>
      </c>
      <c r="AU182" s="166" t="s">
        <v>81</v>
      </c>
      <c r="AV182" s="14" t="s">
        <v>79</v>
      </c>
      <c r="AW182" s="14" t="s">
        <v>28</v>
      </c>
      <c r="AX182" s="14" t="s">
        <v>71</v>
      </c>
      <c r="AY182" s="166" t="s">
        <v>118</v>
      </c>
    </row>
    <row r="183" spans="2:51" s="12" customFormat="1" ht="12">
      <c r="B183" s="151"/>
      <c r="D183" s="146" t="s">
        <v>138</v>
      </c>
      <c r="E183" s="152" t="s">
        <v>1</v>
      </c>
      <c r="F183" s="153" t="s">
        <v>329</v>
      </c>
      <c r="H183" s="154">
        <v>469.5</v>
      </c>
      <c r="I183" s="155"/>
      <c r="L183" s="151"/>
      <c r="M183" s="156"/>
      <c r="T183" s="157"/>
      <c r="AT183" s="152" t="s">
        <v>138</v>
      </c>
      <c r="AU183" s="152" t="s">
        <v>81</v>
      </c>
      <c r="AV183" s="12" t="s">
        <v>81</v>
      </c>
      <c r="AW183" s="12" t="s">
        <v>28</v>
      </c>
      <c r="AX183" s="12" t="s">
        <v>71</v>
      </c>
      <c r="AY183" s="152" t="s">
        <v>118</v>
      </c>
    </row>
    <row r="184" spans="2:51" s="13" customFormat="1" ht="12">
      <c r="B184" s="158"/>
      <c r="D184" s="146" t="s">
        <v>138</v>
      </c>
      <c r="E184" s="159" t="s">
        <v>1</v>
      </c>
      <c r="F184" s="160" t="s">
        <v>140</v>
      </c>
      <c r="H184" s="161">
        <v>812.22</v>
      </c>
      <c r="I184" s="162"/>
      <c r="L184" s="158"/>
      <c r="M184" s="163"/>
      <c r="T184" s="164"/>
      <c r="AT184" s="159" t="s">
        <v>138</v>
      </c>
      <c r="AU184" s="159" t="s">
        <v>81</v>
      </c>
      <c r="AV184" s="13" t="s">
        <v>125</v>
      </c>
      <c r="AW184" s="13" t="s">
        <v>28</v>
      </c>
      <c r="AX184" s="13" t="s">
        <v>79</v>
      </c>
      <c r="AY184" s="159" t="s">
        <v>118</v>
      </c>
    </row>
    <row r="185" spans="2:65" s="1" customFormat="1" ht="16.5" customHeight="1">
      <c r="B185" s="31"/>
      <c r="C185" s="132" t="s">
        <v>8</v>
      </c>
      <c r="D185" s="132" t="s">
        <v>121</v>
      </c>
      <c r="E185" s="133" t="s">
        <v>330</v>
      </c>
      <c r="F185" s="134" t="s">
        <v>331</v>
      </c>
      <c r="G185" s="135" t="s">
        <v>212</v>
      </c>
      <c r="H185" s="136">
        <v>469.44</v>
      </c>
      <c r="I185" s="137">
        <v>13</v>
      </c>
      <c r="J185" s="138">
        <f>ROUND(I185*H185,2)</f>
        <v>6102.72</v>
      </c>
      <c r="K185" s="139"/>
      <c r="L185" s="31"/>
      <c r="M185" s="140" t="s">
        <v>1</v>
      </c>
      <c r="N185" s="141" t="s">
        <v>36</v>
      </c>
      <c r="P185" s="142">
        <f>O185*H185</f>
        <v>0</v>
      </c>
      <c r="Q185" s="142">
        <v>0</v>
      </c>
      <c r="R185" s="142">
        <f>Q185*H185</f>
        <v>0</v>
      </c>
      <c r="S185" s="142">
        <v>0</v>
      </c>
      <c r="T185" s="143">
        <f>S185*H185</f>
        <v>0</v>
      </c>
      <c r="AR185" s="144" t="s">
        <v>125</v>
      </c>
      <c r="AT185" s="144" t="s">
        <v>121</v>
      </c>
      <c r="AU185" s="144" t="s">
        <v>81</v>
      </c>
      <c r="AY185" s="16" t="s">
        <v>118</v>
      </c>
      <c r="BE185" s="145">
        <f>IF(N185="základní",J185,0)</f>
        <v>6102.72</v>
      </c>
      <c r="BF185" s="145">
        <f>IF(N185="snížená",J185,0)</f>
        <v>0</v>
      </c>
      <c r="BG185" s="145">
        <f>IF(N185="zákl. přenesená",J185,0)</f>
        <v>0</v>
      </c>
      <c r="BH185" s="145">
        <f>IF(N185="sníž. přenesená",J185,0)</f>
        <v>0</v>
      </c>
      <c r="BI185" s="145">
        <f>IF(N185="nulová",J185,0)</f>
        <v>0</v>
      </c>
      <c r="BJ185" s="16" t="s">
        <v>79</v>
      </c>
      <c r="BK185" s="145">
        <f>ROUND(I185*H185,2)</f>
        <v>6102.72</v>
      </c>
      <c r="BL185" s="16" t="s">
        <v>125</v>
      </c>
      <c r="BM185" s="144" t="s">
        <v>257</v>
      </c>
    </row>
    <row r="186" spans="2:47" s="1" customFormat="1" ht="12">
      <c r="B186" s="31"/>
      <c r="D186" s="146" t="s">
        <v>126</v>
      </c>
      <c r="F186" s="147" t="s">
        <v>331</v>
      </c>
      <c r="I186" s="148"/>
      <c r="L186" s="31"/>
      <c r="M186" s="149"/>
      <c r="T186" s="55"/>
      <c r="AT186" s="16" t="s">
        <v>126</v>
      </c>
      <c r="AU186" s="16" t="s">
        <v>81</v>
      </c>
    </row>
    <row r="187" spans="2:51" s="12" customFormat="1" ht="12">
      <c r="B187" s="151"/>
      <c r="D187" s="146" t="s">
        <v>138</v>
      </c>
      <c r="E187" s="152" t="s">
        <v>1</v>
      </c>
      <c r="F187" s="153" t="s">
        <v>332</v>
      </c>
      <c r="H187" s="154">
        <v>469.44</v>
      </c>
      <c r="I187" s="155"/>
      <c r="L187" s="151"/>
      <c r="M187" s="156"/>
      <c r="T187" s="157"/>
      <c r="AT187" s="152" t="s">
        <v>138</v>
      </c>
      <c r="AU187" s="152" t="s">
        <v>81</v>
      </c>
      <c r="AV187" s="12" t="s">
        <v>81</v>
      </c>
      <c r="AW187" s="12" t="s">
        <v>28</v>
      </c>
      <c r="AX187" s="12" t="s">
        <v>71</v>
      </c>
      <c r="AY187" s="152" t="s">
        <v>118</v>
      </c>
    </row>
    <row r="188" spans="2:51" s="13" customFormat="1" ht="12">
      <c r="B188" s="158"/>
      <c r="D188" s="146" t="s">
        <v>138</v>
      </c>
      <c r="E188" s="159" t="s">
        <v>1</v>
      </c>
      <c r="F188" s="160" t="s">
        <v>140</v>
      </c>
      <c r="H188" s="161">
        <v>469.44</v>
      </c>
      <c r="I188" s="162"/>
      <c r="L188" s="158"/>
      <c r="M188" s="163"/>
      <c r="T188" s="164"/>
      <c r="AT188" s="159" t="s">
        <v>138</v>
      </c>
      <c r="AU188" s="159" t="s">
        <v>81</v>
      </c>
      <c r="AV188" s="13" t="s">
        <v>125</v>
      </c>
      <c r="AW188" s="13" t="s">
        <v>28</v>
      </c>
      <c r="AX188" s="13" t="s">
        <v>79</v>
      </c>
      <c r="AY188" s="159" t="s">
        <v>118</v>
      </c>
    </row>
    <row r="189" spans="2:65" s="1" customFormat="1" ht="24.2" customHeight="1">
      <c r="B189" s="31"/>
      <c r="C189" s="132" t="s">
        <v>165</v>
      </c>
      <c r="D189" s="132" t="s">
        <v>121</v>
      </c>
      <c r="E189" s="133" t="s">
        <v>333</v>
      </c>
      <c r="F189" s="134" t="s">
        <v>334</v>
      </c>
      <c r="G189" s="135" t="s">
        <v>229</v>
      </c>
      <c r="H189" s="136">
        <v>891.936</v>
      </c>
      <c r="I189" s="137">
        <v>162</v>
      </c>
      <c r="J189" s="138">
        <f>ROUND(I189*H189,2)</f>
        <v>144493.63</v>
      </c>
      <c r="K189" s="139"/>
      <c r="L189" s="31"/>
      <c r="M189" s="140" t="s">
        <v>1</v>
      </c>
      <c r="N189" s="141" t="s">
        <v>36</v>
      </c>
      <c r="P189" s="142">
        <f>O189*H189</f>
        <v>0</v>
      </c>
      <c r="Q189" s="142">
        <v>0</v>
      </c>
      <c r="R189" s="142">
        <f>Q189*H189</f>
        <v>0</v>
      </c>
      <c r="S189" s="142">
        <v>0</v>
      </c>
      <c r="T189" s="143">
        <f>S189*H189</f>
        <v>0</v>
      </c>
      <c r="AR189" s="144" t="s">
        <v>125</v>
      </c>
      <c r="AT189" s="144" t="s">
        <v>121</v>
      </c>
      <c r="AU189" s="144" t="s">
        <v>81</v>
      </c>
      <c r="AY189" s="16" t="s">
        <v>118</v>
      </c>
      <c r="BE189" s="145">
        <f>IF(N189="základní",J189,0)</f>
        <v>144493.63</v>
      </c>
      <c r="BF189" s="145">
        <f>IF(N189="snížená",J189,0)</f>
        <v>0</v>
      </c>
      <c r="BG189" s="145">
        <f>IF(N189="zákl. přenesená",J189,0)</f>
        <v>0</v>
      </c>
      <c r="BH189" s="145">
        <f>IF(N189="sníž. přenesená",J189,0)</f>
        <v>0</v>
      </c>
      <c r="BI189" s="145">
        <f>IF(N189="nulová",J189,0)</f>
        <v>0</v>
      </c>
      <c r="BJ189" s="16" t="s">
        <v>79</v>
      </c>
      <c r="BK189" s="145">
        <f>ROUND(I189*H189,2)</f>
        <v>144493.63</v>
      </c>
      <c r="BL189" s="16" t="s">
        <v>125</v>
      </c>
      <c r="BM189" s="144" t="s">
        <v>335</v>
      </c>
    </row>
    <row r="190" spans="2:47" s="1" customFormat="1" ht="29.25">
      <c r="B190" s="31"/>
      <c r="D190" s="146" t="s">
        <v>126</v>
      </c>
      <c r="F190" s="147" t="s">
        <v>258</v>
      </c>
      <c r="I190" s="148"/>
      <c r="L190" s="31"/>
      <c r="M190" s="149"/>
      <c r="T190" s="55"/>
      <c r="AT190" s="16" t="s">
        <v>126</v>
      </c>
      <c r="AU190" s="16" t="s">
        <v>81</v>
      </c>
    </row>
    <row r="191" spans="2:51" s="12" customFormat="1" ht="12">
      <c r="B191" s="151"/>
      <c r="D191" s="146" t="s">
        <v>138</v>
      </c>
      <c r="E191" s="152" t="s">
        <v>1</v>
      </c>
      <c r="F191" s="153" t="s">
        <v>336</v>
      </c>
      <c r="H191" s="154">
        <v>891.936</v>
      </c>
      <c r="I191" s="155"/>
      <c r="L191" s="151"/>
      <c r="M191" s="156"/>
      <c r="T191" s="157"/>
      <c r="AT191" s="152" t="s">
        <v>138</v>
      </c>
      <c r="AU191" s="152" t="s">
        <v>81</v>
      </c>
      <c r="AV191" s="12" t="s">
        <v>81</v>
      </c>
      <c r="AW191" s="12" t="s">
        <v>28</v>
      </c>
      <c r="AX191" s="12" t="s">
        <v>71</v>
      </c>
      <c r="AY191" s="152" t="s">
        <v>118</v>
      </c>
    </row>
    <row r="192" spans="2:51" s="13" customFormat="1" ht="12">
      <c r="B192" s="158"/>
      <c r="D192" s="146" t="s">
        <v>138</v>
      </c>
      <c r="E192" s="159" t="s">
        <v>1</v>
      </c>
      <c r="F192" s="160" t="s">
        <v>140</v>
      </c>
      <c r="H192" s="161">
        <v>891.936</v>
      </c>
      <c r="I192" s="162"/>
      <c r="L192" s="158"/>
      <c r="M192" s="163"/>
      <c r="T192" s="164"/>
      <c r="AT192" s="159" t="s">
        <v>138</v>
      </c>
      <c r="AU192" s="159" t="s">
        <v>81</v>
      </c>
      <c r="AV192" s="13" t="s">
        <v>125</v>
      </c>
      <c r="AW192" s="13" t="s">
        <v>28</v>
      </c>
      <c r="AX192" s="13" t="s">
        <v>79</v>
      </c>
      <c r="AY192" s="159" t="s">
        <v>118</v>
      </c>
    </row>
    <row r="193" spans="2:65" s="1" customFormat="1" ht="24.2" customHeight="1">
      <c r="B193" s="31"/>
      <c r="C193" s="132" t="s">
        <v>337</v>
      </c>
      <c r="D193" s="132" t="s">
        <v>121</v>
      </c>
      <c r="E193" s="133" t="s">
        <v>338</v>
      </c>
      <c r="F193" s="134" t="s">
        <v>339</v>
      </c>
      <c r="G193" s="135" t="s">
        <v>212</v>
      </c>
      <c r="H193" s="136">
        <v>412.86</v>
      </c>
      <c r="I193" s="137">
        <v>129</v>
      </c>
      <c r="J193" s="138">
        <f>ROUND(I193*H193,2)</f>
        <v>53258.94</v>
      </c>
      <c r="K193" s="139"/>
      <c r="L193" s="31"/>
      <c r="M193" s="140" t="s">
        <v>1</v>
      </c>
      <c r="N193" s="141" t="s">
        <v>36</v>
      </c>
      <c r="P193" s="142">
        <f>O193*H193</f>
        <v>0</v>
      </c>
      <c r="Q193" s="142">
        <v>0</v>
      </c>
      <c r="R193" s="142">
        <f>Q193*H193</f>
        <v>0</v>
      </c>
      <c r="S193" s="142">
        <v>0</v>
      </c>
      <c r="T193" s="143">
        <f>S193*H193</f>
        <v>0</v>
      </c>
      <c r="AR193" s="144" t="s">
        <v>125</v>
      </c>
      <c r="AT193" s="144" t="s">
        <v>121</v>
      </c>
      <c r="AU193" s="144" t="s">
        <v>81</v>
      </c>
      <c r="AY193" s="16" t="s">
        <v>118</v>
      </c>
      <c r="BE193" s="145">
        <f>IF(N193="základní",J193,0)</f>
        <v>53258.94</v>
      </c>
      <c r="BF193" s="145">
        <f>IF(N193="snížená",J193,0)</f>
        <v>0</v>
      </c>
      <c r="BG193" s="145">
        <f>IF(N193="zákl. přenesená",J193,0)</f>
        <v>0</v>
      </c>
      <c r="BH193" s="145">
        <f>IF(N193="sníž. přenesená",J193,0)</f>
        <v>0</v>
      </c>
      <c r="BI193" s="145">
        <f>IF(N193="nulová",J193,0)</f>
        <v>0</v>
      </c>
      <c r="BJ193" s="16" t="s">
        <v>79</v>
      </c>
      <c r="BK193" s="145">
        <f>ROUND(I193*H193,2)</f>
        <v>53258.94</v>
      </c>
      <c r="BL193" s="16" t="s">
        <v>125</v>
      </c>
      <c r="BM193" s="144" t="s">
        <v>340</v>
      </c>
    </row>
    <row r="194" spans="2:47" s="1" customFormat="1" ht="29.25">
      <c r="B194" s="31"/>
      <c r="D194" s="146" t="s">
        <v>126</v>
      </c>
      <c r="F194" s="147" t="s">
        <v>341</v>
      </c>
      <c r="I194" s="148"/>
      <c r="L194" s="31"/>
      <c r="M194" s="149"/>
      <c r="T194" s="55"/>
      <c r="AT194" s="16" t="s">
        <v>126</v>
      </c>
      <c r="AU194" s="16" t="s">
        <v>81</v>
      </c>
    </row>
    <row r="195" spans="2:51" s="12" customFormat="1" ht="22.5">
      <c r="B195" s="151"/>
      <c r="D195" s="146" t="s">
        <v>138</v>
      </c>
      <c r="E195" s="152" t="s">
        <v>1</v>
      </c>
      <c r="F195" s="153" t="s">
        <v>342</v>
      </c>
      <c r="H195" s="154">
        <v>241.5</v>
      </c>
      <c r="I195" s="155"/>
      <c r="L195" s="151"/>
      <c r="M195" s="156"/>
      <c r="T195" s="157"/>
      <c r="AT195" s="152" t="s">
        <v>138</v>
      </c>
      <c r="AU195" s="152" t="s">
        <v>81</v>
      </c>
      <c r="AV195" s="12" t="s">
        <v>81</v>
      </c>
      <c r="AW195" s="12" t="s">
        <v>28</v>
      </c>
      <c r="AX195" s="12" t="s">
        <v>71</v>
      </c>
      <c r="AY195" s="152" t="s">
        <v>118</v>
      </c>
    </row>
    <row r="196" spans="2:51" s="12" customFormat="1" ht="12">
      <c r="B196" s="151"/>
      <c r="D196" s="146" t="s">
        <v>138</v>
      </c>
      <c r="E196" s="152" t="s">
        <v>1</v>
      </c>
      <c r="F196" s="153" t="s">
        <v>343</v>
      </c>
      <c r="H196" s="154">
        <v>171.36</v>
      </c>
      <c r="I196" s="155"/>
      <c r="L196" s="151"/>
      <c r="M196" s="156"/>
      <c r="T196" s="157"/>
      <c r="AT196" s="152" t="s">
        <v>138</v>
      </c>
      <c r="AU196" s="152" t="s">
        <v>81</v>
      </c>
      <c r="AV196" s="12" t="s">
        <v>81</v>
      </c>
      <c r="AW196" s="12" t="s">
        <v>28</v>
      </c>
      <c r="AX196" s="12" t="s">
        <v>71</v>
      </c>
      <c r="AY196" s="152" t="s">
        <v>118</v>
      </c>
    </row>
    <row r="197" spans="2:51" s="13" customFormat="1" ht="12">
      <c r="B197" s="158"/>
      <c r="D197" s="146" t="s">
        <v>138</v>
      </c>
      <c r="E197" s="159" t="s">
        <v>1</v>
      </c>
      <c r="F197" s="160" t="s">
        <v>140</v>
      </c>
      <c r="H197" s="161">
        <v>412.86</v>
      </c>
      <c r="I197" s="162"/>
      <c r="L197" s="158"/>
      <c r="M197" s="163"/>
      <c r="T197" s="164"/>
      <c r="AT197" s="159" t="s">
        <v>138</v>
      </c>
      <c r="AU197" s="159" t="s">
        <v>81</v>
      </c>
      <c r="AV197" s="13" t="s">
        <v>125</v>
      </c>
      <c r="AW197" s="13" t="s">
        <v>28</v>
      </c>
      <c r="AX197" s="13" t="s">
        <v>79</v>
      </c>
      <c r="AY197" s="159" t="s">
        <v>118</v>
      </c>
    </row>
    <row r="198" spans="2:65" s="1" customFormat="1" ht="16.5" customHeight="1">
      <c r="B198" s="31"/>
      <c r="C198" s="174" t="s">
        <v>171</v>
      </c>
      <c r="D198" s="174" t="s">
        <v>293</v>
      </c>
      <c r="E198" s="175" t="s">
        <v>344</v>
      </c>
      <c r="F198" s="176" t="s">
        <v>345</v>
      </c>
      <c r="G198" s="177" t="s">
        <v>229</v>
      </c>
      <c r="H198" s="178">
        <v>458.85</v>
      </c>
      <c r="I198" s="179">
        <v>407</v>
      </c>
      <c r="J198" s="180">
        <f>ROUND(I198*H198,2)</f>
        <v>186751.95</v>
      </c>
      <c r="K198" s="181"/>
      <c r="L198" s="182"/>
      <c r="M198" s="183" t="s">
        <v>1</v>
      </c>
      <c r="N198" s="184" t="s">
        <v>36</v>
      </c>
      <c r="P198" s="142">
        <f>O198*H198</f>
        <v>0</v>
      </c>
      <c r="Q198" s="142">
        <v>0</v>
      </c>
      <c r="R198" s="142">
        <f>Q198*H198</f>
        <v>0</v>
      </c>
      <c r="S198" s="142">
        <v>0</v>
      </c>
      <c r="T198" s="143">
        <f>S198*H198</f>
        <v>0</v>
      </c>
      <c r="AR198" s="144" t="s">
        <v>137</v>
      </c>
      <c r="AT198" s="144" t="s">
        <v>293</v>
      </c>
      <c r="AU198" s="144" t="s">
        <v>81</v>
      </c>
      <c r="AY198" s="16" t="s">
        <v>118</v>
      </c>
      <c r="BE198" s="145">
        <f>IF(N198="základní",J198,0)</f>
        <v>186751.95</v>
      </c>
      <c r="BF198" s="145">
        <f>IF(N198="snížená",J198,0)</f>
        <v>0</v>
      </c>
      <c r="BG198" s="145">
        <f>IF(N198="zákl. přenesená",J198,0)</f>
        <v>0</v>
      </c>
      <c r="BH198" s="145">
        <f>IF(N198="sníž. přenesená",J198,0)</f>
        <v>0</v>
      </c>
      <c r="BI198" s="145">
        <f>IF(N198="nulová",J198,0)</f>
        <v>0</v>
      </c>
      <c r="BJ198" s="16" t="s">
        <v>79</v>
      </c>
      <c r="BK198" s="145">
        <f>ROUND(I198*H198,2)</f>
        <v>186751.95</v>
      </c>
      <c r="BL198" s="16" t="s">
        <v>125</v>
      </c>
      <c r="BM198" s="144" t="s">
        <v>346</v>
      </c>
    </row>
    <row r="199" spans="2:47" s="1" customFormat="1" ht="12">
      <c r="B199" s="31"/>
      <c r="D199" s="146" t="s">
        <v>126</v>
      </c>
      <c r="F199" s="147" t="s">
        <v>345</v>
      </c>
      <c r="I199" s="148"/>
      <c r="L199" s="31"/>
      <c r="M199" s="149"/>
      <c r="T199" s="55"/>
      <c r="AT199" s="16" t="s">
        <v>126</v>
      </c>
      <c r="AU199" s="16" t="s">
        <v>81</v>
      </c>
    </row>
    <row r="200" spans="2:51" s="14" customFormat="1" ht="12">
      <c r="B200" s="165"/>
      <c r="D200" s="146" t="s">
        <v>138</v>
      </c>
      <c r="E200" s="166" t="s">
        <v>1</v>
      </c>
      <c r="F200" s="167" t="s">
        <v>347</v>
      </c>
      <c r="H200" s="166" t="s">
        <v>1</v>
      </c>
      <c r="I200" s="168"/>
      <c r="L200" s="165"/>
      <c r="M200" s="169"/>
      <c r="T200" s="170"/>
      <c r="AT200" s="166" t="s">
        <v>138</v>
      </c>
      <c r="AU200" s="166" t="s">
        <v>81</v>
      </c>
      <c r="AV200" s="14" t="s">
        <v>79</v>
      </c>
      <c r="AW200" s="14" t="s">
        <v>28</v>
      </c>
      <c r="AX200" s="14" t="s">
        <v>71</v>
      </c>
      <c r="AY200" s="166" t="s">
        <v>118</v>
      </c>
    </row>
    <row r="201" spans="2:51" s="12" customFormat="1" ht="12">
      <c r="B201" s="151"/>
      <c r="D201" s="146" t="s">
        <v>138</v>
      </c>
      <c r="E201" s="152" t="s">
        <v>1</v>
      </c>
      <c r="F201" s="153" t="s">
        <v>348</v>
      </c>
      <c r="H201" s="154">
        <v>458.85</v>
      </c>
      <c r="I201" s="155"/>
      <c r="L201" s="151"/>
      <c r="M201" s="156"/>
      <c r="T201" s="157"/>
      <c r="AT201" s="152" t="s">
        <v>138</v>
      </c>
      <c r="AU201" s="152" t="s">
        <v>81</v>
      </c>
      <c r="AV201" s="12" t="s">
        <v>81</v>
      </c>
      <c r="AW201" s="12" t="s">
        <v>28</v>
      </c>
      <c r="AX201" s="12" t="s">
        <v>71</v>
      </c>
      <c r="AY201" s="152" t="s">
        <v>118</v>
      </c>
    </row>
    <row r="202" spans="2:51" s="13" customFormat="1" ht="12">
      <c r="B202" s="158"/>
      <c r="D202" s="146" t="s">
        <v>138</v>
      </c>
      <c r="E202" s="159" t="s">
        <v>1</v>
      </c>
      <c r="F202" s="160" t="s">
        <v>140</v>
      </c>
      <c r="H202" s="161">
        <v>458.85</v>
      </c>
      <c r="I202" s="162"/>
      <c r="L202" s="158"/>
      <c r="M202" s="163"/>
      <c r="T202" s="164"/>
      <c r="AT202" s="159" t="s">
        <v>138</v>
      </c>
      <c r="AU202" s="159" t="s">
        <v>81</v>
      </c>
      <c r="AV202" s="13" t="s">
        <v>125</v>
      </c>
      <c r="AW202" s="13" t="s">
        <v>28</v>
      </c>
      <c r="AX202" s="13" t="s">
        <v>79</v>
      </c>
      <c r="AY202" s="159" t="s">
        <v>118</v>
      </c>
    </row>
    <row r="203" spans="2:63" s="11" customFormat="1" ht="22.9" customHeight="1">
      <c r="B203" s="120"/>
      <c r="D203" s="121" t="s">
        <v>70</v>
      </c>
      <c r="E203" s="130" t="s">
        <v>81</v>
      </c>
      <c r="F203" s="130" t="s">
        <v>349</v>
      </c>
      <c r="I203" s="123"/>
      <c r="J203" s="131">
        <f>BK203</f>
        <v>2690592.69</v>
      </c>
      <c r="L203" s="120"/>
      <c r="M203" s="125"/>
      <c r="P203" s="126">
        <f>SUM(P204:P284)</f>
        <v>0</v>
      </c>
      <c r="R203" s="126">
        <f>SUM(R204:R284)</f>
        <v>221.70156743000004</v>
      </c>
      <c r="T203" s="127">
        <f>SUM(T204:T284)</f>
        <v>0</v>
      </c>
      <c r="AR203" s="121" t="s">
        <v>79</v>
      </c>
      <c r="AT203" s="128" t="s">
        <v>70</v>
      </c>
      <c r="AU203" s="128" t="s">
        <v>79</v>
      </c>
      <c r="AY203" s="121" t="s">
        <v>118</v>
      </c>
      <c r="BK203" s="129">
        <f>SUM(BK204:BK284)</f>
        <v>2690592.69</v>
      </c>
    </row>
    <row r="204" spans="2:65" s="1" customFormat="1" ht="21.75" customHeight="1">
      <c r="B204" s="31"/>
      <c r="C204" s="132" t="s">
        <v>350</v>
      </c>
      <c r="D204" s="132" t="s">
        <v>121</v>
      </c>
      <c r="E204" s="133" t="s">
        <v>351</v>
      </c>
      <c r="F204" s="134" t="s">
        <v>352</v>
      </c>
      <c r="G204" s="135" t="s">
        <v>212</v>
      </c>
      <c r="H204" s="136">
        <v>0.92</v>
      </c>
      <c r="I204" s="137">
        <v>5805</v>
      </c>
      <c r="J204" s="138">
        <f>ROUND(I204*H204,2)</f>
        <v>5340.6</v>
      </c>
      <c r="K204" s="139"/>
      <c r="L204" s="31"/>
      <c r="M204" s="140" t="s">
        <v>1</v>
      </c>
      <c r="N204" s="141" t="s">
        <v>36</v>
      </c>
      <c r="P204" s="142">
        <f>O204*H204</f>
        <v>0</v>
      </c>
      <c r="Q204" s="142">
        <v>1.9593</v>
      </c>
      <c r="R204" s="142">
        <f>Q204*H204</f>
        <v>1.802556</v>
      </c>
      <c r="S204" s="142">
        <v>0</v>
      </c>
      <c r="T204" s="143">
        <f>S204*H204</f>
        <v>0</v>
      </c>
      <c r="AR204" s="144" t="s">
        <v>125</v>
      </c>
      <c r="AT204" s="144" t="s">
        <v>121</v>
      </c>
      <c r="AU204" s="144" t="s">
        <v>81</v>
      </c>
      <c r="AY204" s="16" t="s">
        <v>118</v>
      </c>
      <c r="BE204" s="145">
        <f>IF(N204="základní",J204,0)</f>
        <v>5340.6</v>
      </c>
      <c r="BF204" s="145">
        <f>IF(N204="snížená",J204,0)</f>
        <v>0</v>
      </c>
      <c r="BG204" s="145">
        <f>IF(N204="zákl. přenesená",J204,0)</f>
        <v>0</v>
      </c>
      <c r="BH204" s="145">
        <f>IF(N204="sníž. přenesená",J204,0)</f>
        <v>0</v>
      </c>
      <c r="BI204" s="145">
        <f>IF(N204="nulová",J204,0)</f>
        <v>0</v>
      </c>
      <c r="BJ204" s="16" t="s">
        <v>79</v>
      </c>
      <c r="BK204" s="145">
        <f>ROUND(I204*H204,2)</f>
        <v>5340.6</v>
      </c>
      <c r="BL204" s="16" t="s">
        <v>125</v>
      </c>
      <c r="BM204" s="144" t="s">
        <v>353</v>
      </c>
    </row>
    <row r="205" spans="2:47" s="1" customFormat="1" ht="12">
      <c r="B205" s="31"/>
      <c r="D205" s="146" t="s">
        <v>126</v>
      </c>
      <c r="F205" s="147" t="s">
        <v>352</v>
      </c>
      <c r="I205" s="148"/>
      <c r="L205" s="31"/>
      <c r="M205" s="149"/>
      <c r="T205" s="55"/>
      <c r="AT205" s="16" t="s">
        <v>126</v>
      </c>
      <c r="AU205" s="16" t="s">
        <v>81</v>
      </c>
    </row>
    <row r="206" spans="2:51" s="12" customFormat="1" ht="12">
      <c r="B206" s="151"/>
      <c r="D206" s="146" t="s">
        <v>138</v>
      </c>
      <c r="E206" s="152" t="s">
        <v>1</v>
      </c>
      <c r="F206" s="153" t="s">
        <v>354</v>
      </c>
      <c r="H206" s="154">
        <v>0.92</v>
      </c>
      <c r="I206" s="155"/>
      <c r="L206" s="151"/>
      <c r="M206" s="156"/>
      <c r="T206" s="157"/>
      <c r="AT206" s="152" t="s">
        <v>138</v>
      </c>
      <c r="AU206" s="152" t="s">
        <v>81</v>
      </c>
      <c r="AV206" s="12" t="s">
        <v>81</v>
      </c>
      <c r="AW206" s="12" t="s">
        <v>28</v>
      </c>
      <c r="AX206" s="12" t="s">
        <v>71</v>
      </c>
      <c r="AY206" s="152" t="s">
        <v>118</v>
      </c>
    </row>
    <row r="207" spans="2:51" s="13" customFormat="1" ht="12">
      <c r="B207" s="158"/>
      <c r="D207" s="146" t="s">
        <v>138</v>
      </c>
      <c r="E207" s="159" t="s">
        <v>1</v>
      </c>
      <c r="F207" s="160" t="s">
        <v>140</v>
      </c>
      <c r="H207" s="161">
        <v>0.92</v>
      </c>
      <c r="I207" s="162"/>
      <c r="L207" s="158"/>
      <c r="M207" s="163"/>
      <c r="T207" s="164"/>
      <c r="AT207" s="159" t="s">
        <v>138</v>
      </c>
      <c r="AU207" s="159" t="s">
        <v>81</v>
      </c>
      <c r="AV207" s="13" t="s">
        <v>125</v>
      </c>
      <c r="AW207" s="13" t="s">
        <v>28</v>
      </c>
      <c r="AX207" s="13" t="s">
        <v>79</v>
      </c>
      <c r="AY207" s="159" t="s">
        <v>118</v>
      </c>
    </row>
    <row r="208" spans="2:65" s="1" customFormat="1" ht="24.2" customHeight="1">
      <c r="B208" s="31"/>
      <c r="C208" s="132" t="s">
        <v>179</v>
      </c>
      <c r="D208" s="132" t="s">
        <v>121</v>
      </c>
      <c r="E208" s="133" t="s">
        <v>355</v>
      </c>
      <c r="F208" s="134" t="s">
        <v>356</v>
      </c>
      <c r="G208" s="135" t="s">
        <v>202</v>
      </c>
      <c r="H208" s="136">
        <v>24.6</v>
      </c>
      <c r="I208" s="137">
        <v>317</v>
      </c>
      <c r="J208" s="138">
        <f>ROUND(I208*H208,2)</f>
        <v>7798.2</v>
      </c>
      <c r="K208" s="139"/>
      <c r="L208" s="31"/>
      <c r="M208" s="140" t="s">
        <v>1</v>
      </c>
      <c r="N208" s="141" t="s">
        <v>36</v>
      </c>
      <c r="P208" s="142">
        <f>O208*H208</f>
        <v>0</v>
      </c>
      <c r="Q208" s="142">
        <v>0.0014175</v>
      </c>
      <c r="R208" s="142">
        <f>Q208*H208</f>
        <v>0.0348705</v>
      </c>
      <c r="S208" s="142">
        <v>0</v>
      </c>
      <c r="T208" s="143">
        <f>S208*H208</f>
        <v>0</v>
      </c>
      <c r="AR208" s="144" t="s">
        <v>125</v>
      </c>
      <c r="AT208" s="144" t="s">
        <v>121</v>
      </c>
      <c r="AU208" s="144" t="s">
        <v>81</v>
      </c>
      <c r="AY208" s="16" t="s">
        <v>118</v>
      </c>
      <c r="BE208" s="145">
        <f>IF(N208="základní",J208,0)</f>
        <v>7798.2</v>
      </c>
      <c r="BF208" s="145">
        <f>IF(N208="snížená",J208,0)</f>
        <v>0</v>
      </c>
      <c r="BG208" s="145">
        <f>IF(N208="zákl. přenesená",J208,0)</f>
        <v>0</v>
      </c>
      <c r="BH208" s="145">
        <f>IF(N208="sníž. přenesená",J208,0)</f>
        <v>0</v>
      </c>
      <c r="BI208" s="145">
        <f>IF(N208="nulová",J208,0)</f>
        <v>0</v>
      </c>
      <c r="BJ208" s="16" t="s">
        <v>79</v>
      </c>
      <c r="BK208" s="145">
        <f>ROUND(I208*H208,2)</f>
        <v>7798.2</v>
      </c>
      <c r="BL208" s="16" t="s">
        <v>125</v>
      </c>
      <c r="BM208" s="144" t="s">
        <v>357</v>
      </c>
    </row>
    <row r="209" spans="2:47" s="1" customFormat="1" ht="19.5">
      <c r="B209" s="31"/>
      <c r="D209" s="146" t="s">
        <v>126</v>
      </c>
      <c r="F209" s="147" t="s">
        <v>358</v>
      </c>
      <c r="I209" s="148"/>
      <c r="L209" s="31"/>
      <c r="M209" s="149"/>
      <c r="T209" s="55"/>
      <c r="AT209" s="16" t="s">
        <v>126</v>
      </c>
      <c r="AU209" s="16" t="s">
        <v>81</v>
      </c>
    </row>
    <row r="210" spans="2:51" s="12" customFormat="1" ht="12">
      <c r="B210" s="151"/>
      <c r="D210" s="146" t="s">
        <v>138</v>
      </c>
      <c r="E210" s="152" t="s">
        <v>1</v>
      </c>
      <c r="F210" s="153" t="s">
        <v>359</v>
      </c>
      <c r="H210" s="154">
        <v>24.6</v>
      </c>
      <c r="I210" s="155"/>
      <c r="L210" s="151"/>
      <c r="M210" s="156"/>
      <c r="T210" s="157"/>
      <c r="AT210" s="152" t="s">
        <v>138</v>
      </c>
      <c r="AU210" s="152" t="s">
        <v>81</v>
      </c>
      <c r="AV210" s="12" t="s">
        <v>81</v>
      </c>
      <c r="AW210" s="12" t="s">
        <v>28</v>
      </c>
      <c r="AX210" s="12" t="s">
        <v>71</v>
      </c>
      <c r="AY210" s="152" t="s">
        <v>118</v>
      </c>
    </row>
    <row r="211" spans="2:51" s="13" customFormat="1" ht="12">
      <c r="B211" s="158"/>
      <c r="D211" s="146" t="s">
        <v>138</v>
      </c>
      <c r="E211" s="159" t="s">
        <v>1</v>
      </c>
      <c r="F211" s="160" t="s">
        <v>140</v>
      </c>
      <c r="H211" s="161">
        <v>24.6</v>
      </c>
      <c r="I211" s="162"/>
      <c r="L211" s="158"/>
      <c r="M211" s="163"/>
      <c r="T211" s="164"/>
      <c r="AT211" s="159" t="s">
        <v>138</v>
      </c>
      <c r="AU211" s="159" t="s">
        <v>81</v>
      </c>
      <c r="AV211" s="13" t="s">
        <v>125</v>
      </c>
      <c r="AW211" s="13" t="s">
        <v>28</v>
      </c>
      <c r="AX211" s="13" t="s">
        <v>79</v>
      </c>
      <c r="AY211" s="159" t="s">
        <v>118</v>
      </c>
    </row>
    <row r="212" spans="2:65" s="1" customFormat="1" ht="16.5" customHeight="1">
      <c r="B212" s="31"/>
      <c r="C212" s="132" t="s">
        <v>7</v>
      </c>
      <c r="D212" s="132" t="s">
        <v>121</v>
      </c>
      <c r="E212" s="133" t="s">
        <v>360</v>
      </c>
      <c r="F212" s="134" t="s">
        <v>361</v>
      </c>
      <c r="G212" s="135" t="s">
        <v>202</v>
      </c>
      <c r="H212" s="136">
        <v>7.04</v>
      </c>
      <c r="I212" s="137">
        <v>528</v>
      </c>
      <c r="J212" s="138">
        <f>ROUND(I212*H212,2)</f>
        <v>3717.12</v>
      </c>
      <c r="K212" s="139"/>
      <c r="L212" s="31"/>
      <c r="M212" s="140" t="s">
        <v>1</v>
      </c>
      <c r="N212" s="141" t="s">
        <v>36</v>
      </c>
      <c r="P212" s="142">
        <f>O212*H212</f>
        <v>0</v>
      </c>
      <c r="Q212" s="142">
        <v>0.0001584</v>
      </c>
      <c r="R212" s="142">
        <f>Q212*H212</f>
        <v>0.001115136</v>
      </c>
      <c r="S212" s="142">
        <v>0</v>
      </c>
      <c r="T212" s="143">
        <f>S212*H212</f>
        <v>0</v>
      </c>
      <c r="AR212" s="144" t="s">
        <v>125</v>
      </c>
      <c r="AT212" s="144" t="s">
        <v>121</v>
      </c>
      <c r="AU212" s="144" t="s">
        <v>81</v>
      </c>
      <c r="AY212" s="16" t="s">
        <v>118</v>
      </c>
      <c r="BE212" s="145">
        <f>IF(N212="základní",J212,0)</f>
        <v>3717.12</v>
      </c>
      <c r="BF212" s="145">
        <f>IF(N212="snížená",J212,0)</f>
        <v>0</v>
      </c>
      <c r="BG212" s="145">
        <f>IF(N212="zákl. přenesená",J212,0)</f>
        <v>0</v>
      </c>
      <c r="BH212" s="145">
        <f>IF(N212="sníž. přenesená",J212,0)</f>
        <v>0</v>
      </c>
      <c r="BI212" s="145">
        <f>IF(N212="nulová",J212,0)</f>
        <v>0</v>
      </c>
      <c r="BJ212" s="16" t="s">
        <v>79</v>
      </c>
      <c r="BK212" s="145">
        <f>ROUND(I212*H212,2)</f>
        <v>3717.12</v>
      </c>
      <c r="BL212" s="16" t="s">
        <v>125</v>
      </c>
      <c r="BM212" s="144" t="s">
        <v>362</v>
      </c>
    </row>
    <row r="213" spans="2:47" s="1" customFormat="1" ht="12">
      <c r="B213" s="31"/>
      <c r="D213" s="146" t="s">
        <v>126</v>
      </c>
      <c r="F213" s="147" t="s">
        <v>361</v>
      </c>
      <c r="I213" s="148"/>
      <c r="L213" s="31"/>
      <c r="M213" s="149"/>
      <c r="T213" s="55"/>
      <c r="AT213" s="16" t="s">
        <v>126</v>
      </c>
      <c r="AU213" s="16" t="s">
        <v>81</v>
      </c>
    </row>
    <row r="214" spans="2:51" s="12" customFormat="1" ht="12">
      <c r="B214" s="151"/>
      <c r="D214" s="146" t="s">
        <v>138</v>
      </c>
      <c r="E214" s="152" t="s">
        <v>1</v>
      </c>
      <c r="F214" s="153" t="s">
        <v>363</v>
      </c>
      <c r="H214" s="154">
        <v>7.04</v>
      </c>
      <c r="I214" s="155"/>
      <c r="L214" s="151"/>
      <c r="M214" s="156"/>
      <c r="T214" s="157"/>
      <c r="AT214" s="152" t="s">
        <v>138</v>
      </c>
      <c r="AU214" s="152" t="s">
        <v>81</v>
      </c>
      <c r="AV214" s="12" t="s">
        <v>81</v>
      </c>
      <c r="AW214" s="12" t="s">
        <v>28</v>
      </c>
      <c r="AX214" s="12" t="s">
        <v>71</v>
      </c>
      <c r="AY214" s="152" t="s">
        <v>118</v>
      </c>
    </row>
    <row r="215" spans="2:51" s="13" customFormat="1" ht="12">
      <c r="B215" s="158"/>
      <c r="D215" s="146" t="s">
        <v>138</v>
      </c>
      <c r="E215" s="159" t="s">
        <v>1</v>
      </c>
      <c r="F215" s="160" t="s">
        <v>140</v>
      </c>
      <c r="H215" s="161">
        <v>7.04</v>
      </c>
      <c r="I215" s="162"/>
      <c r="L215" s="158"/>
      <c r="M215" s="163"/>
      <c r="T215" s="164"/>
      <c r="AT215" s="159" t="s">
        <v>138</v>
      </c>
      <c r="AU215" s="159" t="s">
        <v>81</v>
      </c>
      <c r="AV215" s="13" t="s">
        <v>125</v>
      </c>
      <c r="AW215" s="13" t="s">
        <v>28</v>
      </c>
      <c r="AX215" s="13" t="s">
        <v>79</v>
      </c>
      <c r="AY215" s="159" t="s">
        <v>118</v>
      </c>
    </row>
    <row r="216" spans="2:65" s="1" customFormat="1" ht="24.2" customHeight="1">
      <c r="B216" s="31"/>
      <c r="C216" s="132" t="s">
        <v>241</v>
      </c>
      <c r="D216" s="132" t="s">
        <v>121</v>
      </c>
      <c r="E216" s="133" t="s">
        <v>364</v>
      </c>
      <c r="F216" s="134" t="s">
        <v>365</v>
      </c>
      <c r="G216" s="135" t="s">
        <v>202</v>
      </c>
      <c r="H216" s="136">
        <v>708</v>
      </c>
      <c r="I216" s="137">
        <v>1524</v>
      </c>
      <c r="J216" s="138">
        <f>ROUND(I216*H216,2)</f>
        <v>1078992</v>
      </c>
      <c r="K216" s="139"/>
      <c r="L216" s="31"/>
      <c r="M216" s="140" t="s">
        <v>1</v>
      </c>
      <c r="N216" s="141" t="s">
        <v>36</v>
      </c>
      <c r="P216" s="142">
        <f>O216*H216</f>
        <v>0</v>
      </c>
      <c r="Q216" s="142">
        <v>0.00078134</v>
      </c>
      <c r="R216" s="142">
        <f>Q216*H216</f>
        <v>0.5531887200000001</v>
      </c>
      <c r="S216" s="142">
        <v>0</v>
      </c>
      <c r="T216" s="143">
        <f>S216*H216</f>
        <v>0</v>
      </c>
      <c r="AR216" s="144" t="s">
        <v>125</v>
      </c>
      <c r="AT216" s="144" t="s">
        <v>121</v>
      </c>
      <c r="AU216" s="144" t="s">
        <v>81</v>
      </c>
      <c r="AY216" s="16" t="s">
        <v>118</v>
      </c>
      <c r="BE216" s="145">
        <f>IF(N216="základní",J216,0)</f>
        <v>1078992</v>
      </c>
      <c r="BF216" s="145">
        <f>IF(N216="snížená",J216,0)</f>
        <v>0</v>
      </c>
      <c r="BG216" s="145">
        <f>IF(N216="zákl. přenesená",J216,0)</f>
        <v>0</v>
      </c>
      <c r="BH216" s="145">
        <f>IF(N216="sníž. přenesená",J216,0)</f>
        <v>0</v>
      </c>
      <c r="BI216" s="145">
        <f>IF(N216="nulová",J216,0)</f>
        <v>0</v>
      </c>
      <c r="BJ216" s="16" t="s">
        <v>79</v>
      </c>
      <c r="BK216" s="145">
        <f>ROUND(I216*H216,2)</f>
        <v>1078992</v>
      </c>
      <c r="BL216" s="16" t="s">
        <v>125</v>
      </c>
      <c r="BM216" s="144" t="s">
        <v>366</v>
      </c>
    </row>
    <row r="217" spans="2:47" s="1" customFormat="1" ht="19.5">
      <c r="B217" s="31"/>
      <c r="D217" s="146" t="s">
        <v>126</v>
      </c>
      <c r="F217" s="147" t="s">
        <v>367</v>
      </c>
      <c r="I217" s="148"/>
      <c r="L217" s="31"/>
      <c r="M217" s="149"/>
      <c r="T217" s="55"/>
      <c r="AT217" s="16" t="s">
        <v>126</v>
      </c>
      <c r="AU217" s="16" t="s">
        <v>81</v>
      </c>
    </row>
    <row r="218" spans="2:51" s="12" customFormat="1" ht="12">
      <c r="B218" s="151"/>
      <c r="D218" s="146" t="s">
        <v>138</v>
      </c>
      <c r="E218" s="152" t="s">
        <v>1</v>
      </c>
      <c r="F218" s="153" t="s">
        <v>368</v>
      </c>
      <c r="H218" s="154">
        <v>324</v>
      </c>
      <c r="I218" s="155"/>
      <c r="L218" s="151"/>
      <c r="M218" s="156"/>
      <c r="T218" s="157"/>
      <c r="AT218" s="152" t="s">
        <v>138</v>
      </c>
      <c r="AU218" s="152" t="s">
        <v>81</v>
      </c>
      <c r="AV218" s="12" t="s">
        <v>81</v>
      </c>
      <c r="AW218" s="12" t="s">
        <v>28</v>
      </c>
      <c r="AX218" s="12" t="s">
        <v>71</v>
      </c>
      <c r="AY218" s="152" t="s">
        <v>118</v>
      </c>
    </row>
    <row r="219" spans="2:51" s="12" customFormat="1" ht="12">
      <c r="B219" s="151"/>
      <c r="D219" s="146" t="s">
        <v>138</v>
      </c>
      <c r="E219" s="152" t="s">
        <v>1</v>
      </c>
      <c r="F219" s="153" t="s">
        <v>369</v>
      </c>
      <c r="H219" s="154">
        <v>384</v>
      </c>
      <c r="I219" s="155"/>
      <c r="L219" s="151"/>
      <c r="M219" s="156"/>
      <c r="T219" s="157"/>
      <c r="AT219" s="152" t="s">
        <v>138</v>
      </c>
      <c r="AU219" s="152" t="s">
        <v>81</v>
      </c>
      <c r="AV219" s="12" t="s">
        <v>81</v>
      </c>
      <c r="AW219" s="12" t="s">
        <v>28</v>
      </c>
      <c r="AX219" s="12" t="s">
        <v>71</v>
      </c>
      <c r="AY219" s="152" t="s">
        <v>118</v>
      </c>
    </row>
    <row r="220" spans="2:51" s="13" customFormat="1" ht="12">
      <c r="B220" s="158"/>
      <c r="D220" s="146" t="s">
        <v>138</v>
      </c>
      <c r="E220" s="159" t="s">
        <v>1</v>
      </c>
      <c r="F220" s="160" t="s">
        <v>140</v>
      </c>
      <c r="H220" s="161">
        <v>708</v>
      </c>
      <c r="I220" s="162"/>
      <c r="L220" s="158"/>
      <c r="M220" s="163"/>
      <c r="T220" s="164"/>
      <c r="AT220" s="159" t="s">
        <v>138</v>
      </c>
      <c r="AU220" s="159" t="s">
        <v>81</v>
      </c>
      <c r="AV220" s="13" t="s">
        <v>125</v>
      </c>
      <c r="AW220" s="13" t="s">
        <v>28</v>
      </c>
      <c r="AX220" s="13" t="s">
        <v>79</v>
      </c>
      <c r="AY220" s="159" t="s">
        <v>118</v>
      </c>
    </row>
    <row r="221" spans="2:65" s="1" customFormat="1" ht="33" customHeight="1">
      <c r="B221" s="31"/>
      <c r="C221" s="132" t="s">
        <v>370</v>
      </c>
      <c r="D221" s="132" t="s">
        <v>121</v>
      </c>
      <c r="E221" s="133" t="s">
        <v>371</v>
      </c>
      <c r="F221" s="134" t="s">
        <v>372</v>
      </c>
      <c r="G221" s="135" t="s">
        <v>202</v>
      </c>
      <c r="H221" s="136">
        <v>228.5</v>
      </c>
      <c r="I221" s="137">
        <v>272</v>
      </c>
      <c r="J221" s="138">
        <f>ROUND(I221*H221,2)</f>
        <v>62152</v>
      </c>
      <c r="K221" s="139"/>
      <c r="L221" s="31"/>
      <c r="M221" s="140" t="s">
        <v>1</v>
      </c>
      <c r="N221" s="141" t="s">
        <v>36</v>
      </c>
      <c r="P221" s="142">
        <f>O221*H221</f>
        <v>0</v>
      </c>
      <c r="Q221" s="142">
        <v>0</v>
      </c>
      <c r="R221" s="142">
        <f>Q221*H221</f>
        <v>0</v>
      </c>
      <c r="S221" s="142">
        <v>0</v>
      </c>
      <c r="T221" s="143">
        <f>S221*H221</f>
        <v>0</v>
      </c>
      <c r="AR221" s="144" t="s">
        <v>125</v>
      </c>
      <c r="AT221" s="144" t="s">
        <v>121</v>
      </c>
      <c r="AU221" s="144" t="s">
        <v>81</v>
      </c>
      <c r="AY221" s="16" t="s">
        <v>118</v>
      </c>
      <c r="BE221" s="145">
        <f>IF(N221="základní",J221,0)</f>
        <v>62152</v>
      </c>
      <c r="BF221" s="145">
        <f>IF(N221="snížená",J221,0)</f>
        <v>0</v>
      </c>
      <c r="BG221" s="145">
        <f>IF(N221="zákl. přenesená",J221,0)</f>
        <v>0</v>
      </c>
      <c r="BH221" s="145">
        <f>IF(N221="sníž. přenesená",J221,0)</f>
        <v>0</v>
      </c>
      <c r="BI221" s="145">
        <f>IF(N221="nulová",J221,0)</f>
        <v>0</v>
      </c>
      <c r="BJ221" s="16" t="s">
        <v>79</v>
      </c>
      <c r="BK221" s="145">
        <f>ROUND(I221*H221,2)</f>
        <v>62152</v>
      </c>
      <c r="BL221" s="16" t="s">
        <v>125</v>
      </c>
      <c r="BM221" s="144" t="s">
        <v>373</v>
      </c>
    </row>
    <row r="222" spans="2:47" s="1" customFormat="1" ht="29.25">
      <c r="B222" s="31"/>
      <c r="D222" s="146" t="s">
        <v>126</v>
      </c>
      <c r="F222" s="147" t="s">
        <v>374</v>
      </c>
      <c r="I222" s="148"/>
      <c r="L222" s="31"/>
      <c r="M222" s="149"/>
      <c r="T222" s="55"/>
      <c r="AT222" s="16" t="s">
        <v>126</v>
      </c>
      <c r="AU222" s="16" t="s">
        <v>81</v>
      </c>
    </row>
    <row r="223" spans="2:51" s="12" customFormat="1" ht="12">
      <c r="B223" s="151"/>
      <c r="D223" s="146" t="s">
        <v>138</v>
      </c>
      <c r="E223" s="152" t="s">
        <v>1</v>
      </c>
      <c r="F223" s="153" t="s">
        <v>375</v>
      </c>
      <c r="H223" s="154">
        <v>228.5</v>
      </c>
      <c r="I223" s="155"/>
      <c r="L223" s="151"/>
      <c r="M223" s="156"/>
      <c r="T223" s="157"/>
      <c r="AT223" s="152" t="s">
        <v>138</v>
      </c>
      <c r="AU223" s="152" t="s">
        <v>81</v>
      </c>
      <c r="AV223" s="12" t="s">
        <v>81</v>
      </c>
      <c r="AW223" s="12" t="s">
        <v>28</v>
      </c>
      <c r="AX223" s="12" t="s">
        <v>71</v>
      </c>
      <c r="AY223" s="152" t="s">
        <v>118</v>
      </c>
    </row>
    <row r="224" spans="2:51" s="13" customFormat="1" ht="12">
      <c r="B224" s="158"/>
      <c r="D224" s="146" t="s">
        <v>138</v>
      </c>
      <c r="E224" s="159" t="s">
        <v>1</v>
      </c>
      <c r="F224" s="160" t="s">
        <v>140</v>
      </c>
      <c r="H224" s="161">
        <v>228.5</v>
      </c>
      <c r="I224" s="162"/>
      <c r="L224" s="158"/>
      <c r="M224" s="163"/>
      <c r="T224" s="164"/>
      <c r="AT224" s="159" t="s">
        <v>138</v>
      </c>
      <c r="AU224" s="159" t="s">
        <v>81</v>
      </c>
      <c r="AV224" s="13" t="s">
        <v>125</v>
      </c>
      <c r="AW224" s="13" t="s">
        <v>28</v>
      </c>
      <c r="AX224" s="13" t="s">
        <v>79</v>
      </c>
      <c r="AY224" s="159" t="s">
        <v>118</v>
      </c>
    </row>
    <row r="225" spans="2:65" s="1" customFormat="1" ht="16.5" customHeight="1">
      <c r="B225" s="31"/>
      <c r="C225" s="174" t="s">
        <v>246</v>
      </c>
      <c r="D225" s="174" t="s">
        <v>293</v>
      </c>
      <c r="E225" s="175" t="s">
        <v>376</v>
      </c>
      <c r="F225" s="176" t="s">
        <v>377</v>
      </c>
      <c r="G225" s="177" t="s">
        <v>212</v>
      </c>
      <c r="H225" s="178">
        <v>14.063</v>
      </c>
      <c r="I225" s="179">
        <v>4573</v>
      </c>
      <c r="J225" s="180">
        <f>ROUND(I225*H225,2)</f>
        <v>64310.1</v>
      </c>
      <c r="K225" s="181"/>
      <c r="L225" s="182"/>
      <c r="M225" s="183" t="s">
        <v>1</v>
      </c>
      <c r="N225" s="184" t="s">
        <v>36</v>
      </c>
      <c r="P225" s="142">
        <f>O225*H225</f>
        <v>0</v>
      </c>
      <c r="Q225" s="142">
        <v>2.234</v>
      </c>
      <c r="R225" s="142">
        <f>Q225*H225</f>
        <v>31.416742000000003</v>
      </c>
      <c r="S225" s="142">
        <v>0</v>
      </c>
      <c r="T225" s="143">
        <f>S225*H225</f>
        <v>0</v>
      </c>
      <c r="AR225" s="144" t="s">
        <v>137</v>
      </c>
      <c r="AT225" s="144" t="s">
        <v>293</v>
      </c>
      <c r="AU225" s="144" t="s">
        <v>81</v>
      </c>
      <c r="AY225" s="16" t="s">
        <v>118</v>
      </c>
      <c r="BE225" s="145">
        <f>IF(N225="základní",J225,0)</f>
        <v>64310.1</v>
      </c>
      <c r="BF225" s="145">
        <f>IF(N225="snížená",J225,0)</f>
        <v>0</v>
      </c>
      <c r="BG225" s="145">
        <f>IF(N225="zákl. přenesená",J225,0)</f>
        <v>0</v>
      </c>
      <c r="BH225" s="145">
        <f>IF(N225="sníž. přenesená",J225,0)</f>
        <v>0</v>
      </c>
      <c r="BI225" s="145">
        <f>IF(N225="nulová",J225,0)</f>
        <v>0</v>
      </c>
      <c r="BJ225" s="16" t="s">
        <v>79</v>
      </c>
      <c r="BK225" s="145">
        <f>ROUND(I225*H225,2)</f>
        <v>64310.1</v>
      </c>
      <c r="BL225" s="16" t="s">
        <v>125</v>
      </c>
      <c r="BM225" s="144" t="s">
        <v>378</v>
      </c>
    </row>
    <row r="226" spans="2:47" s="1" customFormat="1" ht="12">
      <c r="B226" s="31"/>
      <c r="D226" s="146" t="s">
        <v>126</v>
      </c>
      <c r="F226" s="147" t="s">
        <v>377</v>
      </c>
      <c r="I226" s="148"/>
      <c r="L226" s="31"/>
      <c r="M226" s="149"/>
      <c r="T226" s="55"/>
      <c r="AT226" s="16" t="s">
        <v>126</v>
      </c>
      <c r="AU226" s="16" t="s">
        <v>81</v>
      </c>
    </row>
    <row r="227" spans="2:51" s="12" customFormat="1" ht="12">
      <c r="B227" s="151"/>
      <c r="D227" s="146" t="s">
        <v>138</v>
      </c>
      <c r="E227" s="152" t="s">
        <v>1</v>
      </c>
      <c r="F227" s="153" t="s">
        <v>379</v>
      </c>
      <c r="H227" s="154">
        <v>14.063</v>
      </c>
      <c r="I227" s="155"/>
      <c r="L227" s="151"/>
      <c r="M227" s="156"/>
      <c r="T227" s="157"/>
      <c r="AT227" s="152" t="s">
        <v>138</v>
      </c>
      <c r="AU227" s="152" t="s">
        <v>81</v>
      </c>
      <c r="AV227" s="12" t="s">
        <v>81</v>
      </c>
      <c r="AW227" s="12" t="s">
        <v>28</v>
      </c>
      <c r="AX227" s="12" t="s">
        <v>71</v>
      </c>
      <c r="AY227" s="152" t="s">
        <v>118</v>
      </c>
    </row>
    <row r="228" spans="2:51" s="13" customFormat="1" ht="12">
      <c r="B228" s="158"/>
      <c r="D228" s="146" t="s">
        <v>138</v>
      </c>
      <c r="E228" s="159" t="s">
        <v>1</v>
      </c>
      <c r="F228" s="160" t="s">
        <v>140</v>
      </c>
      <c r="H228" s="161">
        <v>14.063</v>
      </c>
      <c r="I228" s="162"/>
      <c r="L228" s="158"/>
      <c r="M228" s="163"/>
      <c r="T228" s="164"/>
      <c r="AT228" s="159" t="s">
        <v>138</v>
      </c>
      <c r="AU228" s="159" t="s">
        <v>81</v>
      </c>
      <c r="AV228" s="13" t="s">
        <v>125</v>
      </c>
      <c r="AW228" s="13" t="s">
        <v>28</v>
      </c>
      <c r="AX228" s="13" t="s">
        <v>79</v>
      </c>
      <c r="AY228" s="159" t="s">
        <v>118</v>
      </c>
    </row>
    <row r="229" spans="2:65" s="1" customFormat="1" ht="24.2" customHeight="1">
      <c r="B229" s="31"/>
      <c r="C229" s="132" t="s">
        <v>380</v>
      </c>
      <c r="D229" s="132" t="s">
        <v>121</v>
      </c>
      <c r="E229" s="133" t="s">
        <v>381</v>
      </c>
      <c r="F229" s="134" t="s">
        <v>382</v>
      </c>
      <c r="G229" s="135" t="s">
        <v>212</v>
      </c>
      <c r="H229" s="136">
        <v>20.1</v>
      </c>
      <c r="I229" s="137">
        <v>6860</v>
      </c>
      <c r="J229" s="138">
        <f>ROUND(I229*H229,2)</f>
        <v>137886</v>
      </c>
      <c r="K229" s="139"/>
      <c r="L229" s="31"/>
      <c r="M229" s="140" t="s">
        <v>1</v>
      </c>
      <c r="N229" s="141" t="s">
        <v>36</v>
      </c>
      <c r="P229" s="142">
        <f>O229*H229</f>
        <v>0</v>
      </c>
      <c r="Q229" s="142">
        <v>2.550538</v>
      </c>
      <c r="R229" s="142">
        <f>Q229*H229</f>
        <v>51.265813800000004</v>
      </c>
      <c r="S229" s="142">
        <v>0</v>
      </c>
      <c r="T229" s="143">
        <f>S229*H229</f>
        <v>0</v>
      </c>
      <c r="AR229" s="144" t="s">
        <v>125</v>
      </c>
      <c r="AT229" s="144" t="s">
        <v>121</v>
      </c>
      <c r="AU229" s="144" t="s">
        <v>81</v>
      </c>
      <c r="AY229" s="16" t="s">
        <v>118</v>
      </c>
      <c r="BE229" s="145">
        <f>IF(N229="základní",J229,0)</f>
        <v>137886</v>
      </c>
      <c r="BF229" s="145">
        <f>IF(N229="snížená",J229,0)</f>
        <v>0</v>
      </c>
      <c r="BG229" s="145">
        <f>IF(N229="zákl. přenesená",J229,0)</f>
        <v>0</v>
      </c>
      <c r="BH229" s="145">
        <f>IF(N229="sníž. přenesená",J229,0)</f>
        <v>0</v>
      </c>
      <c r="BI229" s="145">
        <f>IF(N229="nulová",J229,0)</f>
        <v>0</v>
      </c>
      <c r="BJ229" s="16" t="s">
        <v>79</v>
      </c>
      <c r="BK229" s="145">
        <f>ROUND(I229*H229,2)</f>
        <v>137886</v>
      </c>
      <c r="BL229" s="16" t="s">
        <v>125</v>
      </c>
      <c r="BM229" s="144" t="s">
        <v>383</v>
      </c>
    </row>
    <row r="230" spans="2:47" s="1" customFormat="1" ht="19.5">
      <c r="B230" s="31"/>
      <c r="D230" s="146" t="s">
        <v>126</v>
      </c>
      <c r="F230" s="147" t="s">
        <v>384</v>
      </c>
      <c r="I230" s="148"/>
      <c r="L230" s="31"/>
      <c r="M230" s="149"/>
      <c r="T230" s="55"/>
      <c r="AT230" s="16" t="s">
        <v>126</v>
      </c>
      <c r="AU230" s="16" t="s">
        <v>81</v>
      </c>
    </row>
    <row r="231" spans="2:51" s="12" customFormat="1" ht="12">
      <c r="B231" s="151"/>
      <c r="D231" s="146" t="s">
        <v>138</v>
      </c>
      <c r="E231" s="152" t="s">
        <v>1</v>
      </c>
      <c r="F231" s="153" t="s">
        <v>385</v>
      </c>
      <c r="H231" s="154">
        <v>13.2</v>
      </c>
      <c r="I231" s="155"/>
      <c r="L231" s="151"/>
      <c r="M231" s="156"/>
      <c r="T231" s="157"/>
      <c r="AT231" s="152" t="s">
        <v>138</v>
      </c>
      <c r="AU231" s="152" t="s">
        <v>81</v>
      </c>
      <c r="AV231" s="12" t="s">
        <v>81</v>
      </c>
      <c r="AW231" s="12" t="s">
        <v>28</v>
      </c>
      <c r="AX231" s="12" t="s">
        <v>71</v>
      </c>
      <c r="AY231" s="152" t="s">
        <v>118</v>
      </c>
    </row>
    <row r="232" spans="2:51" s="12" customFormat="1" ht="12">
      <c r="B232" s="151"/>
      <c r="D232" s="146" t="s">
        <v>138</v>
      </c>
      <c r="E232" s="152" t="s">
        <v>1</v>
      </c>
      <c r="F232" s="153" t="s">
        <v>386</v>
      </c>
      <c r="H232" s="154">
        <v>6.9</v>
      </c>
      <c r="I232" s="155"/>
      <c r="L232" s="151"/>
      <c r="M232" s="156"/>
      <c r="T232" s="157"/>
      <c r="AT232" s="152" t="s">
        <v>138</v>
      </c>
      <c r="AU232" s="152" t="s">
        <v>81</v>
      </c>
      <c r="AV232" s="12" t="s">
        <v>81</v>
      </c>
      <c r="AW232" s="12" t="s">
        <v>28</v>
      </c>
      <c r="AX232" s="12" t="s">
        <v>71</v>
      </c>
      <c r="AY232" s="152" t="s">
        <v>118</v>
      </c>
    </row>
    <row r="233" spans="2:51" s="13" customFormat="1" ht="12">
      <c r="B233" s="158"/>
      <c r="D233" s="146" t="s">
        <v>138</v>
      </c>
      <c r="E233" s="159" t="s">
        <v>1</v>
      </c>
      <c r="F233" s="160" t="s">
        <v>140</v>
      </c>
      <c r="H233" s="161">
        <v>20.1</v>
      </c>
      <c r="I233" s="162"/>
      <c r="L233" s="158"/>
      <c r="M233" s="163"/>
      <c r="T233" s="164"/>
      <c r="AT233" s="159" t="s">
        <v>138</v>
      </c>
      <c r="AU233" s="159" t="s">
        <v>81</v>
      </c>
      <c r="AV233" s="13" t="s">
        <v>125</v>
      </c>
      <c r="AW233" s="13" t="s">
        <v>28</v>
      </c>
      <c r="AX233" s="13" t="s">
        <v>79</v>
      </c>
      <c r="AY233" s="159" t="s">
        <v>118</v>
      </c>
    </row>
    <row r="234" spans="2:65" s="1" customFormat="1" ht="24.2" customHeight="1">
      <c r="B234" s="31"/>
      <c r="C234" s="132" t="s">
        <v>252</v>
      </c>
      <c r="D234" s="132" t="s">
        <v>121</v>
      </c>
      <c r="E234" s="133" t="s">
        <v>387</v>
      </c>
      <c r="F234" s="134" t="s">
        <v>388</v>
      </c>
      <c r="G234" s="135" t="s">
        <v>212</v>
      </c>
      <c r="H234" s="136">
        <v>38</v>
      </c>
      <c r="I234" s="137">
        <v>6174</v>
      </c>
      <c r="J234" s="138">
        <f>ROUND(I234*H234,2)</f>
        <v>234612</v>
      </c>
      <c r="K234" s="139"/>
      <c r="L234" s="31"/>
      <c r="M234" s="140" t="s">
        <v>1</v>
      </c>
      <c r="N234" s="141" t="s">
        <v>36</v>
      </c>
      <c r="P234" s="142">
        <f>O234*H234</f>
        <v>0</v>
      </c>
      <c r="Q234" s="142">
        <v>2.550538</v>
      </c>
      <c r="R234" s="142">
        <f>Q234*H234</f>
        <v>96.920444</v>
      </c>
      <c r="S234" s="142">
        <v>0</v>
      </c>
      <c r="T234" s="143">
        <f>S234*H234</f>
        <v>0</v>
      </c>
      <c r="AR234" s="144" t="s">
        <v>125</v>
      </c>
      <c r="AT234" s="144" t="s">
        <v>121</v>
      </c>
      <c r="AU234" s="144" t="s">
        <v>81</v>
      </c>
      <c r="AY234" s="16" t="s">
        <v>118</v>
      </c>
      <c r="BE234" s="145">
        <f>IF(N234="základní",J234,0)</f>
        <v>234612</v>
      </c>
      <c r="BF234" s="145">
        <f>IF(N234="snížená",J234,0)</f>
        <v>0</v>
      </c>
      <c r="BG234" s="145">
        <f>IF(N234="zákl. přenesená",J234,0)</f>
        <v>0</v>
      </c>
      <c r="BH234" s="145">
        <f>IF(N234="sníž. přenesená",J234,0)</f>
        <v>0</v>
      </c>
      <c r="BI234" s="145">
        <f>IF(N234="nulová",J234,0)</f>
        <v>0</v>
      </c>
      <c r="BJ234" s="16" t="s">
        <v>79</v>
      </c>
      <c r="BK234" s="145">
        <f>ROUND(I234*H234,2)</f>
        <v>234612</v>
      </c>
      <c r="BL234" s="16" t="s">
        <v>125</v>
      </c>
      <c r="BM234" s="144" t="s">
        <v>389</v>
      </c>
    </row>
    <row r="235" spans="2:47" s="1" customFormat="1" ht="19.5">
      <c r="B235" s="31"/>
      <c r="D235" s="146" t="s">
        <v>126</v>
      </c>
      <c r="F235" s="147" t="s">
        <v>390</v>
      </c>
      <c r="I235" s="148"/>
      <c r="L235" s="31"/>
      <c r="M235" s="149"/>
      <c r="T235" s="55"/>
      <c r="AT235" s="16" t="s">
        <v>126</v>
      </c>
      <c r="AU235" s="16" t="s">
        <v>81</v>
      </c>
    </row>
    <row r="236" spans="2:51" s="14" customFormat="1" ht="12">
      <c r="B236" s="165"/>
      <c r="D236" s="146" t="s">
        <v>138</v>
      </c>
      <c r="E236" s="166" t="s">
        <v>1</v>
      </c>
      <c r="F236" s="167" t="s">
        <v>391</v>
      </c>
      <c r="H236" s="166" t="s">
        <v>1</v>
      </c>
      <c r="I236" s="168"/>
      <c r="L236" s="165"/>
      <c r="M236" s="169"/>
      <c r="T236" s="170"/>
      <c r="AT236" s="166" t="s">
        <v>138</v>
      </c>
      <c r="AU236" s="166" t="s">
        <v>81</v>
      </c>
      <c r="AV236" s="14" t="s">
        <v>79</v>
      </c>
      <c r="AW236" s="14" t="s">
        <v>28</v>
      </c>
      <c r="AX236" s="14" t="s">
        <v>71</v>
      </c>
      <c r="AY236" s="166" t="s">
        <v>118</v>
      </c>
    </row>
    <row r="237" spans="2:51" s="12" customFormat="1" ht="12">
      <c r="B237" s="151"/>
      <c r="D237" s="146" t="s">
        <v>138</v>
      </c>
      <c r="E237" s="152" t="s">
        <v>1</v>
      </c>
      <c r="F237" s="153" t="s">
        <v>392</v>
      </c>
      <c r="H237" s="154">
        <v>38</v>
      </c>
      <c r="I237" s="155"/>
      <c r="L237" s="151"/>
      <c r="M237" s="156"/>
      <c r="T237" s="157"/>
      <c r="AT237" s="152" t="s">
        <v>138</v>
      </c>
      <c r="AU237" s="152" t="s">
        <v>81</v>
      </c>
      <c r="AV237" s="12" t="s">
        <v>81</v>
      </c>
      <c r="AW237" s="12" t="s">
        <v>28</v>
      </c>
      <c r="AX237" s="12" t="s">
        <v>71</v>
      </c>
      <c r="AY237" s="152" t="s">
        <v>118</v>
      </c>
    </row>
    <row r="238" spans="2:51" s="13" customFormat="1" ht="12">
      <c r="B238" s="158"/>
      <c r="D238" s="146" t="s">
        <v>138</v>
      </c>
      <c r="E238" s="159" t="s">
        <v>1</v>
      </c>
      <c r="F238" s="160" t="s">
        <v>140</v>
      </c>
      <c r="H238" s="161">
        <v>38</v>
      </c>
      <c r="I238" s="162"/>
      <c r="L238" s="158"/>
      <c r="M238" s="163"/>
      <c r="T238" s="164"/>
      <c r="AT238" s="159" t="s">
        <v>138</v>
      </c>
      <c r="AU238" s="159" t="s">
        <v>81</v>
      </c>
      <c r="AV238" s="13" t="s">
        <v>125</v>
      </c>
      <c r="AW238" s="13" t="s">
        <v>28</v>
      </c>
      <c r="AX238" s="13" t="s">
        <v>79</v>
      </c>
      <c r="AY238" s="159" t="s">
        <v>118</v>
      </c>
    </row>
    <row r="239" spans="2:65" s="1" customFormat="1" ht="16.5" customHeight="1">
      <c r="B239" s="31"/>
      <c r="C239" s="132" t="s">
        <v>393</v>
      </c>
      <c r="D239" s="132" t="s">
        <v>121</v>
      </c>
      <c r="E239" s="133" t="s">
        <v>394</v>
      </c>
      <c r="F239" s="134" t="s">
        <v>395</v>
      </c>
      <c r="G239" s="135" t="s">
        <v>191</v>
      </c>
      <c r="H239" s="136">
        <v>77.24</v>
      </c>
      <c r="I239" s="137">
        <v>1330</v>
      </c>
      <c r="J239" s="138">
        <f>ROUND(I239*H239,2)</f>
        <v>102729.2</v>
      </c>
      <c r="K239" s="139"/>
      <c r="L239" s="31"/>
      <c r="M239" s="140" t="s">
        <v>1</v>
      </c>
      <c r="N239" s="141" t="s">
        <v>36</v>
      </c>
      <c r="P239" s="142">
        <f>O239*H239</f>
        <v>0</v>
      </c>
      <c r="Q239" s="142">
        <v>0.001298</v>
      </c>
      <c r="R239" s="142">
        <f>Q239*H239</f>
        <v>0.10025751999999999</v>
      </c>
      <c r="S239" s="142">
        <v>0</v>
      </c>
      <c r="T239" s="143">
        <f>S239*H239</f>
        <v>0</v>
      </c>
      <c r="AR239" s="144" t="s">
        <v>125</v>
      </c>
      <c r="AT239" s="144" t="s">
        <v>121</v>
      </c>
      <c r="AU239" s="144" t="s">
        <v>81</v>
      </c>
      <c r="AY239" s="16" t="s">
        <v>118</v>
      </c>
      <c r="BE239" s="145">
        <f>IF(N239="základní",J239,0)</f>
        <v>102729.2</v>
      </c>
      <c r="BF239" s="145">
        <f>IF(N239="snížená",J239,0)</f>
        <v>0</v>
      </c>
      <c r="BG239" s="145">
        <f>IF(N239="zákl. přenesená",J239,0)</f>
        <v>0</v>
      </c>
      <c r="BH239" s="145">
        <f>IF(N239="sníž. přenesená",J239,0)</f>
        <v>0</v>
      </c>
      <c r="BI239" s="145">
        <f>IF(N239="nulová",J239,0)</f>
        <v>0</v>
      </c>
      <c r="BJ239" s="16" t="s">
        <v>79</v>
      </c>
      <c r="BK239" s="145">
        <f>ROUND(I239*H239,2)</f>
        <v>102729.2</v>
      </c>
      <c r="BL239" s="16" t="s">
        <v>125</v>
      </c>
      <c r="BM239" s="144" t="s">
        <v>396</v>
      </c>
    </row>
    <row r="240" spans="2:47" s="1" customFormat="1" ht="12">
      <c r="B240" s="31"/>
      <c r="D240" s="146" t="s">
        <v>126</v>
      </c>
      <c r="F240" s="147" t="s">
        <v>397</v>
      </c>
      <c r="I240" s="148"/>
      <c r="L240" s="31"/>
      <c r="M240" s="149"/>
      <c r="T240" s="55"/>
      <c r="AT240" s="16" t="s">
        <v>126</v>
      </c>
      <c r="AU240" s="16" t="s">
        <v>81</v>
      </c>
    </row>
    <row r="241" spans="2:51" s="12" customFormat="1" ht="12">
      <c r="B241" s="151"/>
      <c r="D241" s="146" t="s">
        <v>138</v>
      </c>
      <c r="E241" s="152" t="s">
        <v>1</v>
      </c>
      <c r="F241" s="153" t="s">
        <v>398</v>
      </c>
      <c r="H241" s="154">
        <v>36.8</v>
      </c>
      <c r="I241" s="155"/>
      <c r="L241" s="151"/>
      <c r="M241" s="156"/>
      <c r="T241" s="157"/>
      <c r="AT241" s="152" t="s">
        <v>138</v>
      </c>
      <c r="AU241" s="152" t="s">
        <v>81</v>
      </c>
      <c r="AV241" s="12" t="s">
        <v>81</v>
      </c>
      <c r="AW241" s="12" t="s">
        <v>28</v>
      </c>
      <c r="AX241" s="12" t="s">
        <v>71</v>
      </c>
      <c r="AY241" s="152" t="s">
        <v>118</v>
      </c>
    </row>
    <row r="242" spans="2:51" s="12" customFormat="1" ht="12">
      <c r="B242" s="151"/>
      <c r="D242" s="146" t="s">
        <v>138</v>
      </c>
      <c r="E242" s="152" t="s">
        <v>1</v>
      </c>
      <c r="F242" s="153" t="s">
        <v>399</v>
      </c>
      <c r="H242" s="154">
        <v>40.44</v>
      </c>
      <c r="I242" s="155"/>
      <c r="L242" s="151"/>
      <c r="M242" s="156"/>
      <c r="T242" s="157"/>
      <c r="AT242" s="152" t="s">
        <v>138</v>
      </c>
      <c r="AU242" s="152" t="s">
        <v>81</v>
      </c>
      <c r="AV242" s="12" t="s">
        <v>81</v>
      </c>
      <c r="AW242" s="12" t="s">
        <v>28</v>
      </c>
      <c r="AX242" s="12" t="s">
        <v>71</v>
      </c>
      <c r="AY242" s="152" t="s">
        <v>118</v>
      </c>
    </row>
    <row r="243" spans="2:51" s="13" customFormat="1" ht="12">
      <c r="B243" s="158"/>
      <c r="D243" s="146" t="s">
        <v>138</v>
      </c>
      <c r="E243" s="159" t="s">
        <v>1</v>
      </c>
      <c r="F243" s="160" t="s">
        <v>140</v>
      </c>
      <c r="H243" s="161">
        <v>77.24</v>
      </c>
      <c r="I243" s="162"/>
      <c r="L243" s="158"/>
      <c r="M243" s="163"/>
      <c r="T243" s="164"/>
      <c r="AT243" s="159" t="s">
        <v>138</v>
      </c>
      <c r="AU243" s="159" t="s">
        <v>81</v>
      </c>
      <c r="AV243" s="13" t="s">
        <v>125</v>
      </c>
      <c r="AW243" s="13" t="s">
        <v>28</v>
      </c>
      <c r="AX243" s="13" t="s">
        <v>79</v>
      </c>
      <c r="AY243" s="159" t="s">
        <v>118</v>
      </c>
    </row>
    <row r="244" spans="2:65" s="1" customFormat="1" ht="16.5" customHeight="1">
      <c r="B244" s="31"/>
      <c r="C244" s="132" t="s">
        <v>257</v>
      </c>
      <c r="D244" s="132" t="s">
        <v>121</v>
      </c>
      <c r="E244" s="133" t="s">
        <v>400</v>
      </c>
      <c r="F244" s="134" t="s">
        <v>401</v>
      </c>
      <c r="G244" s="135" t="s">
        <v>191</v>
      </c>
      <c r="H244" s="136">
        <v>77.24</v>
      </c>
      <c r="I244" s="137">
        <v>116</v>
      </c>
      <c r="J244" s="138">
        <f>ROUND(I244*H244,2)</f>
        <v>8959.84</v>
      </c>
      <c r="K244" s="139"/>
      <c r="L244" s="31"/>
      <c r="M244" s="140" t="s">
        <v>1</v>
      </c>
      <c r="N244" s="141" t="s">
        <v>36</v>
      </c>
      <c r="P244" s="142">
        <f>O244*H244</f>
        <v>0</v>
      </c>
      <c r="Q244" s="142">
        <v>3.6E-05</v>
      </c>
      <c r="R244" s="142">
        <f>Q244*H244</f>
        <v>0.00278064</v>
      </c>
      <c r="S244" s="142">
        <v>0</v>
      </c>
      <c r="T244" s="143">
        <f>S244*H244</f>
        <v>0</v>
      </c>
      <c r="AR244" s="144" t="s">
        <v>125</v>
      </c>
      <c r="AT244" s="144" t="s">
        <v>121</v>
      </c>
      <c r="AU244" s="144" t="s">
        <v>81</v>
      </c>
      <c r="AY244" s="16" t="s">
        <v>118</v>
      </c>
      <c r="BE244" s="145">
        <f>IF(N244="základní",J244,0)</f>
        <v>8959.84</v>
      </c>
      <c r="BF244" s="145">
        <f>IF(N244="snížená",J244,0)</f>
        <v>0</v>
      </c>
      <c r="BG244" s="145">
        <f>IF(N244="zákl. přenesená",J244,0)</f>
        <v>0</v>
      </c>
      <c r="BH244" s="145">
        <f>IF(N244="sníž. přenesená",J244,0)</f>
        <v>0</v>
      </c>
      <c r="BI244" s="145">
        <f>IF(N244="nulová",J244,0)</f>
        <v>0</v>
      </c>
      <c r="BJ244" s="16" t="s">
        <v>79</v>
      </c>
      <c r="BK244" s="145">
        <f>ROUND(I244*H244,2)</f>
        <v>8959.84</v>
      </c>
      <c r="BL244" s="16" t="s">
        <v>125</v>
      </c>
      <c r="BM244" s="144" t="s">
        <v>402</v>
      </c>
    </row>
    <row r="245" spans="2:47" s="1" customFormat="1" ht="19.5">
      <c r="B245" s="31"/>
      <c r="D245" s="146" t="s">
        <v>126</v>
      </c>
      <c r="F245" s="147" t="s">
        <v>403</v>
      </c>
      <c r="I245" s="148"/>
      <c r="L245" s="31"/>
      <c r="M245" s="149"/>
      <c r="T245" s="55"/>
      <c r="AT245" s="16" t="s">
        <v>126</v>
      </c>
      <c r="AU245" s="16" t="s">
        <v>81</v>
      </c>
    </row>
    <row r="246" spans="2:65" s="1" customFormat="1" ht="24.2" customHeight="1">
      <c r="B246" s="31"/>
      <c r="C246" s="132" t="s">
        <v>404</v>
      </c>
      <c r="D246" s="132" t="s">
        <v>121</v>
      </c>
      <c r="E246" s="133" t="s">
        <v>405</v>
      </c>
      <c r="F246" s="134" t="s">
        <v>406</v>
      </c>
      <c r="G246" s="135" t="s">
        <v>229</v>
      </c>
      <c r="H246" s="136">
        <v>7.03</v>
      </c>
      <c r="I246" s="137">
        <v>27886</v>
      </c>
      <c r="J246" s="138">
        <f>ROUND(I246*H246,2)</f>
        <v>196038.58</v>
      </c>
      <c r="K246" s="139"/>
      <c r="L246" s="31"/>
      <c r="M246" s="140" t="s">
        <v>1</v>
      </c>
      <c r="N246" s="141" t="s">
        <v>36</v>
      </c>
      <c r="P246" s="142">
        <f>O246*H246</f>
        <v>0</v>
      </c>
      <c r="Q246" s="142">
        <v>1.038303</v>
      </c>
      <c r="R246" s="142">
        <f>Q246*H246</f>
        <v>7.29927009</v>
      </c>
      <c r="S246" s="142">
        <v>0</v>
      </c>
      <c r="T246" s="143">
        <f>S246*H246</f>
        <v>0</v>
      </c>
      <c r="AR246" s="144" t="s">
        <v>125</v>
      </c>
      <c r="AT246" s="144" t="s">
        <v>121</v>
      </c>
      <c r="AU246" s="144" t="s">
        <v>81</v>
      </c>
      <c r="AY246" s="16" t="s">
        <v>118</v>
      </c>
      <c r="BE246" s="145">
        <f>IF(N246="základní",J246,0)</f>
        <v>196038.58</v>
      </c>
      <c r="BF246" s="145">
        <f>IF(N246="snížená",J246,0)</f>
        <v>0</v>
      </c>
      <c r="BG246" s="145">
        <f>IF(N246="zákl. přenesená",J246,0)</f>
        <v>0</v>
      </c>
      <c r="BH246" s="145">
        <f>IF(N246="sníž. přenesená",J246,0)</f>
        <v>0</v>
      </c>
      <c r="BI246" s="145">
        <f>IF(N246="nulová",J246,0)</f>
        <v>0</v>
      </c>
      <c r="BJ246" s="16" t="s">
        <v>79</v>
      </c>
      <c r="BK246" s="145">
        <f>ROUND(I246*H246,2)</f>
        <v>196038.58</v>
      </c>
      <c r="BL246" s="16" t="s">
        <v>125</v>
      </c>
      <c r="BM246" s="144" t="s">
        <v>407</v>
      </c>
    </row>
    <row r="247" spans="2:47" s="1" customFormat="1" ht="19.5">
      <c r="B247" s="31"/>
      <c r="D247" s="146" t="s">
        <v>126</v>
      </c>
      <c r="F247" s="147" t="s">
        <v>408</v>
      </c>
      <c r="I247" s="148"/>
      <c r="L247" s="31"/>
      <c r="M247" s="149"/>
      <c r="T247" s="55"/>
      <c r="AT247" s="16" t="s">
        <v>126</v>
      </c>
      <c r="AU247" s="16" t="s">
        <v>81</v>
      </c>
    </row>
    <row r="248" spans="2:51" s="12" customFormat="1" ht="12">
      <c r="B248" s="151"/>
      <c r="D248" s="146" t="s">
        <v>138</v>
      </c>
      <c r="E248" s="152" t="s">
        <v>1</v>
      </c>
      <c r="F248" s="153" t="s">
        <v>409</v>
      </c>
      <c r="H248" s="154">
        <v>7.03</v>
      </c>
      <c r="I248" s="155"/>
      <c r="L248" s="151"/>
      <c r="M248" s="156"/>
      <c r="T248" s="157"/>
      <c r="AT248" s="152" t="s">
        <v>138</v>
      </c>
      <c r="AU248" s="152" t="s">
        <v>81</v>
      </c>
      <c r="AV248" s="12" t="s">
        <v>81</v>
      </c>
      <c r="AW248" s="12" t="s">
        <v>28</v>
      </c>
      <c r="AX248" s="12" t="s">
        <v>71</v>
      </c>
      <c r="AY248" s="152" t="s">
        <v>118</v>
      </c>
    </row>
    <row r="249" spans="2:51" s="13" customFormat="1" ht="12">
      <c r="B249" s="158"/>
      <c r="D249" s="146" t="s">
        <v>138</v>
      </c>
      <c r="E249" s="159" t="s">
        <v>1</v>
      </c>
      <c r="F249" s="160" t="s">
        <v>140</v>
      </c>
      <c r="H249" s="161">
        <v>7.03</v>
      </c>
      <c r="I249" s="162"/>
      <c r="L249" s="158"/>
      <c r="M249" s="163"/>
      <c r="T249" s="164"/>
      <c r="AT249" s="159" t="s">
        <v>138</v>
      </c>
      <c r="AU249" s="159" t="s">
        <v>81</v>
      </c>
      <c r="AV249" s="13" t="s">
        <v>125</v>
      </c>
      <c r="AW249" s="13" t="s">
        <v>28</v>
      </c>
      <c r="AX249" s="13" t="s">
        <v>79</v>
      </c>
      <c r="AY249" s="159" t="s">
        <v>118</v>
      </c>
    </row>
    <row r="250" spans="2:65" s="1" customFormat="1" ht="33" customHeight="1">
      <c r="B250" s="31"/>
      <c r="C250" s="132" t="s">
        <v>335</v>
      </c>
      <c r="D250" s="132" t="s">
        <v>121</v>
      </c>
      <c r="E250" s="133" t="s">
        <v>410</v>
      </c>
      <c r="F250" s="134" t="s">
        <v>411</v>
      </c>
      <c r="G250" s="135" t="s">
        <v>276</v>
      </c>
      <c r="H250" s="136">
        <v>8</v>
      </c>
      <c r="I250" s="137">
        <v>1796</v>
      </c>
      <c r="J250" s="138">
        <f>ROUND(I250*H250,2)</f>
        <v>14368</v>
      </c>
      <c r="K250" s="139"/>
      <c r="L250" s="31"/>
      <c r="M250" s="140" t="s">
        <v>1</v>
      </c>
      <c r="N250" s="141" t="s">
        <v>36</v>
      </c>
      <c r="P250" s="142">
        <f>O250*H250</f>
        <v>0</v>
      </c>
      <c r="Q250" s="142">
        <v>0.00013668</v>
      </c>
      <c r="R250" s="142">
        <f>Q250*H250</f>
        <v>0.00109344</v>
      </c>
      <c r="S250" s="142">
        <v>0</v>
      </c>
      <c r="T250" s="143">
        <f>S250*H250</f>
        <v>0</v>
      </c>
      <c r="AR250" s="144" t="s">
        <v>125</v>
      </c>
      <c r="AT250" s="144" t="s">
        <v>121</v>
      </c>
      <c r="AU250" s="144" t="s">
        <v>81</v>
      </c>
      <c r="AY250" s="16" t="s">
        <v>118</v>
      </c>
      <c r="BE250" s="145">
        <f>IF(N250="základní",J250,0)</f>
        <v>14368</v>
      </c>
      <c r="BF250" s="145">
        <f>IF(N250="snížená",J250,0)</f>
        <v>0</v>
      </c>
      <c r="BG250" s="145">
        <f>IF(N250="zákl. přenesená",J250,0)</f>
        <v>0</v>
      </c>
      <c r="BH250" s="145">
        <f>IF(N250="sníž. přenesená",J250,0)</f>
        <v>0</v>
      </c>
      <c r="BI250" s="145">
        <f>IF(N250="nulová",J250,0)</f>
        <v>0</v>
      </c>
      <c r="BJ250" s="16" t="s">
        <v>79</v>
      </c>
      <c r="BK250" s="145">
        <f>ROUND(I250*H250,2)</f>
        <v>14368</v>
      </c>
      <c r="BL250" s="16" t="s">
        <v>125</v>
      </c>
      <c r="BM250" s="144" t="s">
        <v>412</v>
      </c>
    </row>
    <row r="251" spans="2:47" s="1" customFormat="1" ht="19.5">
      <c r="B251" s="31"/>
      <c r="D251" s="146" t="s">
        <v>126</v>
      </c>
      <c r="F251" s="147" t="s">
        <v>413</v>
      </c>
      <c r="I251" s="148"/>
      <c r="L251" s="31"/>
      <c r="M251" s="149"/>
      <c r="T251" s="55"/>
      <c r="AT251" s="16" t="s">
        <v>126</v>
      </c>
      <c r="AU251" s="16" t="s">
        <v>81</v>
      </c>
    </row>
    <row r="252" spans="2:51" s="14" customFormat="1" ht="12">
      <c r="B252" s="165"/>
      <c r="D252" s="146" t="s">
        <v>138</v>
      </c>
      <c r="E252" s="166" t="s">
        <v>1</v>
      </c>
      <c r="F252" s="167" t="s">
        <v>414</v>
      </c>
      <c r="H252" s="166" t="s">
        <v>1</v>
      </c>
      <c r="I252" s="168"/>
      <c r="L252" s="165"/>
      <c r="M252" s="169"/>
      <c r="T252" s="170"/>
      <c r="AT252" s="166" t="s">
        <v>138</v>
      </c>
      <c r="AU252" s="166" t="s">
        <v>81</v>
      </c>
      <c r="AV252" s="14" t="s">
        <v>79</v>
      </c>
      <c r="AW252" s="14" t="s">
        <v>28</v>
      </c>
      <c r="AX252" s="14" t="s">
        <v>71</v>
      </c>
      <c r="AY252" s="166" t="s">
        <v>118</v>
      </c>
    </row>
    <row r="253" spans="2:51" s="12" customFormat="1" ht="12">
      <c r="B253" s="151"/>
      <c r="D253" s="146" t="s">
        <v>138</v>
      </c>
      <c r="E253" s="152" t="s">
        <v>1</v>
      </c>
      <c r="F253" s="153" t="s">
        <v>415</v>
      </c>
      <c r="H253" s="154">
        <v>8</v>
      </c>
      <c r="I253" s="155"/>
      <c r="L253" s="151"/>
      <c r="M253" s="156"/>
      <c r="T253" s="157"/>
      <c r="AT253" s="152" t="s">
        <v>138</v>
      </c>
      <c r="AU253" s="152" t="s">
        <v>81</v>
      </c>
      <c r="AV253" s="12" t="s">
        <v>81</v>
      </c>
      <c r="AW253" s="12" t="s">
        <v>28</v>
      </c>
      <c r="AX253" s="12" t="s">
        <v>71</v>
      </c>
      <c r="AY253" s="152" t="s">
        <v>118</v>
      </c>
    </row>
    <row r="254" spans="2:51" s="13" customFormat="1" ht="12">
      <c r="B254" s="158"/>
      <c r="D254" s="146" t="s">
        <v>138</v>
      </c>
      <c r="E254" s="159" t="s">
        <v>1</v>
      </c>
      <c r="F254" s="160" t="s">
        <v>140</v>
      </c>
      <c r="H254" s="161">
        <v>8</v>
      </c>
      <c r="I254" s="162"/>
      <c r="L254" s="158"/>
      <c r="M254" s="163"/>
      <c r="T254" s="164"/>
      <c r="AT254" s="159" t="s">
        <v>138</v>
      </c>
      <c r="AU254" s="159" t="s">
        <v>81</v>
      </c>
      <c r="AV254" s="13" t="s">
        <v>125</v>
      </c>
      <c r="AW254" s="13" t="s">
        <v>28</v>
      </c>
      <c r="AX254" s="13" t="s">
        <v>79</v>
      </c>
      <c r="AY254" s="159" t="s">
        <v>118</v>
      </c>
    </row>
    <row r="255" spans="2:65" s="1" customFormat="1" ht="33" customHeight="1">
      <c r="B255" s="31"/>
      <c r="C255" s="132" t="s">
        <v>416</v>
      </c>
      <c r="D255" s="132" t="s">
        <v>121</v>
      </c>
      <c r="E255" s="133" t="s">
        <v>417</v>
      </c>
      <c r="F255" s="134" t="s">
        <v>418</v>
      </c>
      <c r="G255" s="135" t="s">
        <v>276</v>
      </c>
      <c r="H255" s="136">
        <v>12.8</v>
      </c>
      <c r="I255" s="137">
        <v>2014</v>
      </c>
      <c r="J255" s="138">
        <f>ROUND(I255*H255,2)</f>
        <v>25779.2</v>
      </c>
      <c r="K255" s="139"/>
      <c r="L255" s="31"/>
      <c r="M255" s="140" t="s">
        <v>1</v>
      </c>
      <c r="N255" s="141" t="s">
        <v>36</v>
      </c>
      <c r="P255" s="142">
        <f>O255*H255</f>
        <v>0</v>
      </c>
      <c r="Q255" s="142">
        <v>0.00015153</v>
      </c>
      <c r="R255" s="142">
        <f>Q255*H255</f>
        <v>0.0019395840000000003</v>
      </c>
      <c r="S255" s="142">
        <v>0</v>
      </c>
      <c r="T255" s="143">
        <f>S255*H255</f>
        <v>0</v>
      </c>
      <c r="AR255" s="144" t="s">
        <v>125</v>
      </c>
      <c r="AT255" s="144" t="s">
        <v>121</v>
      </c>
      <c r="AU255" s="144" t="s">
        <v>81</v>
      </c>
      <c r="AY255" s="16" t="s">
        <v>118</v>
      </c>
      <c r="BE255" s="145">
        <f>IF(N255="základní",J255,0)</f>
        <v>25779.2</v>
      </c>
      <c r="BF255" s="145">
        <f>IF(N255="snížená",J255,0)</f>
        <v>0</v>
      </c>
      <c r="BG255" s="145">
        <f>IF(N255="zákl. přenesená",J255,0)</f>
        <v>0</v>
      </c>
      <c r="BH255" s="145">
        <f>IF(N255="sníž. přenesená",J255,0)</f>
        <v>0</v>
      </c>
      <c r="BI255" s="145">
        <f>IF(N255="nulová",J255,0)</f>
        <v>0</v>
      </c>
      <c r="BJ255" s="16" t="s">
        <v>79</v>
      </c>
      <c r="BK255" s="145">
        <f>ROUND(I255*H255,2)</f>
        <v>25779.2</v>
      </c>
      <c r="BL255" s="16" t="s">
        <v>125</v>
      </c>
      <c r="BM255" s="144" t="s">
        <v>419</v>
      </c>
    </row>
    <row r="256" spans="2:47" s="1" customFormat="1" ht="19.5">
      <c r="B256" s="31"/>
      <c r="D256" s="146" t="s">
        <v>126</v>
      </c>
      <c r="F256" s="147" t="s">
        <v>420</v>
      </c>
      <c r="I256" s="148"/>
      <c r="L256" s="31"/>
      <c r="M256" s="149"/>
      <c r="T256" s="55"/>
      <c r="AT256" s="16" t="s">
        <v>126</v>
      </c>
      <c r="AU256" s="16" t="s">
        <v>81</v>
      </c>
    </row>
    <row r="257" spans="2:51" s="14" customFormat="1" ht="12">
      <c r="B257" s="165"/>
      <c r="D257" s="146" t="s">
        <v>138</v>
      </c>
      <c r="E257" s="166" t="s">
        <v>1</v>
      </c>
      <c r="F257" s="167" t="s">
        <v>421</v>
      </c>
      <c r="H257" s="166" t="s">
        <v>1</v>
      </c>
      <c r="I257" s="168"/>
      <c r="L257" s="165"/>
      <c r="M257" s="169"/>
      <c r="T257" s="170"/>
      <c r="AT257" s="166" t="s">
        <v>138</v>
      </c>
      <c r="AU257" s="166" t="s">
        <v>81</v>
      </c>
      <c r="AV257" s="14" t="s">
        <v>79</v>
      </c>
      <c r="AW257" s="14" t="s">
        <v>28</v>
      </c>
      <c r="AX257" s="14" t="s">
        <v>71</v>
      </c>
      <c r="AY257" s="166" t="s">
        <v>118</v>
      </c>
    </row>
    <row r="258" spans="2:51" s="12" customFormat="1" ht="12">
      <c r="B258" s="151"/>
      <c r="D258" s="146" t="s">
        <v>138</v>
      </c>
      <c r="E258" s="152" t="s">
        <v>1</v>
      </c>
      <c r="F258" s="153" t="s">
        <v>422</v>
      </c>
      <c r="H258" s="154">
        <v>12.8</v>
      </c>
      <c r="I258" s="155"/>
      <c r="L258" s="151"/>
      <c r="M258" s="156"/>
      <c r="T258" s="157"/>
      <c r="AT258" s="152" t="s">
        <v>138</v>
      </c>
      <c r="AU258" s="152" t="s">
        <v>81</v>
      </c>
      <c r="AV258" s="12" t="s">
        <v>81</v>
      </c>
      <c r="AW258" s="12" t="s">
        <v>28</v>
      </c>
      <c r="AX258" s="12" t="s">
        <v>71</v>
      </c>
      <c r="AY258" s="152" t="s">
        <v>118</v>
      </c>
    </row>
    <row r="259" spans="2:51" s="13" customFormat="1" ht="12">
      <c r="B259" s="158"/>
      <c r="D259" s="146" t="s">
        <v>138</v>
      </c>
      <c r="E259" s="159" t="s">
        <v>1</v>
      </c>
      <c r="F259" s="160" t="s">
        <v>140</v>
      </c>
      <c r="H259" s="161">
        <v>12.8</v>
      </c>
      <c r="I259" s="162"/>
      <c r="L259" s="158"/>
      <c r="M259" s="163"/>
      <c r="T259" s="164"/>
      <c r="AT259" s="159" t="s">
        <v>138</v>
      </c>
      <c r="AU259" s="159" t="s">
        <v>81</v>
      </c>
      <c r="AV259" s="13" t="s">
        <v>125</v>
      </c>
      <c r="AW259" s="13" t="s">
        <v>28</v>
      </c>
      <c r="AX259" s="13" t="s">
        <v>79</v>
      </c>
      <c r="AY259" s="159" t="s">
        <v>118</v>
      </c>
    </row>
    <row r="260" spans="2:65" s="1" customFormat="1" ht="16.5" customHeight="1">
      <c r="B260" s="31"/>
      <c r="C260" s="174" t="s">
        <v>340</v>
      </c>
      <c r="D260" s="174" t="s">
        <v>293</v>
      </c>
      <c r="E260" s="175" t="s">
        <v>423</v>
      </c>
      <c r="F260" s="176" t="s">
        <v>424</v>
      </c>
      <c r="G260" s="177" t="s">
        <v>229</v>
      </c>
      <c r="H260" s="178">
        <v>4.654</v>
      </c>
      <c r="I260" s="179">
        <v>6184</v>
      </c>
      <c r="J260" s="180">
        <f>ROUND(I260*H260,2)</f>
        <v>28780.34</v>
      </c>
      <c r="K260" s="181"/>
      <c r="L260" s="182"/>
      <c r="M260" s="183" t="s">
        <v>1</v>
      </c>
      <c r="N260" s="184" t="s">
        <v>36</v>
      </c>
      <c r="P260" s="142">
        <f>O260*H260</f>
        <v>0</v>
      </c>
      <c r="Q260" s="142">
        <v>1</v>
      </c>
      <c r="R260" s="142">
        <f>Q260*H260</f>
        <v>4.654</v>
      </c>
      <c r="S260" s="142">
        <v>0</v>
      </c>
      <c r="T260" s="143">
        <f>S260*H260</f>
        <v>0</v>
      </c>
      <c r="AR260" s="144" t="s">
        <v>137</v>
      </c>
      <c r="AT260" s="144" t="s">
        <v>293</v>
      </c>
      <c r="AU260" s="144" t="s">
        <v>81</v>
      </c>
      <c r="AY260" s="16" t="s">
        <v>118</v>
      </c>
      <c r="BE260" s="145">
        <f>IF(N260="základní",J260,0)</f>
        <v>28780.34</v>
      </c>
      <c r="BF260" s="145">
        <f>IF(N260="snížená",J260,0)</f>
        <v>0</v>
      </c>
      <c r="BG260" s="145">
        <f>IF(N260="zákl. přenesená",J260,0)</f>
        <v>0</v>
      </c>
      <c r="BH260" s="145">
        <f>IF(N260="sníž. přenesená",J260,0)</f>
        <v>0</v>
      </c>
      <c r="BI260" s="145">
        <f>IF(N260="nulová",J260,0)</f>
        <v>0</v>
      </c>
      <c r="BJ260" s="16" t="s">
        <v>79</v>
      </c>
      <c r="BK260" s="145">
        <f>ROUND(I260*H260,2)</f>
        <v>28780.34</v>
      </c>
      <c r="BL260" s="16" t="s">
        <v>125</v>
      </c>
      <c r="BM260" s="144" t="s">
        <v>425</v>
      </c>
    </row>
    <row r="261" spans="2:47" s="1" customFormat="1" ht="12">
      <c r="B261" s="31"/>
      <c r="D261" s="146" t="s">
        <v>126</v>
      </c>
      <c r="F261" s="147" t="s">
        <v>424</v>
      </c>
      <c r="I261" s="148"/>
      <c r="L261" s="31"/>
      <c r="M261" s="149"/>
      <c r="T261" s="55"/>
      <c r="AT261" s="16" t="s">
        <v>126</v>
      </c>
      <c r="AU261" s="16" t="s">
        <v>81</v>
      </c>
    </row>
    <row r="262" spans="2:51" s="12" customFormat="1" ht="12">
      <c r="B262" s="151"/>
      <c r="D262" s="146" t="s">
        <v>138</v>
      </c>
      <c r="E262" s="152" t="s">
        <v>1</v>
      </c>
      <c r="F262" s="153" t="s">
        <v>426</v>
      </c>
      <c r="H262" s="154">
        <v>2.304</v>
      </c>
      <c r="I262" s="155"/>
      <c r="L262" s="151"/>
      <c r="M262" s="156"/>
      <c r="T262" s="157"/>
      <c r="AT262" s="152" t="s">
        <v>138</v>
      </c>
      <c r="AU262" s="152" t="s">
        <v>81</v>
      </c>
      <c r="AV262" s="12" t="s">
        <v>81</v>
      </c>
      <c r="AW262" s="12" t="s">
        <v>28</v>
      </c>
      <c r="AX262" s="12" t="s">
        <v>71</v>
      </c>
      <c r="AY262" s="152" t="s">
        <v>118</v>
      </c>
    </row>
    <row r="263" spans="2:51" s="12" customFormat="1" ht="12">
      <c r="B263" s="151"/>
      <c r="D263" s="146" t="s">
        <v>138</v>
      </c>
      <c r="E263" s="152" t="s">
        <v>1</v>
      </c>
      <c r="F263" s="153" t="s">
        <v>427</v>
      </c>
      <c r="H263" s="154">
        <v>2.35</v>
      </c>
      <c r="I263" s="155"/>
      <c r="L263" s="151"/>
      <c r="M263" s="156"/>
      <c r="T263" s="157"/>
      <c r="AT263" s="152" t="s">
        <v>138</v>
      </c>
      <c r="AU263" s="152" t="s">
        <v>81</v>
      </c>
      <c r="AV263" s="12" t="s">
        <v>81</v>
      </c>
      <c r="AW263" s="12" t="s">
        <v>28</v>
      </c>
      <c r="AX263" s="12" t="s">
        <v>71</v>
      </c>
      <c r="AY263" s="152" t="s">
        <v>118</v>
      </c>
    </row>
    <row r="264" spans="2:51" s="13" customFormat="1" ht="12">
      <c r="B264" s="158"/>
      <c r="D264" s="146" t="s">
        <v>138</v>
      </c>
      <c r="E264" s="159" t="s">
        <v>1</v>
      </c>
      <c r="F264" s="160" t="s">
        <v>140</v>
      </c>
      <c r="H264" s="161">
        <v>4.654</v>
      </c>
      <c r="I264" s="162"/>
      <c r="L264" s="158"/>
      <c r="M264" s="163"/>
      <c r="T264" s="164"/>
      <c r="AT264" s="159" t="s">
        <v>138</v>
      </c>
      <c r="AU264" s="159" t="s">
        <v>81</v>
      </c>
      <c r="AV264" s="13" t="s">
        <v>125</v>
      </c>
      <c r="AW264" s="13" t="s">
        <v>28</v>
      </c>
      <c r="AX264" s="13" t="s">
        <v>79</v>
      </c>
      <c r="AY264" s="159" t="s">
        <v>118</v>
      </c>
    </row>
    <row r="265" spans="2:65" s="1" customFormat="1" ht="24.2" customHeight="1">
      <c r="B265" s="31"/>
      <c r="C265" s="132" t="s">
        <v>428</v>
      </c>
      <c r="D265" s="132" t="s">
        <v>121</v>
      </c>
      <c r="E265" s="133" t="s">
        <v>429</v>
      </c>
      <c r="F265" s="134" t="s">
        <v>430</v>
      </c>
      <c r="G265" s="135" t="s">
        <v>202</v>
      </c>
      <c r="H265" s="136">
        <v>96</v>
      </c>
      <c r="I265" s="137">
        <v>109</v>
      </c>
      <c r="J265" s="138">
        <f>ROUND(I265*H265,2)</f>
        <v>10464</v>
      </c>
      <c r="K265" s="139"/>
      <c r="L265" s="31"/>
      <c r="M265" s="140" t="s">
        <v>1</v>
      </c>
      <c r="N265" s="141" t="s">
        <v>36</v>
      </c>
      <c r="P265" s="142">
        <f>O265*H265</f>
        <v>0</v>
      </c>
      <c r="Q265" s="142">
        <v>0.03701</v>
      </c>
      <c r="R265" s="142">
        <f>Q265*H265</f>
        <v>3.55296</v>
      </c>
      <c r="S265" s="142">
        <v>0</v>
      </c>
      <c r="T265" s="143">
        <f>S265*H265</f>
        <v>0</v>
      </c>
      <c r="AR265" s="144" t="s">
        <v>125</v>
      </c>
      <c r="AT265" s="144" t="s">
        <v>121</v>
      </c>
      <c r="AU265" s="144" t="s">
        <v>81</v>
      </c>
      <c r="AY265" s="16" t="s">
        <v>118</v>
      </c>
      <c r="BE265" s="145">
        <f>IF(N265="základní",J265,0)</f>
        <v>10464</v>
      </c>
      <c r="BF265" s="145">
        <f>IF(N265="snížená",J265,0)</f>
        <v>0</v>
      </c>
      <c r="BG265" s="145">
        <f>IF(N265="zákl. přenesená",J265,0)</f>
        <v>0</v>
      </c>
      <c r="BH265" s="145">
        <f>IF(N265="sníž. přenesená",J265,0)</f>
        <v>0</v>
      </c>
      <c r="BI265" s="145">
        <f>IF(N265="nulová",J265,0)</f>
        <v>0</v>
      </c>
      <c r="BJ265" s="16" t="s">
        <v>79</v>
      </c>
      <c r="BK265" s="145">
        <f>ROUND(I265*H265,2)</f>
        <v>10464</v>
      </c>
      <c r="BL265" s="16" t="s">
        <v>125</v>
      </c>
      <c r="BM265" s="144" t="s">
        <v>431</v>
      </c>
    </row>
    <row r="266" spans="2:47" s="1" customFormat="1" ht="29.25">
      <c r="B266" s="31"/>
      <c r="D266" s="146" t="s">
        <v>126</v>
      </c>
      <c r="F266" s="147" t="s">
        <v>432</v>
      </c>
      <c r="I266" s="148"/>
      <c r="L266" s="31"/>
      <c r="M266" s="149"/>
      <c r="T266" s="55"/>
      <c r="AT266" s="16" t="s">
        <v>126</v>
      </c>
      <c r="AU266" s="16" t="s">
        <v>81</v>
      </c>
    </row>
    <row r="267" spans="2:51" s="12" customFormat="1" ht="12">
      <c r="B267" s="151"/>
      <c r="D267" s="146" t="s">
        <v>138</v>
      </c>
      <c r="E267" s="152" t="s">
        <v>1</v>
      </c>
      <c r="F267" s="153" t="s">
        <v>433</v>
      </c>
      <c r="H267" s="154">
        <v>96</v>
      </c>
      <c r="I267" s="155"/>
      <c r="L267" s="151"/>
      <c r="M267" s="156"/>
      <c r="T267" s="157"/>
      <c r="AT267" s="152" t="s">
        <v>138</v>
      </c>
      <c r="AU267" s="152" t="s">
        <v>81</v>
      </c>
      <c r="AV267" s="12" t="s">
        <v>81</v>
      </c>
      <c r="AW267" s="12" t="s">
        <v>28</v>
      </c>
      <c r="AX267" s="12" t="s">
        <v>71</v>
      </c>
      <c r="AY267" s="152" t="s">
        <v>118</v>
      </c>
    </row>
    <row r="268" spans="2:51" s="13" customFormat="1" ht="12">
      <c r="B268" s="158"/>
      <c r="D268" s="146" t="s">
        <v>138</v>
      </c>
      <c r="E268" s="159" t="s">
        <v>1</v>
      </c>
      <c r="F268" s="160" t="s">
        <v>140</v>
      </c>
      <c r="H268" s="161">
        <v>96</v>
      </c>
      <c r="I268" s="162"/>
      <c r="L268" s="158"/>
      <c r="M268" s="163"/>
      <c r="T268" s="164"/>
      <c r="AT268" s="159" t="s">
        <v>138</v>
      </c>
      <c r="AU268" s="159" t="s">
        <v>81</v>
      </c>
      <c r="AV268" s="13" t="s">
        <v>125</v>
      </c>
      <c r="AW268" s="13" t="s">
        <v>28</v>
      </c>
      <c r="AX268" s="13" t="s">
        <v>79</v>
      </c>
      <c r="AY268" s="159" t="s">
        <v>118</v>
      </c>
    </row>
    <row r="269" spans="2:65" s="1" customFormat="1" ht="24.2" customHeight="1">
      <c r="B269" s="31"/>
      <c r="C269" s="132" t="s">
        <v>346</v>
      </c>
      <c r="D269" s="132" t="s">
        <v>121</v>
      </c>
      <c r="E269" s="133" t="s">
        <v>434</v>
      </c>
      <c r="F269" s="134" t="s">
        <v>435</v>
      </c>
      <c r="G269" s="135" t="s">
        <v>202</v>
      </c>
      <c r="H269" s="136">
        <v>288</v>
      </c>
      <c r="I269" s="137">
        <v>327</v>
      </c>
      <c r="J269" s="138">
        <f>ROUND(I269*H269,2)</f>
        <v>94176</v>
      </c>
      <c r="K269" s="139"/>
      <c r="L269" s="31"/>
      <c r="M269" s="140" t="s">
        <v>1</v>
      </c>
      <c r="N269" s="141" t="s">
        <v>36</v>
      </c>
      <c r="P269" s="142">
        <f>O269*H269</f>
        <v>0</v>
      </c>
      <c r="Q269" s="142">
        <v>0.03701</v>
      </c>
      <c r="R269" s="142">
        <f>Q269*H269</f>
        <v>10.65888</v>
      </c>
      <c r="S269" s="142">
        <v>0</v>
      </c>
      <c r="T269" s="143">
        <f>S269*H269</f>
        <v>0</v>
      </c>
      <c r="AR269" s="144" t="s">
        <v>125</v>
      </c>
      <c r="AT269" s="144" t="s">
        <v>121</v>
      </c>
      <c r="AU269" s="144" t="s">
        <v>81</v>
      </c>
      <c r="AY269" s="16" t="s">
        <v>118</v>
      </c>
      <c r="BE269" s="145">
        <f>IF(N269="základní",J269,0)</f>
        <v>94176</v>
      </c>
      <c r="BF269" s="145">
        <f>IF(N269="snížená",J269,0)</f>
        <v>0</v>
      </c>
      <c r="BG269" s="145">
        <f>IF(N269="zákl. přenesená",J269,0)</f>
        <v>0</v>
      </c>
      <c r="BH269" s="145">
        <f>IF(N269="sníž. přenesená",J269,0)</f>
        <v>0</v>
      </c>
      <c r="BI269" s="145">
        <f>IF(N269="nulová",J269,0)</f>
        <v>0</v>
      </c>
      <c r="BJ269" s="16" t="s">
        <v>79</v>
      </c>
      <c r="BK269" s="145">
        <f>ROUND(I269*H269,2)</f>
        <v>94176</v>
      </c>
      <c r="BL269" s="16" t="s">
        <v>125</v>
      </c>
      <c r="BM269" s="144" t="s">
        <v>436</v>
      </c>
    </row>
    <row r="270" spans="2:47" s="1" customFormat="1" ht="29.25">
      <c r="B270" s="31"/>
      <c r="D270" s="146" t="s">
        <v>126</v>
      </c>
      <c r="F270" s="147" t="s">
        <v>437</v>
      </c>
      <c r="I270" s="148"/>
      <c r="L270" s="31"/>
      <c r="M270" s="149"/>
      <c r="T270" s="55"/>
      <c r="AT270" s="16" t="s">
        <v>126</v>
      </c>
      <c r="AU270" s="16" t="s">
        <v>81</v>
      </c>
    </row>
    <row r="271" spans="2:51" s="12" customFormat="1" ht="12">
      <c r="B271" s="151"/>
      <c r="D271" s="146" t="s">
        <v>138</v>
      </c>
      <c r="E271" s="152" t="s">
        <v>1</v>
      </c>
      <c r="F271" s="153" t="s">
        <v>438</v>
      </c>
      <c r="H271" s="154">
        <v>288</v>
      </c>
      <c r="I271" s="155"/>
      <c r="L271" s="151"/>
      <c r="M271" s="156"/>
      <c r="T271" s="157"/>
      <c r="AT271" s="152" t="s">
        <v>138</v>
      </c>
      <c r="AU271" s="152" t="s">
        <v>81</v>
      </c>
      <c r="AV271" s="12" t="s">
        <v>81</v>
      </c>
      <c r="AW271" s="12" t="s">
        <v>28</v>
      </c>
      <c r="AX271" s="12" t="s">
        <v>71</v>
      </c>
      <c r="AY271" s="152" t="s">
        <v>118</v>
      </c>
    </row>
    <row r="272" spans="2:51" s="13" customFormat="1" ht="12">
      <c r="B272" s="158"/>
      <c r="D272" s="146" t="s">
        <v>138</v>
      </c>
      <c r="E272" s="159" t="s">
        <v>1</v>
      </c>
      <c r="F272" s="160" t="s">
        <v>140</v>
      </c>
      <c r="H272" s="161">
        <v>288</v>
      </c>
      <c r="I272" s="162"/>
      <c r="L272" s="158"/>
      <c r="M272" s="163"/>
      <c r="T272" s="164"/>
      <c r="AT272" s="159" t="s">
        <v>138</v>
      </c>
      <c r="AU272" s="159" t="s">
        <v>81</v>
      </c>
      <c r="AV272" s="13" t="s">
        <v>125</v>
      </c>
      <c r="AW272" s="13" t="s">
        <v>28</v>
      </c>
      <c r="AX272" s="13" t="s">
        <v>79</v>
      </c>
      <c r="AY272" s="159" t="s">
        <v>118</v>
      </c>
    </row>
    <row r="273" spans="2:65" s="1" customFormat="1" ht="24.2" customHeight="1">
      <c r="B273" s="31"/>
      <c r="C273" s="174" t="s">
        <v>439</v>
      </c>
      <c r="D273" s="174" t="s">
        <v>293</v>
      </c>
      <c r="E273" s="175" t="s">
        <v>440</v>
      </c>
      <c r="F273" s="176" t="s">
        <v>441</v>
      </c>
      <c r="G273" s="177" t="s">
        <v>202</v>
      </c>
      <c r="H273" s="178">
        <v>384</v>
      </c>
      <c r="I273" s="179">
        <v>1503</v>
      </c>
      <c r="J273" s="180">
        <f>ROUND(I273*H273,2)</f>
        <v>577152</v>
      </c>
      <c r="K273" s="181"/>
      <c r="L273" s="182"/>
      <c r="M273" s="183" t="s">
        <v>1</v>
      </c>
      <c r="N273" s="184" t="s">
        <v>36</v>
      </c>
      <c r="P273" s="142">
        <f>O273*H273</f>
        <v>0</v>
      </c>
      <c r="Q273" s="142">
        <v>0.03394</v>
      </c>
      <c r="R273" s="142">
        <f>Q273*H273</f>
        <v>13.03296</v>
      </c>
      <c r="S273" s="142">
        <v>0</v>
      </c>
      <c r="T273" s="143">
        <f>S273*H273</f>
        <v>0</v>
      </c>
      <c r="AR273" s="144" t="s">
        <v>137</v>
      </c>
      <c r="AT273" s="144" t="s">
        <v>293</v>
      </c>
      <c r="AU273" s="144" t="s">
        <v>81</v>
      </c>
      <c r="AY273" s="16" t="s">
        <v>118</v>
      </c>
      <c r="BE273" s="145">
        <f>IF(N273="základní",J273,0)</f>
        <v>577152</v>
      </c>
      <c r="BF273" s="145">
        <f>IF(N273="snížená",J273,0)</f>
        <v>0</v>
      </c>
      <c r="BG273" s="145">
        <f>IF(N273="zákl. přenesená",J273,0)</f>
        <v>0</v>
      </c>
      <c r="BH273" s="145">
        <f>IF(N273="sníž. přenesená",J273,0)</f>
        <v>0</v>
      </c>
      <c r="BI273" s="145">
        <f>IF(N273="nulová",J273,0)</f>
        <v>0</v>
      </c>
      <c r="BJ273" s="16" t="s">
        <v>79</v>
      </c>
      <c r="BK273" s="145">
        <f>ROUND(I273*H273,2)</f>
        <v>577152</v>
      </c>
      <c r="BL273" s="16" t="s">
        <v>125</v>
      </c>
      <c r="BM273" s="144" t="s">
        <v>442</v>
      </c>
    </row>
    <row r="274" spans="2:47" s="1" customFormat="1" ht="12">
      <c r="B274" s="31"/>
      <c r="D274" s="146" t="s">
        <v>126</v>
      </c>
      <c r="F274" s="147" t="s">
        <v>441</v>
      </c>
      <c r="I274" s="148"/>
      <c r="L274" s="31"/>
      <c r="M274" s="149"/>
      <c r="T274" s="55"/>
      <c r="AT274" s="16" t="s">
        <v>126</v>
      </c>
      <c r="AU274" s="16" t="s">
        <v>81</v>
      </c>
    </row>
    <row r="275" spans="2:51" s="12" customFormat="1" ht="12">
      <c r="B275" s="151"/>
      <c r="D275" s="146" t="s">
        <v>138</v>
      </c>
      <c r="E275" s="152" t="s">
        <v>1</v>
      </c>
      <c r="F275" s="153" t="s">
        <v>443</v>
      </c>
      <c r="H275" s="154">
        <v>384</v>
      </c>
      <c r="I275" s="155"/>
      <c r="L275" s="151"/>
      <c r="M275" s="156"/>
      <c r="T275" s="157"/>
      <c r="AT275" s="152" t="s">
        <v>138</v>
      </c>
      <c r="AU275" s="152" t="s">
        <v>81</v>
      </c>
      <c r="AV275" s="12" t="s">
        <v>81</v>
      </c>
      <c r="AW275" s="12" t="s">
        <v>28</v>
      </c>
      <c r="AX275" s="12" t="s">
        <v>71</v>
      </c>
      <c r="AY275" s="152" t="s">
        <v>118</v>
      </c>
    </row>
    <row r="276" spans="2:51" s="13" customFormat="1" ht="12">
      <c r="B276" s="158"/>
      <c r="D276" s="146" t="s">
        <v>138</v>
      </c>
      <c r="E276" s="159" t="s">
        <v>1</v>
      </c>
      <c r="F276" s="160" t="s">
        <v>140</v>
      </c>
      <c r="H276" s="161">
        <v>384</v>
      </c>
      <c r="I276" s="162"/>
      <c r="L276" s="158"/>
      <c r="M276" s="163"/>
      <c r="T276" s="164"/>
      <c r="AT276" s="159" t="s">
        <v>138</v>
      </c>
      <c r="AU276" s="159" t="s">
        <v>81</v>
      </c>
      <c r="AV276" s="13" t="s">
        <v>125</v>
      </c>
      <c r="AW276" s="13" t="s">
        <v>28</v>
      </c>
      <c r="AX276" s="13" t="s">
        <v>79</v>
      </c>
      <c r="AY276" s="159" t="s">
        <v>118</v>
      </c>
    </row>
    <row r="277" spans="2:65" s="1" customFormat="1" ht="24.2" customHeight="1">
      <c r="B277" s="31"/>
      <c r="C277" s="132" t="s">
        <v>353</v>
      </c>
      <c r="D277" s="132" t="s">
        <v>121</v>
      </c>
      <c r="E277" s="133" t="s">
        <v>444</v>
      </c>
      <c r="F277" s="134" t="s">
        <v>445</v>
      </c>
      <c r="G277" s="135" t="s">
        <v>446</v>
      </c>
      <c r="H277" s="136">
        <v>16</v>
      </c>
      <c r="I277" s="137">
        <v>729</v>
      </c>
      <c r="J277" s="138">
        <f>ROUND(I277*H277,2)</f>
        <v>11664</v>
      </c>
      <c r="K277" s="139"/>
      <c r="L277" s="31"/>
      <c r="M277" s="140" t="s">
        <v>1</v>
      </c>
      <c r="N277" s="141" t="s">
        <v>36</v>
      </c>
      <c r="P277" s="142">
        <f>O277*H277</f>
        <v>0</v>
      </c>
      <c r="Q277" s="142">
        <v>0.000606</v>
      </c>
      <c r="R277" s="142">
        <f>Q277*H277</f>
        <v>0.009696</v>
      </c>
      <c r="S277" s="142">
        <v>0</v>
      </c>
      <c r="T277" s="143">
        <f>S277*H277</f>
        <v>0</v>
      </c>
      <c r="AR277" s="144" t="s">
        <v>125</v>
      </c>
      <c r="AT277" s="144" t="s">
        <v>121</v>
      </c>
      <c r="AU277" s="144" t="s">
        <v>81</v>
      </c>
      <c r="AY277" s="16" t="s">
        <v>118</v>
      </c>
      <c r="BE277" s="145">
        <f>IF(N277="základní",J277,0)</f>
        <v>11664</v>
      </c>
      <c r="BF277" s="145">
        <f>IF(N277="snížená",J277,0)</f>
        <v>0</v>
      </c>
      <c r="BG277" s="145">
        <f>IF(N277="zákl. přenesená",J277,0)</f>
        <v>0</v>
      </c>
      <c r="BH277" s="145">
        <f>IF(N277="sníž. přenesená",J277,0)</f>
        <v>0</v>
      </c>
      <c r="BI277" s="145">
        <f>IF(N277="nulová",J277,0)</f>
        <v>0</v>
      </c>
      <c r="BJ277" s="16" t="s">
        <v>79</v>
      </c>
      <c r="BK277" s="145">
        <f>ROUND(I277*H277,2)</f>
        <v>11664</v>
      </c>
      <c r="BL277" s="16" t="s">
        <v>125</v>
      </c>
      <c r="BM277" s="144" t="s">
        <v>447</v>
      </c>
    </row>
    <row r="278" spans="2:47" s="1" customFormat="1" ht="19.5">
      <c r="B278" s="31"/>
      <c r="D278" s="146" t="s">
        <v>126</v>
      </c>
      <c r="F278" s="147" t="s">
        <v>448</v>
      </c>
      <c r="I278" s="148"/>
      <c r="L278" s="31"/>
      <c r="M278" s="149"/>
      <c r="T278" s="55"/>
      <c r="AT278" s="16" t="s">
        <v>126</v>
      </c>
      <c r="AU278" s="16" t="s">
        <v>81</v>
      </c>
    </row>
    <row r="279" spans="2:51" s="12" customFormat="1" ht="12">
      <c r="B279" s="151"/>
      <c r="D279" s="146" t="s">
        <v>138</v>
      </c>
      <c r="E279" s="152" t="s">
        <v>1</v>
      </c>
      <c r="F279" s="153" t="s">
        <v>165</v>
      </c>
      <c r="H279" s="154">
        <v>16</v>
      </c>
      <c r="I279" s="155"/>
      <c r="L279" s="151"/>
      <c r="M279" s="156"/>
      <c r="T279" s="157"/>
      <c r="AT279" s="152" t="s">
        <v>138</v>
      </c>
      <c r="AU279" s="152" t="s">
        <v>81</v>
      </c>
      <c r="AV279" s="12" t="s">
        <v>81</v>
      </c>
      <c r="AW279" s="12" t="s">
        <v>28</v>
      </c>
      <c r="AX279" s="12" t="s">
        <v>71</v>
      </c>
      <c r="AY279" s="152" t="s">
        <v>118</v>
      </c>
    </row>
    <row r="280" spans="2:51" s="13" customFormat="1" ht="12">
      <c r="B280" s="158"/>
      <c r="D280" s="146" t="s">
        <v>138</v>
      </c>
      <c r="E280" s="159" t="s">
        <v>1</v>
      </c>
      <c r="F280" s="160" t="s">
        <v>140</v>
      </c>
      <c r="H280" s="161">
        <v>16</v>
      </c>
      <c r="I280" s="162"/>
      <c r="L280" s="158"/>
      <c r="M280" s="163"/>
      <c r="T280" s="164"/>
      <c r="AT280" s="159" t="s">
        <v>138</v>
      </c>
      <c r="AU280" s="159" t="s">
        <v>81</v>
      </c>
      <c r="AV280" s="13" t="s">
        <v>125</v>
      </c>
      <c r="AW280" s="13" t="s">
        <v>28</v>
      </c>
      <c r="AX280" s="13" t="s">
        <v>79</v>
      </c>
      <c r="AY280" s="159" t="s">
        <v>118</v>
      </c>
    </row>
    <row r="281" spans="2:65" s="1" customFormat="1" ht="21.75" customHeight="1">
      <c r="B281" s="31"/>
      <c r="C281" s="174" t="s">
        <v>449</v>
      </c>
      <c r="D281" s="174" t="s">
        <v>293</v>
      </c>
      <c r="E281" s="175" t="s">
        <v>450</v>
      </c>
      <c r="F281" s="176" t="s">
        <v>451</v>
      </c>
      <c r="G281" s="177" t="s">
        <v>229</v>
      </c>
      <c r="H281" s="178">
        <v>0.393</v>
      </c>
      <c r="I281" s="179">
        <v>65327</v>
      </c>
      <c r="J281" s="180">
        <f>ROUND(I281*H281,2)</f>
        <v>25673.51</v>
      </c>
      <c r="K281" s="181"/>
      <c r="L281" s="182"/>
      <c r="M281" s="183" t="s">
        <v>1</v>
      </c>
      <c r="N281" s="184" t="s">
        <v>36</v>
      </c>
      <c r="P281" s="142">
        <f>O281*H281</f>
        <v>0</v>
      </c>
      <c r="Q281" s="142">
        <v>1</v>
      </c>
      <c r="R281" s="142">
        <f>Q281*H281</f>
        <v>0.393</v>
      </c>
      <c r="S281" s="142">
        <v>0</v>
      </c>
      <c r="T281" s="143">
        <f>S281*H281</f>
        <v>0</v>
      </c>
      <c r="AR281" s="144" t="s">
        <v>137</v>
      </c>
      <c r="AT281" s="144" t="s">
        <v>293</v>
      </c>
      <c r="AU281" s="144" t="s">
        <v>81</v>
      </c>
      <c r="AY281" s="16" t="s">
        <v>118</v>
      </c>
      <c r="BE281" s="145">
        <f>IF(N281="základní",J281,0)</f>
        <v>25673.51</v>
      </c>
      <c r="BF281" s="145">
        <f>IF(N281="snížená",J281,0)</f>
        <v>0</v>
      </c>
      <c r="BG281" s="145">
        <f>IF(N281="zákl. přenesená",J281,0)</f>
        <v>0</v>
      </c>
      <c r="BH281" s="145">
        <f>IF(N281="sníž. přenesená",J281,0)</f>
        <v>0</v>
      </c>
      <c r="BI281" s="145">
        <f>IF(N281="nulová",J281,0)</f>
        <v>0</v>
      </c>
      <c r="BJ281" s="16" t="s">
        <v>79</v>
      </c>
      <c r="BK281" s="145">
        <f>ROUND(I281*H281,2)</f>
        <v>25673.51</v>
      </c>
      <c r="BL281" s="16" t="s">
        <v>125</v>
      </c>
      <c r="BM281" s="144" t="s">
        <v>452</v>
      </c>
    </row>
    <row r="282" spans="2:47" s="1" customFormat="1" ht="12">
      <c r="B282" s="31"/>
      <c r="D282" s="146" t="s">
        <v>126</v>
      </c>
      <c r="F282" s="147" t="s">
        <v>451</v>
      </c>
      <c r="I282" s="148"/>
      <c r="L282" s="31"/>
      <c r="M282" s="149"/>
      <c r="T282" s="55"/>
      <c r="AT282" s="16" t="s">
        <v>126</v>
      </c>
      <c r="AU282" s="16" t="s">
        <v>81</v>
      </c>
    </row>
    <row r="283" spans="2:51" s="12" customFormat="1" ht="12">
      <c r="B283" s="151"/>
      <c r="D283" s="146" t="s">
        <v>138</v>
      </c>
      <c r="E283" s="152" t="s">
        <v>1</v>
      </c>
      <c r="F283" s="153" t="s">
        <v>453</v>
      </c>
      <c r="H283" s="154">
        <v>0.393</v>
      </c>
      <c r="I283" s="155"/>
      <c r="L283" s="151"/>
      <c r="M283" s="156"/>
      <c r="T283" s="157"/>
      <c r="AT283" s="152" t="s">
        <v>138</v>
      </c>
      <c r="AU283" s="152" t="s">
        <v>81</v>
      </c>
      <c r="AV283" s="12" t="s">
        <v>81</v>
      </c>
      <c r="AW283" s="12" t="s">
        <v>28</v>
      </c>
      <c r="AX283" s="12" t="s">
        <v>71</v>
      </c>
      <c r="AY283" s="152" t="s">
        <v>118</v>
      </c>
    </row>
    <row r="284" spans="2:51" s="13" customFormat="1" ht="12">
      <c r="B284" s="158"/>
      <c r="D284" s="146" t="s">
        <v>138</v>
      </c>
      <c r="E284" s="159" t="s">
        <v>1</v>
      </c>
      <c r="F284" s="160" t="s">
        <v>140</v>
      </c>
      <c r="H284" s="161">
        <v>0.393</v>
      </c>
      <c r="I284" s="162"/>
      <c r="L284" s="158"/>
      <c r="M284" s="163"/>
      <c r="T284" s="164"/>
      <c r="AT284" s="159" t="s">
        <v>138</v>
      </c>
      <c r="AU284" s="159" t="s">
        <v>81</v>
      </c>
      <c r="AV284" s="13" t="s">
        <v>125</v>
      </c>
      <c r="AW284" s="13" t="s">
        <v>28</v>
      </c>
      <c r="AX284" s="13" t="s">
        <v>79</v>
      </c>
      <c r="AY284" s="159" t="s">
        <v>118</v>
      </c>
    </row>
    <row r="285" spans="2:63" s="11" customFormat="1" ht="22.9" customHeight="1">
      <c r="B285" s="120"/>
      <c r="D285" s="121" t="s">
        <v>70</v>
      </c>
      <c r="E285" s="130" t="s">
        <v>129</v>
      </c>
      <c r="F285" s="130" t="s">
        <v>454</v>
      </c>
      <c r="I285" s="123"/>
      <c r="J285" s="131">
        <f>BK285</f>
        <v>603719.71</v>
      </c>
      <c r="L285" s="120"/>
      <c r="M285" s="125"/>
      <c r="P285" s="126">
        <f>SUM(P286:P348)</f>
        <v>0</v>
      </c>
      <c r="R285" s="126">
        <f>SUM(R286:R348)</f>
        <v>86.60275662447998</v>
      </c>
      <c r="T285" s="127">
        <f>SUM(T286:T348)</f>
        <v>0</v>
      </c>
      <c r="AR285" s="121" t="s">
        <v>79</v>
      </c>
      <c r="AT285" s="128" t="s">
        <v>70</v>
      </c>
      <c r="AU285" s="128" t="s">
        <v>79</v>
      </c>
      <c r="AY285" s="121" t="s">
        <v>118</v>
      </c>
      <c r="BK285" s="129">
        <f>SUM(BK286:BK348)</f>
        <v>603719.71</v>
      </c>
    </row>
    <row r="286" spans="2:65" s="1" customFormat="1" ht="24.2" customHeight="1">
      <c r="B286" s="31"/>
      <c r="C286" s="132" t="s">
        <v>357</v>
      </c>
      <c r="D286" s="132" t="s">
        <v>121</v>
      </c>
      <c r="E286" s="133" t="s">
        <v>455</v>
      </c>
      <c r="F286" s="134" t="s">
        <v>456</v>
      </c>
      <c r="G286" s="135" t="s">
        <v>446</v>
      </c>
      <c r="H286" s="136">
        <v>22</v>
      </c>
      <c r="I286" s="137">
        <v>321</v>
      </c>
      <c r="J286" s="138">
        <f>ROUND(I286*H286,2)</f>
        <v>7062</v>
      </c>
      <c r="K286" s="139"/>
      <c r="L286" s="31"/>
      <c r="M286" s="140" t="s">
        <v>1</v>
      </c>
      <c r="N286" s="141" t="s">
        <v>36</v>
      </c>
      <c r="P286" s="142">
        <f>O286*H286</f>
        <v>0</v>
      </c>
      <c r="Q286" s="142">
        <v>0.000326105</v>
      </c>
      <c r="R286" s="142">
        <f>Q286*H286</f>
        <v>0.00717431</v>
      </c>
      <c r="S286" s="142">
        <v>0</v>
      </c>
      <c r="T286" s="143">
        <f>S286*H286</f>
        <v>0</v>
      </c>
      <c r="AR286" s="144" t="s">
        <v>125</v>
      </c>
      <c r="AT286" s="144" t="s">
        <v>121</v>
      </c>
      <c r="AU286" s="144" t="s">
        <v>81</v>
      </c>
      <c r="AY286" s="16" t="s">
        <v>118</v>
      </c>
      <c r="BE286" s="145">
        <f>IF(N286="základní",J286,0)</f>
        <v>7062</v>
      </c>
      <c r="BF286" s="145">
        <f>IF(N286="snížená",J286,0)</f>
        <v>0</v>
      </c>
      <c r="BG286" s="145">
        <f>IF(N286="zákl. přenesená",J286,0)</f>
        <v>0</v>
      </c>
      <c r="BH286" s="145">
        <f>IF(N286="sníž. přenesená",J286,0)</f>
        <v>0</v>
      </c>
      <c r="BI286" s="145">
        <f>IF(N286="nulová",J286,0)</f>
        <v>0</v>
      </c>
      <c r="BJ286" s="16" t="s">
        <v>79</v>
      </c>
      <c r="BK286" s="145">
        <f>ROUND(I286*H286,2)</f>
        <v>7062</v>
      </c>
      <c r="BL286" s="16" t="s">
        <v>125</v>
      </c>
      <c r="BM286" s="144" t="s">
        <v>457</v>
      </c>
    </row>
    <row r="287" spans="2:47" s="1" customFormat="1" ht="12">
      <c r="B287" s="31"/>
      <c r="D287" s="146" t="s">
        <v>126</v>
      </c>
      <c r="F287" s="147" t="s">
        <v>456</v>
      </c>
      <c r="I287" s="148"/>
      <c r="L287" s="31"/>
      <c r="M287" s="149"/>
      <c r="T287" s="55"/>
      <c r="AT287" s="16" t="s">
        <v>126</v>
      </c>
      <c r="AU287" s="16" t="s">
        <v>81</v>
      </c>
    </row>
    <row r="288" spans="2:51" s="12" customFormat="1" ht="12">
      <c r="B288" s="151"/>
      <c r="D288" s="146" t="s">
        <v>138</v>
      </c>
      <c r="E288" s="152" t="s">
        <v>1</v>
      </c>
      <c r="F288" s="153" t="s">
        <v>241</v>
      </c>
      <c r="H288" s="154">
        <v>22</v>
      </c>
      <c r="I288" s="155"/>
      <c r="L288" s="151"/>
      <c r="M288" s="156"/>
      <c r="T288" s="157"/>
      <c r="AT288" s="152" t="s">
        <v>138</v>
      </c>
      <c r="AU288" s="152" t="s">
        <v>81</v>
      </c>
      <c r="AV288" s="12" t="s">
        <v>81</v>
      </c>
      <c r="AW288" s="12" t="s">
        <v>28</v>
      </c>
      <c r="AX288" s="12" t="s">
        <v>71</v>
      </c>
      <c r="AY288" s="152" t="s">
        <v>118</v>
      </c>
    </row>
    <row r="289" spans="2:51" s="13" customFormat="1" ht="12">
      <c r="B289" s="158"/>
      <c r="D289" s="146" t="s">
        <v>138</v>
      </c>
      <c r="E289" s="159" t="s">
        <v>1</v>
      </c>
      <c r="F289" s="160" t="s">
        <v>140</v>
      </c>
      <c r="H289" s="161">
        <v>22</v>
      </c>
      <c r="I289" s="162"/>
      <c r="L289" s="158"/>
      <c r="M289" s="163"/>
      <c r="T289" s="164"/>
      <c r="AT289" s="159" t="s">
        <v>138</v>
      </c>
      <c r="AU289" s="159" t="s">
        <v>81</v>
      </c>
      <c r="AV289" s="13" t="s">
        <v>125</v>
      </c>
      <c r="AW289" s="13" t="s">
        <v>28</v>
      </c>
      <c r="AX289" s="13" t="s">
        <v>79</v>
      </c>
      <c r="AY289" s="159" t="s">
        <v>118</v>
      </c>
    </row>
    <row r="290" spans="2:65" s="1" customFormat="1" ht="16.5" customHeight="1">
      <c r="B290" s="31"/>
      <c r="C290" s="174" t="s">
        <v>458</v>
      </c>
      <c r="D290" s="174" t="s">
        <v>293</v>
      </c>
      <c r="E290" s="175" t="s">
        <v>459</v>
      </c>
      <c r="F290" s="176" t="s">
        <v>460</v>
      </c>
      <c r="G290" s="177" t="s">
        <v>446</v>
      </c>
      <c r="H290" s="178">
        <v>22</v>
      </c>
      <c r="I290" s="179">
        <v>555</v>
      </c>
      <c r="J290" s="180">
        <f>ROUND(I290*H290,2)</f>
        <v>12210</v>
      </c>
      <c r="K290" s="181"/>
      <c r="L290" s="182"/>
      <c r="M290" s="183" t="s">
        <v>1</v>
      </c>
      <c r="N290" s="184" t="s">
        <v>36</v>
      </c>
      <c r="P290" s="142">
        <f>O290*H290</f>
        <v>0</v>
      </c>
      <c r="Q290" s="142">
        <v>0</v>
      </c>
      <c r="R290" s="142">
        <f>Q290*H290</f>
        <v>0</v>
      </c>
      <c r="S290" s="142">
        <v>0</v>
      </c>
      <c r="T290" s="143">
        <f>S290*H290</f>
        <v>0</v>
      </c>
      <c r="AR290" s="144" t="s">
        <v>137</v>
      </c>
      <c r="AT290" s="144" t="s">
        <v>293</v>
      </c>
      <c r="AU290" s="144" t="s">
        <v>81</v>
      </c>
      <c r="AY290" s="16" t="s">
        <v>118</v>
      </c>
      <c r="BE290" s="145">
        <f>IF(N290="základní",J290,0)</f>
        <v>12210</v>
      </c>
      <c r="BF290" s="145">
        <f>IF(N290="snížená",J290,0)</f>
        <v>0</v>
      </c>
      <c r="BG290" s="145">
        <f>IF(N290="zákl. přenesená",J290,0)</f>
        <v>0</v>
      </c>
      <c r="BH290" s="145">
        <f>IF(N290="sníž. přenesená",J290,0)</f>
        <v>0</v>
      </c>
      <c r="BI290" s="145">
        <f>IF(N290="nulová",J290,0)</f>
        <v>0</v>
      </c>
      <c r="BJ290" s="16" t="s">
        <v>79</v>
      </c>
      <c r="BK290" s="145">
        <f>ROUND(I290*H290,2)</f>
        <v>12210</v>
      </c>
      <c r="BL290" s="16" t="s">
        <v>125</v>
      </c>
      <c r="BM290" s="144" t="s">
        <v>461</v>
      </c>
    </row>
    <row r="291" spans="2:47" s="1" customFormat="1" ht="12">
      <c r="B291" s="31"/>
      <c r="D291" s="146" t="s">
        <v>126</v>
      </c>
      <c r="F291" s="147" t="s">
        <v>460</v>
      </c>
      <c r="I291" s="148"/>
      <c r="L291" s="31"/>
      <c r="M291" s="149"/>
      <c r="T291" s="55"/>
      <c r="AT291" s="16" t="s">
        <v>126</v>
      </c>
      <c r="AU291" s="16" t="s">
        <v>81</v>
      </c>
    </row>
    <row r="292" spans="2:51" s="14" customFormat="1" ht="12">
      <c r="B292" s="165"/>
      <c r="D292" s="146" t="s">
        <v>138</v>
      </c>
      <c r="E292" s="166" t="s">
        <v>1</v>
      </c>
      <c r="F292" s="167" t="s">
        <v>462</v>
      </c>
      <c r="H292" s="166" t="s">
        <v>1</v>
      </c>
      <c r="I292" s="168"/>
      <c r="L292" s="165"/>
      <c r="M292" s="169"/>
      <c r="T292" s="170"/>
      <c r="AT292" s="166" t="s">
        <v>138</v>
      </c>
      <c r="AU292" s="166" t="s">
        <v>81</v>
      </c>
      <c r="AV292" s="14" t="s">
        <v>79</v>
      </c>
      <c r="AW292" s="14" t="s">
        <v>28</v>
      </c>
      <c r="AX292" s="14" t="s">
        <v>71</v>
      </c>
      <c r="AY292" s="166" t="s">
        <v>118</v>
      </c>
    </row>
    <row r="293" spans="2:51" s="12" customFormat="1" ht="12">
      <c r="B293" s="151"/>
      <c r="D293" s="146" t="s">
        <v>138</v>
      </c>
      <c r="E293" s="152" t="s">
        <v>1</v>
      </c>
      <c r="F293" s="153" t="s">
        <v>241</v>
      </c>
      <c r="H293" s="154">
        <v>22</v>
      </c>
      <c r="I293" s="155"/>
      <c r="L293" s="151"/>
      <c r="M293" s="156"/>
      <c r="T293" s="157"/>
      <c r="AT293" s="152" t="s">
        <v>138</v>
      </c>
      <c r="AU293" s="152" t="s">
        <v>81</v>
      </c>
      <c r="AV293" s="12" t="s">
        <v>81</v>
      </c>
      <c r="AW293" s="12" t="s">
        <v>28</v>
      </c>
      <c r="AX293" s="12" t="s">
        <v>71</v>
      </c>
      <c r="AY293" s="152" t="s">
        <v>118</v>
      </c>
    </row>
    <row r="294" spans="2:51" s="13" customFormat="1" ht="12">
      <c r="B294" s="158"/>
      <c r="D294" s="146" t="s">
        <v>138</v>
      </c>
      <c r="E294" s="159" t="s">
        <v>1</v>
      </c>
      <c r="F294" s="160" t="s">
        <v>140</v>
      </c>
      <c r="H294" s="161">
        <v>22</v>
      </c>
      <c r="I294" s="162"/>
      <c r="L294" s="158"/>
      <c r="M294" s="163"/>
      <c r="T294" s="164"/>
      <c r="AT294" s="159" t="s">
        <v>138</v>
      </c>
      <c r="AU294" s="159" t="s">
        <v>81</v>
      </c>
      <c r="AV294" s="13" t="s">
        <v>125</v>
      </c>
      <c r="AW294" s="13" t="s">
        <v>28</v>
      </c>
      <c r="AX294" s="13" t="s">
        <v>79</v>
      </c>
      <c r="AY294" s="159" t="s">
        <v>118</v>
      </c>
    </row>
    <row r="295" spans="2:65" s="1" customFormat="1" ht="16.5" customHeight="1">
      <c r="B295" s="31"/>
      <c r="C295" s="132" t="s">
        <v>362</v>
      </c>
      <c r="D295" s="132" t="s">
        <v>121</v>
      </c>
      <c r="E295" s="133" t="s">
        <v>463</v>
      </c>
      <c r="F295" s="134" t="s">
        <v>464</v>
      </c>
      <c r="G295" s="135" t="s">
        <v>212</v>
      </c>
      <c r="H295" s="136">
        <v>6.16</v>
      </c>
      <c r="I295" s="137">
        <v>8361</v>
      </c>
      <c r="J295" s="138">
        <f>ROUND(I295*H295,2)</f>
        <v>51503.76</v>
      </c>
      <c r="K295" s="139"/>
      <c r="L295" s="31"/>
      <c r="M295" s="140" t="s">
        <v>1</v>
      </c>
      <c r="N295" s="141" t="s">
        <v>36</v>
      </c>
      <c r="P295" s="142">
        <f>O295*H295</f>
        <v>0</v>
      </c>
      <c r="Q295" s="142">
        <v>2.50215</v>
      </c>
      <c r="R295" s="142">
        <f>Q295*H295</f>
        <v>15.413243999999999</v>
      </c>
      <c r="S295" s="142">
        <v>0</v>
      </c>
      <c r="T295" s="143">
        <f>S295*H295</f>
        <v>0</v>
      </c>
      <c r="AR295" s="144" t="s">
        <v>125</v>
      </c>
      <c r="AT295" s="144" t="s">
        <v>121</v>
      </c>
      <c r="AU295" s="144" t="s">
        <v>81</v>
      </c>
      <c r="AY295" s="16" t="s">
        <v>118</v>
      </c>
      <c r="BE295" s="145">
        <f>IF(N295="základní",J295,0)</f>
        <v>51503.76</v>
      </c>
      <c r="BF295" s="145">
        <f>IF(N295="snížená",J295,0)</f>
        <v>0</v>
      </c>
      <c r="BG295" s="145">
        <f>IF(N295="zákl. přenesená",J295,0)</f>
        <v>0</v>
      </c>
      <c r="BH295" s="145">
        <f>IF(N295="sníž. přenesená",J295,0)</f>
        <v>0</v>
      </c>
      <c r="BI295" s="145">
        <f>IF(N295="nulová",J295,0)</f>
        <v>0</v>
      </c>
      <c r="BJ295" s="16" t="s">
        <v>79</v>
      </c>
      <c r="BK295" s="145">
        <f>ROUND(I295*H295,2)</f>
        <v>51503.76</v>
      </c>
      <c r="BL295" s="16" t="s">
        <v>125</v>
      </c>
      <c r="BM295" s="144" t="s">
        <v>465</v>
      </c>
    </row>
    <row r="296" spans="2:47" s="1" customFormat="1" ht="12">
      <c r="B296" s="31"/>
      <c r="D296" s="146" t="s">
        <v>126</v>
      </c>
      <c r="F296" s="147" t="s">
        <v>466</v>
      </c>
      <c r="I296" s="148"/>
      <c r="L296" s="31"/>
      <c r="M296" s="149"/>
      <c r="T296" s="55"/>
      <c r="AT296" s="16" t="s">
        <v>126</v>
      </c>
      <c r="AU296" s="16" t="s">
        <v>81</v>
      </c>
    </row>
    <row r="297" spans="2:51" s="14" customFormat="1" ht="12">
      <c r="B297" s="165"/>
      <c r="D297" s="146" t="s">
        <v>138</v>
      </c>
      <c r="E297" s="166" t="s">
        <v>1</v>
      </c>
      <c r="F297" s="167" t="s">
        <v>467</v>
      </c>
      <c r="H297" s="166" t="s">
        <v>1</v>
      </c>
      <c r="I297" s="168"/>
      <c r="L297" s="165"/>
      <c r="M297" s="169"/>
      <c r="T297" s="170"/>
      <c r="AT297" s="166" t="s">
        <v>138</v>
      </c>
      <c r="AU297" s="166" t="s">
        <v>81</v>
      </c>
      <c r="AV297" s="14" t="s">
        <v>79</v>
      </c>
      <c r="AW297" s="14" t="s">
        <v>28</v>
      </c>
      <c r="AX297" s="14" t="s">
        <v>71</v>
      </c>
      <c r="AY297" s="166" t="s">
        <v>118</v>
      </c>
    </row>
    <row r="298" spans="2:51" s="12" customFormat="1" ht="12">
      <c r="B298" s="151"/>
      <c r="D298" s="146" t="s">
        <v>138</v>
      </c>
      <c r="E298" s="152" t="s">
        <v>1</v>
      </c>
      <c r="F298" s="153" t="s">
        <v>468</v>
      </c>
      <c r="H298" s="154">
        <v>6.16</v>
      </c>
      <c r="I298" s="155"/>
      <c r="L298" s="151"/>
      <c r="M298" s="156"/>
      <c r="T298" s="157"/>
      <c r="AT298" s="152" t="s">
        <v>138</v>
      </c>
      <c r="AU298" s="152" t="s">
        <v>81</v>
      </c>
      <c r="AV298" s="12" t="s">
        <v>81</v>
      </c>
      <c r="AW298" s="12" t="s">
        <v>28</v>
      </c>
      <c r="AX298" s="12" t="s">
        <v>71</v>
      </c>
      <c r="AY298" s="152" t="s">
        <v>118</v>
      </c>
    </row>
    <row r="299" spans="2:51" s="13" customFormat="1" ht="12">
      <c r="B299" s="158"/>
      <c r="D299" s="146" t="s">
        <v>138</v>
      </c>
      <c r="E299" s="159" t="s">
        <v>1</v>
      </c>
      <c r="F299" s="160" t="s">
        <v>140</v>
      </c>
      <c r="H299" s="161">
        <v>6.16</v>
      </c>
      <c r="I299" s="162"/>
      <c r="L299" s="158"/>
      <c r="M299" s="163"/>
      <c r="T299" s="164"/>
      <c r="AT299" s="159" t="s">
        <v>138</v>
      </c>
      <c r="AU299" s="159" t="s">
        <v>81</v>
      </c>
      <c r="AV299" s="13" t="s">
        <v>125</v>
      </c>
      <c r="AW299" s="13" t="s">
        <v>28</v>
      </c>
      <c r="AX299" s="13" t="s">
        <v>79</v>
      </c>
      <c r="AY299" s="159" t="s">
        <v>118</v>
      </c>
    </row>
    <row r="300" spans="2:65" s="1" customFormat="1" ht="16.5" customHeight="1">
      <c r="B300" s="31"/>
      <c r="C300" s="132" t="s">
        <v>469</v>
      </c>
      <c r="D300" s="132" t="s">
        <v>121</v>
      </c>
      <c r="E300" s="133" t="s">
        <v>470</v>
      </c>
      <c r="F300" s="134" t="s">
        <v>471</v>
      </c>
      <c r="G300" s="135" t="s">
        <v>191</v>
      </c>
      <c r="H300" s="136">
        <v>23.304</v>
      </c>
      <c r="I300" s="137">
        <v>2449</v>
      </c>
      <c r="J300" s="138">
        <f>ROUND(I300*H300,2)</f>
        <v>57071.5</v>
      </c>
      <c r="K300" s="139"/>
      <c r="L300" s="31"/>
      <c r="M300" s="140" t="s">
        <v>1</v>
      </c>
      <c r="N300" s="141" t="s">
        <v>36</v>
      </c>
      <c r="P300" s="142">
        <f>O300*H300</f>
        <v>0</v>
      </c>
      <c r="Q300" s="142">
        <v>0.0412582</v>
      </c>
      <c r="R300" s="142">
        <f>Q300*H300</f>
        <v>0.9614810927999999</v>
      </c>
      <c r="S300" s="142">
        <v>0</v>
      </c>
      <c r="T300" s="143">
        <f>S300*H300</f>
        <v>0</v>
      </c>
      <c r="AR300" s="144" t="s">
        <v>125</v>
      </c>
      <c r="AT300" s="144" t="s">
        <v>121</v>
      </c>
      <c r="AU300" s="144" t="s">
        <v>81</v>
      </c>
      <c r="AY300" s="16" t="s">
        <v>118</v>
      </c>
      <c r="BE300" s="145">
        <f>IF(N300="základní",J300,0)</f>
        <v>57071.5</v>
      </c>
      <c r="BF300" s="145">
        <f>IF(N300="snížená",J300,0)</f>
        <v>0</v>
      </c>
      <c r="BG300" s="145">
        <f>IF(N300="zákl. přenesená",J300,0)</f>
        <v>0</v>
      </c>
      <c r="BH300" s="145">
        <f>IF(N300="sníž. přenesená",J300,0)</f>
        <v>0</v>
      </c>
      <c r="BI300" s="145">
        <f>IF(N300="nulová",J300,0)</f>
        <v>0</v>
      </c>
      <c r="BJ300" s="16" t="s">
        <v>79</v>
      </c>
      <c r="BK300" s="145">
        <f>ROUND(I300*H300,2)</f>
        <v>57071.5</v>
      </c>
      <c r="BL300" s="16" t="s">
        <v>125</v>
      </c>
      <c r="BM300" s="144" t="s">
        <v>472</v>
      </c>
    </row>
    <row r="301" spans="2:47" s="1" customFormat="1" ht="12">
      <c r="B301" s="31"/>
      <c r="D301" s="146" t="s">
        <v>126</v>
      </c>
      <c r="F301" s="147" t="s">
        <v>473</v>
      </c>
      <c r="I301" s="148"/>
      <c r="L301" s="31"/>
      <c r="M301" s="149"/>
      <c r="T301" s="55"/>
      <c r="AT301" s="16" t="s">
        <v>126</v>
      </c>
      <c r="AU301" s="16" t="s">
        <v>81</v>
      </c>
    </row>
    <row r="302" spans="2:51" s="12" customFormat="1" ht="12">
      <c r="B302" s="151"/>
      <c r="D302" s="146" t="s">
        <v>138</v>
      </c>
      <c r="E302" s="152" t="s">
        <v>1</v>
      </c>
      <c r="F302" s="153" t="s">
        <v>474</v>
      </c>
      <c r="H302" s="154">
        <v>23.304</v>
      </c>
      <c r="I302" s="155"/>
      <c r="L302" s="151"/>
      <c r="M302" s="156"/>
      <c r="T302" s="157"/>
      <c r="AT302" s="152" t="s">
        <v>138</v>
      </c>
      <c r="AU302" s="152" t="s">
        <v>81</v>
      </c>
      <c r="AV302" s="12" t="s">
        <v>81</v>
      </c>
      <c r="AW302" s="12" t="s">
        <v>28</v>
      </c>
      <c r="AX302" s="12" t="s">
        <v>71</v>
      </c>
      <c r="AY302" s="152" t="s">
        <v>118</v>
      </c>
    </row>
    <row r="303" spans="2:51" s="13" customFormat="1" ht="12">
      <c r="B303" s="158"/>
      <c r="D303" s="146" t="s">
        <v>138</v>
      </c>
      <c r="E303" s="159" t="s">
        <v>1</v>
      </c>
      <c r="F303" s="160" t="s">
        <v>140</v>
      </c>
      <c r="H303" s="161">
        <v>23.304</v>
      </c>
      <c r="I303" s="162"/>
      <c r="L303" s="158"/>
      <c r="M303" s="163"/>
      <c r="T303" s="164"/>
      <c r="AT303" s="159" t="s">
        <v>138</v>
      </c>
      <c r="AU303" s="159" t="s">
        <v>81</v>
      </c>
      <c r="AV303" s="13" t="s">
        <v>125</v>
      </c>
      <c r="AW303" s="13" t="s">
        <v>28</v>
      </c>
      <c r="AX303" s="13" t="s">
        <v>79</v>
      </c>
      <c r="AY303" s="159" t="s">
        <v>118</v>
      </c>
    </row>
    <row r="304" spans="2:65" s="1" customFormat="1" ht="16.5" customHeight="1">
      <c r="B304" s="31"/>
      <c r="C304" s="132" t="s">
        <v>366</v>
      </c>
      <c r="D304" s="132" t="s">
        <v>121</v>
      </c>
      <c r="E304" s="133" t="s">
        <v>475</v>
      </c>
      <c r="F304" s="134" t="s">
        <v>476</v>
      </c>
      <c r="G304" s="135" t="s">
        <v>191</v>
      </c>
      <c r="H304" s="136">
        <v>23.304</v>
      </c>
      <c r="I304" s="137">
        <v>202</v>
      </c>
      <c r="J304" s="138">
        <f>ROUND(I304*H304,2)</f>
        <v>4707.41</v>
      </c>
      <c r="K304" s="139"/>
      <c r="L304" s="31"/>
      <c r="M304" s="140" t="s">
        <v>1</v>
      </c>
      <c r="N304" s="141" t="s">
        <v>36</v>
      </c>
      <c r="P304" s="142">
        <f>O304*H304</f>
        <v>0</v>
      </c>
      <c r="Q304" s="142">
        <v>1.5E-05</v>
      </c>
      <c r="R304" s="142">
        <f>Q304*H304</f>
        <v>0.00034956</v>
      </c>
      <c r="S304" s="142">
        <v>0</v>
      </c>
      <c r="T304" s="143">
        <f>S304*H304</f>
        <v>0</v>
      </c>
      <c r="AR304" s="144" t="s">
        <v>125</v>
      </c>
      <c r="AT304" s="144" t="s">
        <v>121</v>
      </c>
      <c r="AU304" s="144" t="s">
        <v>81</v>
      </c>
      <c r="AY304" s="16" t="s">
        <v>118</v>
      </c>
      <c r="BE304" s="145">
        <f>IF(N304="základní",J304,0)</f>
        <v>4707.41</v>
      </c>
      <c r="BF304" s="145">
        <f>IF(N304="snížená",J304,0)</f>
        <v>0</v>
      </c>
      <c r="BG304" s="145">
        <f>IF(N304="zákl. přenesená",J304,0)</f>
        <v>0</v>
      </c>
      <c r="BH304" s="145">
        <f>IF(N304="sníž. přenesená",J304,0)</f>
        <v>0</v>
      </c>
      <c r="BI304" s="145">
        <f>IF(N304="nulová",J304,0)</f>
        <v>0</v>
      </c>
      <c r="BJ304" s="16" t="s">
        <v>79</v>
      </c>
      <c r="BK304" s="145">
        <f>ROUND(I304*H304,2)</f>
        <v>4707.41</v>
      </c>
      <c r="BL304" s="16" t="s">
        <v>125</v>
      </c>
      <c r="BM304" s="144" t="s">
        <v>477</v>
      </c>
    </row>
    <row r="305" spans="2:47" s="1" customFormat="1" ht="12">
      <c r="B305" s="31"/>
      <c r="D305" s="146" t="s">
        <v>126</v>
      </c>
      <c r="F305" s="147" t="s">
        <v>478</v>
      </c>
      <c r="I305" s="148"/>
      <c r="L305" s="31"/>
      <c r="M305" s="149"/>
      <c r="T305" s="55"/>
      <c r="AT305" s="16" t="s">
        <v>126</v>
      </c>
      <c r="AU305" s="16" t="s">
        <v>81</v>
      </c>
    </row>
    <row r="306" spans="2:51" s="12" customFormat="1" ht="12">
      <c r="B306" s="151"/>
      <c r="D306" s="146" t="s">
        <v>138</v>
      </c>
      <c r="E306" s="152" t="s">
        <v>1</v>
      </c>
      <c r="F306" s="153" t="s">
        <v>474</v>
      </c>
      <c r="H306" s="154">
        <v>23.304</v>
      </c>
      <c r="I306" s="155"/>
      <c r="L306" s="151"/>
      <c r="M306" s="156"/>
      <c r="T306" s="157"/>
      <c r="AT306" s="152" t="s">
        <v>138</v>
      </c>
      <c r="AU306" s="152" t="s">
        <v>81</v>
      </c>
      <c r="AV306" s="12" t="s">
        <v>81</v>
      </c>
      <c r="AW306" s="12" t="s">
        <v>28</v>
      </c>
      <c r="AX306" s="12" t="s">
        <v>71</v>
      </c>
      <c r="AY306" s="152" t="s">
        <v>118</v>
      </c>
    </row>
    <row r="307" spans="2:51" s="13" customFormat="1" ht="12">
      <c r="B307" s="158"/>
      <c r="D307" s="146" t="s">
        <v>138</v>
      </c>
      <c r="E307" s="159" t="s">
        <v>1</v>
      </c>
      <c r="F307" s="160" t="s">
        <v>140</v>
      </c>
      <c r="H307" s="161">
        <v>23.304</v>
      </c>
      <c r="I307" s="162"/>
      <c r="L307" s="158"/>
      <c r="M307" s="163"/>
      <c r="T307" s="164"/>
      <c r="AT307" s="159" t="s">
        <v>138</v>
      </c>
      <c r="AU307" s="159" t="s">
        <v>81</v>
      </c>
      <c r="AV307" s="13" t="s">
        <v>125</v>
      </c>
      <c r="AW307" s="13" t="s">
        <v>28</v>
      </c>
      <c r="AX307" s="13" t="s">
        <v>79</v>
      </c>
      <c r="AY307" s="159" t="s">
        <v>118</v>
      </c>
    </row>
    <row r="308" spans="2:65" s="1" customFormat="1" ht="16.5" customHeight="1">
      <c r="B308" s="31"/>
      <c r="C308" s="132" t="s">
        <v>479</v>
      </c>
      <c r="D308" s="132" t="s">
        <v>121</v>
      </c>
      <c r="E308" s="133" t="s">
        <v>480</v>
      </c>
      <c r="F308" s="134" t="s">
        <v>481</v>
      </c>
      <c r="G308" s="135" t="s">
        <v>229</v>
      </c>
      <c r="H308" s="136">
        <v>1.14</v>
      </c>
      <c r="I308" s="137">
        <v>27886</v>
      </c>
      <c r="J308" s="138">
        <f>ROUND(I308*H308,2)</f>
        <v>31790.04</v>
      </c>
      <c r="K308" s="139"/>
      <c r="L308" s="31"/>
      <c r="M308" s="140" t="s">
        <v>1</v>
      </c>
      <c r="N308" s="141" t="s">
        <v>36</v>
      </c>
      <c r="P308" s="142">
        <f>O308*H308</f>
        <v>0</v>
      </c>
      <c r="Q308" s="142">
        <v>1.0487652</v>
      </c>
      <c r="R308" s="142">
        <f>Q308*H308</f>
        <v>1.195592328</v>
      </c>
      <c r="S308" s="142">
        <v>0</v>
      </c>
      <c r="T308" s="143">
        <f>S308*H308</f>
        <v>0</v>
      </c>
      <c r="AR308" s="144" t="s">
        <v>125</v>
      </c>
      <c r="AT308" s="144" t="s">
        <v>121</v>
      </c>
      <c r="AU308" s="144" t="s">
        <v>81</v>
      </c>
      <c r="AY308" s="16" t="s">
        <v>118</v>
      </c>
      <c r="BE308" s="145">
        <f>IF(N308="základní",J308,0)</f>
        <v>31790.04</v>
      </c>
      <c r="BF308" s="145">
        <f>IF(N308="snížená",J308,0)</f>
        <v>0</v>
      </c>
      <c r="BG308" s="145">
        <f>IF(N308="zákl. přenesená",J308,0)</f>
        <v>0</v>
      </c>
      <c r="BH308" s="145">
        <f>IF(N308="sníž. přenesená",J308,0)</f>
        <v>0</v>
      </c>
      <c r="BI308" s="145">
        <f>IF(N308="nulová",J308,0)</f>
        <v>0</v>
      </c>
      <c r="BJ308" s="16" t="s">
        <v>79</v>
      </c>
      <c r="BK308" s="145">
        <f>ROUND(I308*H308,2)</f>
        <v>31790.04</v>
      </c>
      <c r="BL308" s="16" t="s">
        <v>125</v>
      </c>
      <c r="BM308" s="144" t="s">
        <v>482</v>
      </c>
    </row>
    <row r="309" spans="2:47" s="1" customFormat="1" ht="19.5">
      <c r="B309" s="31"/>
      <c r="D309" s="146" t="s">
        <v>126</v>
      </c>
      <c r="F309" s="147" t="s">
        <v>483</v>
      </c>
      <c r="I309" s="148"/>
      <c r="L309" s="31"/>
      <c r="M309" s="149"/>
      <c r="T309" s="55"/>
      <c r="AT309" s="16" t="s">
        <v>126</v>
      </c>
      <c r="AU309" s="16" t="s">
        <v>81</v>
      </c>
    </row>
    <row r="310" spans="2:51" s="14" customFormat="1" ht="12">
      <c r="B310" s="165"/>
      <c r="D310" s="146" t="s">
        <v>138</v>
      </c>
      <c r="E310" s="166" t="s">
        <v>1</v>
      </c>
      <c r="F310" s="167" t="s">
        <v>484</v>
      </c>
      <c r="H310" s="166" t="s">
        <v>1</v>
      </c>
      <c r="I310" s="168"/>
      <c r="L310" s="165"/>
      <c r="M310" s="169"/>
      <c r="T310" s="170"/>
      <c r="AT310" s="166" t="s">
        <v>138</v>
      </c>
      <c r="AU310" s="166" t="s">
        <v>81</v>
      </c>
      <c r="AV310" s="14" t="s">
        <v>79</v>
      </c>
      <c r="AW310" s="14" t="s">
        <v>28</v>
      </c>
      <c r="AX310" s="14" t="s">
        <v>71</v>
      </c>
      <c r="AY310" s="166" t="s">
        <v>118</v>
      </c>
    </row>
    <row r="311" spans="2:51" s="12" customFormat="1" ht="12">
      <c r="B311" s="151"/>
      <c r="D311" s="146" t="s">
        <v>138</v>
      </c>
      <c r="E311" s="152" t="s">
        <v>1</v>
      </c>
      <c r="F311" s="153" t="s">
        <v>485</v>
      </c>
      <c r="H311" s="154">
        <v>1.14</v>
      </c>
      <c r="I311" s="155"/>
      <c r="L311" s="151"/>
      <c r="M311" s="156"/>
      <c r="T311" s="157"/>
      <c r="AT311" s="152" t="s">
        <v>138</v>
      </c>
      <c r="AU311" s="152" t="s">
        <v>81</v>
      </c>
      <c r="AV311" s="12" t="s">
        <v>81</v>
      </c>
      <c r="AW311" s="12" t="s">
        <v>28</v>
      </c>
      <c r="AX311" s="12" t="s">
        <v>71</v>
      </c>
      <c r="AY311" s="152" t="s">
        <v>118</v>
      </c>
    </row>
    <row r="312" spans="2:51" s="13" customFormat="1" ht="12">
      <c r="B312" s="158"/>
      <c r="D312" s="146" t="s">
        <v>138</v>
      </c>
      <c r="E312" s="159" t="s">
        <v>1</v>
      </c>
      <c r="F312" s="160" t="s">
        <v>140</v>
      </c>
      <c r="H312" s="161">
        <v>1.14</v>
      </c>
      <c r="I312" s="162"/>
      <c r="L312" s="158"/>
      <c r="M312" s="163"/>
      <c r="T312" s="164"/>
      <c r="AT312" s="159" t="s">
        <v>138</v>
      </c>
      <c r="AU312" s="159" t="s">
        <v>81</v>
      </c>
      <c r="AV312" s="13" t="s">
        <v>125</v>
      </c>
      <c r="AW312" s="13" t="s">
        <v>28</v>
      </c>
      <c r="AX312" s="13" t="s">
        <v>79</v>
      </c>
      <c r="AY312" s="159" t="s">
        <v>118</v>
      </c>
    </row>
    <row r="313" spans="2:65" s="1" customFormat="1" ht="24.2" customHeight="1">
      <c r="B313" s="31"/>
      <c r="C313" s="132" t="s">
        <v>373</v>
      </c>
      <c r="D313" s="132" t="s">
        <v>121</v>
      </c>
      <c r="E313" s="133" t="s">
        <v>486</v>
      </c>
      <c r="F313" s="134" t="s">
        <v>487</v>
      </c>
      <c r="G313" s="135" t="s">
        <v>202</v>
      </c>
      <c r="H313" s="136">
        <v>21.6</v>
      </c>
      <c r="I313" s="137">
        <v>290</v>
      </c>
      <c r="J313" s="138">
        <f>ROUND(I313*H313,2)</f>
        <v>6264</v>
      </c>
      <c r="K313" s="139"/>
      <c r="L313" s="31"/>
      <c r="M313" s="140" t="s">
        <v>1</v>
      </c>
      <c r="N313" s="141" t="s">
        <v>36</v>
      </c>
      <c r="P313" s="142">
        <f>O313*H313</f>
        <v>0</v>
      </c>
      <c r="Q313" s="142">
        <v>0.0001897423</v>
      </c>
      <c r="R313" s="142">
        <f>Q313*H313</f>
        <v>0.00409843368</v>
      </c>
      <c r="S313" s="142">
        <v>0</v>
      </c>
      <c r="T313" s="143">
        <f>S313*H313</f>
        <v>0</v>
      </c>
      <c r="AR313" s="144" t="s">
        <v>125</v>
      </c>
      <c r="AT313" s="144" t="s">
        <v>121</v>
      </c>
      <c r="AU313" s="144" t="s">
        <v>81</v>
      </c>
      <c r="AY313" s="16" t="s">
        <v>118</v>
      </c>
      <c r="BE313" s="145">
        <f>IF(N313="základní",J313,0)</f>
        <v>6264</v>
      </c>
      <c r="BF313" s="145">
        <f>IF(N313="snížená",J313,0)</f>
        <v>0</v>
      </c>
      <c r="BG313" s="145">
        <f>IF(N313="zákl. přenesená",J313,0)</f>
        <v>0</v>
      </c>
      <c r="BH313" s="145">
        <f>IF(N313="sníž. přenesená",J313,0)</f>
        <v>0</v>
      </c>
      <c r="BI313" s="145">
        <f>IF(N313="nulová",J313,0)</f>
        <v>0</v>
      </c>
      <c r="BJ313" s="16" t="s">
        <v>79</v>
      </c>
      <c r="BK313" s="145">
        <f>ROUND(I313*H313,2)</f>
        <v>6264</v>
      </c>
      <c r="BL313" s="16" t="s">
        <v>125</v>
      </c>
      <c r="BM313" s="144" t="s">
        <v>488</v>
      </c>
    </row>
    <row r="314" spans="2:47" s="1" customFormat="1" ht="19.5">
      <c r="B314" s="31"/>
      <c r="D314" s="146" t="s">
        <v>126</v>
      </c>
      <c r="F314" s="147" t="s">
        <v>489</v>
      </c>
      <c r="I314" s="148"/>
      <c r="L314" s="31"/>
      <c r="M314" s="149"/>
      <c r="T314" s="55"/>
      <c r="AT314" s="16" t="s">
        <v>126</v>
      </c>
      <c r="AU314" s="16" t="s">
        <v>81</v>
      </c>
    </row>
    <row r="315" spans="2:51" s="12" customFormat="1" ht="12">
      <c r="B315" s="151"/>
      <c r="D315" s="146" t="s">
        <v>138</v>
      </c>
      <c r="E315" s="152" t="s">
        <v>1</v>
      </c>
      <c r="F315" s="153" t="s">
        <v>490</v>
      </c>
      <c r="H315" s="154">
        <v>10.5</v>
      </c>
      <c r="I315" s="155"/>
      <c r="L315" s="151"/>
      <c r="M315" s="156"/>
      <c r="T315" s="157"/>
      <c r="AT315" s="152" t="s">
        <v>138</v>
      </c>
      <c r="AU315" s="152" t="s">
        <v>81</v>
      </c>
      <c r="AV315" s="12" t="s">
        <v>81</v>
      </c>
      <c r="AW315" s="12" t="s">
        <v>28</v>
      </c>
      <c r="AX315" s="12" t="s">
        <v>71</v>
      </c>
      <c r="AY315" s="152" t="s">
        <v>118</v>
      </c>
    </row>
    <row r="316" spans="2:51" s="12" customFormat="1" ht="12">
      <c r="B316" s="151"/>
      <c r="D316" s="146" t="s">
        <v>138</v>
      </c>
      <c r="E316" s="152" t="s">
        <v>1</v>
      </c>
      <c r="F316" s="153" t="s">
        <v>491</v>
      </c>
      <c r="H316" s="154">
        <v>11.1</v>
      </c>
      <c r="I316" s="155"/>
      <c r="L316" s="151"/>
      <c r="M316" s="156"/>
      <c r="T316" s="157"/>
      <c r="AT316" s="152" t="s">
        <v>138</v>
      </c>
      <c r="AU316" s="152" t="s">
        <v>81</v>
      </c>
      <c r="AV316" s="12" t="s">
        <v>81</v>
      </c>
      <c r="AW316" s="12" t="s">
        <v>28</v>
      </c>
      <c r="AX316" s="12" t="s">
        <v>71</v>
      </c>
      <c r="AY316" s="152" t="s">
        <v>118</v>
      </c>
    </row>
    <row r="317" spans="2:51" s="13" customFormat="1" ht="12">
      <c r="B317" s="158"/>
      <c r="D317" s="146" t="s">
        <v>138</v>
      </c>
      <c r="E317" s="159" t="s">
        <v>1</v>
      </c>
      <c r="F317" s="160" t="s">
        <v>140</v>
      </c>
      <c r="H317" s="161">
        <v>21.6</v>
      </c>
      <c r="I317" s="162"/>
      <c r="L317" s="158"/>
      <c r="M317" s="163"/>
      <c r="T317" s="164"/>
      <c r="AT317" s="159" t="s">
        <v>138</v>
      </c>
      <c r="AU317" s="159" t="s">
        <v>81</v>
      </c>
      <c r="AV317" s="13" t="s">
        <v>125</v>
      </c>
      <c r="AW317" s="13" t="s">
        <v>28</v>
      </c>
      <c r="AX317" s="13" t="s">
        <v>79</v>
      </c>
      <c r="AY317" s="159" t="s">
        <v>118</v>
      </c>
    </row>
    <row r="318" spans="2:65" s="1" customFormat="1" ht="16.5" customHeight="1">
      <c r="B318" s="31"/>
      <c r="C318" s="132" t="s">
        <v>492</v>
      </c>
      <c r="D318" s="132" t="s">
        <v>121</v>
      </c>
      <c r="E318" s="133" t="s">
        <v>493</v>
      </c>
      <c r="F318" s="134" t="s">
        <v>494</v>
      </c>
      <c r="G318" s="135" t="s">
        <v>212</v>
      </c>
      <c r="H318" s="136">
        <v>25.52</v>
      </c>
      <c r="I318" s="137">
        <v>7266</v>
      </c>
      <c r="J318" s="138">
        <f>ROUND(I318*H318,2)</f>
        <v>185428.32</v>
      </c>
      <c r="K318" s="139"/>
      <c r="L318" s="31"/>
      <c r="M318" s="140" t="s">
        <v>1</v>
      </c>
      <c r="N318" s="141" t="s">
        <v>36</v>
      </c>
      <c r="P318" s="142">
        <f>O318*H318</f>
        <v>0</v>
      </c>
      <c r="Q318" s="142">
        <v>2.50209</v>
      </c>
      <c r="R318" s="142">
        <f>Q318*H318</f>
        <v>63.853336799999994</v>
      </c>
      <c r="S318" s="142">
        <v>0</v>
      </c>
      <c r="T318" s="143">
        <f>S318*H318</f>
        <v>0</v>
      </c>
      <c r="AR318" s="144" t="s">
        <v>125</v>
      </c>
      <c r="AT318" s="144" t="s">
        <v>121</v>
      </c>
      <c r="AU318" s="144" t="s">
        <v>81</v>
      </c>
      <c r="AY318" s="16" t="s">
        <v>118</v>
      </c>
      <c r="BE318" s="145">
        <f>IF(N318="základní",J318,0)</f>
        <v>185428.32</v>
      </c>
      <c r="BF318" s="145">
        <f>IF(N318="snížená",J318,0)</f>
        <v>0</v>
      </c>
      <c r="BG318" s="145">
        <f>IF(N318="zákl. přenesená",J318,0)</f>
        <v>0</v>
      </c>
      <c r="BH318" s="145">
        <f>IF(N318="sníž. přenesená",J318,0)</f>
        <v>0</v>
      </c>
      <c r="BI318" s="145">
        <f>IF(N318="nulová",J318,0)</f>
        <v>0</v>
      </c>
      <c r="BJ318" s="16" t="s">
        <v>79</v>
      </c>
      <c r="BK318" s="145">
        <f>ROUND(I318*H318,2)</f>
        <v>185428.32</v>
      </c>
      <c r="BL318" s="16" t="s">
        <v>125</v>
      </c>
      <c r="BM318" s="144" t="s">
        <v>495</v>
      </c>
    </row>
    <row r="319" spans="2:47" s="1" customFormat="1" ht="12">
      <c r="B319" s="31"/>
      <c r="D319" s="146" t="s">
        <v>126</v>
      </c>
      <c r="F319" s="147" t="s">
        <v>496</v>
      </c>
      <c r="I319" s="148"/>
      <c r="L319" s="31"/>
      <c r="M319" s="149"/>
      <c r="T319" s="55"/>
      <c r="AT319" s="16" t="s">
        <v>126</v>
      </c>
      <c r="AU319" s="16" t="s">
        <v>81</v>
      </c>
    </row>
    <row r="320" spans="2:51" s="12" customFormat="1" ht="12">
      <c r="B320" s="151"/>
      <c r="D320" s="146" t="s">
        <v>138</v>
      </c>
      <c r="E320" s="152" t="s">
        <v>1</v>
      </c>
      <c r="F320" s="153" t="s">
        <v>497</v>
      </c>
      <c r="H320" s="154">
        <v>25.52</v>
      </c>
      <c r="I320" s="155"/>
      <c r="L320" s="151"/>
      <c r="M320" s="156"/>
      <c r="T320" s="157"/>
      <c r="AT320" s="152" t="s">
        <v>138</v>
      </c>
      <c r="AU320" s="152" t="s">
        <v>81</v>
      </c>
      <c r="AV320" s="12" t="s">
        <v>81</v>
      </c>
      <c r="AW320" s="12" t="s">
        <v>28</v>
      </c>
      <c r="AX320" s="12" t="s">
        <v>71</v>
      </c>
      <c r="AY320" s="152" t="s">
        <v>118</v>
      </c>
    </row>
    <row r="321" spans="2:51" s="13" customFormat="1" ht="12">
      <c r="B321" s="158"/>
      <c r="D321" s="146" t="s">
        <v>138</v>
      </c>
      <c r="E321" s="159" t="s">
        <v>1</v>
      </c>
      <c r="F321" s="160" t="s">
        <v>140</v>
      </c>
      <c r="H321" s="161">
        <v>25.52</v>
      </c>
      <c r="I321" s="162"/>
      <c r="L321" s="158"/>
      <c r="M321" s="163"/>
      <c r="T321" s="164"/>
      <c r="AT321" s="159" t="s">
        <v>138</v>
      </c>
      <c r="AU321" s="159" t="s">
        <v>81</v>
      </c>
      <c r="AV321" s="13" t="s">
        <v>125</v>
      </c>
      <c r="AW321" s="13" t="s">
        <v>28</v>
      </c>
      <c r="AX321" s="13" t="s">
        <v>79</v>
      </c>
      <c r="AY321" s="159" t="s">
        <v>118</v>
      </c>
    </row>
    <row r="322" spans="2:65" s="1" customFormat="1" ht="24.2" customHeight="1">
      <c r="B322" s="31"/>
      <c r="C322" s="132" t="s">
        <v>378</v>
      </c>
      <c r="D322" s="132" t="s">
        <v>121</v>
      </c>
      <c r="E322" s="133" t="s">
        <v>498</v>
      </c>
      <c r="F322" s="134" t="s">
        <v>499</v>
      </c>
      <c r="G322" s="135" t="s">
        <v>191</v>
      </c>
      <c r="H322" s="136">
        <v>71.6</v>
      </c>
      <c r="I322" s="137">
        <v>1351</v>
      </c>
      <c r="J322" s="138">
        <f>ROUND(I322*H322,2)</f>
        <v>96731.6</v>
      </c>
      <c r="K322" s="139"/>
      <c r="L322" s="31"/>
      <c r="M322" s="140" t="s">
        <v>1</v>
      </c>
      <c r="N322" s="141" t="s">
        <v>36</v>
      </c>
      <c r="P322" s="142">
        <f>O322*H322</f>
        <v>0</v>
      </c>
      <c r="Q322" s="142">
        <v>0.0037207</v>
      </c>
      <c r="R322" s="142">
        <f>Q322*H322</f>
        <v>0.26640211999999996</v>
      </c>
      <c r="S322" s="142">
        <v>0</v>
      </c>
      <c r="T322" s="143">
        <f>S322*H322</f>
        <v>0</v>
      </c>
      <c r="AR322" s="144" t="s">
        <v>125</v>
      </c>
      <c r="AT322" s="144" t="s">
        <v>121</v>
      </c>
      <c r="AU322" s="144" t="s">
        <v>81</v>
      </c>
      <c r="AY322" s="16" t="s">
        <v>118</v>
      </c>
      <c r="BE322" s="145">
        <f>IF(N322="základní",J322,0)</f>
        <v>96731.6</v>
      </c>
      <c r="BF322" s="145">
        <f>IF(N322="snížená",J322,0)</f>
        <v>0</v>
      </c>
      <c r="BG322" s="145">
        <f>IF(N322="zákl. přenesená",J322,0)</f>
        <v>0</v>
      </c>
      <c r="BH322" s="145">
        <f>IF(N322="sníž. přenesená",J322,0)</f>
        <v>0</v>
      </c>
      <c r="BI322" s="145">
        <f>IF(N322="nulová",J322,0)</f>
        <v>0</v>
      </c>
      <c r="BJ322" s="16" t="s">
        <v>79</v>
      </c>
      <c r="BK322" s="145">
        <f>ROUND(I322*H322,2)</f>
        <v>96731.6</v>
      </c>
      <c r="BL322" s="16" t="s">
        <v>125</v>
      </c>
      <c r="BM322" s="144" t="s">
        <v>500</v>
      </c>
    </row>
    <row r="323" spans="2:47" s="1" customFormat="1" ht="19.5">
      <c r="B323" s="31"/>
      <c r="D323" s="146" t="s">
        <v>126</v>
      </c>
      <c r="F323" s="147" t="s">
        <v>501</v>
      </c>
      <c r="I323" s="148"/>
      <c r="L323" s="31"/>
      <c r="M323" s="149"/>
      <c r="T323" s="55"/>
      <c r="AT323" s="16" t="s">
        <v>126</v>
      </c>
      <c r="AU323" s="16" t="s">
        <v>81</v>
      </c>
    </row>
    <row r="324" spans="2:51" s="12" customFormat="1" ht="12">
      <c r="B324" s="151"/>
      <c r="D324" s="146" t="s">
        <v>138</v>
      </c>
      <c r="E324" s="152" t="s">
        <v>1</v>
      </c>
      <c r="F324" s="153" t="s">
        <v>502</v>
      </c>
      <c r="H324" s="154">
        <v>71.6</v>
      </c>
      <c r="I324" s="155"/>
      <c r="L324" s="151"/>
      <c r="M324" s="156"/>
      <c r="T324" s="157"/>
      <c r="AT324" s="152" t="s">
        <v>138</v>
      </c>
      <c r="AU324" s="152" t="s">
        <v>81</v>
      </c>
      <c r="AV324" s="12" t="s">
        <v>81</v>
      </c>
      <c r="AW324" s="12" t="s">
        <v>28</v>
      </c>
      <c r="AX324" s="12" t="s">
        <v>71</v>
      </c>
      <c r="AY324" s="152" t="s">
        <v>118</v>
      </c>
    </row>
    <row r="325" spans="2:51" s="13" customFormat="1" ht="12">
      <c r="B325" s="158"/>
      <c r="D325" s="146" t="s">
        <v>138</v>
      </c>
      <c r="E325" s="159" t="s">
        <v>1</v>
      </c>
      <c r="F325" s="160" t="s">
        <v>140</v>
      </c>
      <c r="H325" s="161">
        <v>71.6</v>
      </c>
      <c r="I325" s="162"/>
      <c r="L325" s="158"/>
      <c r="M325" s="163"/>
      <c r="T325" s="164"/>
      <c r="AT325" s="159" t="s">
        <v>138</v>
      </c>
      <c r="AU325" s="159" t="s">
        <v>81</v>
      </c>
      <c r="AV325" s="13" t="s">
        <v>125</v>
      </c>
      <c r="AW325" s="13" t="s">
        <v>28</v>
      </c>
      <c r="AX325" s="13" t="s">
        <v>79</v>
      </c>
      <c r="AY325" s="159" t="s">
        <v>118</v>
      </c>
    </row>
    <row r="326" spans="2:65" s="1" customFormat="1" ht="24.2" customHeight="1">
      <c r="B326" s="31"/>
      <c r="C326" s="132" t="s">
        <v>503</v>
      </c>
      <c r="D326" s="132" t="s">
        <v>121</v>
      </c>
      <c r="E326" s="133" t="s">
        <v>504</v>
      </c>
      <c r="F326" s="134" t="s">
        <v>505</v>
      </c>
      <c r="G326" s="135" t="s">
        <v>191</v>
      </c>
      <c r="H326" s="136">
        <v>71.6</v>
      </c>
      <c r="I326" s="137">
        <v>133</v>
      </c>
      <c r="J326" s="138">
        <f>ROUND(I326*H326,2)</f>
        <v>9522.8</v>
      </c>
      <c r="K326" s="139"/>
      <c r="L326" s="31"/>
      <c r="M326" s="140" t="s">
        <v>1</v>
      </c>
      <c r="N326" s="141" t="s">
        <v>36</v>
      </c>
      <c r="P326" s="142">
        <f>O326*H326</f>
        <v>0</v>
      </c>
      <c r="Q326" s="142">
        <v>3.6E-05</v>
      </c>
      <c r="R326" s="142">
        <f>Q326*H326</f>
        <v>0.0025775999999999998</v>
      </c>
      <c r="S326" s="142">
        <v>0</v>
      </c>
      <c r="T326" s="143">
        <f>S326*H326</f>
        <v>0</v>
      </c>
      <c r="AR326" s="144" t="s">
        <v>125</v>
      </c>
      <c r="AT326" s="144" t="s">
        <v>121</v>
      </c>
      <c r="AU326" s="144" t="s">
        <v>81</v>
      </c>
      <c r="AY326" s="16" t="s">
        <v>118</v>
      </c>
      <c r="BE326" s="145">
        <f>IF(N326="základní",J326,0)</f>
        <v>9522.8</v>
      </c>
      <c r="BF326" s="145">
        <f>IF(N326="snížená",J326,0)</f>
        <v>0</v>
      </c>
      <c r="BG326" s="145">
        <f>IF(N326="zákl. přenesená",J326,0)</f>
        <v>0</v>
      </c>
      <c r="BH326" s="145">
        <f>IF(N326="sníž. přenesená",J326,0)</f>
        <v>0</v>
      </c>
      <c r="BI326" s="145">
        <f>IF(N326="nulová",J326,0)</f>
        <v>0</v>
      </c>
      <c r="BJ326" s="16" t="s">
        <v>79</v>
      </c>
      <c r="BK326" s="145">
        <f>ROUND(I326*H326,2)</f>
        <v>9522.8</v>
      </c>
      <c r="BL326" s="16" t="s">
        <v>125</v>
      </c>
      <c r="BM326" s="144" t="s">
        <v>506</v>
      </c>
    </row>
    <row r="327" spans="2:47" s="1" customFormat="1" ht="19.5">
      <c r="B327" s="31"/>
      <c r="D327" s="146" t="s">
        <v>126</v>
      </c>
      <c r="F327" s="147" t="s">
        <v>507</v>
      </c>
      <c r="I327" s="148"/>
      <c r="L327" s="31"/>
      <c r="M327" s="149"/>
      <c r="T327" s="55"/>
      <c r="AT327" s="16" t="s">
        <v>126</v>
      </c>
      <c r="AU327" s="16" t="s">
        <v>81</v>
      </c>
    </row>
    <row r="328" spans="2:65" s="1" customFormat="1" ht="24.2" customHeight="1">
      <c r="B328" s="31"/>
      <c r="C328" s="132" t="s">
        <v>383</v>
      </c>
      <c r="D328" s="132" t="s">
        <v>121</v>
      </c>
      <c r="E328" s="133" t="s">
        <v>508</v>
      </c>
      <c r="F328" s="134" t="s">
        <v>509</v>
      </c>
      <c r="G328" s="135" t="s">
        <v>446</v>
      </c>
      <c r="H328" s="136">
        <v>8</v>
      </c>
      <c r="I328" s="137">
        <v>754</v>
      </c>
      <c r="J328" s="138">
        <f>ROUND(I328*H328,2)</f>
        <v>6032</v>
      </c>
      <c r="K328" s="139"/>
      <c r="L328" s="31"/>
      <c r="M328" s="140" t="s">
        <v>1</v>
      </c>
      <c r="N328" s="141" t="s">
        <v>36</v>
      </c>
      <c r="P328" s="142">
        <f>O328*H328</f>
        <v>0</v>
      </c>
      <c r="Q328" s="142">
        <v>0.0084</v>
      </c>
      <c r="R328" s="142">
        <f>Q328*H328</f>
        <v>0.0672</v>
      </c>
      <c r="S328" s="142">
        <v>0</v>
      </c>
      <c r="T328" s="143">
        <f>S328*H328</f>
        <v>0</v>
      </c>
      <c r="AR328" s="144" t="s">
        <v>125</v>
      </c>
      <c r="AT328" s="144" t="s">
        <v>121</v>
      </c>
      <c r="AU328" s="144" t="s">
        <v>81</v>
      </c>
      <c r="AY328" s="16" t="s">
        <v>118</v>
      </c>
      <c r="BE328" s="145">
        <f>IF(N328="základní",J328,0)</f>
        <v>6032</v>
      </c>
      <c r="BF328" s="145">
        <f>IF(N328="snížená",J328,0)</f>
        <v>0</v>
      </c>
      <c r="BG328" s="145">
        <f>IF(N328="zákl. přenesená",J328,0)</f>
        <v>0</v>
      </c>
      <c r="BH328" s="145">
        <f>IF(N328="sníž. přenesená",J328,0)</f>
        <v>0</v>
      </c>
      <c r="BI328" s="145">
        <f>IF(N328="nulová",J328,0)</f>
        <v>0</v>
      </c>
      <c r="BJ328" s="16" t="s">
        <v>79</v>
      </c>
      <c r="BK328" s="145">
        <f>ROUND(I328*H328,2)</f>
        <v>6032</v>
      </c>
      <c r="BL328" s="16" t="s">
        <v>125</v>
      </c>
      <c r="BM328" s="144" t="s">
        <v>510</v>
      </c>
    </row>
    <row r="329" spans="2:47" s="1" customFormat="1" ht="12">
      <c r="B329" s="31"/>
      <c r="D329" s="146" t="s">
        <v>126</v>
      </c>
      <c r="F329" s="147" t="s">
        <v>509</v>
      </c>
      <c r="I329" s="148"/>
      <c r="L329" s="31"/>
      <c r="M329" s="149"/>
      <c r="T329" s="55"/>
      <c r="AT329" s="16" t="s">
        <v>126</v>
      </c>
      <c r="AU329" s="16" t="s">
        <v>81</v>
      </c>
    </row>
    <row r="330" spans="2:51" s="12" customFormat="1" ht="12">
      <c r="B330" s="151"/>
      <c r="D330" s="146" t="s">
        <v>138</v>
      </c>
      <c r="E330" s="152" t="s">
        <v>1</v>
      </c>
      <c r="F330" s="153" t="s">
        <v>511</v>
      </c>
      <c r="H330" s="154">
        <v>4</v>
      </c>
      <c r="I330" s="155"/>
      <c r="L330" s="151"/>
      <c r="M330" s="156"/>
      <c r="T330" s="157"/>
      <c r="AT330" s="152" t="s">
        <v>138</v>
      </c>
      <c r="AU330" s="152" t="s">
        <v>81</v>
      </c>
      <c r="AV330" s="12" t="s">
        <v>81</v>
      </c>
      <c r="AW330" s="12" t="s">
        <v>28</v>
      </c>
      <c r="AX330" s="12" t="s">
        <v>71</v>
      </c>
      <c r="AY330" s="152" t="s">
        <v>118</v>
      </c>
    </row>
    <row r="331" spans="2:51" s="12" customFormat="1" ht="12">
      <c r="B331" s="151"/>
      <c r="D331" s="146" t="s">
        <v>138</v>
      </c>
      <c r="E331" s="152" t="s">
        <v>1</v>
      </c>
      <c r="F331" s="153" t="s">
        <v>512</v>
      </c>
      <c r="H331" s="154">
        <v>4</v>
      </c>
      <c r="I331" s="155"/>
      <c r="L331" s="151"/>
      <c r="M331" s="156"/>
      <c r="T331" s="157"/>
      <c r="AT331" s="152" t="s">
        <v>138</v>
      </c>
      <c r="AU331" s="152" t="s">
        <v>81</v>
      </c>
      <c r="AV331" s="12" t="s">
        <v>81</v>
      </c>
      <c r="AW331" s="12" t="s">
        <v>28</v>
      </c>
      <c r="AX331" s="12" t="s">
        <v>71</v>
      </c>
      <c r="AY331" s="152" t="s">
        <v>118</v>
      </c>
    </row>
    <row r="332" spans="2:51" s="13" customFormat="1" ht="12">
      <c r="B332" s="158"/>
      <c r="D332" s="146" t="s">
        <v>138</v>
      </c>
      <c r="E332" s="159" t="s">
        <v>1</v>
      </c>
      <c r="F332" s="160" t="s">
        <v>140</v>
      </c>
      <c r="H332" s="161">
        <v>8</v>
      </c>
      <c r="I332" s="162"/>
      <c r="L332" s="158"/>
      <c r="M332" s="163"/>
      <c r="T332" s="164"/>
      <c r="AT332" s="159" t="s">
        <v>138</v>
      </c>
      <c r="AU332" s="159" t="s">
        <v>81</v>
      </c>
      <c r="AV332" s="13" t="s">
        <v>125</v>
      </c>
      <c r="AW332" s="13" t="s">
        <v>28</v>
      </c>
      <c r="AX332" s="13" t="s">
        <v>79</v>
      </c>
      <c r="AY332" s="159" t="s">
        <v>118</v>
      </c>
    </row>
    <row r="333" spans="2:65" s="1" customFormat="1" ht="24.2" customHeight="1">
      <c r="B333" s="31"/>
      <c r="C333" s="132" t="s">
        <v>513</v>
      </c>
      <c r="D333" s="132" t="s">
        <v>121</v>
      </c>
      <c r="E333" s="133" t="s">
        <v>514</v>
      </c>
      <c r="F333" s="134" t="s">
        <v>515</v>
      </c>
      <c r="G333" s="135" t="s">
        <v>446</v>
      </c>
      <c r="H333" s="136">
        <v>4</v>
      </c>
      <c r="I333" s="137">
        <v>803</v>
      </c>
      <c r="J333" s="138">
        <f>ROUND(I333*H333,2)</f>
        <v>3212</v>
      </c>
      <c r="K333" s="139"/>
      <c r="L333" s="31"/>
      <c r="M333" s="140" t="s">
        <v>1</v>
      </c>
      <c r="N333" s="141" t="s">
        <v>36</v>
      </c>
      <c r="P333" s="142">
        <f>O333*H333</f>
        <v>0</v>
      </c>
      <c r="Q333" s="142">
        <v>0.0084</v>
      </c>
      <c r="R333" s="142">
        <f>Q333*H333</f>
        <v>0.0336</v>
      </c>
      <c r="S333" s="142">
        <v>0</v>
      </c>
      <c r="T333" s="143">
        <f>S333*H333</f>
        <v>0</v>
      </c>
      <c r="AR333" s="144" t="s">
        <v>125</v>
      </c>
      <c r="AT333" s="144" t="s">
        <v>121</v>
      </c>
      <c r="AU333" s="144" t="s">
        <v>81</v>
      </c>
      <c r="AY333" s="16" t="s">
        <v>118</v>
      </c>
      <c r="BE333" s="145">
        <f>IF(N333="základní",J333,0)</f>
        <v>3212</v>
      </c>
      <c r="BF333" s="145">
        <f>IF(N333="snížená",J333,0)</f>
        <v>0</v>
      </c>
      <c r="BG333" s="145">
        <f>IF(N333="zákl. přenesená",J333,0)</f>
        <v>0</v>
      </c>
      <c r="BH333" s="145">
        <f>IF(N333="sníž. přenesená",J333,0)</f>
        <v>0</v>
      </c>
      <c r="BI333" s="145">
        <f>IF(N333="nulová",J333,0)</f>
        <v>0</v>
      </c>
      <c r="BJ333" s="16" t="s">
        <v>79</v>
      </c>
      <c r="BK333" s="145">
        <f>ROUND(I333*H333,2)</f>
        <v>3212</v>
      </c>
      <c r="BL333" s="16" t="s">
        <v>125</v>
      </c>
      <c r="BM333" s="144" t="s">
        <v>516</v>
      </c>
    </row>
    <row r="334" spans="2:47" s="1" customFormat="1" ht="12">
      <c r="B334" s="31"/>
      <c r="D334" s="146" t="s">
        <v>126</v>
      </c>
      <c r="F334" s="147" t="s">
        <v>515</v>
      </c>
      <c r="I334" s="148"/>
      <c r="L334" s="31"/>
      <c r="M334" s="149"/>
      <c r="T334" s="55"/>
      <c r="AT334" s="16" t="s">
        <v>126</v>
      </c>
      <c r="AU334" s="16" t="s">
        <v>81</v>
      </c>
    </row>
    <row r="335" spans="2:51" s="12" customFormat="1" ht="12">
      <c r="B335" s="151"/>
      <c r="D335" s="146" t="s">
        <v>138</v>
      </c>
      <c r="E335" s="152" t="s">
        <v>1</v>
      </c>
      <c r="F335" s="153" t="s">
        <v>517</v>
      </c>
      <c r="H335" s="154">
        <v>4</v>
      </c>
      <c r="I335" s="155"/>
      <c r="L335" s="151"/>
      <c r="M335" s="156"/>
      <c r="T335" s="157"/>
      <c r="AT335" s="152" t="s">
        <v>138</v>
      </c>
      <c r="AU335" s="152" t="s">
        <v>81</v>
      </c>
      <c r="AV335" s="12" t="s">
        <v>81</v>
      </c>
      <c r="AW335" s="12" t="s">
        <v>28</v>
      </c>
      <c r="AX335" s="12" t="s">
        <v>71</v>
      </c>
      <c r="AY335" s="152" t="s">
        <v>118</v>
      </c>
    </row>
    <row r="336" spans="2:51" s="13" customFormat="1" ht="12">
      <c r="B336" s="158"/>
      <c r="D336" s="146" t="s">
        <v>138</v>
      </c>
      <c r="E336" s="159" t="s">
        <v>1</v>
      </c>
      <c r="F336" s="160" t="s">
        <v>140</v>
      </c>
      <c r="H336" s="161">
        <v>4</v>
      </c>
      <c r="I336" s="162"/>
      <c r="L336" s="158"/>
      <c r="M336" s="163"/>
      <c r="T336" s="164"/>
      <c r="AT336" s="159" t="s">
        <v>138</v>
      </c>
      <c r="AU336" s="159" t="s">
        <v>81</v>
      </c>
      <c r="AV336" s="13" t="s">
        <v>125</v>
      </c>
      <c r="AW336" s="13" t="s">
        <v>28</v>
      </c>
      <c r="AX336" s="13" t="s">
        <v>79</v>
      </c>
      <c r="AY336" s="159" t="s">
        <v>118</v>
      </c>
    </row>
    <row r="337" spans="2:65" s="1" customFormat="1" ht="16.5" customHeight="1">
      <c r="B337" s="31"/>
      <c r="C337" s="132" t="s">
        <v>389</v>
      </c>
      <c r="D337" s="132" t="s">
        <v>121</v>
      </c>
      <c r="E337" s="133" t="s">
        <v>518</v>
      </c>
      <c r="F337" s="134" t="s">
        <v>519</v>
      </c>
      <c r="G337" s="135" t="s">
        <v>229</v>
      </c>
      <c r="H337" s="136">
        <v>4.594</v>
      </c>
      <c r="I337" s="137">
        <v>27886</v>
      </c>
      <c r="J337" s="138">
        <f>ROUND(I337*H337,2)</f>
        <v>128108.28</v>
      </c>
      <c r="K337" s="139"/>
      <c r="L337" s="31"/>
      <c r="M337" s="140" t="s">
        <v>1</v>
      </c>
      <c r="N337" s="141" t="s">
        <v>36</v>
      </c>
      <c r="P337" s="142">
        <f>O337*H337</f>
        <v>0</v>
      </c>
      <c r="Q337" s="142">
        <v>1.03845</v>
      </c>
      <c r="R337" s="142">
        <f>Q337*H337</f>
        <v>4.770639300000001</v>
      </c>
      <c r="S337" s="142">
        <v>0</v>
      </c>
      <c r="T337" s="143">
        <f>S337*H337</f>
        <v>0</v>
      </c>
      <c r="AR337" s="144" t="s">
        <v>125</v>
      </c>
      <c r="AT337" s="144" t="s">
        <v>121</v>
      </c>
      <c r="AU337" s="144" t="s">
        <v>81</v>
      </c>
      <c r="AY337" s="16" t="s">
        <v>118</v>
      </c>
      <c r="BE337" s="145">
        <f>IF(N337="základní",J337,0)</f>
        <v>128108.28</v>
      </c>
      <c r="BF337" s="145">
        <f>IF(N337="snížená",J337,0)</f>
        <v>0</v>
      </c>
      <c r="BG337" s="145">
        <f>IF(N337="zákl. přenesená",J337,0)</f>
        <v>0</v>
      </c>
      <c r="BH337" s="145">
        <f>IF(N337="sníž. přenesená",J337,0)</f>
        <v>0</v>
      </c>
      <c r="BI337" s="145">
        <f>IF(N337="nulová",J337,0)</f>
        <v>0</v>
      </c>
      <c r="BJ337" s="16" t="s">
        <v>79</v>
      </c>
      <c r="BK337" s="145">
        <f>ROUND(I337*H337,2)</f>
        <v>128108.28</v>
      </c>
      <c r="BL337" s="16" t="s">
        <v>125</v>
      </c>
      <c r="BM337" s="144" t="s">
        <v>520</v>
      </c>
    </row>
    <row r="338" spans="2:47" s="1" customFormat="1" ht="29.25">
      <c r="B338" s="31"/>
      <c r="D338" s="146" t="s">
        <v>126</v>
      </c>
      <c r="F338" s="147" t="s">
        <v>521</v>
      </c>
      <c r="I338" s="148"/>
      <c r="L338" s="31"/>
      <c r="M338" s="149"/>
      <c r="T338" s="55"/>
      <c r="AT338" s="16" t="s">
        <v>126</v>
      </c>
      <c r="AU338" s="16" t="s">
        <v>81</v>
      </c>
    </row>
    <row r="339" spans="2:51" s="12" customFormat="1" ht="12">
      <c r="B339" s="151"/>
      <c r="D339" s="146" t="s">
        <v>138</v>
      </c>
      <c r="E339" s="152" t="s">
        <v>1</v>
      </c>
      <c r="F339" s="153" t="s">
        <v>522</v>
      </c>
      <c r="H339" s="154">
        <v>4.594</v>
      </c>
      <c r="I339" s="155"/>
      <c r="L339" s="151"/>
      <c r="M339" s="156"/>
      <c r="T339" s="157"/>
      <c r="AT339" s="152" t="s">
        <v>138</v>
      </c>
      <c r="AU339" s="152" t="s">
        <v>81</v>
      </c>
      <c r="AV339" s="12" t="s">
        <v>81</v>
      </c>
      <c r="AW339" s="12" t="s">
        <v>28</v>
      </c>
      <c r="AX339" s="12" t="s">
        <v>71</v>
      </c>
      <c r="AY339" s="152" t="s">
        <v>118</v>
      </c>
    </row>
    <row r="340" spans="2:51" s="13" customFormat="1" ht="12">
      <c r="B340" s="158"/>
      <c r="D340" s="146" t="s">
        <v>138</v>
      </c>
      <c r="E340" s="159" t="s">
        <v>1</v>
      </c>
      <c r="F340" s="160" t="s">
        <v>140</v>
      </c>
      <c r="H340" s="161">
        <v>4.594</v>
      </c>
      <c r="I340" s="162"/>
      <c r="L340" s="158"/>
      <c r="M340" s="163"/>
      <c r="T340" s="164"/>
      <c r="AT340" s="159" t="s">
        <v>138</v>
      </c>
      <c r="AU340" s="159" t="s">
        <v>81</v>
      </c>
      <c r="AV340" s="13" t="s">
        <v>125</v>
      </c>
      <c r="AW340" s="13" t="s">
        <v>28</v>
      </c>
      <c r="AX340" s="13" t="s">
        <v>79</v>
      </c>
      <c r="AY340" s="159" t="s">
        <v>118</v>
      </c>
    </row>
    <row r="341" spans="2:65" s="1" customFormat="1" ht="24.2" customHeight="1">
      <c r="B341" s="31"/>
      <c r="C341" s="132" t="s">
        <v>523</v>
      </c>
      <c r="D341" s="132" t="s">
        <v>121</v>
      </c>
      <c r="E341" s="133" t="s">
        <v>524</v>
      </c>
      <c r="F341" s="134" t="s">
        <v>525</v>
      </c>
      <c r="G341" s="135" t="s">
        <v>202</v>
      </c>
      <c r="H341" s="136">
        <v>2</v>
      </c>
      <c r="I341" s="137">
        <v>773</v>
      </c>
      <c r="J341" s="138">
        <f>ROUND(I341*H341,2)</f>
        <v>1546</v>
      </c>
      <c r="K341" s="139"/>
      <c r="L341" s="31"/>
      <c r="M341" s="140" t="s">
        <v>1</v>
      </c>
      <c r="N341" s="141" t="s">
        <v>36</v>
      </c>
      <c r="P341" s="142">
        <f>O341*H341</f>
        <v>0</v>
      </c>
      <c r="Q341" s="142">
        <v>0.00463154</v>
      </c>
      <c r="R341" s="142">
        <f>Q341*H341</f>
        <v>0.00926308</v>
      </c>
      <c r="S341" s="142">
        <v>0</v>
      </c>
      <c r="T341" s="143">
        <f>S341*H341</f>
        <v>0</v>
      </c>
      <c r="AR341" s="144" t="s">
        <v>125</v>
      </c>
      <c r="AT341" s="144" t="s">
        <v>121</v>
      </c>
      <c r="AU341" s="144" t="s">
        <v>81</v>
      </c>
      <c r="AY341" s="16" t="s">
        <v>118</v>
      </c>
      <c r="BE341" s="145">
        <f>IF(N341="základní",J341,0)</f>
        <v>1546</v>
      </c>
      <c r="BF341" s="145">
        <f>IF(N341="snížená",J341,0)</f>
        <v>0</v>
      </c>
      <c r="BG341" s="145">
        <f>IF(N341="zákl. přenesená",J341,0)</f>
        <v>0</v>
      </c>
      <c r="BH341" s="145">
        <f>IF(N341="sníž. přenesená",J341,0)</f>
        <v>0</v>
      </c>
      <c r="BI341" s="145">
        <f>IF(N341="nulová",J341,0)</f>
        <v>0</v>
      </c>
      <c r="BJ341" s="16" t="s">
        <v>79</v>
      </c>
      <c r="BK341" s="145">
        <f>ROUND(I341*H341,2)</f>
        <v>1546</v>
      </c>
      <c r="BL341" s="16" t="s">
        <v>125</v>
      </c>
      <c r="BM341" s="144" t="s">
        <v>526</v>
      </c>
    </row>
    <row r="342" spans="2:47" s="1" customFormat="1" ht="12">
      <c r="B342" s="31"/>
      <c r="D342" s="146" t="s">
        <v>126</v>
      </c>
      <c r="F342" s="147" t="s">
        <v>527</v>
      </c>
      <c r="I342" s="148"/>
      <c r="L342" s="31"/>
      <c r="M342" s="149"/>
      <c r="T342" s="55"/>
      <c r="AT342" s="16" t="s">
        <v>126</v>
      </c>
      <c r="AU342" s="16" t="s">
        <v>81</v>
      </c>
    </row>
    <row r="343" spans="2:51" s="12" customFormat="1" ht="12">
      <c r="B343" s="151"/>
      <c r="D343" s="146" t="s">
        <v>138</v>
      </c>
      <c r="E343" s="152" t="s">
        <v>1</v>
      </c>
      <c r="F343" s="153" t="s">
        <v>528</v>
      </c>
      <c r="H343" s="154">
        <v>2</v>
      </c>
      <c r="I343" s="155"/>
      <c r="L343" s="151"/>
      <c r="M343" s="156"/>
      <c r="T343" s="157"/>
      <c r="AT343" s="152" t="s">
        <v>138</v>
      </c>
      <c r="AU343" s="152" t="s">
        <v>81</v>
      </c>
      <c r="AV343" s="12" t="s">
        <v>81</v>
      </c>
      <c r="AW343" s="12" t="s">
        <v>28</v>
      </c>
      <c r="AX343" s="12" t="s">
        <v>71</v>
      </c>
      <c r="AY343" s="152" t="s">
        <v>118</v>
      </c>
    </row>
    <row r="344" spans="2:51" s="13" customFormat="1" ht="12">
      <c r="B344" s="158"/>
      <c r="D344" s="146" t="s">
        <v>138</v>
      </c>
      <c r="E344" s="159" t="s">
        <v>1</v>
      </c>
      <c r="F344" s="160" t="s">
        <v>140</v>
      </c>
      <c r="H344" s="161">
        <v>2</v>
      </c>
      <c r="I344" s="162"/>
      <c r="L344" s="158"/>
      <c r="M344" s="163"/>
      <c r="T344" s="164"/>
      <c r="AT344" s="159" t="s">
        <v>138</v>
      </c>
      <c r="AU344" s="159" t="s">
        <v>81</v>
      </c>
      <c r="AV344" s="13" t="s">
        <v>125</v>
      </c>
      <c r="AW344" s="13" t="s">
        <v>28</v>
      </c>
      <c r="AX344" s="13" t="s">
        <v>79</v>
      </c>
      <c r="AY344" s="159" t="s">
        <v>118</v>
      </c>
    </row>
    <row r="345" spans="2:65" s="1" customFormat="1" ht="21.75" customHeight="1">
      <c r="B345" s="31"/>
      <c r="C345" s="132" t="s">
        <v>396</v>
      </c>
      <c r="D345" s="132" t="s">
        <v>121</v>
      </c>
      <c r="E345" s="133" t="s">
        <v>529</v>
      </c>
      <c r="F345" s="134" t="s">
        <v>530</v>
      </c>
      <c r="G345" s="135" t="s">
        <v>202</v>
      </c>
      <c r="H345" s="136">
        <v>22</v>
      </c>
      <c r="I345" s="137">
        <v>115</v>
      </c>
      <c r="J345" s="138">
        <f>ROUND(I345*H345,2)</f>
        <v>2530</v>
      </c>
      <c r="K345" s="139"/>
      <c r="L345" s="31"/>
      <c r="M345" s="140" t="s">
        <v>1</v>
      </c>
      <c r="N345" s="141" t="s">
        <v>36</v>
      </c>
      <c r="P345" s="142">
        <f>O345*H345</f>
        <v>0</v>
      </c>
      <c r="Q345" s="142">
        <v>0.000809</v>
      </c>
      <c r="R345" s="142">
        <f>Q345*H345</f>
        <v>0.017798</v>
      </c>
      <c r="S345" s="142">
        <v>0</v>
      </c>
      <c r="T345" s="143">
        <f>S345*H345</f>
        <v>0</v>
      </c>
      <c r="AR345" s="144" t="s">
        <v>125</v>
      </c>
      <c r="AT345" s="144" t="s">
        <v>121</v>
      </c>
      <c r="AU345" s="144" t="s">
        <v>81</v>
      </c>
      <c r="AY345" s="16" t="s">
        <v>118</v>
      </c>
      <c r="BE345" s="145">
        <f>IF(N345="základní",J345,0)</f>
        <v>2530</v>
      </c>
      <c r="BF345" s="145">
        <f>IF(N345="snížená",J345,0)</f>
        <v>0</v>
      </c>
      <c r="BG345" s="145">
        <f>IF(N345="zákl. přenesená",J345,0)</f>
        <v>0</v>
      </c>
      <c r="BH345" s="145">
        <f>IF(N345="sníž. přenesená",J345,0)</f>
        <v>0</v>
      </c>
      <c r="BI345" s="145">
        <f>IF(N345="nulová",J345,0)</f>
        <v>0</v>
      </c>
      <c r="BJ345" s="16" t="s">
        <v>79</v>
      </c>
      <c r="BK345" s="145">
        <f>ROUND(I345*H345,2)</f>
        <v>2530</v>
      </c>
      <c r="BL345" s="16" t="s">
        <v>125</v>
      </c>
      <c r="BM345" s="144" t="s">
        <v>531</v>
      </c>
    </row>
    <row r="346" spans="2:47" s="1" customFormat="1" ht="12">
      <c r="B346" s="31"/>
      <c r="D346" s="146" t="s">
        <v>126</v>
      </c>
      <c r="F346" s="147" t="s">
        <v>532</v>
      </c>
      <c r="I346" s="148"/>
      <c r="L346" s="31"/>
      <c r="M346" s="149"/>
      <c r="T346" s="55"/>
      <c r="AT346" s="16" t="s">
        <v>126</v>
      </c>
      <c r="AU346" s="16" t="s">
        <v>81</v>
      </c>
    </row>
    <row r="347" spans="2:51" s="12" customFormat="1" ht="12">
      <c r="B347" s="151"/>
      <c r="D347" s="146" t="s">
        <v>138</v>
      </c>
      <c r="E347" s="152" t="s">
        <v>1</v>
      </c>
      <c r="F347" s="153" t="s">
        <v>533</v>
      </c>
      <c r="H347" s="154">
        <v>22</v>
      </c>
      <c r="I347" s="155"/>
      <c r="L347" s="151"/>
      <c r="M347" s="156"/>
      <c r="T347" s="157"/>
      <c r="AT347" s="152" t="s">
        <v>138</v>
      </c>
      <c r="AU347" s="152" t="s">
        <v>81</v>
      </c>
      <c r="AV347" s="12" t="s">
        <v>81</v>
      </c>
      <c r="AW347" s="12" t="s">
        <v>28</v>
      </c>
      <c r="AX347" s="12" t="s">
        <v>71</v>
      </c>
      <c r="AY347" s="152" t="s">
        <v>118</v>
      </c>
    </row>
    <row r="348" spans="2:51" s="13" customFormat="1" ht="12">
      <c r="B348" s="158"/>
      <c r="D348" s="146" t="s">
        <v>138</v>
      </c>
      <c r="E348" s="159" t="s">
        <v>1</v>
      </c>
      <c r="F348" s="160" t="s">
        <v>140</v>
      </c>
      <c r="H348" s="161">
        <v>22</v>
      </c>
      <c r="I348" s="162"/>
      <c r="L348" s="158"/>
      <c r="M348" s="163"/>
      <c r="T348" s="164"/>
      <c r="AT348" s="159" t="s">
        <v>138</v>
      </c>
      <c r="AU348" s="159" t="s">
        <v>81</v>
      </c>
      <c r="AV348" s="13" t="s">
        <v>125</v>
      </c>
      <c r="AW348" s="13" t="s">
        <v>28</v>
      </c>
      <c r="AX348" s="13" t="s">
        <v>79</v>
      </c>
      <c r="AY348" s="159" t="s">
        <v>118</v>
      </c>
    </row>
    <row r="349" spans="2:63" s="11" customFormat="1" ht="22.9" customHeight="1">
      <c r="B349" s="120"/>
      <c r="D349" s="121" t="s">
        <v>70</v>
      </c>
      <c r="E349" s="130" t="s">
        <v>125</v>
      </c>
      <c r="F349" s="130" t="s">
        <v>534</v>
      </c>
      <c r="I349" s="123"/>
      <c r="J349" s="131">
        <f>BK349</f>
        <v>2049064.2999999998</v>
      </c>
      <c r="L349" s="120"/>
      <c r="M349" s="125"/>
      <c r="P349" s="126">
        <f>SUM(P350:P429)</f>
        <v>0</v>
      </c>
      <c r="R349" s="126">
        <f>SUM(R350:R429)</f>
        <v>331.45212148664</v>
      </c>
      <c r="T349" s="127">
        <f>SUM(T350:T429)</f>
        <v>0</v>
      </c>
      <c r="AR349" s="121" t="s">
        <v>79</v>
      </c>
      <c r="AT349" s="128" t="s">
        <v>70</v>
      </c>
      <c r="AU349" s="128" t="s">
        <v>79</v>
      </c>
      <c r="AY349" s="121" t="s">
        <v>118</v>
      </c>
      <c r="BK349" s="129">
        <f>SUM(BK350:BK429)</f>
        <v>2049064.2999999998</v>
      </c>
    </row>
    <row r="350" spans="2:65" s="1" customFormat="1" ht="21.75" customHeight="1">
      <c r="B350" s="31"/>
      <c r="C350" s="132" t="s">
        <v>535</v>
      </c>
      <c r="D350" s="132" t="s">
        <v>121</v>
      </c>
      <c r="E350" s="133" t="s">
        <v>536</v>
      </c>
      <c r="F350" s="134" t="s">
        <v>537</v>
      </c>
      <c r="G350" s="135" t="s">
        <v>212</v>
      </c>
      <c r="H350" s="136">
        <v>45.5</v>
      </c>
      <c r="I350" s="137">
        <v>4757</v>
      </c>
      <c r="J350" s="138">
        <f>ROUND(I350*H350,2)</f>
        <v>216443.5</v>
      </c>
      <c r="K350" s="139"/>
      <c r="L350" s="31"/>
      <c r="M350" s="140" t="s">
        <v>1</v>
      </c>
      <c r="N350" s="141" t="s">
        <v>36</v>
      </c>
      <c r="P350" s="142">
        <f>O350*H350</f>
        <v>0</v>
      </c>
      <c r="Q350" s="142">
        <v>0</v>
      </c>
      <c r="R350" s="142">
        <f>Q350*H350</f>
        <v>0</v>
      </c>
      <c r="S350" s="142">
        <v>0</v>
      </c>
      <c r="T350" s="143">
        <f>S350*H350</f>
        <v>0</v>
      </c>
      <c r="AR350" s="144" t="s">
        <v>125</v>
      </c>
      <c r="AT350" s="144" t="s">
        <v>121</v>
      </c>
      <c r="AU350" s="144" t="s">
        <v>81</v>
      </c>
      <c r="AY350" s="16" t="s">
        <v>118</v>
      </c>
      <c r="BE350" s="145">
        <f>IF(N350="základní",J350,0)</f>
        <v>216443.5</v>
      </c>
      <c r="BF350" s="145">
        <f>IF(N350="snížená",J350,0)</f>
        <v>0</v>
      </c>
      <c r="BG350" s="145">
        <f>IF(N350="zákl. přenesená",J350,0)</f>
        <v>0</v>
      </c>
      <c r="BH350" s="145">
        <f>IF(N350="sníž. přenesená",J350,0)</f>
        <v>0</v>
      </c>
      <c r="BI350" s="145">
        <f>IF(N350="nulová",J350,0)</f>
        <v>0</v>
      </c>
      <c r="BJ350" s="16" t="s">
        <v>79</v>
      </c>
      <c r="BK350" s="145">
        <f>ROUND(I350*H350,2)</f>
        <v>216443.5</v>
      </c>
      <c r="BL350" s="16" t="s">
        <v>125</v>
      </c>
      <c r="BM350" s="144" t="s">
        <v>538</v>
      </c>
    </row>
    <row r="351" spans="2:47" s="1" customFormat="1" ht="19.5">
      <c r="B351" s="31"/>
      <c r="D351" s="146" t="s">
        <v>126</v>
      </c>
      <c r="F351" s="147" t="s">
        <v>539</v>
      </c>
      <c r="I351" s="148"/>
      <c r="L351" s="31"/>
      <c r="M351" s="149"/>
      <c r="T351" s="55"/>
      <c r="AT351" s="16" t="s">
        <v>126</v>
      </c>
      <c r="AU351" s="16" t="s">
        <v>81</v>
      </c>
    </row>
    <row r="352" spans="2:51" s="12" customFormat="1" ht="12">
      <c r="B352" s="151"/>
      <c r="D352" s="146" t="s">
        <v>138</v>
      </c>
      <c r="E352" s="152" t="s">
        <v>1</v>
      </c>
      <c r="F352" s="153" t="s">
        <v>540</v>
      </c>
      <c r="H352" s="154">
        <v>45.5</v>
      </c>
      <c r="I352" s="155"/>
      <c r="L352" s="151"/>
      <c r="M352" s="156"/>
      <c r="T352" s="157"/>
      <c r="AT352" s="152" t="s">
        <v>138</v>
      </c>
      <c r="AU352" s="152" t="s">
        <v>81</v>
      </c>
      <c r="AV352" s="12" t="s">
        <v>81</v>
      </c>
      <c r="AW352" s="12" t="s">
        <v>28</v>
      </c>
      <c r="AX352" s="12" t="s">
        <v>71</v>
      </c>
      <c r="AY352" s="152" t="s">
        <v>118</v>
      </c>
    </row>
    <row r="353" spans="2:51" s="13" customFormat="1" ht="12">
      <c r="B353" s="158"/>
      <c r="D353" s="146" t="s">
        <v>138</v>
      </c>
      <c r="E353" s="159" t="s">
        <v>1</v>
      </c>
      <c r="F353" s="160" t="s">
        <v>140</v>
      </c>
      <c r="H353" s="161">
        <v>45.5</v>
      </c>
      <c r="I353" s="162"/>
      <c r="L353" s="158"/>
      <c r="M353" s="163"/>
      <c r="T353" s="164"/>
      <c r="AT353" s="159" t="s">
        <v>138</v>
      </c>
      <c r="AU353" s="159" t="s">
        <v>81</v>
      </c>
      <c r="AV353" s="13" t="s">
        <v>125</v>
      </c>
      <c r="AW353" s="13" t="s">
        <v>28</v>
      </c>
      <c r="AX353" s="13" t="s">
        <v>79</v>
      </c>
      <c r="AY353" s="159" t="s">
        <v>118</v>
      </c>
    </row>
    <row r="354" spans="2:65" s="1" customFormat="1" ht="24.2" customHeight="1">
      <c r="B354" s="31"/>
      <c r="C354" s="132" t="s">
        <v>402</v>
      </c>
      <c r="D354" s="132" t="s">
        <v>121</v>
      </c>
      <c r="E354" s="133" t="s">
        <v>541</v>
      </c>
      <c r="F354" s="134" t="s">
        <v>542</v>
      </c>
      <c r="G354" s="135" t="s">
        <v>212</v>
      </c>
      <c r="H354" s="136">
        <v>35.72</v>
      </c>
      <c r="I354" s="137">
        <v>11737</v>
      </c>
      <c r="J354" s="138">
        <f>ROUND(I354*H354,2)</f>
        <v>419245.64</v>
      </c>
      <c r="K354" s="139"/>
      <c r="L354" s="31"/>
      <c r="M354" s="140" t="s">
        <v>1</v>
      </c>
      <c r="N354" s="141" t="s">
        <v>36</v>
      </c>
      <c r="P354" s="142">
        <f>O354*H354</f>
        <v>0</v>
      </c>
      <c r="Q354" s="142">
        <v>2.502202</v>
      </c>
      <c r="R354" s="142">
        <f>Q354*H354</f>
        <v>89.37865544</v>
      </c>
      <c r="S354" s="142">
        <v>0</v>
      </c>
      <c r="T354" s="143">
        <f>S354*H354</f>
        <v>0</v>
      </c>
      <c r="AR354" s="144" t="s">
        <v>125</v>
      </c>
      <c r="AT354" s="144" t="s">
        <v>121</v>
      </c>
      <c r="AU354" s="144" t="s">
        <v>81</v>
      </c>
      <c r="AY354" s="16" t="s">
        <v>118</v>
      </c>
      <c r="BE354" s="145">
        <f>IF(N354="základní",J354,0)</f>
        <v>419245.64</v>
      </c>
      <c r="BF354" s="145">
        <f>IF(N354="snížená",J354,0)</f>
        <v>0</v>
      </c>
      <c r="BG354" s="145">
        <f>IF(N354="zákl. přenesená",J354,0)</f>
        <v>0</v>
      </c>
      <c r="BH354" s="145">
        <f>IF(N354="sníž. přenesená",J354,0)</f>
        <v>0</v>
      </c>
      <c r="BI354" s="145">
        <f>IF(N354="nulová",J354,0)</f>
        <v>0</v>
      </c>
      <c r="BJ354" s="16" t="s">
        <v>79</v>
      </c>
      <c r="BK354" s="145">
        <f>ROUND(I354*H354,2)</f>
        <v>419245.64</v>
      </c>
      <c r="BL354" s="16" t="s">
        <v>125</v>
      </c>
      <c r="BM354" s="144" t="s">
        <v>543</v>
      </c>
    </row>
    <row r="355" spans="2:47" s="1" customFormat="1" ht="19.5">
      <c r="B355" s="31"/>
      <c r="D355" s="146" t="s">
        <v>126</v>
      </c>
      <c r="F355" s="147" t="s">
        <v>544</v>
      </c>
      <c r="I355" s="148"/>
      <c r="L355" s="31"/>
      <c r="M355" s="149"/>
      <c r="T355" s="55"/>
      <c r="AT355" s="16" t="s">
        <v>126</v>
      </c>
      <c r="AU355" s="16" t="s">
        <v>81</v>
      </c>
    </row>
    <row r="356" spans="2:51" s="12" customFormat="1" ht="12">
      <c r="B356" s="151"/>
      <c r="D356" s="146" t="s">
        <v>138</v>
      </c>
      <c r="E356" s="152" t="s">
        <v>1</v>
      </c>
      <c r="F356" s="153" t="s">
        <v>545</v>
      </c>
      <c r="H356" s="154">
        <v>35.72</v>
      </c>
      <c r="I356" s="155"/>
      <c r="L356" s="151"/>
      <c r="M356" s="156"/>
      <c r="T356" s="157"/>
      <c r="AT356" s="152" t="s">
        <v>138</v>
      </c>
      <c r="AU356" s="152" t="s">
        <v>81</v>
      </c>
      <c r="AV356" s="12" t="s">
        <v>81</v>
      </c>
      <c r="AW356" s="12" t="s">
        <v>28</v>
      </c>
      <c r="AX356" s="12" t="s">
        <v>71</v>
      </c>
      <c r="AY356" s="152" t="s">
        <v>118</v>
      </c>
    </row>
    <row r="357" spans="2:51" s="13" customFormat="1" ht="12">
      <c r="B357" s="158"/>
      <c r="D357" s="146" t="s">
        <v>138</v>
      </c>
      <c r="E357" s="159" t="s">
        <v>1</v>
      </c>
      <c r="F357" s="160" t="s">
        <v>140</v>
      </c>
      <c r="H357" s="161">
        <v>35.72</v>
      </c>
      <c r="I357" s="162"/>
      <c r="L357" s="158"/>
      <c r="M357" s="163"/>
      <c r="T357" s="164"/>
      <c r="AT357" s="159" t="s">
        <v>138</v>
      </c>
      <c r="AU357" s="159" t="s">
        <v>81</v>
      </c>
      <c r="AV357" s="13" t="s">
        <v>125</v>
      </c>
      <c r="AW357" s="13" t="s">
        <v>28</v>
      </c>
      <c r="AX357" s="13" t="s">
        <v>79</v>
      </c>
      <c r="AY357" s="159" t="s">
        <v>118</v>
      </c>
    </row>
    <row r="358" spans="2:65" s="1" customFormat="1" ht="21.75" customHeight="1">
      <c r="B358" s="31"/>
      <c r="C358" s="132" t="s">
        <v>546</v>
      </c>
      <c r="D358" s="132" t="s">
        <v>121</v>
      </c>
      <c r="E358" s="133" t="s">
        <v>547</v>
      </c>
      <c r="F358" s="134" t="s">
        <v>548</v>
      </c>
      <c r="G358" s="135" t="s">
        <v>229</v>
      </c>
      <c r="H358" s="136">
        <v>8.216</v>
      </c>
      <c r="I358" s="137">
        <v>27886</v>
      </c>
      <c r="J358" s="138">
        <f>ROUND(I358*H358,2)</f>
        <v>229111.38</v>
      </c>
      <c r="K358" s="139"/>
      <c r="L358" s="31"/>
      <c r="M358" s="140" t="s">
        <v>1</v>
      </c>
      <c r="N358" s="141" t="s">
        <v>36</v>
      </c>
      <c r="P358" s="142">
        <f>O358*H358</f>
        <v>0</v>
      </c>
      <c r="Q358" s="142">
        <v>1.0492655</v>
      </c>
      <c r="R358" s="142">
        <f>Q358*H358</f>
        <v>8.620765347999999</v>
      </c>
      <c r="S358" s="142">
        <v>0</v>
      </c>
      <c r="T358" s="143">
        <f>S358*H358</f>
        <v>0</v>
      </c>
      <c r="AR358" s="144" t="s">
        <v>125</v>
      </c>
      <c r="AT358" s="144" t="s">
        <v>121</v>
      </c>
      <c r="AU358" s="144" t="s">
        <v>81</v>
      </c>
      <c r="AY358" s="16" t="s">
        <v>118</v>
      </c>
      <c r="BE358" s="145">
        <f>IF(N358="základní",J358,0)</f>
        <v>229111.38</v>
      </c>
      <c r="BF358" s="145">
        <f>IF(N358="snížená",J358,0)</f>
        <v>0</v>
      </c>
      <c r="BG358" s="145">
        <f>IF(N358="zákl. přenesená",J358,0)</f>
        <v>0</v>
      </c>
      <c r="BH358" s="145">
        <f>IF(N358="sníž. přenesená",J358,0)</f>
        <v>0</v>
      </c>
      <c r="BI358" s="145">
        <f>IF(N358="nulová",J358,0)</f>
        <v>0</v>
      </c>
      <c r="BJ358" s="16" t="s">
        <v>79</v>
      </c>
      <c r="BK358" s="145">
        <f>ROUND(I358*H358,2)</f>
        <v>229111.38</v>
      </c>
      <c r="BL358" s="16" t="s">
        <v>125</v>
      </c>
      <c r="BM358" s="144" t="s">
        <v>549</v>
      </c>
    </row>
    <row r="359" spans="2:47" s="1" customFormat="1" ht="19.5">
      <c r="B359" s="31"/>
      <c r="D359" s="146" t="s">
        <v>126</v>
      </c>
      <c r="F359" s="147" t="s">
        <v>550</v>
      </c>
      <c r="I359" s="148"/>
      <c r="L359" s="31"/>
      <c r="M359" s="149"/>
      <c r="T359" s="55"/>
      <c r="AT359" s="16" t="s">
        <v>126</v>
      </c>
      <c r="AU359" s="16" t="s">
        <v>81</v>
      </c>
    </row>
    <row r="360" spans="2:51" s="12" customFormat="1" ht="12">
      <c r="B360" s="151"/>
      <c r="D360" s="146" t="s">
        <v>138</v>
      </c>
      <c r="E360" s="152" t="s">
        <v>1</v>
      </c>
      <c r="F360" s="153" t="s">
        <v>551</v>
      </c>
      <c r="H360" s="154">
        <v>8.216</v>
      </c>
      <c r="I360" s="155"/>
      <c r="L360" s="151"/>
      <c r="M360" s="156"/>
      <c r="T360" s="157"/>
      <c r="AT360" s="152" t="s">
        <v>138</v>
      </c>
      <c r="AU360" s="152" t="s">
        <v>81</v>
      </c>
      <c r="AV360" s="12" t="s">
        <v>81</v>
      </c>
      <c r="AW360" s="12" t="s">
        <v>28</v>
      </c>
      <c r="AX360" s="12" t="s">
        <v>71</v>
      </c>
      <c r="AY360" s="152" t="s">
        <v>118</v>
      </c>
    </row>
    <row r="361" spans="2:51" s="13" customFormat="1" ht="12">
      <c r="B361" s="158"/>
      <c r="D361" s="146" t="s">
        <v>138</v>
      </c>
      <c r="E361" s="159" t="s">
        <v>1</v>
      </c>
      <c r="F361" s="160" t="s">
        <v>140</v>
      </c>
      <c r="H361" s="161">
        <v>8.216</v>
      </c>
      <c r="I361" s="162"/>
      <c r="L361" s="158"/>
      <c r="M361" s="163"/>
      <c r="T361" s="164"/>
      <c r="AT361" s="159" t="s">
        <v>138</v>
      </c>
      <c r="AU361" s="159" t="s">
        <v>81</v>
      </c>
      <c r="AV361" s="13" t="s">
        <v>125</v>
      </c>
      <c r="AW361" s="13" t="s">
        <v>28</v>
      </c>
      <c r="AX361" s="13" t="s">
        <v>79</v>
      </c>
      <c r="AY361" s="159" t="s">
        <v>118</v>
      </c>
    </row>
    <row r="362" spans="2:65" s="1" customFormat="1" ht="24.2" customHeight="1">
      <c r="B362" s="31"/>
      <c r="C362" s="132" t="s">
        <v>407</v>
      </c>
      <c r="D362" s="132" t="s">
        <v>121</v>
      </c>
      <c r="E362" s="133" t="s">
        <v>552</v>
      </c>
      <c r="F362" s="134" t="s">
        <v>553</v>
      </c>
      <c r="G362" s="135" t="s">
        <v>229</v>
      </c>
      <c r="H362" s="136">
        <v>2.716</v>
      </c>
      <c r="I362" s="137">
        <v>38885</v>
      </c>
      <c r="J362" s="138">
        <f>ROUND(I362*H362,2)</f>
        <v>105611.66</v>
      </c>
      <c r="K362" s="139"/>
      <c r="L362" s="31"/>
      <c r="M362" s="140" t="s">
        <v>1</v>
      </c>
      <c r="N362" s="141" t="s">
        <v>36</v>
      </c>
      <c r="P362" s="142">
        <f>O362*H362</f>
        <v>0</v>
      </c>
      <c r="Q362" s="142">
        <v>0</v>
      </c>
      <c r="R362" s="142">
        <f>Q362*H362</f>
        <v>0</v>
      </c>
      <c r="S362" s="142">
        <v>0</v>
      </c>
      <c r="T362" s="143">
        <f>S362*H362</f>
        <v>0</v>
      </c>
      <c r="AR362" s="144" t="s">
        <v>125</v>
      </c>
      <c r="AT362" s="144" t="s">
        <v>121</v>
      </c>
      <c r="AU362" s="144" t="s">
        <v>81</v>
      </c>
      <c r="AY362" s="16" t="s">
        <v>118</v>
      </c>
      <c r="BE362" s="145">
        <f>IF(N362="základní",J362,0)</f>
        <v>105611.66</v>
      </c>
      <c r="BF362" s="145">
        <f>IF(N362="snížená",J362,0)</f>
        <v>0</v>
      </c>
      <c r="BG362" s="145">
        <f>IF(N362="zákl. přenesená",J362,0)</f>
        <v>0</v>
      </c>
      <c r="BH362" s="145">
        <f>IF(N362="sníž. přenesená",J362,0)</f>
        <v>0</v>
      </c>
      <c r="BI362" s="145">
        <f>IF(N362="nulová",J362,0)</f>
        <v>0</v>
      </c>
      <c r="BJ362" s="16" t="s">
        <v>79</v>
      </c>
      <c r="BK362" s="145">
        <f>ROUND(I362*H362,2)</f>
        <v>105611.66</v>
      </c>
      <c r="BL362" s="16" t="s">
        <v>125</v>
      </c>
      <c r="BM362" s="144" t="s">
        <v>554</v>
      </c>
    </row>
    <row r="363" spans="2:47" s="1" customFormat="1" ht="19.5">
      <c r="B363" s="31"/>
      <c r="D363" s="146" t="s">
        <v>126</v>
      </c>
      <c r="F363" s="147" t="s">
        <v>555</v>
      </c>
      <c r="I363" s="148"/>
      <c r="L363" s="31"/>
      <c r="M363" s="149"/>
      <c r="T363" s="55"/>
      <c r="AT363" s="16" t="s">
        <v>126</v>
      </c>
      <c r="AU363" s="16" t="s">
        <v>81</v>
      </c>
    </row>
    <row r="364" spans="2:51" s="14" customFormat="1" ht="12">
      <c r="B364" s="165"/>
      <c r="D364" s="146" t="s">
        <v>138</v>
      </c>
      <c r="E364" s="166" t="s">
        <v>1</v>
      </c>
      <c r="F364" s="167" t="s">
        <v>556</v>
      </c>
      <c r="H364" s="166" t="s">
        <v>1</v>
      </c>
      <c r="I364" s="168"/>
      <c r="L364" s="165"/>
      <c r="M364" s="169"/>
      <c r="T364" s="170"/>
      <c r="AT364" s="166" t="s">
        <v>138</v>
      </c>
      <c r="AU364" s="166" t="s">
        <v>81</v>
      </c>
      <c r="AV364" s="14" t="s">
        <v>79</v>
      </c>
      <c r="AW364" s="14" t="s">
        <v>28</v>
      </c>
      <c r="AX364" s="14" t="s">
        <v>71</v>
      </c>
      <c r="AY364" s="166" t="s">
        <v>118</v>
      </c>
    </row>
    <row r="365" spans="2:51" s="12" customFormat="1" ht="12">
      <c r="B365" s="151"/>
      <c r="D365" s="146" t="s">
        <v>138</v>
      </c>
      <c r="E365" s="152" t="s">
        <v>1</v>
      </c>
      <c r="F365" s="153" t="s">
        <v>557</v>
      </c>
      <c r="H365" s="154">
        <v>2.716</v>
      </c>
      <c r="I365" s="155"/>
      <c r="L365" s="151"/>
      <c r="M365" s="156"/>
      <c r="T365" s="157"/>
      <c r="AT365" s="152" t="s">
        <v>138</v>
      </c>
      <c r="AU365" s="152" t="s">
        <v>81</v>
      </c>
      <c r="AV365" s="12" t="s">
        <v>81</v>
      </c>
      <c r="AW365" s="12" t="s">
        <v>28</v>
      </c>
      <c r="AX365" s="12" t="s">
        <v>71</v>
      </c>
      <c r="AY365" s="152" t="s">
        <v>118</v>
      </c>
    </row>
    <row r="366" spans="2:51" s="13" customFormat="1" ht="12">
      <c r="B366" s="158"/>
      <c r="D366" s="146" t="s">
        <v>138</v>
      </c>
      <c r="E366" s="159" t="s">
        <v>1</v>
      </c>
      <c r="F366" s="160" t="s">
        <v>140</v>
      </c>
      <c r="H366" s="161">
        <v>2.716</v>
      </c>
      <c r="I366" s="162"/>
      <c r="L366" s="158"/>
      <c r="M366" s="163"/>
      <c r="T366" s="164"/>
      <c r="AT366" s="159" t="s">
        <v>138</v>
      </c>
      <c r="AU366" s="159" t="s">
        <v>81</v>
      </c>
      <c r="AV366" s="13" t="s">
        <v>125</v>
      </c>
      <c r="AW366" s="13" t="s">
        <v>28</v>
      </c>
      <c r="AX366" s="13" t="s">
        <v>79</v>
      </c>
      <c r="AY366" s="159" t="s">
        <v>118</v>
      </c>
    </row>
    <row r="367" spans="2:65" s="1" customFormat="1" ht="16.5" customHeight="1">
      <c r="B367" s="31"/>
      <c r="C367" s="174" t="s">
        <v>558</v>
      </c>
      <c r="D367" s="174" t="s">
        <v>293</v>
      </c>
      <c r="E367" s="175" t="s">
        <v>559</v>
      </c>
      <c r="F367" s="176" t="s">
        <v>560</v>
      </c>
      <c r="G367" s="177" t="s">
        <v>229</v>
      </c>
      <c r="H367" s="178">
        <v>2.716</v>
      </c>
      <c r="I367" s="179">
        <v>31108</v>
      </c>
      <c r="J367" s="180">
        <f>ROUND(I367*H367,2)</f>
        <v>84489.33</v>
      </c>
      <c r="K367" s="181"/>
      <c r="L367" s="182"/>
      <c r="M367" s="183" t="s">
        <v>1</v>
      </c>
      <c r="N367" s="184" t="s">
        <v>36</v>
      </c>
      <c r="P367" s="142">
        <f>O367*H367</f>
        <v>0</v>
      </c>
      <c r="Q367" s="142">
        <v>0</v>
      </c>
      <c r="R367" s="142">
        <f>Q367*H367</f>
        <v>0</v>
      </c>
      <c r="S367" s="142">
        <v>0</v>
      </c>
      <c r="T367" s="143">
        <f>S367*H367</f>
        <v>0</v>
      </c>
      <c r="AR367" s="144" t="s">
        <v>137</v>
      </c>
      <c r="AT367" s="144" t="s">
        <v>293</v>
      </c>
      <c r="AU367" s="144" t="s">
        <v>81</v>
      </c>
      <c r="AY367" s="16" t="s">
        <v>118</v>
      </c>
      <c r="BE367" s="145">
        <f>IF(N367="základní",J367,0)</f>
        <v>84489.33</v>
      </c>
      <c r="BF367" s="145">
        <f>IF(N367="snížená",J367,0)</f>
        <v>0</v>
      </c>
      <c r="BG367" s="145">
        <f>IF(N367="zákl. přenesená",J367,0)</f>
        <v>0</v>
      </c>
      <c r="BH367" s="145">
        <f>IF(N367="sníž. přenesená",J367,0)</f>
        <v>0</v>
      </c>
      <c r="BI367" s="145">
        <f>IF(N367="nulová",J367,0)</f>
        <v>0</v>
      </c>
      <c r="BJ367" s="16" t="s">
        <v>79</v>
      </c>
      <c r="BK367" s="145">
        <f>ROUND(I367*H367,2)</f>
        <v>84489.33</v>
      </c>
      <c r="BL367" s="16" t="s">
        <v>125</v>
      </c>
      <c r="BM367" s="144" t="s">
        <v>561</v>
      </c>
    </row>
    <row r="368" spans="2:47" s="1" customFormat="1" ht="12">
      <c r="B368" s="31"/>
      <c r="D368" s="146" t="s">
        <v>126</v>
      </c>
      <c r="F368" s="147" t="s">
        <v>560</v>
      </c>
      <c r="I368" s="148"/>
      <c r="L368" s="31"/>
      <c r="M368" s="149"/>
      <c r="T368" s="55"/>
      <c r="AT368" s="16" t="s">
        <v>126</v>
      </c>
      <c r="AU368" s="16" t="s">
        <v>81</v>
      </c>
    </row>
    <row r="369" spans="2:51" s="14" customFormat="1" ht="12">
      <c r="B369" s="165"/>
      <c r="D369" s="146" t="s">
        <v>138</v>
      </c>
      <c r="E369" s="166" t="s">
        <v>1</v>
      </c>
      <c r="F369" s="167" t="s">
        <v>556</v>
      </c>
      <c r="H369" s="166" t="s">
        <v>1</v>
      </c>
      <c r="I369" s="168"/>
      <c r="L369" s="165"/>
      <c r="M369" s="169"/>
      <c r="T369" s="170"/>
      <c r="AT369" s="166" t="s">
        <v>138</v>
      </c>
      <c r="AU369" s="166" t="s">
        <v>81</v>
      </c>
      <c r="AV369" s="14" t="s">
        <v>79</v>
      </c>
      <c r="AW369" s="14" t="s">
        <v>28</v>
      </c>
      <c r="AX369" s="14" t="s">
        <v>71</v>
      </c>
      <c r="AY369" s="166" t="s">
        <v>118</v>
      </c>
    </row>
    <row r="370" spans="2:51" s="12" customFormat="1" ht="12">
      <c r="B370" s="151"/>
      <c r="D370" s="146" t="s">
        <v>138</v>
      </c>
      <c r="E370" s="152" t="s">
        <v>1</v>
      </c>
      <c r="F370" s="153" t="s">
        <v>557</v>
      </c>
      <c r="H370" s="154">
        <v>2.716</v>
      </c>
      <c r="I370" s="155"/>
      <c r="L370" s="151"/>
      <c r="M370" s="156"/>
      <c r="T370" s="157"/>
      <c r="AT370" s="152" t="s">
        <v>138</v>
      </c>
      <c r="AU370" s="152" t="s">
        <v>81</v>
      </c>
      <c r="AV370" s="12" t="s">
        <v>81</v>
      </c>
      <c r="AW370" s="12" t="s">
        <v>28</v>
      </c>
      <c r="AX370" s="12" t="s">
        <v>71</v>
      </c>
      <c r="AY370" s="152" t="s">
        <v>118</v>
      </c>
    </row>
    <row r="371" spans="2:51" s="13" customFormat="1" ht="12">
      <c r="B371" s="158"/>
      <c r="D371" s="146" t="s">
        <v>138</v>
      </c>
      <c r="E371" s="159" t="s">
        <v>1</v>
      </c>
      <c r="F371" s="160" t="s">
        <v>140</v>
      </c>
      <c r="H371" s="161">
        <v>2.716</v>
      </c>
      <c r="I371" s="162"/>
      <c r="L371" s="158"/>
      <c r="M371" s="163"/>
      <c r="T371" s="164"/>
      <c r="AT371" s="159" t="s">
        <v>138</v>
      </c>
      <c r="AU371" s="159" t="s">
        <v>81</v>
      </c>
      <c r="AV371" s="13" t="s">
        <v>125</v>
      </c>
      <c r="AW371" s="13" t="s">
        <v>28</v>
      </c>
      <c r="AX371" s="13" t="s">
        <v>79</v>
      </c>
      <c r="AY371" s="159" t="s">
        <v>118</v>
      </c>
    </row>
    <row r="372" spans="2:65" s="1" customFormat="1" ht="24.2" customHeight="1">
      <c r="B372" s="31"/>
      <c r="C372" s="132" t="s">
        <v>412</v>
      </c>
      <c r="D372" s="132" t="s">
        <v>121</v>
      </c>
      <c r="E372" s="133" t="s">
        <v>562</v>
      </c>
      <c r="F372" s="134" t="s">
        <v>563</v>
      </c>
      <c r="G372" s="135" t="s">
        <v>446</v>
      </c>
      <c r="H372" s="136">
        <v>12</v>
      </c>
      <c r="I372" s="137">
        <v>1665</v>
      </c>
      <c r="J372" s="138">
        <f>ROUND(I372*H372,2)</f>
        <v>19980</v>
      </c>
      <c r="K372" s="139"/>
      <c r="L372" s="31"/>
      <c r="M372" s="140" t="s">
        <v>1</v>
      </c>
      <c r="N372" s="141" t="s">
        <v>36</v>
      </c>
      <c r="P372" s="142">
        <f>O372*H372</f>
        <v>0</v>
      </c>
      <c r="Q372" s="142">
        <v>0</v>
      </c>
      <c r="R372" s="142">
        <f>Q372*H372</f>
        <v>0</v>
      </c>
      <c r="S372" s="142">
        <v>0</v>
      </c>
      <c r="T372" s="143">
        <f>S372*H372</f>
        <v>0</v>
      </c>
      <c r="AR372" s="144" t="s">
        <v>125</v>
      </c>
      <c r="AT372" s="144" t="s">
        <v>121</v>
      </c>
      <c r="AU372" s="144" t="s">
        <v>81</v>
      </c>
      <c r="AY372" s="16" t="s">
        <v>118</v>
      </c>
      <c r="BE372" s="145">
        <f>IF(N372="základní",J372,0)</f>
        <v>19980</v>
      </c>
      <c r="BF372" s="145">
        <f>IF(N372="snížená",J372,0)</f>
        <v>0</v>
      </c>
      <c r="BG372" s="145">
        <f>IF(N372="zákl. přenesená",J372,0)</f>
        <v>0</v>
      </c>
      <c r="BH372" s="145">
        <f>IF(N372="sníž. přenesená",J372,0)</f>
        <v>0</v>
      </c>
      <c r="BI372" s="145">
        <f>IF(N372="nulová",J372,0)</f>
        <v>0</v>
      </c>
      <c r="BJ372" s="16" t="s">
        <v>79</v>
      </c>
      <c r="BK372" s="145">
        <f>ROUND(I372*H372,2)</f>
        <v>19980</v>
      </c>
      <c r="BL372" s="16" t="s">
        <v>125</v>
      </c>
      <c r="BM372" s="144" t="s">
        <v>564</v>
      </c>
    </row>
    <row r="373" spans="2:47" s="1" customFormat="1" ht="19.5">
      <c r="B373" s="31"/>
      <c r="D373" s="146" t="s">
        <v>126</v>
      </c>
      <c r="F373" s="147" t="s">
        <v>565</v>
      </c>
      <c r="I373" s="148"/>
      <c r="L373" s="31"/>
      <c r="M373" s="149"/>
      <c r="T373" s="55"/>
      <c r="AT373" s="16" t="s">
        <v>126</v>
      </c>
      <c r="AU373" s="16" t="s">
        <v>81</v>
      </c>
    </row>
    <row r="374" spans="2:65" s="1" customFormat="1" ht="24.2" customHeight="1">
      <c r="B374" s="31"/>
      <c r="C374" s="132" t="s">
        <v>566</v>
      </c>
      <c r="D374" s="132" t="s">
        <v>121</v>
      </c>
      <c r="E374" s="133" t="s">
        <v>567</v>
      </c>
      <c r="F374" s="134" t="s">
        <v>568</v>
      </c>
      <c r="G374" s="135" t="s">
        <v>446</v>
      </c>
      <c r="H374" s="136">
        <v>24</v>
      </c>
      <c r="I374" s="137">
        <v>371</v>
      </c>
      <c r="J374" s="138">
        <f>ROUND(I374*H374,2)</f>
        <v>8904</v>
      </c>
      <c r="K374" s="139"/>
      <c r="L374" s="31"/>
      <c r="M374" s="140" t="s">
        <v>1</v>
      </c>
      <c r="N374" s="141" t="s">
        <v>36</v>
      </c>
      <c r="P374" s="142">
        <f>O374*H374</f>
        <v>0</v>
      </c>
      <c r="Q374" s="142">
        <v>0.00042768</v>
      </c>
      <c r="R374" s="142">
        <f>Q374*H374</f>
        <v>0.01026432</v>
      </c>
      <c r="S374" s="142">
        <v>0</v>
      </c>
      <c r="T374" s="143">
        <f>S374*H374</f>
        <v>0</v>
      </c>
      <c r="AR374" s="144" t="s">
        <v>125</v>
      </c>
      <c r="AT374" s="144" t="s">
        <v>121</v>
      </c>
      <c r="AU374" s="144" t="s">
        <v>81</v>
      </c>
      <c r="AY374" s="16" t="s">
        <v>118</v>
      </c>
      <c r="BE374" s="145">
        <f>IF(N374="základní",J374,0)</f>
        <v>8904</v>
      </c>
      <c r="BF374" s="145">
        <f>IF(N374="snížená",J374,0)</f>
        <v>0</v>
      </c>
      <c r="BG374" s="145">
        <f>IF(N374="zákl. přenesená",J374,0)</f>
        <v>0</v>
      </c>
      <c r="BH374" s="145">
        <f>IF(N374="sníž. přenesená",J374,0)</f>
        <v>0</v>
      </c>
      <c r="BI374" s="145">
        <f>IF(N374="nulová",J374,0)</f>
        <v>0</v>
      </c>
      <c r="BJ374" s="16" t="s">
        <v>79</v>
      </c>
      <c r="BK374" s="145">
        <f>ROUND(I374*H374,2)</f>
        <v>8904</v>
      </c>
      <c r="BL374" s="16" t="s">
        <v>125</v>
      </c>
      <c r="BM374" s="144" t="s">
        <v>569</v>
      </c>
    </row>
    <row r="375" spans="2:47" s="1" customFormat="1" ht="19.5">
      <c r="B375" s="31"/>
      <c r="D375" s="146" t="s">
        <v>126</v>
      </c>
      <c r="F375" s="147" t="s">
        <v>570</v>
      </c>
      <c r="I375" s="148"/>
      <c r="L375" s="31"/>
      <c r="M375" s="149"/>
      <c r="T375" s="55"/>
      <c r="AT375" s="16" t="s">
        <v>126</v>
      </c>
      <c r="AU375" s="16" t="s">
        <v>81</v>
      </c>
    </row>
    <row r="376" spans="2:65" s="1" customFormat="1" ht="21.75" customHeight="1">
      <c r="B376" s="31"/>
      <c r="C376" s="174" t="s">
        <v>419</v>
      </c>
      <c r="D376" s="174" t="s">
        <v>293</v>
      </c>
      <c r="E376" s="175" t="s">
        <v>571</v>
      </c>
      <c r="F376" s="176" t="s">
        <v>572</v>
      </c>
      <c r="G376" s="177" t="s">
        <v>573</v>
      </c>
      <c r="H376" s="178">
        <v>24</v>
      </c>
      <c r="I376" s="179">
        <v>1665</v>
      </c>
      <c r="J376" s="180">
        <f>ROUND(I376*H376,2)</f>
        <v>39960</v>
      </c>
      <c r="K376" s="181"/>
      <c r="L376" s="182"/>
      <c r="M376" s="183" t="s">
        <v>1</v>
      </c>
      <c r="N376" s="184" t="s">
        <v>36</v>
      </c>
      <c r="P376" s="142">
        <f>O376*H376</f>
        <v>0</v>
      </c>
      <c r="Q376" s="142">
        <v>0</v>
      </c>
      <c r="R376" s="142">
        <f>Q376*H376</f>
        <v>0</v>
      </c>
      <c r="S376" s="142">
        <v>0</v>
      </c>
      <c r="T376" s="143">
        <f>S376*H376</f>
        <v>0</v>
      </c>
      <c r="AR376" s="144" t="s">
        <v>137</v>
      </c>
      <c r="AT376" s="144" t="s">
        <v>293</v>
      </c>
      <c r="AU376" s="144" t="s">
        <v>81</v>
      </c>
      <c r="AY376" s="16" t="s">
        <v>118</v>
      </c>
      <c r="BE376" s="145">
        <f>IF(N376="základní",J376,0)</f>
        <v>39960</v>
      </c>
      <c r="BF376" s="145">
        <f>IF(N376="snížená",J376,0)</f>
        <v>0</v>
      </c>
      <c r="BG376" s="145">
        <f>IF(N376="zákl. přenesená",J376,0)</f>
        <v>0</v>
      </c>
      <c r="BH376" s="145">
        <f>IF(N376="sníž. přenesená",J376,0)</f>
        <v>0</v>
      </c>
      <c r="BI376" s="145">
        <f>IF(N376="nulová",J376,0)</f>
        <v>0</v>
      </c>
      <c r="BJ376" s="16" t="s">
        <v>79</v>
      </c>
      <c r="BK376" s="145">
        <f>ROUND(I376*H376,2)</f>
        <v>39960</v>
      </c>
      <c r="BL376" s="16" t="s">
        <v>125</v>
      </c>
      <c r="BM376" s="144" t="s">
        <v>574</v>
      </c>
    </row>
    <row r="377" spans="2:47" s="1" customFormat="1" ht="12">
      <c r="B377" s="31"/>
      <c r="D377" s="146" t="s">
        <v>126</v>
      </c>
      <c r="F377" s="147" t="s">
        <v>572</v>
      </c>
      <c r="I377" s="148"/>
      <c r="L377" s="31"/>
      <c r="M377" s="149"/>
      <c r="T377" s="55"/>
      <c r="AT377" s="16" t="s">
        <v>126</v>
      </c>
      <c r="AU377" s="16" t="s">
        <v>81</v>
      </c>
    </row>
    <row r="378" spans="2:65" s="1" customFormat="1" ht="24.2" customHeight="1">
      <c r="B378" s="31"/>
      <c r="C378" s="132" t="s">
        <v>575</v>
      </c>
      <c r="D378" s="132" t="s">
        <v>121</v>
      </c>
      <c r="E378" s="133" t="s">
        <v>576</v>
      </c>
      <c r="F378" s="134" t="s">
        <v>577</v>
      </c>
      <c r="G378" s="135" t="s">
        <v>202</v>
      </c>
      <c r="H378" s="136">
        <v>108</v>
      </c>
      <c r="I378" s="137">
        <v>167</v>
      </c>
      <c r="J378" s="138">
        <f>ROUND(I378*H378,2)</f>
        <v>18036</v>
      </c>
      <c r="K378" s="139"/>
      <c r="L378" s="31"/>
      <c r="M378" s="140" t="s">
        <v>1</v>
      </c>
      <c r="N378" s="141" t="s">
        <v>36</v>
      </c>
      <c r="P378" s="142">
        <f>O378*H378</f>
        <v>0</v>
      </c>
      <c r="Q378" s="142">
        <v>0</v>
      </c>
      <c r="R378" s="142">
        <f>Q378*H378</f>
        <v>0</v>
      </c>
      <c r="S378" s="142">
        <v>0</v>
      </c>
      <c r="T378" s="143">
        <f>S378*H378</f>
        <v>0</v>
      </c>
      <c r="AR378" s="144" t="s">
        <v>125</v>
      </c>
      <c r="AT378" s="144" t="s">
        <v>121</v>
      </c>
      <c r="AU378" s="144" t="s">
        <v>81</v>
      </c>
      <c r="AY378" s="16" t="s">
        <v>118</v>
      </c>
      <c r="BE378" s="145">
        <f>IF(N378="základní",J378,0)</f>
        <v>18036</v>
      </c>
      <c r="BF378" s="145">
        <f>IF(N378="snížená",J378,0)</f>
        <v>0</v>
      </c>
      <c r="BG378" s="145">
        <f>IF(N378="zákl. přenesená",J378,0)</f>
        <v>0</v>
      </c>
      <c r="BH378" s="145">
        <f>IF(N378="sníž. přenesená",J378,0)</f>
        <v>0</v>
      </c>
      <c r="BI378" s="145">
        <f>IF(N378="nulová",J378,0)</f>
        <v>0</v>
      </c>
      <c r="BJ378" s="16" t="s">
        <v>79</v>
      </c>
      <c r="BK378" s="145">
        <f>ROUND(I378*H378,2)</f>
        <v>18036</v>
      </c>
      <c r="BL378" s="16" t="s">
        <v>125</v>
      </c>
      <c r="BM378" s="144" t="s">
        <v>578</v>
      </c>
    </row>
    <row r="379" spans="2:47" s="1" customFormat="1" ht="19.5">
      <c r="B379" s="31"/>
      <c r="D379" s="146" t="s">
        <v>126</v>
      </c>
      <c r="F379" s="147" t="s">
        <v>579</v>
      </c>
      <c r="I379" s="148"/>
      <c r="L379" s="31"/>
      <c r="M379" s="149"/>
      <c r="T379" s="55"/>
      <c r="AT379" s="16" t="s">
        <v>126</v>
      </c>
      <c r="AU379" s="16" t="s">
        <v>81</v>
      </c>
    </row>
    <row r="380" spans="2:51" s="12" customFormat="1" ht="12">
      <c r="B380" s="151"/>
      <c r="D380" s="146" t="s">
        <v>138</v>
      </c>
      <c r="E380" s="152" t="s">
        <v>1</v>
      </c>
      <c r="F380" s="153" t="s">
        <v>580</v>
      </c>
      <c r="H380" s="154">
        <v>108</v>
      </c>
      <c r="I380" s="155"/>
      <c r="L380" s="151"/>
      <c r="M380" s="156"/>
      <c r="T380" s="157"/>
      <c r="AT380" s="152" t="s">
        <v>138</v>
      </c>
      <c r="AU380" s="152" t="s">
        <v>81</v>
      </c>
      <c r="AV380" s="12" t="s">
        <v>81</v>
      </c>
      <c r="AW380" s="12" t="s">
        <v>28</v>
      </c>
      <c r="AX380" s="12" t="s">
        <v>71</v>
      </c>
      <c r="AY380" s="152" t="s">
        <v>118</v>
      </c>
    </row>
    <row r="381" spans="2:51" s="13" customFormat="1" ht="12">
      <c r="B381" s="158"/>
      <c r="D381" s="146" t="s">
        <v>138</v>
      </c>
      <c r="E381" s="159" t="s">
        <v>1</v>
      </c>
      <c r="F381" s="160" t="s">
        <v>140</v>
      </c>
      <c r="H381" s="161">
        <v>108</v>
      </c>
      <c r="I381" s="162"/>
      <c r="L381" s="158"/>
      <c r="M381" s="163"/>
      <c r="T381" s="164"/>
      <c r="AT381" s="159" t="s">
        <v>138</v>
      </c>
      <c r="AU381" s="159" t="s">
        <v>81</v>
      </c>
      <c r="AV381" s="13" t="s">
        <v>125</v>
      </c>
      <c r="AW381" s="13" t="s">
        <v>28</v>
      </c>
      <c r="AX381" s="13" t="s">
        <v>79</v>
      </c>
      <c r="AY381" s="159" t="s">
        <v>118</v>
      </c>
    </row>
    <row r="382" spans="2:65" s="1" customFormat="1" ht="24.2" customHeight="1">
      <c r="B382" s="31"/>
      <c r="C382" s="132" t="s">
        <v>425</v>
      </c>
      <c r="D382" s="132" t="s">
        <v>121</v>
      </c>
      <c r="E382" s="133" t="s">
        <v>581</v>
      </c>
      <c r="F382" s="134" t="s">
        <v>582</v>
      </c>
      <c r="G382" s="135" t="s">
        <v>446</v>
      </c>
      <c r="H382" s="136">
        <v>12</v>
      </c>
      <c r="I382" s="137">
        <v>3888</v>
      </c>
      <c r="J382" s="138">
        <f>ROUND(I382*H382,2)</f>
        <v>46656</v>
      </c>
      <c r="K382" s="139"/>
      <c r="L382" s="31"/>
      <c r="M382" s="140" t="s">
        <v>1</v>
      </c>
      <c r="N382" s="141" t="s">
        <v>36</v>
      </c>
      <c r="P382" s="142">
        <f>O382*H382</f>
        <v>0</v>
      </c>
      <c r="Q382" s="142">
        <v>0</v>
      </c>
      <c r="R382" s="142">
        <f>Q382*H382</f>
        <v>0</v>
      </c>
      <c r="S382" s="142">
        <v>0</v>
      </c>
      <c r="T382" s="143">
        <f>S382*H382</f>
        <v>0</v>
      </c>
      <c r="AR382" s="144" t="s">
        <v>125</v>
      </c>
      <c r="AT382" s="144" t="s">
        <v>121</v>
      </c>
      <c r="AU382" s="144" t="s">
        <v>81</v>
      </c>
      <c r="AY382" s="16" t="s">
        <v>118</v>
      </c>
      <c r="BE382" s="145">
        <f>IF(N382="základní",J382,0)</f>
        <v>46656</v>
      </c>
      <c r="BF382" s="145">
        <f>IF(N382="snížená",J382,0)</f>
        <v>0</v>
      </c>
      <c r="BG382" s="145">
        <f>IF(N382="zákl. přenesená",J382,0)</f>
        <v>0</v>
      </c>
      <c r="BH382" s="145">
        <f>IF(N382="sníž. přenesená",J382,0)</f>
        <v>0</v>
      </c>
      <c r="BI382" s="145">
        <f>IF(N382="nulová",J382,0)</f>
        <v>0</v>
      </c>
      <c r="BJ382" s="16" t="s">
        <v>79</v>
      </c>
      <c r="BK382" s="145">
        <f>ROUND(I382*H382,2)</f>
        <v>46656</v>
      </c>
      <c r="BL382" s="16" t="s">
        <v>125</v>
      </c>
      <c r="BM382" s="144" t="s">
        <v>583</v>
      </c>
    </row>
    <row r="383" spans="2:47" s="1" customFormat="1" ht="19.5">
      <c r="B383" s="31"/>
      <c r="D383" s="146" t="s">
        <v>126</v>
      </c>
      <c r="F383" s="147" t="s">
        <v>584</v>
      </c>
      <c r="I383" s="148"/>
      <c r="L383" s="31"/>
      <c r="M383" s="149"/>
      <c r="T383" s="55"/>
      <c r="AT383" s="16" t="s">
        <v>126</v>
      </c>
      <c r="AU383" s="16" t="s">
        <v>81</v>
      </c>
    </row>
    <row r="384" spans="2:65" s="1" customFormat="1" ht="24.2" customHeight="1">
      <c r="B384" s="31"/>
      <c r="C384" s="132" t="s">
        <v>585</v>
      </c>
      <c r="D384" s="132" t="s">
        <v>121</v>
      </c>
      <c r="E384" s="133" t="s">
        <v>586</v>
      </c>
      <c r="F384" s="134" t="s">
        <v>587</v>
      </c>
      <c r="G384" s="135" t="s">
        <v>202</v>
      </c>
      <c r="H384" s="136">
        <v>108</v>
      </c>
      <c r="I384" s="137">
        <v>1367</v>
      </c>
      <c r="J384" s="138">
        <f>ROUND(I384*H384,2)</f>
        <v>147636</v>
      </c>
      <c r="K384" s="139"/>
      <c r="L384" s="31"/>
      <c r="M384" s="140" t="s">
        <v>1</v>
      </c>
      <c r="N384" s="141" t="s">
        <v>36</v>
      </c>
      <c r="P384" s="142">
        <f>O384*H384</f>
        <v>0</v>
      </c>
      <c r="Q384" s="142">
        <v>0</v>
      </c>
      <c r="R384" s="142">
        <f>Q384*H384</f>
        <v>0</v>
      </c>
      <c r="S384" s="142">
        <v>0</v>
      </c>
      <c r="T384" s="143">
        <f>S384*H384</f>
        <v>0</v>
      </c>
      <c r="AR384" s="144" t="s">
        <v>125</v>
      </c>
      <c r="AT384" s="144" t="s">
        <v>121</v>
      </c>
      <c r="AU384" s="144" t="s">
        <v>81</v>
      </c>
      <c r="AY384" s="16" t="s">
        <v>118</v>
      </c>
      <c r="BE384" s="145">
        <f>IF(N384="základní",J384,0)</f>
        <v>147636</v>
      </c>
      <c r="BF384" s="145">
        <f>IF(N384="snížená",J384,0)</f>
        <v>0</v>
      </c>
      <c r="BG384" s="145">
        <f>IF(N384="zákl. přenesená",J384,0)</f>
        <v>0</v>
      </c>
      <c r="BH384" s="145">
        <f>IF(N384="sníž. přenesená",J384,0)</f>
        <v>0</v>
      </c>
      <c r="BI384" s="145">
        <f>IF(N384="nulová",J384,0)</f>
        <v>0</v>
      </c>
      <c r="BJ384" s="16" t="s">
        <v>79</v>
      </c>
      <c r="BK384" s="145">
        <f>ROUND(I384*H384,2)</f>
        <v>147636</v>
      </c>
      <c r="BL384" s="16" t="s">
        <v>125</v>
      </c>
      <c r="BM384" s="144" t="s">
        <v>588</v>
      </c>
    </row>
    <row r="385" spans="2:47" s="1" customFormat="1" ht="19.5">
      <c r="B385" s="31"/>
      <c r="D385" s="146" t="s">
        <v>126</v>
      </c>
      <c r="F385" s="147" t="s">
        <v>589</v>
      </c>
      <c r="I385" s="148"/>
      <c r="L385" s="31"/>
      <c r="M385" s="149"/>
      <c r="T385" s="55"/>
      <c r="AT385" s="16" t="s">
        <v>126</v>
      </c>
      <c r="AU385" s="16" t="s">
        <v>81</v>
      </c>
    </row>
    <row r="386" spans="2:51" s="12" customFormat="1" ht="12">
      <c r="B386" s="151"/>
      <c r="D386" s="146" t="s">
        <v>138</v>
      </c>
      <c r="E386" s="152" t="s">
        <v>1</v>
      </c>
      <c r="F386" s="153" t="s">
        <v>580</v>
      </c>
      <c r="H386" s="154">
        <v>108</v>
      </c>
      <c r="I386" s="155"/>
      <c r="L386" s="151"/>
      <c r="M386" s="156"/>
      <c r="T386" s="157"/>
      <c r="AT386" s="152" t="s">
        <v>138</v>
      </c>
      <c r="AU386" s="152" t="s">
        <v>81</v>
      </c>
      <c r="AV386" s="12" t="s">
        <v>81</v>
      </c>
      <c r="AW386" s="12" t="s">
        <v>28</v>
      </c>
      <c r="AX386" s="12" t="s">
        <v>71</v>
      </c>
      <c r="AY386" s="152" t="s">
        <v>118</v>
      </c>
    </row>
    <row r="387" spans="2:51" s="13" customFormat="1" ht="12">
      <c r="B387" s="158"/>
      <c r="D387" s="146" t="s">
        <v>138</v>
      </c>
      <c r="E387" s="159" t="s">
        <v>1</v>
      </c>
      <c r="F387" s="160" t="s">
        <v>140</v>
      </c>
      <c r="H387" s="161">
        <v>108</v>
      </c>
      <c r="I387" s="162"/>
      <c r="L387" s="158"/>
      <c r="M387" s="163"/>
      <c r="T387" s="164"/>
      <c r="AT387" s="159" t="s">
        <v>138</v>
      </c>
      <c r="AU387" s="159" t="s">
        <v>81</v>
      </c>
      <c r="AV387" s="13" t="s">
        <v>125</v>
      </c>
      <c r="AW387" s="13" t="s">
        <v>28</v>
      </c>
      <c r="AX387" s="13" t="s">
        <v>79</v>
      </c>
      <c r="AY387" s="159" t="s">
        <v>118</v>
      </c>
    </row>
    <row r="388" spans="2:65" s="1" customFormat="1" ht="24.2" customHeight="1">
      <c r="B388" s="31"/>
      <c r="C388" s="132" t="s">
        <v>431</v>
      </c>
      <c r="D388" s="132" t="s">
        <v>121</v>
      </c>
      <c r="E388" s="133" t="s">
        <v>590</v>
      </c>
      <c r="F388" s="134" t="s">
        <v>591</v>
      </c>
      <c r="G388" s="135" t="s">
        <v>446</v>
      </c>
      <c r="H388" s="136">
        <v>24</v>
      </c>
      <c r="I388" s="137">
        <v>482</v>
      </c>
      <c r="J388" s="138">
        <f>ROUND(I388*H388,2)</f>
        <v>11568</v>
      </c>
      <c r="K388" s="139"/>
      <c r="L388" s="31"/>
      <c r="M388" s="140" t="s">
        <v>1</v>
      </c>
      <c r="N388" s="141" t="s">
        <v>36</v>
      </c>
      <c r="P388" s="142">
        <f>O388*H388</f>
        <v>0</v>
      </c>
      <c r="Q388" s="142">
        <v>0.0492248</v>
      </c>
      <c r="R388" s="142">
        <f>Q388*H388</f>
        <v>1.1813951999999999</v>
      </c>
      <c r="S388" s="142">
        <v>0</v>
      </c>
      <c r="T388" s="143">
        <f>S388*H388</f>
        <v>0</v>
      </c>
      <c r="AR388" s="144" t="s">
        <v>125</v>
      </c>
      <c r="AT388" s="144" t="s">
        <v>121</v>
      </c>
      <c r="AU388" s="144" t="s">
        <v>81</v>
      </c>
      <c r="AY388" s="16" t="s">
        <v>118</v>
      </c>
      <c r="BE388" s="145">
        <f>IF(N388="základní",J388,0)</f>
        <v>11568</v>
      </c>
      <c r="BF388" s="145">
        <f>IF(N388="snížená",J388,0)</f>
        <v>0</v>
      </c>
      <c r="BG388" s="145">
        <f>IF(N388="zákl. přenesená",J388,0)</f>
        <v>0</v>
      </c>
      <c r="BH388" s="145">
        <f>IF(N388="sníž. přenesená",J388,0)</f>
        <v>0</v>
      </c>
      <c r="BI388" s="145">
        <f>IF(N388="nulová",J388,0)</f>
        <v>0</v>
      </c>
      <c r="BJ388" s="16" t="s">
        <v>79</v>
      </c>
      <c r="BK388" s="145">
        <f>ROUND(I388*H388,2)</f>
        <v>11568</v>
      </c>
      <c r="BL388" s="16" t="s">
        <v>125</v>
      </c>
      <c r="BM388" s="144" t="s">
        <v>592</v>
      </c>
    </row>
    <row r="389" spans="2:47" s="1" customFormat="1" ht="19.5">
      <c r="B389" s="31"/>
      <c r="D389" s="146" t="s">
        <v>126</v>
      </c>
      <c r="F389" s="147" t="s">
        <v>593</v>
      </c>
      <c r="I389" s="148"/>
      <c r="L389" s="31"/>
      <c r="M389" s="149"/>
      <c r="T389" s="55"/>
      <c r="AT389" s="16" t="s">
        <v>126</v>
      </c>
      <c r="AU389" s="16" t="s">
        <v>81</v>
      </c>
    </row>
    <row r="390" spans="2:65" s="1" customFormat="1" ht="16.5" customHeight="1">
      <c r="B390" s="31"/>
      <c r="C390" s="132" t="s">
        <v>594</v>
      </c>
      <c r="D390" s="132" t="s">
        <v>121</v>
      </c>
      <c r="E390" s="133" t="s">
        <v>595</v>
      </c>
      <c r="F390" s="134" t="s">
        <v>596</v>
      </c>
      <c r="G390" s="135" t="s">
        <v>191</v>
      </c>
      <c r="H390" s="136">
        <v>75.52</v>
      </c>
      <c r="I390" s="137">
        <v>1596</v>
      </c>
      <c r="J390" s="138">
        <f>ROUND(I390*H390,2)</f>
        <v>120529.92</v>
      </c>
      <c r="K390" s="139"/>
      <c r="L390" s="31"/>
      <c r="M390" s="140" t="s">
        <v>1</v>
      </c>
      <c r="N390" s="141" t="s">
        <v>36</v>
      </c>
      <c r="P390" s="142">
        <f>O390*H390</f>
        <v>0</v>
      </c>
      <c r="Q390" s="142">
        <v>0.010712932</v>
      </c>
      <c r="R390" s="142">
        <f>Q390*H390</f>
        <v>0.8090406246399999</v>
      </c>
      <c r="S390" s="142">
        <v>0</v>
      </c>
      <c r="T390" s="143">
        <f>S390*H390</f>
        <v>0</v>
      </c>
      <c r="AR390" s="144" t="s">
        <v>125</v>
      </c>
      <c r="AT390" s="144" t="s">
        <v>121</v>
      </c>
      <c r="AU390" s="144" t="s">
        <v>81</v>
      </c>
      <c r="AY390" s="16" t="s">
        <v>118</v>
      </c>
      <c r="BE390" s="145">
        <f>IF(N390="základní",J390,0)</f>
        <v>120529.92</v>
      </c>
      <c r="BF390" s="145">
        <f>IF(N390="snížená",J390,0)</f>
        <v>0</v>
      </c>
      <c r="BG390" s="145">
        <f>IF(N390="zákl. přenesená",J390,0)</f>
        <v>0</v>
      </c>
      <c r="BH390" s="145">
        <f>IF(N390="sníž. přenesená",J390,0)</f>
        <v>0</v>
      </c>
      <c r="BI390" s="145">
        <f>IF(N390="nulová",J390,0)</f>
        <v>0</v>
      </c>
      <c r="BJ390" s="16" t="s">
        <v>79</v>
      </c>
      <c r="BK390" s="145">
        <f>ROUND(I390*H390,2)</f>
        <v>120529.92</v>
      </c>
      <c r="BL390" s="16" t="s">
        <v>125</v>
      </c>
      <c r="BM390" s="144" t="s">
        <v>597</v>
      </c>
    </row>
    <row r="391" spans="2:47" s="1" customFormat="1" ht="12">
      <c r="B391" s="31"/>
      <c r="D391" s="146" t="s">
        <v>126</v>
      </c>
      <c r="F391" s="147" t="s">
        <v>598</v>
      </c>
      <c r="I391" s="148"/>
      <c r="L391" s="31"/>
      <c r="M391" s="149"/>
      <c r="T391" s="55"/>
      <c r="AT391" s="16" t="s">
        <v>126</v>
      </c>
      <c r="AU391" s="16" t="s">
        <v>81</v>
      </c>
    </row>
    <row r="392" spans="2:51" s="12" customFormat="1" ht="12">
      <c r="B392" s="151"/>
      <c r="D392" s="146" t="s">
        <v>138</v>
      </c>
      <c r="E392" s="152" t="s">
        <v>1</v>
      </c>
      <c r="F392" s="153" t="s">
        <v>599</v>
      </c>
      <c r="H392" s="154">
        <v>75.52</v>
      </c>
      <c r="I392" s="155"/>
      <c r="L392" s="151"/>
      <c r="M392" s="156"/>
      <c r="T392" s="157"/>
      <c r="AT392" s="152" t="s">
        <v>138</v>
      </c>
      <c r="AU392" s="152" t="s">
        <v>81</v>
      </c>
      <c r="AV392" s="12" t="s">
        <v>81</v>
      </c>
      <c r="AW392" s="12" t="s">
        <v>28</v>
      </c>
      <c r="AX392" s="12" t="s">
        <v>71</v>
      </c>
      <c r="AY392" s="152" t="s">
        <v>118</v>
      </c>
    </row>
    <row r="393" spans="2:51" s="13" customFormat="1" ht="12">
      <c r="B393" s="158"/>
      <c r="D393" s="146" t="s">
        <v>138</v>
      </c>
      <c r="E393" s="159" t="s">
        <v>1</v>
      </c>
      <c r="F393" s="160" t="s">
        <v>140</v>
      </c>
      <c r="H393" s="161">
        <v>75.52</v>
      </c>
      <c r="I393" s="162"/>
      <c r="L393" s="158"/>
      <c r="M393" s="163"/>
      <c r="T393" s="164"/>
      <c r="AT393" s="159" t="s">
        <v>138</v>
      </c>
      <c r="AU393" s="159" t="s">
        <v>81</v>
      </c>
      <c r="AV393" s="13" t="s">
        <v>125</v>
      </c>
      <c r="AW393" s="13" t="s">
        <v>28</v>
      </c>
      <c r="AX393" s="13" t="s">
        <v>79</v>
      </c>
      <c r="AY393" s="159" t="s">
        <v>118</v>
      </c>
    </row>
    <row r="394" spans="2:65" s="1" customFormat="1" ht="21.75" customHeight="1">
      <c r="B394" s="31"/>
      <c r="C394" s="132" t="s">
        <v>436</v>
      </c>
      <c r="D394" s="132" t="s">
        <v>121</v>
      </c>
      <c r="E394" s="133" t="s">
        <v>600</v>
      </c>
      <c r="F394" s="134" t="s">
        <v>601</v>
      </c>
      <c r="G394" s="135" t="s">
        <v>191</v>
      </c>
      <c r="H394" s="136">
        <v>75.52</v>
      </c>
      <c r="I394" s="137">
        <v>914</v>
      </c>
      <c r="J394" s="138">
        <f>ROUND(I394*H394,2)</f>
        <v>69025.28</v>
      </c>
      <c r="K394" s="139"/>
      <c r="L394" s="31"/>
      <c r="M394" s="140" t="s">
        <v>1</v>
      </c>
      <c r="N394" s="141" t="s">
        <v>36</v>
      </c>
      <c r="P394" s="142">
        <f>O394*H394</f>
        <v>0</v>
      </c>
      <c r="Q394" s="142">
        <v>0</v>
      </c>
      <c r="R394" s="142">
        <f>Q394*H394</f>
        <v>0</v>
      </c>
      <c r="S394" s="142">
        <v>0</v>
      </c>
      <c r="T394" s="143">
        <f>S394*H394</f>
        <v>0</v>
      </c>
      <c r="AR394" s="144" t="s">
        <v>125</v>
      </c>
      <c r="AT394" s="144" t="s">
        <v>121</v>
      </c>
      <c r="AU394" s="144" t="s">
        <v>81</v>
      </c>
      <c r="AY394" s="16" t="s">
        <v>118</v>
      </c>
      <c r="BE394" s="145">
        <f>IF(N394="základní",J394,0)</f>
        <v>69025.28</v>
      </c>
      <c r="BF394" s="145">
        <f>IF(N394="snížená",J394,0)</f>
        <v>0</v>
      </c>
      <c r="BG394" s="145">
        <f>IF(N394="zákl. přenesená",J394,0)</f>
        <v>0</v>
      </c>
      <c r="BH394" s="145">
        <f>IF(N394="sníž. přenesená",J394,0)</f>
        <v>0</v>
      </c>
      <c r="BI394" s="145">
        <f>IF(N394="nulová",J394,0)</f>
        <v>0</v>
      </c>
      <c r="BJ394" s="16" t="s">
        <v>79</v>
      </c>
      <c r="BK394" s="145">
        <f>ROUND(I394*H394,2)</f>
        <v>69025.28</v>
      </c>
      <c r="BL394" s="16" t="s">
        <v>125</v>
      </c>
      <c r="BM394" s="144" t="s">
        <v>602</v>
      </c>
    </row>
    <row r="395" spans="2:47" s="1" customFormat="1" ht="12">
      <c r="B395" s="31"/>
      <c r="D395" s="146" t="s">
        <v>126</v>
      </c>
      <c r="F395" s="147" t="s">
        <v>603</v>
      </c>
      <c r="I395" s="148"/>
      <c r="L395" s="31"/>
      <c r="M395" s="149"/>
      <c r="T395" s="55"/>
      <c r="AT395" s="16" t="s">
        <v>126</v>
      </c>
      <c r="AU395" s="16" t="s">
        <v>81</v>
      </c>
    </row>
    <row r="396" spans="2:65" s="1" customFormat="1" ht="16.5" customHeight="1">
      <c r="B396" s="31"/>
      <c r="C396" s="132" t="s">
        <v>604</v>
      </c>
      <c r="D396" s="132" t="s">
        <v>121</v>
      </c>
      <c r="E396" s="133" t="s">
        <v>605</v>
      </c>
      <c r="F396" s="134" t="s">
        <v>606</v>
      </c>
      <c r="G396" s="135" t="s">
        <v>202</v>
      </c>
      <c r="H396" s="136">
        <v>15.2</v>
      </c>
      <c r="I396" s="137">
        <v>1583</v>
      </c>
      <c r="J396" s="138">
        <f>ROUND(I396*H396,2)</f>
        <v>24061.6</v>
      </c>
      <c r="K396" s="139"/>
      <c r="L396" s="31"/>
      <c r="M396" s="140" t="s">
        <v>1</v>
      </c>
      <c r="N396" s="141" t="s">
        <v>36</v>
      </c>
      <c r="P396" s="142">
        <f>O396*H396</f>
        <v>0</v>
      </c>
      <c r="Q396" s="142">
        <v>0.00720952</v>
      </c>
      <c r="R396" s="142">
        <f>Q396*H396</f>
        <v>0.10958470399999999</v>
      </c>
      <c r="S396" s="142">
        <v>0</v>
      </c>
      <c r="T396" s="143">
        <f>S396*H396</f>
        <v>0</v>
      </c>
      <c r="AR396" s="144" t="s">
        <v>125</v>
      </c>
      <c r="AT396" s="144" t="s">
        <v>121</v>
      </c>
      <c r="AU396" s="144" t="s">
        <v>81</v>
      </c>
      <c r="AY396" s="16" t="s">
        <v>118</v>
      </c>
      <c r="BE396" s="145">
        <f>IF(N396="základní",J396,0)</f>
        <v>24061.6</v>
      </c>
      <c r="BF396" s="145">
        <f>IF(N396="snížená",J396,0)</f>
        <v>0</v>
      </c>
      <c r="BG396" s="145">
        <f>IF(N396="zákl. přenesená",J396,0)</f>
        <v>0</v>
      </c>
      <c r="BH396" s="145">
        <f>IF(N396="sníž. přenesená",J396,0)</f>
        <v>0</v>
      </c>
      <c r="BI396" s="145">
        <f>IF(N396="nulová",J396,0)</f>
        <v>0</v>
      </c>
      <c r="BJ396" s="16" t="s">
        <v>79</v>
      </c>
      <c r="BK396" s="145">
        <f>ROUND(I396*H396,2)</f>
        <v>24061.6</v>
      </c>
      <c r="BL396" s="16" t="s">
        <v>125</v>
      </c>
      <c r="BM396" s="144" t="s">
        <v>607</v>
      </c>
    </row>
    <row r="397" spans="2:47" s="1" customFormat="1" ht="19.5">
      <c r="B397" s="31"/>
      <c r="D397" s="146" t="s">
        <v>126</v>
      </c>
      <c r="F397" s="147" t="s">
        <v>608</v>
      </c>
      <c r="I397" s="148"/>
      <c r="L397" s="31"/>
      <c r="M397" s="149"/>
      <c r="T397" s="55"/>
      <c r="AT397" s="16" t="s">
        <v>126</v>
      </c>
      <c r="AU397" s="16" t="s">
        <v>81</v>
      </c>
    </row>
    <row r="398" spans="2:51" s="12" customFormat="1" ht="12">
      <c r="B398" s="151"/>
      <c r="D398" s="146" t="s">
        <v>138</v>
      </c>
      <c r="E398" s="152" t="s">
        <v>1</v>
      </c>
      <c r="F398" s="153" t="s">
        <v>609</v>
      </c>
      <c r="H398" s="154">
        <v>15.2</v>
      </c>
      <c r="I398" s="155"/>
      <c r="L398" s="151"/>
      <c r="M398" s="156"/>
      <c r="T398" s="157"/>
      <c r="AT398" s="152" t="s">
        <v>138</v>
      </c>
      <c r="AU398" s="152" t="s">
        <v>81</v>
      </c>
      <c r="AV398" s="12" t="s">
        <v>81</v>
      </c>
      <c r="AW398" s="12" t="s">
        <v>28</v>
      </c>
      <c r="AX398" s="12" t="s">
        <v>71</v>
      </c>
      <c r="AY398" s="152" t="s">
        <v>118</v>
      </c>
    </row>
    <row r="399" spans="2:51" s="13" customFormat="1" ht="12">
      <c r="B399" s="158"/>
      <c r="D399" s="146" t="s">
        <v>138</v>
      </c>
      <c r="E399" s="159" t="s">
        <v>1</v>
      </c>
      <c r="F399" s="160" t="s">
        <v>140</v>
      </c>
      <c r="H399" s="161">
        <v>15.2</v>
      </c>
      <c r="I399" s="162"/>
      <c r="L399" s="158"/>
      <c r="M399" s="163"/>
      <c r="T399" s="164"/>
      <c r="AT399" s="159" t="s">
        <v>138</v>
      </c>
      <c r="AU399" s="159" t="s">
        <v>81</v>
      </c>
      <c r="AV399" s="13" t="s">
        <v>125</v>
      </c>
      <c r="AW399" s="13" t="s">
        <v>28</v>
      </c>
      <c r="AX399" s="13" t="s">
        <v>79</v>
      </c>
      <c r="AY399" s="159" t="s">
        <v>118</v>
      </c>
    </row>
    <row r="400" spans="2:65" s="1" customFormat="1" ht="24.2" customHeight="1">
      <c r="B400" s="31"/>
      <c r="C400" s="132" t="s">
        <v>442</v>
      </c>
      <c r="D400" s="132" t="s">
        <v>121</v>
      </c>
      <c r="E400" s="133" t="s">
        <v>610</v>
      </c>
      <c r="F400" s="134" t="s">
        <v>611</v>
      </c>
      <c r="G400" s="135" t="s">
        <v>191</v>
      </c>
      <c r="H400" s="136">
        <v>118.5</v>
      </c>
      <c r="I400" s="137">
        <v>739</v>
      </c>
      <c r="J400" s="138">
        <f>ROUND(I400*H400,2)</f>
        <v>87571.5</v>
      </c>
      <c r="K400" s="139"/>
      <c r="L400" s="31"/>
      <c r="M400" s="140" t="s">
        <v>1</v>
      </c>
      <c r="N400" s="141" t="s">
        <v>36</v>
      </c>
      <c r="P400" s="142">
        <f>O400*H400</f>
        <v>0</v>
      </c>
      <c r="Q400" s="142">
        <v>0.34191</v>
      </c>
      <c r="R400" s="142">
        <f>Q400*H400</f>
        <v>40.516335</v>
      </c>
      <c r="S400" s="142">
        <v>0</v>
      </c>
      <c r="T400" s="143">
        <f>S400*H400</f>
        <v>0</v>
      </c>
      <c r="AR400" s="144" t="s">
        <v>125</v>
      </c>
      <c r="AT400" s="144" t="s">
        <v>121</v>
      </c>
      <c r="AU400" s="144" t="s">
        <v>81</v>
      </c>
      <c r="AY400" s="16" t="s">
        <v>118</v>
      </c>
      <c r="BE400" s="145">
        <f>IF(N400="základní",J400,0)</f>
        <v>87571.5</v>
      </c>
      <c r="BF400" s="145">
        <f>IF(N400="snížená",J400,0)</f>
        <v>0</v>
      </c>
      <c r="BG400" s="145">
        <f>IF(N400="zákl. přenesená",J400,0)</f>
        <v>0</v>
      </c>
      <c r="BH400" s="145">
        <f>IF(N400="sníž. přenesená",J400,0)</f>
        <v>0</v>
      </c>
      <c r="BI400" s="145">
        <f>IF(N400="nulová",J400,0)</f>
        <v>0</v>
      </c>
      <c r="BJ400" s="16" t="s">
        <v>79</v>
      </c>
      <c r="BK400" s="145">
        <f>ROUND(I400*H400,2)</f>
        <v>87571.5</v>
      </c>
      <c r="BL400" s="16" t="s">
        <v>125</v>
      </c>
      <c r="BM400" s="144" t="s">
        <v>612</v>
      </c>
    </row>
    <row r="401" spans="2:47" s="1" customFormat="1" ht="19.5">
      <c r="B401" s="31"/>
      <c r="D401" s="146" t="s">
        <v>126</v>
      </c>
      <c r="F401" s="147" t="s">
        <v>613</v>
      </c>
      <c r="I401" s="148"/>
      <c r="L401" s="31"/>
      <c r="M401" s="149"/>
      <c r="T401" s="55"/>
      <c r="AT401" s="16" t="s">
        <v>126</v>
      </c>
      <c r="AU401" s="16" t="s">
        <v>81</v>
      </c>
    </row>
    <row r="402" spans="2:51" s="14" customFormat="1" ht="12">
      <c r="B402" s="165"/>
      <c r="D402" s="146" t="s">
        <v>138</v>
      </c>
      <c r="E402" s="166" t="s">
        <v>1</v>
      </c>
      <c r="F402" s="167" t="s">
        <v>614</v>
      </c>
      <c r="H402" s="166" t="s">
        <v>1</v>
      </c>
      <c r="I402" s="168"/>
      <c r="L402" s="165"/>
      <c r="M402" s="169"/>
      <c r="T402" s="170"/>
      <c r="AT402" s="166" t="s">
        <v>138</v>
      </c>
      <c r="AU402" s="166" t="s">
        <v>81</v>
      </c>
      <c r="AV402" s="14" t="s">
        <v>79</v>
      </c>
      <c r="AW402" s="14" t="s">
        <v>28</v>
      </c>
      <c r="AX402" s="14" t="s">
        <v>71</v>
      </c>
      <c r="AY402" s="166" t="s">
        <v>118</v>
      </c>
    </row>
    <row r="403" spans="2:51" s="12" customFormat="1" ht="12">
      <c r="B403" s="151"/>
      <c r="D403" s="146" t="s">
        <v>138</v>
      </c>
      <c r="E403" s="152" t="s">
        <v>1</v>
      </c>
      <c r="F403" s="153" t="s">
        <v>615</v>
      </c>
      <c r="H403" s="154">
        <v>118.5</v>
      </c>
      <c r="I403" s="155"/>
      <c r="L403" s="151"/>
      <c r="M403" s="156"/>
      <c r="T403" s="157"/>
      <c r="AT403" s="152" t="s">
        <v>138</v>
      </c>
      <c r="AU403" s="152" t="s">
        <v>81</v>
      </c>
      <c r="AV403" s="12" t="s">
        <v>81</v>
      </c>
      <c r="AW403" s="12" t="s">
        <v>28</v>
      </c>
      <c r="AX403" s="12" t="s">
        <v>71</v>
      </c>
      <c r="AY403" s="152" t="s">
        <v>118</v>
      </c>
    </row>
    <row r="404" spans="2:51" s="13" customFormat="1" ht="12">
      <c r="B404" s="158"/>
      <c r="D404" s="146" t="s">
        <v>138</v>
      </c>
      <c r="E404" s="159" t="s">
        <v>1</v>
      </c>
      <c r="F404" s="160" t="s">
        <v>140</v>
      </c>
      <c r="H404" s="161">
        <v>118.5</v>
      </c>
      <c r="I404" s="162"/>
      <c r="L404" s="158"/>
      <c r="M404" s="163"/>
      <c r="T404" s="164"/>
      <c r="AT404" s="159" t="s">
        <v>138</v>
      </c>
      <c r="AU404" s="159" t="s">
        <v>81</v>
      </c>
      <c r="AV404" s="13" t="s">
        <v>125</v>
      </c>
      <c r="AW404" s="13" t="s">
        <v>28</v>
      </c>
      <c r="AX404" s="13" t="s">
        <v>79</v>
      </c>
      <c r="AY404" s="159" t="s">
        <v>118</v>
      </c>
    </row>
    <row r="405" spans="2:65" s="1" customFormat="1" ht="24.2" customHeight="1">
      <c r="B405" s="31"/>
      <c r="C405" s="132" t="s">
        <v>616</v>
      </c>
      <c r="D405" s="132" t="s">
        <v>121</v>
      </c>
      <c r="E405" s="133" t="s">
        <v>617</v>
      </c>
      <c r="F405" s="134" t="s">
        <v>618</v>
      </c>
      <c r="G405" s="135" t="s">
        <v>191</v>
      </c>
      <c r="H405" s="136">
        <v>26.9</v>
      </c>
      <c r="I405" s="137">
        <v>908</v>
      </c>
      <c r="J405" s="138">
        <f>ROUND(I405*H405,2)</f>
        <v>24425.2</v>
      </c>
      <c r="K405" s="139"/>
      <c r="L405" s="31"/>
      <c r="M405" s="140" t="s">
        <v>1</v>
      </c>
      <c r="N405" s="141" t="s">
        <v>36</v>
      </c>
      <c r="P405" s="142">
        <f>O405*H405</f>
        <v>0</v>
      </c>
      <c r="Q405" s="142">
        <v>0.455844</v>
      </c>
      <c r="R405" s="142">
        <f>Q405*H405</f>
        <v>12.2622036</v>
      </c>
      <c r="S405" s="142">
        <v>0</v>
      </c>
      <c r="T405" s="143">
        <f>S405*H405</f>
        <v>0</v>
      </c>
      <c r="AR405" s="144" t="s">
        <v>125</v>
      </c>
      <c r="AT405" s="144" t="s">
        <v>121</v>
      </c>
      <c r="AU405" s="144" t="s">
        <v>81</v>
      </c>
      <c r="AY405" s="16" t="s">
        <v>118</v>
      </c>
      <c r="BE405" s="145">
        <f>IF(N405="základní",J405,0)</f>
        <v>24425.2</v>
      </c>
      <c r="BF405" s="145">
        <f>IF(N405="snížená",J405,0)</f>
        <v>0</v>
      </c>
      <c r="BG405" s="145">
        <f>IF(N405="zákl. přenesená",J405,0)</f>
        <v>0</v>
      </c>
      <c r="BH405" s="145">
        <f>IF(N405="sníž. přenesená",J405,0)</f>
        <v>0</v>
      </c>
      <c r="BI405" s="145">
        <f>IF(N405="nulová",J405,0)</f>
        <v>0</v>
      </c>
      <c r="BJ405" s="16" t="s">
        <v>79</v>
      </c>
      <c r="BK405" s="145">
        <f>ROUND(I405*H405,2)</f>
        <v>24425.2</v>
      </c>
      <c r="BL405" s="16" t="s">
        <v>125</v>
      </c>
      <c r="BM405" s="144" t="s">
        <v>619</v>
      </c>
    </row>
    <row r="406" spans="2:47" s="1" customFormat="1" ht="19.5">
      <c r="B406" s="31"/>
      <c r="D406" s="146" t="s">
        <v>126</v>
      </c>
      <c r="F406" s="147" t="s">
        <v>620</v>
      </c>
      <c r="I406" s="148"/>
      <c r="L406" s="31"/>
      <c r="M406" s="149"/>
      <c r="T406" s="55"/>
      <c r="AT406" s="16" t="s">
        <v>126</v>
      </c>
      <c r="AU406" s="16" t="s">
        <v>81</v>
      </c>
    </row>
    <row r="407" spans="2:51" s="14" customFormat="1" ht="12">
      <c r="B407" s="165"/>
      <c r="D407" s="146" t="s">
        <v>138</v>
      </c>
      <c r="E407" s="166" t="s">
        <v>1</v>
      </c>
      <c r="F407" s="167" t="s">
        <v>621</v>
      </c>
      <c r="H407" s="166" t="s">
        <v>1</v>
      </c>
      <c r="I407" s="168"/>
      <c r="L407" s="165"/>
      <c r="M407" s="169"/>
      <c r="T407" s="170"/>
      <c r="AT407" s="166" t="s">
        <v>138</v>
      </c>
      <c r="AU407" s="166" t="s">
        <v>81</v>
      </c>
      <c r="AV407" s="14" t="s">
        <v>79</v>
      </c>
      <c r="AW407" s="14" t="s">
        <v>28</v>
      </c>
      <c r="AX407" s="14" t="s">
        <v>71</v>
      </c>
      <c r="AY407" s="166" t="s">
        <v>118</v>
      </c>
    </row>
    <row r="408" spans="2:51" s="12" customFormat="1" ht="12">
      <c r="B408" s="151"/>
      <c r="D408" s="146" t="s">
        <v>138</v>
      </c>
      <c r="E408" s="152" t="s">
        <v>1</v>
      </c>
      <c r="F408" s="153" t="s">
        <v>622</v>
      </c>
      <c r="H408" s="154">
        <v>26.9</v>
      </c>
      <c r="I408" s="155"/>
      <c r="L408" s="151"/>
      <c r="M408" s="156"/>
      <c r="T408" s="157"/>
      <c r="AT408" s="152" t="s">
        <v>138</v>
      </c>
      <c r="AU408" s="152" t="s">
        <v>81</v>
      </c>
      <c r="AV408" s="12" t="s">
        <v>81</v>
      </c>
      <c r="AW408" s="12" t="s">
        <v>28</v>
      </c>
      <c r="AX408" s="12" t="s">
        <v>71</v>
      </c>
      <c r="AY408" s="152" t="s">
        <v>118</v>
      </c>
    </row>
    <row r="409" spans="2:51" s="13" customFormat="1" ht="12">
      <c r="B409" s="158"/>
      <c r="D409" s="146" t="s">
        <v>138</v>
      </c>
      <c r="E409" s="159" t="s">
        <v>1</v>
      </c>
      <c r="F409" s="160" t="s">
        <v>140</v>
      </c>
      <c r="H409" s="161">
        <v>26.9</v>
      </c>
      <c r="I409" s="162"/>
      <c r="L409" s="158"/>
      <c r="M409" s="163"/>
      <c r="T409" s="164"/>
      <c r="AT409" s="159" t="s">
        <v>138</v>
      </c>
      <c r="AU409" s="159" t="s">
        <v>81</v>
      </c>
      <c r="AV409" s="13" t="s">
        <v>125</v>
      </c>
      <c r="AW409" s="13" t="s">
        <v>28</v>
      </c>
      <c r="AX409" s="13" t="s">
        <v>79</v>
      </c>
      <c r="AY409" s="159" t="s">
        <v>118</v>
      </c>
    </row>
    <row r="410" spans="2:65" s="1" customFormat="1" ht="24.2" customHeight="1">
      <c r="B410" s="31"/>
      <c r="C410" s="132" t="s">
        <v>447</v>
      </c>
      <c r="D410" s="132" t="s">
        <v>121</v>
      </c>
      <c r="E410" s="133" t="s">
        <v>623</v>
      </c>
      <c r="F410" s="134" t="s">
        <v>624</v>
      </c>
      <c r="G410" s="135" t="s">
        <v>191</v>
      </c>
      <c r="H410" s="136">
        <v>0.635</v>
      </c>
      <c r="I410" s="137">
        <v>2238</v>
      </c>
      <c r="J410" s="138">
        <f>ROUND(I410*H410,2)</f>
        <v>1421.13</v>
      </c>
      <c r="K410" s="139"/>
      <c r="L410" s="31"/>
      <c r="M410" s="140" t="s">
        <v>1</v>
      </c>
      <c r="N410" s="141" t="s">
        <v>36</v>
      </c>
      <c r="P410" s="142">
        <f>O410*H410</f>
        <v>0</v>
      </c>
      <c r="Q410" s="142">
        <v>0.02645</v>
      </c>
      <c r="R410" s="142">
        <f>Q410*H410</f>
        <v>0.01679575</v>
      </c>
      <c r="S410" s="142">
        <v>0</v>
      </c>
      <c r="T410" s="143">
        <f>S410*H410</f>
        <v>0</v>
      </c>
      <c r="AR410" s="144" t="s">
        <v>125</v>
      </c>
      <c r="AT410" s="144" t="s">
        <v>121</v>
      </c>
      <c r="AU410" s="144" t="s">
        <v>81</v>
      </c>
      <c r="AY410" s="16" t="s">
        <v>118</v>
      </c>
      <c r="BE410" s="145">
        <f>IF(N410="základní",J410,0)</f>
        <v>1421.13</v>
      </c>
      <c r="BF410" s="145">
        <f>IF(N410="snížená",J410,0)</f>
        <v>0</v>
      </c>
      <c r="BG410" s="145">
        <f>IF(N410="zákl. přenesená",J410,0)</f>
        <v>0</v>
      </c>
      <c r="BH410" s="145">
        <f>IF(N410="sníž. přenesená",J410,0)</f>
        <v>0</v>
      </c>
      <c r="BI410" s="145">
        <f>IF(N410="nulová",J410,0)</f>
        <v>0</v>
      </c>
      <c r="BJ410" s="16" t="s">
        <v>79</v>
      </c>
      <c r="BK410" s="145">
        <f>ROUND(I410*H410,2)</f>
        <v>1421.13</v>
      </c>
      <c r="BL410" s="16" t="s">
        <v>125</v>
      </c>
      <c r="BM410" s="144" t="s">
        <v>625</v>
      </c>
    </row>
    <row r="411" spans="2:47" s="1" customFormat="1" ht="19.5">
      <c r="B411" s="31"/>
      <c r="D411" s="146" t="s">
        <v>126</v>
      </c>
      <c r="F411" s="147" t="s">
        <v>626</v>
      </c>
      <c r="I411" s="148"/>
      <c r="L411" s="31"/>
      <c r="M411" s="149"/>
      <c r="T411" s="55"/>
      <c r="AT411" s="16" t="s">
        <v>126</v>
      </c>
      <c r="AU411" s="16" t="s">
        <v>81</v>
      </c>
    </row>
    <row r="412" spans="2:51" s="14" customFormat="1" ht="12">
      <c r="B412" s="165"/>
      <c r="D412" s="146" t="s">
        <v>138</v>
      </c>
      <c r="E412" s="166" t="s">
        <v>1</v>
      </c>
      <c r="F412" s="167" t="s">
        <v>627</v>
      </c>
      <c r="H412" s="166" t="s">
        <v>1</v>
      </c>
      <c r="I412" s="168"/>
      <c r="L412" s="165"/>
      <c r="M412" s="169"/>
      <c r="T412" s="170"/>
      <c r="AT412" s="166" t="s">
        <v>138</v>
      </c>
      <c r="AU412" s="166" t="s">
        <v>81</v>
      </c>
      <c r="AV412" s="14" t="s">
        <v>79</v>
      </c>
      <c r="AW412" s="14" t="s">
        <v>28</v>
      </c>
      <c r="AX412" s="14" t="s">
        <v>71</v>
      </c>
      <c r="AY412" s="166" t="s">
        <v>118</v>
      </c>
    </row>
    <row r="413" spans="2:51" s="12" customFormat="1" ht="12">
      <c r="B413" s="151"/>
      <c r="D413" s="146" t="s">
        <v>138</v>
      </c>
      <c r="E413" s="152" t="s">
        <v>1</v>
      </c>
      <c r="F413" s="153" t="s">
        <v>628</v>
      </c>
      <c r="H413" s="154">
        <v>0.635</v>
      </c>
      <c r="I413" s="155"/>
      <c r="L413" s="151"/>
      <c r="M413" s="156"/>
      <c r="T413" s="157"/>
      <c r="AT413" s="152" t="s">
        <v>138</v>
      </c>
      <c r="AU413" s="152" t="s">
        <v>81</v>
      </c>
      <c r="AV413" s="12" t="s">
        <v>81</v>
      </c>
      <c r="AW413" s="12" t="s">
        <v>28</v>
      </c>
      <c r="AX413" s="12" t="s">
        <v>71</v>
      </c>
      <c r="AY413" s="152" t="s">
        <v>118</v>
      </c>
    </row>
    <row r="414" spans="2:51" s="13" customFormat="1" ht="12">
      <c r="B414" s="158"/>
      <c r="D414" s="146" t="s">
        <v>138</v>
      </c>
      <c r="E414" s="159" t="s">
        <v>1</v>
      </c>
      <c r="F414" s="160" t="s">
        <v>140</v>
      </c>
      <c r="H414" s="161">
        <v>0.635</v>
      </c>
      <c r="I414" s="162"/>
      <c r="L414" s="158"/>
      <c r="M414" s="163"/>
      <c r="T414" s="164"/>
      <c r="AT414" s="159" t="s">
        <v>138</v>
      </c>
      <c r="AU414" s="159" t="s">
        <v>81</v>
      </c>
      <c r="AV414" s="13" t="s">
        <v>125</v>
      </c>
      <c r="AW414" s="13" t="s">
        <v>28</v>
      </c>
      <c r="AX414" s="13" t="s">
        <v>79</v>
      </c>
      <c r="AY414" s="159" t="s">
        <v>118</v>
      </c>
    </row>
    <row r="415" spans="2:65" s="1" customFormat="1" ht="24.2" customHeight="1">
      <c r="B415" s="31"/>
      <c r="C415" s="132" t="s">
        <v>629</v>
      </c>
      <c r="D415" s="132" t="s">
        <v>121</v>
      </c>
      <c r="E415" s="133" t="s">
        <v>630</v>
      </c>
      <c r="F415" s="134" t="s">
        <v>631</v>
      </c>
      <c r="G415" s="135" t="s">
        <v>191</v>
      </c>
      <c r="H415" s="136">
        <v>67.64</v>
      </c>
      <c r="I415" s="137">
        <v>369</v>
      </c>
      <c r="J415" s="138">
        <f>ROUND(I415*H415,2)</f>
        <v>24959.16</v>
      </c>
      <c r="K415" s="139"/>
      <c r="L415" s="31"/>
      <c r="M415" s="140" t="s">
        <v>1</v>
      </c>
      <c r="N415" s="141" t="s">
        <v>36</v>
      </c>
      <c r="P415" s="142">
        <f>O415*H415</f>
        <v>0</v>
      </c>
      <c r="Q415" s="142">
        <v>0</v>
      </c>
      <c r="R415" s="142">
        <f>Q415*H415</f>
        <v>0</v>
      </c>
      <c r="S415" s="142">
        <v>0</v>
      </c>
      <c r="T415" s="143">
        <f>S415*H415</f>
        <v>0</v>
      </c>
      <c r="AR415" s="144" t="s">
        <v>125</v>
      </c>
      <c r="AT415" s="144" t="s">
        <v>121</v>
      </c>
      <c r="AU415" s="144" t="s">
        <v>81</v>
      </c>
      <c r="AY415" s="16" t="s">
        <v>118</v>
      </c>
      <c r="BE415" s="145">
        <f>IF(N415="základní",J415,0)</f>
        <v>24959.16</v>
      </c>
      <c r="BF415" s="145">
        <f>IF(N415="snížená",J415,0)</f>
        <v>0</v>
      </c>
      <c r="BG415" s="145">
        <f>IF(N415="zákl. přenesená",J415,0)</f>
        <v>0</v>
      </c>
      <c r="BH415" s="145">
        <f>IF(N415="sníž. přenesená",J415,0)</f>
        <v>0</v>
      </c>
      <c r="BI415" s="145">
        <f>IF(N415="nulová",J415,0)</f>
        <v>0</v>
      </c>
      <c r="BJ415" s="16" t="s">
        <v>79</v>
      </c>
      <c r="BK415" s="145">
        <f>ROUND(I415*H415,2)</f>
        <v>24959.16</v>
      </c>
      <c r="BL415" s="16" t="s">
        <v>125</v>
      </c>
      <c r="BM415" s="144" t="s">
        <v>632</v>
      </c>
    </row>
    <row r="416" spans="2:47" s="1" customFormat="1" ht="19.5">
      <c r="B416" s="31"/>
      <c r="D416" s="146" t="s">
        <v>126</v>
      </c>
      <c r="F416" s="147" t="s">
        <v>633</v>
      </c>
      <c r="I416" s="148"/>
      <c r="L416" s="31"/>
      <c r="M416" s="149"/>
      <c r="T416" s="55"/>
      <c r="AT416" s="16" t="s">
        <v>126</v>
      </c>
      <c r="AU416" s="16" t="s">
        <v>81</v>
      </c>
    </row>
    <row r="417" spans="2:51" s="14" customFormat="1" ht="12">
      <c r="B417" s="165"/>
      <c r="D417" s="146" t="s">
        <v>138</v>
      </c>
      <c r="E417" s="166" t="s">
        <v>1</v>
      </c>
      <c r="F417" s="167" t="s">
        <v>634</v>
      </c>
      <c r="H417" s="166" t="s">
        <v>1</v>
      </c>
      <c r="I417" s="168"/>
      <c r="L417" s="165"/>
      <c r="M417" s="169"/>
      <c r="T417" s="170"/>
      <c r="AT417" s="166" t="s">
        <v>138</v>
      </c>
      <c r="AU417" s="166" t="s">
        <v>81</v>
      </c>
      <c r="AV417" s="14" t="s">
        <v>79</v>
      </c>
      <c r="AW417" s="14" t="s">
        <v>28</v>
      </c>
      <c r="AX417" s="14" t="s">
        <v>71</v>
      </c>
      <c r="AY417" s="166" t="s">
        <v>118</v>
      </c>
    </row>
    <row r="418" spans="2:51" s="12" customFormat="1" ht="12">
      <c r="B418" s="151"/>
      <c r="D418" s="146" t="s">
        <v>138</v>
      </c>
      <c r="E418" s="152" t="s">
        <v>1</v>
      </c>
      <c r="F418" s="153" t="s">
        <v>635</v>
      </c>
      <c r="H418" s="154">
        <v>67.64</v>
      </c>
      <c r="I418" s="155"/>
      <c r="L418" s="151"/>
      <c r="M418" s="156"/>
      <c r="T418" s="157"/>
      <c r="AT418" s="152" t="s">
        <v>138</v>
      </c>
      <c r="AU418" s="152" t="s">
        <v>81</v>
      </c>
      <c r="AV418" s="12" t="s">
        <v>81</v>
      </c>
      <c r="AW418" s="12" t="s">
        <v>28</v>
      </c>
      <c r="AX418" s="12" t="s">
        <v>71</v>
      </c>
      <c r="AY418" s="152" t="s">
        <v>118</v>
      </c>
    </row>
    <row r="419" spans="2:51" s="13" customFormat="1" ht="12">
      <c r="B419" s="158"/>
      <c r="D419" s="146" t="s">
        <v>138</v>
      </c>
      <c r="E419" s="159" t="s">
        <v>1</v>
      </c>
      <c r="F419" s="160" t="s">
        <v>140</v>
      </c>
      <c r="H419" s="161">
        <v>67.64</v>
      </c>
      <c r="I419" s="162"/>
      <c r="L419" s="158"/>
      <c r="M419" s="163"/>
      <c r="T419" s="164"/>
      <c r="AT419" s="159" t="s">
        <v>138</v>
      </c>
      <c r="AU419" s="159" t="s">
        <v>81</v>
      </c>
      <c r="AV419" s="13" t="s">
        <v>125</v>
      </c>
      <c r="AW419" s="13" t="s">
        <v>28</v>
      </c>
      <c r="AX419" s="13" t="s">
        <v>79</v>
      </c>
      <c r="AY419" s="159" t="s">
        <v>118</v>
      </c>
    </row>
    <row r="420" spans="2:65" s="1" customFormat="1" ht="24.2" customHeight="1">
      <c r="B420" s="31"/>
      <c r="C420" s="132" t="s">
        <v>452</v>
      </c>
      <c r="D420" s="132" t="s">
        <v>121</v>
      </c>
      <c r="E420" s="133" t="s">
        <v>636</v>
      </c>
      <c r="F420" s="134" t="s">
        <v>637</v>
      </c>
      <c r="G420" s="135" t="s">
        <v>212</v>
      </c>
      <c r="H420" s="136">
        <v>23</v>
      </c>
      <c r="I420" s="137">
        <v>1055</v>
      </c>
      <c r="J420" s="138">
        <f>ROUND(I420*H420,2)</f>
        <v>24265</v>
      </c>
      <c r="K420" s="139"/>
      <c r="L420" s="31"/>
      <c r="M420" s="140" t="s">
        <v>1</v>
      </c>
      <c r="N420" s="141" t="s">
        <v>36</v>
      </c>
      <c r="P420" s="142">
        <f>O420*H420</f>
        <v>0</v>
      </c>
      <c r="Q420" s="142">
        <v>2.45</v>
      </c>
      <c r="R420" s="142">
        <f>Q420*H420</f>
        <v>56.35</v>
      </c>
      <c r="S420" s="142">
        <v>0</v>
      </c>
      <c r="T420" s="143">
        <f>S420*H420</f>
        <v>0</v>
      </c>
      <c r="AR420" s="144" t="s">
        <v>125</v>
      </c>
      <c r="AT420" s="144" t="s">
        <v>121</v>
      </c>
      <c r="AU420" s="144" t="s">
        <v>81</v>
      </c>
      <c r="AY420" s="16" t="s">
        <v>118</v>
      </c>
      <c r="BE420" s="145">
        <f>IF(N420="základní",J420,0)</f>
        <v>24265</v>
      </c>
      <c r="BF420" s="145">
        <f>IF(N420="snížená",J420,0)</f>
        <v>0</v>
      </c>
      <c r="BG420" s="145">
        <f>IF(N420="zákl. přenesená",J420,0)</f>
        <v>0</v>
      </c>
      <c r="BH420" s="145">
        <f>IF(N420="sníž. přenesená",J420,0)</f>
        <v>0</v>
      </c>
      <c r="BI420" s="145">
        <f>IF(N420="nulová",J420,0)</f>
        <v>0</v>
      </c>
      <c r="BJ420" s="16" t="s">
        <v>79</v>
      </c>
      <c r="BK420" s="145">
        <f>ROUND(I420*H420,2)</f>
        <v>24265</v>
      </c>
      <c r="BL420" s="16" t="s">
        <v>125</v>
      </c>
      <c r="BM420" s="144" t="s">
        <v>638</v>
      </c>
    </row>
    <row r="421" spans="2:47" s="1" customFormat="1" ht="19.5">
      <c r="B421" s="31"/>
      <c r="D421" s="146" t="s">
        <v>126</v>
      </c>
      <c r="F421" s="147" t="s">
        <v>639</v>
      </c>
      <c r="I421" s="148"/>
      <c r="L421" s="31"/>
      <c r="M421" s="149"/>
      <c r="T421" s="55"/>
      <c r="AT421" s="16" t="s">
        <v>126</v>
      </c>
      <c r="AU421" s="16" t="s">
        <v>81</v>
      </c>
    </row>
    <row r="422" spans="2:51" s="14" customFormat="1" ht="12">
      <c r="B422" s="165"/>
      <c r="D422" s="146" t="s">
        <v>138</v>
      </c>
      <c r="E422" s="166" t="s">
        <v>1</v>
      </c>
      <c r="F422" s="167" t="s">
        <v>640</v>
      </c>
      <c r="H422" s="166" t="s">
        <v>1</v>
      </c>
      <c r="I422" s="168"/>
      <c r="L422" s="165"/>
      <c r="M422" s="169"/>
      <c r="T422" s="170"/>
      <c r="AT422" s="166" t="s">
        <v>138</v>
      </c>
      <c r="AU422" s="166" t="s">
        <v>81</v>
      </c>
      <c r="AV422" s="14" t="s">
        <v>79</v>
      </c>
      <c r="AW422" s="14" t="s">
        <v>28</v>
      </c>
      <c r="AX422" s="14" t="s">
        <v>71</v>
      </c>
      <c r="AY422" s="166" t="s">
        <v>118</v>
      </c>
    </row>
    <row r="423" spans="2:51" s="12" customFormat="1" ht="12">
      <c r="B423" s="151"/>
      <c r="D423" s="146" t="s">
        <v>138</v>
      </c>
      <c r="E423" s="152" t="s">
        <v>1</v>
      </c>
      <c r="F423" s="153" t="s">
        <v>641</v>
      </c>
      <c r="H423" s="154">
        <v>23</v>
      </c>
      <c r="I423" s="155"/>
      <c r="L423" s="151"/>
      <c r="M423" s="156"/>
      <c r="T423" s="157"/>
      <c r="AT423" s="152" t="s">
        <v>138</v>
      </c>
      <c r="AU423" s="152" t="s">
        <v>81</v>
      </c>
      <c r="AV423" s="12" t="s">
        <v>81</v>
      </c>
      <c r="AW423" s="12" t="s">
        <v>28</v>
      </c>
      <c r="AX423" s="12" t="s">
        <v>71</v>
      </c>
      <c r="AY423" s="152" t="s">
        <v>118</v>
      </c>
    </row>
    <row r="424" spans="2:51" s="13" customFormat="1" ht="12">
      <c r="B424" s="158"/>
      <c r="D424" s="146" t="s">
        <v>138</v>
      </c>
      <c r="E424" s="159" t="s">
        <v>1</v>
      </c>
      <c r="F424" s="160" t="s">
        <v>140</v>
      </c>
      <c r="H424" s="161">
        <v>23</v>
      </c>
      <c r="I424" s="162"/>
      <c r="L424" s="158"/>
      <c r="M424" s="163"/>
      <c r="T424" s="164"/>
      <c r="AT424" s="159" t="s">
        <v>138</v>
      </c>
      <c r="AU424" s="159" t="s">
        <v>81</v>
      </c>
      <c r="AV424" s="13" t="s">
        <v>125</v>
      </c>
      <c r="AW424" s="13" t="s">
        <v>28</v>
      </c>
      <c r="AX424" s="13" t="s">
        <v>79</v>
      </c>
      <c r="AY424" s="159" t="s">
        <v>118</v>
      </c>
    </row>
    <row r="425" spans="2:65" s="1" customFormat="1" ht="33" customHeight="1">
      <c r="B425" s="31"/>
      <c r="C425" s="132" t="s">
        <v>642</v>
      </c>
      <c r="D425" s="132" t="s">
        <v>121</v>
      </c>
      <c r="E425" s="133" t="s">
        <v>643</v>
      </c>
      <c r="F425" s="134" t="s">
        <v>644</v>
      </c>
      <c r="G425" s="135" t="s">
        <v>191</v>
      </c>
      <c r="H425" s="136">
        <v>118.5</v>
      </c>
      <c r="I425" s="137">
        <v>2744</v>
      </c>
      <c r="J425" s="138">
        <f>ROUND(I425*H425,2)</f>
        <v>325164</v>
      </c>
      <c r="K425" s="139"/>
      <c r="L425" s="31"/>
      <c r="M425" s="140" t="s">
        <v>1</v>
      </c>
      <c r="N425" s="141" t="s">
        <v>36</v>
      </c>
      <c r="P425" s="142">
        <f>O425*H425</f>
        <v>0</v>
      </c>
      <c r="Q425" s="142">
        <v>1.031199</v>
      </c>
      <c r="R425" s="142">
        <f>Q425*H425</f>
        <v>122.1970815</v>
      </c>
      <c r="S425" s="142">
        <v>0</v>
      </c>
      <c r="T425" s="143">
        <f>S425*H425</f>
        <v>0</v>
      </c>
      <c r="AR425" s="144" t="s">
        <v>125</v>
      </c>
      <c r="AT425" s="144" t="s">
        <v>121</v>
      </c>
      <c r="AU425" s="144" t="s">
        <v>81</v>
      </c>
      <c r="AY425" s="16" t="s">
        <v>118</v>
      </c>
      <c r="BE425" s="145">
        <f>IF(N425="základní",J425,0)</f>
        <v>325164</v>
      </c>
      <c r="BF425" s="145">
        <f>IF(N425="snížená",J425,0)</f>
        <v>0</v>
      </c>
      <c r="BG425" s="145">
        <f>IF(N425="zákl. přenesená",J425,0)</f>
        <v>0</v>
      </c>
      <c r="BH425" s="145">
        <f>IF(N425="sníž. přenesená",J425,0)</f>
        <v>0</v>
      </c>
      <c r="BI425" s="145">
        <f>IF(N425="nulová",J425,0)</f>
        <v>0</v>
      </c>
      <c r="BJ425" s="16" t="s">
        <v>79</v>
      </c>
      <c r="BK425" s="145">
        <f>ROUND(I425*H425,2)</f>
        <v>325164</v>
      </c>
      <c r="BL425" s="16" t="s">
        <v>125</v>
      </c>
      <c r="BM425" s="144" t="s">
        <v>645</v>
      </c>
    </row>
    <row r="426" spans="2:47" s="1" customFormat="1" ht="29.25">
      <c r="B426" s="31"/>
      <c r="D426" s="146" t="s">
        <v>126</v>
      </c>
      <c r="F426" s="147" t="s">
        <v>646</v>
      </c>
      <c r="I426" s="148"/>
      <c r="L426" s="31"/>
      <c r="M426" s="149"/>
      <c r="T426" s="55"/>
      <c r="AT426" s="16" t="s">
        <v>126</v>
      </c>
      <c r="AU426" s="16" t="s">
        <v>81</v>
      </c>
    </row>
    <row r="427" spans="2:47" s="1" customFormat="1" ht="29.25">
      <c r="B427" s="31"/>
      <c r="D427" s="146" t="s">
        <v>133</v>
      </c>
      <c r="F427" s="150" t="s">
        <v>647</v>
      </c>
      <c r="I427" s="148"/>
      <c r="L427" s="31"/>
      <c r="M427" s="149"/>
      <c r="T427" s="55"/>
      <c r="AT427" s="16" t="s">
        <v>133</v>
      </c>
      <c r="AU427" s="16" t="s">
        <v>81</v>
      </c>
    </row>
    <row r="428" spans="2:51" s="12" customFormat="1" ht="12">
      <c r="B428" s="151"/>
      <c r="D428" s="146" t="s">
        <v>138</v>
      </c>
      <c r="E428" s="152" t="s">
        <v>1</v>
      </c>
      <c r="F428" s="153" t="s">
        <v>615</v>
      </c>
      <c r="H428" s="154">
        <v>118.5</v>
      </c>
      <c r="I428" s="155"/>
      <c r="L428" s="151"/>
      <c r="M428" s="156"/>
      <c r="T428" s="157"/>
      <c r="AT428" s="152" t="s">
        <v>138</v>
      </c>
      <c r="AU428" s="152" t="s">
        <v>81</v>
      </c>
      <c r="AV428" s="12" t="s">
        <v>81</v>
      </c>
      <c r="AW428" s="12" t="s">
        <v>28</v>
      </c>
      <c r="AX428" s="12" t="s">
        <v>71</v>
      </c>
      <c r="AY428" s="152" t="s">
        <v>118</v>
      </c>
    </row>
    <row r="429" spans="2:51" s="13" customFormat="1" ht="12">
      <c r="B429" s="158"/>
      <c r="D429" s="146" t="s">
        <v>138</v>
      </c>
      <c r="E429" s="159" t="s">
        <v>1</v>
      </c>
      <c r="F429" s="160" t="s">
        <v>140</v>
      </c>
      <c r="H429" s="161">
        <v>118.5</v>
      </c>
      <c r="I429" s="162"/>
      <c r="L429" s="158"/>
      <c r="M429" s="163"/>
      <c r="T429" s="164"/>
      <c r="AT429" s="159" t="s">
        <v>138</v>
      </c>
      <c r="AU429" s="159" t="s">
        <v>81</v>
      </c>
      <c r="AV429" s="13" t="s">
        <v>125</v>
      </c>
      <c r="AW429" s="13" t="s">
        <v>28</v>
      </c>
      <c r="AX429" s="13" t="s">
        <v>79</v>
      </c>
      <c r="AY429" s="159" t="s">
        <v>118</v>
      </c>
    </row>
    <row r="430" spans="2:63" s="11" customFormat="1" ht="22.9" customHeight="1">
      <c r="B430" s="120"/>
      <c r="D430" s="121" t="s">
        <v>70</v>
      </c>
      <c r="E430" s="130" t="s">
        <v>117</v>
      </c>
      <c r="F430" s="130" t="s">
        <v>648</v>
      </c>
      <c r="I430" s="123"/>
      <c r="J430" s="131">
        <f>BK430</f>
        <v>442404.88999999996</v>
      </c>
      <c r="L430" s="120"/>
      <c r="M430" s="125"/>
      <c r="P430" s="126">
        <f>SUM(P431:P469)</f>
        <v>0</v>
      </c>
      <c r="R430" s="126">
        <f>SUM(R431:R469)</f>
        <v>318.8259475</v>
      </c>
      <c r="T430" s="127">
        <f>SUM(T431:T469)</f>
        <v>0</v>
      </c>
      <c r="AR430" s="121" t="s">
        <v>79</v>
      </c>
      <c r="AT430" s="128" t="s">
        <v>70</v>
      </c>
      <c r="AU430" s="128" t="s">
        <v>79</v>
      </c>
      <c r="AY430" s="121" t="s">
        <v>118</v>
      </c>
      <c r="BK430" s="129">
        <f>SUM(BK431:BK469)</f>
        <v>442404.88999999996</v>
      </c>
    </row>
    <row r="431" spans="2:65" s="1" customFormat="1" ht="21.75" customHeight="1">
      <c r="B431" s="31"/>
      <c r="C431" s="132" t="s">
        <v>457</v>
      </c>
      <c r="D431" s="132" t="s">
        <v>121</v>
      </c>
      <c r="E431" s="133" t="s">
        <v>649</v>
      </c>
      <c r="F431" s="134" t="s">
        <v>650</v>
      </c>
      <c r="G431" s="135" t="s">
        <v>191</v>
      </c>
      <c r="H431" s="136">
        <v>98.8</v>
      </c>
      <c r="I431" s="137">
        <v>109</v>
      </c>
      <c r="J431" s="138">
        <f>ROUND(I431*H431,2)</f>
        <v>10769.2</v>
      </c>
      <c r="K431" s="139"/>
      <c r="L431" s="31"/>
      <c r="M431" s="140" t="s">
        <v>1</v>
      </c>
      <c r="N431" s="141" t="s">
        <v>36</v>
      </c>
      <c r="P431" s="142">
        <f>O431*H431</f>
        <v>0</v>
      </c>
      <c r="Q431" s="142">
        <v>0.23</v>
      </c>
      <c r="R431" s="142">
        <f>Q431*H431</f>
        <v>22.724</v>
      </c>
      <c r="S431" s="142">
        <v>0</v>
      </c>
      <c r="T431" s="143">
        <f>S431*H431</f>
        <v>0</v>
      </c>
      <c r="AR431" s="144" t="s">
        <v>125</v>
      </c>
      <c r="AT431" s="144" t="s">
        <v>121</v>
      </c>
      <c r="AU431" s="144" t="s">
        <v>81</v>
      </c>
      <c r="AY431" s="16" t="s">
        <v>118</v>
      </c>
      <c r="BE431" s="145">
        <f>IF(N431="základní",J431,0)</f>
        <v>10769.2</v>
      </c>
      <c r="BF431" s="145">
        <f>IF(N431="snížená",J431,0)</f>
        <v>0</v>
      </c>
      <c r="BG431" s="145">
        <f>IF(N431="zákl. přenesená",J431,0)</f>
        <v>0</v>
      </c>
      <c r="BH431" s="145">
        <f>IF(N431="sníž. přenesená",J431,0)</f>
        <v>0</v>
      </c>
      <c r="BI431" s="145">
        <f>IF(N431="nulová",J431,0)</f>
        <v>0</v>
      </c>
      <c r="BJ431" s="16" t="s">
        <v>79</v>
      </c>
      <c r="BK431" s="145">
        <f>ROUND(I431*H431,2)</f>
        <v>10769.2</v>
      </c>
      <c r="BL431" s="16" t="s">
        <v>125</v>
      </c>
      <c r="BM431" s="144" t="s">
        <v>651</v>
      </c>
    </row>
    <row r="432" spans="2:47" s="1" customFormat="1" ht="19.5">
      <c r="B432" s="31"/>
      <c r="D432" s="146" t="s">
        <v>126</v>
      </c>
      <c r="F432" s="147" t="s">
        <v>652</v>
      </c>
      <c r="I432" s="148"/>
      <c r="L432" s="31"/>
      <c r="M432" s="149"/>
      <c r="T432" s="55"/>
      <c r="AT432" s="16" t="s">
        <v>126</v>
      </c>
      <c r="AU432" s="16" t="s">
        <v>81</v>
      </c>
    </row>
    <row r="433" spans="2:51" s="12" customFormat="1" ht="12">
      <c r="B433" s="151"/>
      <c r="D433" s="146" t="s">
        <v>138</v>
      </c>
      <c r="E433" s="152" t="s">
        <v>1</v>
      </c>
      <c r="F433" s="153" t="s">
        <v>653</v>
      </c>
      <c r="H433" s="154">
        <v>98.8</v>
      </c>
      <c r="I433" s="155"/>
      <c r="L433" s="151"/>
      <c r="M433" s="156"/>
      <c r="T433" s="157"/>
      <c r="AT433" s="152" t="s">
        <v>138</v>
      </c>
      <c r="AU433" s="152" t="s">
        <v>81</v>
      </c>
      <c r="AV433" s="12" t="s">
        <v>81</v>
      </c>
      <c r="AW433" s="12" t="s">
        <v>28</v>
      </c>
      <c r="AX433" s="12" t="s">
        <v>71</v>
      </c>
      <c r="AY433" s="152" t="s">
        <v>118</v>
      </c>
    </row>
    <row r="434" spans="2:51" s="13" customFormat="1" ht="12">
      <c r="B434" s="158"/>
      <c r="D434" s="146" t="s">
        <v>138</v>
      </c>
      <c r="E434" s="159" t="s">
        <v>1</v>
      </c>
      <c r="F434" s="160" t="s">
        <v>140</v>
      </c>
      <c r="H434" s="161">
        <v>98.8</v>
      </c>
      <c r="I434" s="162"/>
      <c r="L434" s="158"/>
      <c r="M434" s="163"/>
      <c r="T434" s="164"/>
      <c r="AT434" s="159" t="s">
        <v>138</v>
      </c>
      <c r="AU434" s="159" t="s">
        <v>81</v>
      </c>
      <c r="AV434" s="13" t="s">
        <v>125</v>
      </c>
      <c r="AW434" s="13" t="s">
        <v>28</v>
      </c>
      <c r="AX434" s="13" t="s">
        <v>79</v>
      </c>
      <c r="AY434" s="159" t="s">
        <v>118</v>
      </c>
    </row>
    <row r="435" spans="2:65" s="1" customFormat="1" ht="16.5" customHeight="1">
      <c r="B435" s="31"/>
      <c r="C435" s="132" t="s">
        <v>654</v>
      </c>
      <c r="D435" s="132" t="s">
        <v>121</v>
      </c>
      <c r="E435" s="133" t="s">
        <v>655</v>
      </c>
      <c r="F435" s="134" t="s">
        <v>656</v>
      </c>
      <c r="G435" s="135" t="s">
        <v>191</v>
      </c>
      <c r="H435" s="136">
        <v>210.2</v>
      </c>
      <c r="I435" s="137">
        <v>202</v>
      </c>
      <c r="J435" s="138">
        <f>ROUND(I435*H435,2)</f>
        <v>42460.4</v>
      </c>
      <c r="K435" s="139"/>
      <c r="L435" s="31"/>
      <c r="M435" s="140" t="s">
        <v>1</v>
      </c>
      <c r="N435" s="141" t="s">
        <v>36</v>
      </c>
      <c r="P435" s="142">
        <f>O435*H435</f>
        <v>0</v>
      </c>
      <c r="Q435" s="142">
        <v>0.46</v>
      </c>
      <c r="R435" s="142">
        <f>Q435*H435</f>
        <v>96.692</v>
      </c>
      <c r="S435" s="142">
        <v>0</v>
      </c>
      <c r="T435" s="143">
        <f>S435*H435</f>
        <v>0</v>
      </c>
      <c r="AR435" s="144" t="s">
        <v>125</v>
      </c>
      <c r="AT435" s="144" t="s">
        <v>121</v>
      </c>
      <c r="AU435" s="144" t="s">
        <v>81</v>
      </c>
      <c r="AY435" s="16" t="s">
        <v>118</v>
      </c>
      <c r="BE435" s="145">
        <f>IF(N435="základní",J435,0)</f>
        <v>42460.4</v>
      </c>
      <c r="BF435" s="145">
        <f>IF(N435="snížená",J435,0)</f>
        <v>0</v>
      </c>
      <c r="BG435" s="145">
        <f>IF(N435="zákl. přenesená",J435,0)</f>
        <v>0</v>
      </c>
      <c r="BH435" s="145">
        <f>IF(N435="sníž. přenesená",J435,0)</f>
        <v>0</v>
      </c>
      <c r="BI435" s="145">
        <f>IF(N435="nulová",J435,0)</f>
        <v>0</v>
      </c>
      <c r="BJ435" s="16" t="s">
        <v>79</v>
      </c>
      <c r="BK435" s="145">
        <f>ROUND(I435*H435,2)</f>
        <v>42460.4</v>
      </c>
      <c r="BL435" s="16" t="s">
        <v>125</v>
      </c>
      <c r="BM435" s="144" t="s">
        <v>657</v>
      </c>
    </row>
    <row r="436" spans="2:47" s="1" customFormat="1" ht="19.5">
      <c r="B436" s="31"/>
      <c r="D436" s="146" t="s">
        <v>126</v>
      </c>
      <c r="F436" s="147" t="s">
        <v>658</v>
      </c>
      <c r="I436" s="148"/>
      <c r="L436" s="31"/>
      <c r="M436" s="149"/>
      <c r="T436" s="55"/>
      <c r="AT436" s="16" t="s">
        <v>126</v>
      </c>
      <c r="AU436" s="16" t="s">
        <v>81</v>
      </c>
    </row>
    <row r="437" spans="2:65" s="1" customFormat="1" ht="16.5" customHeight="1">
      <c r="B437" s="31"/>
      <c r="C437" s="132" t="s">
        <v>461</v>
      </c>
      <c r="D437" s="132" t="s">
        <v>121</v>
      </c>
      <c r="E437" s="133" t="s">
        <v>659</v>
      </c>
      <c r="F437" s="134" t="s">
        <v>660</v>
      </c>
      <c r="G437" s="135" t="s">
        <v>191</v>
      </c>
      <c r="H437" s="136">
        <v>210.2</v>
      </c>
      <c r="I437" s="137">
        <v>242</v>
      </c>
      <c r="J437" s="138">
        <f>ROUND(I437*H437,2)</f>
        <v>50868.4</v>
      </c>
      <c r="K437" s="139"/>
      <c r="L437" s="31"/>
      <c r="M437" s="140" t="s">
        <v>1</v>
      </c>
      <c r="N437" s="141" t="s">
        <v>36</v>
      </c>
      <c r="P437" s="142">
        <f>O437*H437</f>
        <v>0</v>
      </c>
      <c r="Q437" s="142">
        <v>0.575</v>
      </c>
      <c r="R437" s="142">
        <f>Q437*H437</f>
        <v>120.86499999999998</v>
      </c>
      <c r="S437" s="142">
        <v>0</v>
      </c>
      <c r="T437" s="143">
        <f>S437*H437</f>
        <v>0</v>
      </c>
      <c r="AR437" s="144" t="s">
        <v>125</v>
      </c>
      <c r="AT437" s="144" t="s">
        <v>121</v>
      </c>
      <c r="AU437" s="144" t="s">
        <v>81</v>
      </c>
      <c r="AY437" s="16" t="s">
        <v>118</v>
      </c>
      <c r="BE437" s="145">
        <f>IF(N437="základní",J437,0)</f>
        <v>50868.4</v>
      </c>
      <c r="BF437" s="145">
        <f>IF(N437="snížená",J437,0)</f>
        <v>0</v>
      </c>
      <c r="BG437" s="145">
        <f>IF(N437="zákl. přenesená",J437,0)</f>
        <v>0</v>
      </c>
      <c r="BH437" s="145">
        <f>IF(N437="sníž. přenesená",J437,0)</f>
        <v>0</v>
      </c>
      <c r="BI437" s="145">
        <f>IF(N437="nulová",J437,0)</f>
        <v>0</v>
      </c>
      <c r="BJ437" s="16" t="s">
        <v>79</v>
      </c>
      <c r="BK437" s="145">
        <f>ROUND(I437*H437,2)</f>
        <v>50868.4</v>
      </c>
      <c r="BL437" s="16" t="s">
        <v>125</v>
      </c>
      <c r="BM437" s="144" t="s">
        <v>661</v>
      </c>
    </row>
    <row r="438" spans="2:47" s="1" customFormat="1" ht="19.5">
      <c r="B438" s="31"/>
      <c r="D438" s="146" t="s">
        <v>126</v>
      </c>
      <c r="F438" s="147" t="s">
        <v>662</v>
      </c>
      <c r="I438" s="148"/>
      <c r="L438" s="31"/>
      <c r="M438" s="149"/>
      <c r="T438" s="55"/>
      <c r="AT438" s="16" t="s">
        <v>126</v>
      </c>
      <c r="AU438" s="16" t="s">
        <v>81</v>
      </c>
    </row>
    <row r="439" spans="2:65" s="1" customFormat="1" ht="21.75" customHeight="1">
      <c r="B439" s="31"/>
      <c r="C439" s="132" t="s">
        <v>663</v>
      </c>
      <c r="D439" s="132" t="s">
        <v>121</v>
      </c>
      <c r="E439" s="133" t="s">
        <v>664</v>
      </c>
      <c r="F439" s="134" t="s">
        <v>665</v>
      </c>
      <c r="G439" s="135" t="s">
        <v>191</v>
      </c>
      <c r="H439" s="136">
        <v>55.62</v>
      </c>
      <c r="I439" s="137">
        <v>167</v>
      </c>
      <c r="J439" s="138">
        <f>ROUND(I439*H439,2)</f>
        <v>9288.54</v>
      </c>
      <c r="K439" s="139"/>
      <c r="L439" s="31"/>
      <c r="M439" s="140" t="s">
        <v>1</v>
      </c>
      <c r="N439" s="141" t="s">
        <v>36</v>
      </c>
      <c r="P439" s="142">
        <f>O439*H439</f>
        <v>0</v>
      </c>
      <c r="Q439" s="142">
        <v>0.324</v>
      </c>
      <c r="R439" s="142">
        <f>Q439*H439</f>
        <v>18.02088</v>
      </c>
      <c r="S439" s="142">
        <v>0</v>
      </c>
      <c r="T439" s="143">
        <f>S439*H439</f>
        <v>0</v>
      </c>
      <c r="AR439" s="144" t="s">
        <v>125</v>
      </c>
      <c r="AT439" s="144" t="s">
        <v>121</v>
      </c>
      <c r="AU439" s="144" t="s">
        <v>81</v>
      </c>
      <c r="AY439" s="16" t="s">
        <v>118</v>
      </c>
      <c r="BE439" s="145">
        <f>IF(N439="základní",J439,0)</f>
        <v>9288.54</v>
      </c>
      <c r="BF439" s="145">
        <f>IF(N439="snížená",J439,0)</f>
        <v>0</v>
      </c>
      <c r="BG439" s="145">
        <f>IF(N439="zákl. přenesená",J439,0)</f>
        <v>0</v>
      </c>
      <c r="BH439" s="145">
        <f>IF(N439="sníž. přenesená",J439,0)</f>
        <v>0</v>
      </c>
      <c r="BI439" s="145">
        <f>IF(N439="nulová",J439,0)</f>
        <v>0</v>
      </c>
      <c r="BJ439" s="16" t="s">
        <v>79</v>
      </c>
      <c r="BK439" s="145">
        <f>ROUND(I439*H439,2)</f>
        <v>9288.54</v>
      </c>
      <c r="BL439" s="16" t="s">
        <v>125</v>
      </c>
      <c r="BM439" s="144" t="s">
        <v>666</v>
      </c>
    </row>
    <row r="440" spans="2:47" s="1" customFormat="1" ht="19.5">
      <c r="B440" s="31"/>
      <c r="D440" s="146" t="s">
        <v>126</v>
      </c>
      <c r="F440" s="147" t="s">
        <v>667</v>
      </c>
      <c r="I440" s="148"/>
      <c r="L440" s="31"/>
      <c r="M440" s="149"/>
      <c r="T440" s="55"/>
      <c r="AT440" s="16" t="s">
        <v>126</v>
      </c>
      <c r="AU440" s="16" t="s">
        <v>81</v>
      </c>
    </row>
    <row r="441" spans="2:51" s="14" customFormat="1" ht="12">
      <c r="B441" s="165"/>
      <c r="D441" s="146" t="s">
        <v>138</v>
      </c>
      <c r="E441" s="166" t="s">
        <v>1</v>
      </c>
      <c r="F441" s="167" t="s">
        <v>668</v>
      </c>
      <c r="H441" s="166" t="s">
        <v>1</v>
      </c>
      <c r="I441" s="168"/>
      <c r="L441" s="165"/>
      <c r="M441" s="169"/>
      <c r="T441" s="170"/>
      <c r="AT441" s="166" t="s">
        <v>138</v>
      </c>
      <c r="AU441" s="166" t="s">
        <v>81</v>
      </c>
      <c r="AV441" s="14" t="s">
        <v>79</v>
      </c>
      <c r="AW441" s="14" t="s">
        <v>28</v>
      </c>
      <c r="AX441" s="14" t="s">
        <v>71</v>
      </c>
      <c r="AY441" s="166" t="s">
        <v>118</v>
      </c>
    </row>
    <row r="442" spans="2:51" s="12" customFormat="1" ht="12">
      <c r="B442" s="151"/>
      <c r="D442" s="146" t="s">
        <v>138</v>
      </c>
      <c r="E442" s="152" t="s">
        <v>1</v>
      </c>
      <c r="F442" s="153" t="s">
        <v>669</v>
      </c>
      <c r="H442" s="154">
        <v>55.62</v>
      </c>
      <c r="I442" s="155"/>
      <c r="L442" s="151"/>
      <c r="M442" s="156"/>
      <c r="T442" s="157"/>
      <c r="AT442" s="152" t="s">
        <v>138</v>
      </c>
      <c r="AU442" s="152" t="s">
        <v>81</v>
      </c>
      <c r="AV442" s="12" t="s">
        <v>81</v>
      </c>
      <c r="AW442" s="12" t="s">
        <v>28</v>
      </c>
      <c r="AX442" s="12" t="s">
        <v>71</v>
      </c>
      <c r="AY442" s="152" t="s">
        <v>118</v>
      </c>
    </row>
    <row r="443" spans="2:51" s="13" customFormat="1" ht="12">
      <c r="B443" s="158"/>
      <c r="D443" s="146" t="s">
        <v>138</v>
      </c>
      <c r="E443" s="159" t="s">
        <v>1</v>
      </c>
      <c r="F443" s="160" t="s">
        <v>140</v>
      </c>
      <c r="H443" s="161">
        <v>55.62</v>
      </c>
      <c r="I443" s="162"/>
      <c r="L443" s="158"/>
      <c r="M443" s="163"/>
      <c r="T443" s="164"/>
      <c r="AT443" s="159" t="s">
        <v>138</v>
      </c>
      <c r="AU443" s="159" t="s">
        <v>81</v>
      </c>
      <c r="AV443" s="13" t="s">
        <v>125</v>
      </c>
      <c r="AW443" s="13" t="s">
        <v>28</v>
      </c>
      <c r="AX443" s="13" t="s">
        <v>79</v>
      </c>
      <c r="AY443" s="159" t="s">
        <v>118</v>
      </c>
    </row>
    <row r="444" spans="2:65" s="1" customFormat="1" ht="24.2" customHeight="1">
      <c r="B444" s="31"/>
      <c r="C444" s="132" t="s">
        <v>465</v>
      </c>
      <c r="D444" s="132" t="s">
        <v>121</v>
      </c>
      <c r="E444" s="133" t="s">
        <v>670</v>
      </c>
      <c r="F444" s="134" t="s">
        <v>671</v>
      </c>
      <c r="G444" s="135" t="s">
        <v>191</v>
      </c>
      <c r="H444" s="136">
        <v>57.85</v>
      </c>
      <c r="I444" s="137">
        <v>43.33</v>
      </c>
      <c r="J444" s="138">
        <f>ROUND(I444*H444,2)</f>
        <v>2506.64</v>
      </c>
      <c r="K444" s="139"/>
      <c r="L444" s="31"/>
      <c r="M444" s="140" t="s">
        <v>1</v>
      </c>
      <c r="N444" s="141" t="s">
        <v>36</v>
      </c>
      <c r="P444" s="142">
        <f>O444*H444</f>
        <v>0</v>
      </c>
      <c r="Q444" s="142">
        <v>0.00561</v>
      </c>
      <c r="R444" s="142">
        <f>Q444*H444</f>
        <v>0.3245385</v>
      </c>
      <c r="S444" s="142">
        <v>0</v>
      </c>
      <c r="T444" s="143">
        <f>S444*H444</f>
        <v>0</v>
      </c>
      <c r="AR444" s="144" t="s">
        <v>125</v>
      </c>
      <c r="AT444" s="144" t="s">
        <v>121</v>
      </c>
      <c r="AU444" s="144" t="s">
        <v>81</v>
      </c>
      <c r="AY444" s="16" t="s">
        <v>118</v>
      </c>
      <c r="BE444" s="145">
        <f>IF(N444="základní",J444,0)</f>
        <v>2506.64</v>
      </c>
      <c r="BF444" s="145">
        <f>IF(N444="snížená",J444,0)</f>
        <v>0</v>
      </c>
      <c r="BG444" s="145">
        <f>IF(N444="zákl. přenesená",J444,0)</f>
        <v>0</v>
      </c>
      <c r="BH444" s="145">
        <f>IF(N444="sníž. přenesená",J444,0)</f>
        <v>0</v>
      </c>
      <c r="BI444" s="145">
        <f>IF(N444="nulová",J444,0)</f>
        <v>0</v>
      </c>
      <c r="BJ444" s="16" t="s">
        <v>79</v>
      </c>
      <c r="BK444" s="145">
        <f>ROUND(I444*H444,2)</f>
        <v>2506.64</v>
      </c>
      <c r="BL444" s="16" t="s">
        <v>125</v>
      </c>
      <c r="BM444" s="144" t="s">
        <v>672</v>
      </c>
    </row>
    <row r="445" spans="2:47" s="1" customFormat="1" ht="19.5">
      <c r="B445" s="31"/>
      <c r="D445" s="146" t="s">
        <v>126</v>
      </c>
      <c r="F445" s="147" t="s">
        <v>673</v>
      </c>
      <c r="I445" s="148"/>
      <c r="L445" s="31"/>
      <c r="M445" s="149"/>
      <c r="T445" s="55"/>
      <c r="AT445" s="16" t="s">
        <v>126</v>
      </c>
      <c r="AU445" s="16" t="s">
        <v>81</v>
      </c>
    </row>
    <row r="446" spans="2:51" s="12" customFormat="1" ht="12">
      <c r="B446" s="151"/>
      <c r="D446" s="146" t="s">
        <v>138</v>
      </c>
      <c r="E446" s="152" t="s">
        <v>1</v>
      </c>
      <c r="F446" s="153" t="s">
        <v>674</v>
      </c>
      <c r="H446" s="154">
        <v>57.85</v>
      </c>
      <c r="I446" s="155"/>
      <c r="L446" s="151"/>
      <c r="M446" s="156"/>
      <c r="T446" s="157"/>
      <c r="AT446" s="152" t="s">
        <v>138</v>
      </c>
      <c r="AU446" s="152" t="s">
        <v>81</v>
      </c>
      <c r="AV446" s="12" t="s">
        <v>81</v>
      </c>
      <c r="AW446" s="12" t="s">
        <v>28</v>
      </c>
      <c r="AX446" s="12" t="s">
        <v>71</v>
      </c>
      <c r="AY446" s="152" t="s">
        <v>118</v>
      </c>
    </row>
    <row r="447" spans="2:51" s="13" customFormat="1" ht="12">
      <c r="B447" s="158"/>
      <c r="D447" s="146" t="s">
        <v>138</v>
      </c>
      <c r="E447" s="159" t="s">
        <v>1</v>
      </c>
      <c r="F447" s="160" t="s">
        <v>140</v>
      </c>
      <c r="H447" s="161">
        <v>57.85</v>
      </c>
      <c r="I447" s="162"/>
      <c r="L447" s="158"/>
      <c r="M447" s="163"/>
      <c r="T447" s="164"/>
      <c r="AT447" s="159" t="s">
        <v>138</v>
      </c>
      <c r="AU447" s="159" t="s">
        <v>81</v>
      </c>
      <c r="AV447" s="13" t="s">
        <v>125</v>
      </c>
      <c r="AW447" s="13" t="s">
        <v>28</v>
      </c>
      <c r="AX447" s="13" t="s">
        <v>79</v>
      </c>
      <c r="AY447" s="159" t="s">
        <v>118</v>
      </c>
    </row>
    <row r="448" spans="2:65" s="1" customFormat="1" ht="24.2" customHeight="1">
      <c r="B448" s="31"/>
      <c r="C448" s="132" t="s">
        <v>675</v>
      </c>
      <c r="D448" s="132" t="s">
        <v>121</v>
      </c>
      <c r="E448" s="133" t="s">
        <v>676</v>
      </c>
      <c r="F448" s="134" t="s">
        <v>677</v>
      </c>
      <c r="G448" s="135" t="s">
        <v>191</v>
      </c>
      <c r="H448" s="136">
        <v>210.2</v>
      </c>
      <c r="I448" s="137">
        <v>32.22</v>
      </c>
      <c r="J448" s="138">
        <f>ROUND(I448*H448,2)</f>
        <v>6772.64</v>
      </c>
      <c r="K448" s="139"/>
      <c r="L448" s="31"/>
      <c r="M448" s="140" t="s">
        <v>1</v>
      </c>
      <c r="N448" s="141" t="s">
        <v>36</v>
      </c>
      <c r="P448" s="142">
        <f>O448*H448</f>
        <v>0</v>
      </c>
      <c r="Q448" s="142">
        <v>0.00034</v>
      </c>
      <c r="R448" s="142">
        <f>Q448*H448</f>
        <v>0.071468</v>
      </c>
      <c r="S448" s="142">
        <v>0</v>
      </c>
      <c r="T448" s="143">
        <f>S448*H448</f>
        <v>0</v>
      </c>
      <c r="AR448" s="144" t="s">
        <v>125</v>
      </c>
      <c r="AT448" s="144" t="s">
        <v>121</v>
      </c>
      <c r="AU448" s="144" t="s">
        <v>81</v>
      </c>
      <c r="AY448" s="16" t="s">
        <v>118</v>
      </c>
      <c r="BE448" s="145">
        <f>IF(N448="základní",J448,0)</f>
        <v>6772.64</v>
      </c>
      <c r="BF448" s="145">
        <f>IF(N448="snížená",J448,0)</f>
        <v>0</v>
      </c>
      <c r="BG448" s="145">
        <f>IF(N448="zákl. přenesená",J448,0)</f>
        <v>0</v>
      </c>
      <c r="BH448" s="145">
        <f>IF(N448="sníž. přenesená",J448,0)</f>
        <v>0</v>
      </c>
      <c r="BI448" s="145">
        <f>IF(N448="nulová",J448,0)</f>
        <v>0</v>
      </c>
      <c r="BJ448" s="16" t="s">
        <v>79</v>
      </c>
      <c r="BK448" s="145">
        <f>ROUND(I448*H448,2)</f>
        <v>6772.64</v>
      </c>
      <c r="BL448" s="16" t="s">
        <v>125</v>
      </c>
      <c r="BM448" s="144" t="s">
        <v>678</v>
      </c>
    </row>
    <row r="449" spans="2:47" s="1" customFormat="1" ht="12">
      <c r="B449" s="31"/>
      <c r="D449" s="146" t="s">
        <v>126</v>
      </c>
      <c r="F449" s="147" t="s">
        <v>679</v>
      </c>
      <c r="I449" s="148"/>
      <c r="L449" s="31"/>
      <c r="M449" s="149"/>
      <c r="T449" s="55"/>
      <c r="AT449" s="16" t="s">
        <v>126</v>
      </c>
      <c r="AU449" s="16" t="s">
        <v>81</v>
      </c>
    </row>
    <row r="450" spans="2:51" s="14" customFormat="1" ht="12">
      <c r="B450" s="165"/>
      <c r="D450" s="146" t="s">
        <v>138</v>
      </c>
      <c r="E450" s="166" t="s">
        <v>1</v>
      </c>
      <c r="F450" s="167" t="s">
        <v>680</v>
      </c>
      <c r="H450" s="166" t="s">
        <v>1</v>
      </c>
      <c r="I450" s="168"/>
      <c r="L450" s="165"/>
      <c r="M450" s="169"/>
      <c r="T450" s="170"/>
      <c r="AT450" s="166" t="s">
        <v>138</v>
      </c>
      <c r="AU450" s="166" t="s">
        <v>81</v>
      </c>
      <c r="AV450" s="14" t="s">
        <v>79</v>
      </c>
      <c r="AW450" s="14" t="s">
        <v>28</v>
      </c>
      <c r="AX450" s="14" t="s">
        <v>71</v>
      </c>
      <c r="AY450" s="166" t="s">
        <v>118</v>
      </c>
    </row>
    <row r="451" spans="2:51" s="12" customFormat="1" ht="12">
      <c r="B451" s="151"/>
      <c r="D451" s="146" t="s">
        <v>138</v>
      </c>
      <c r="E451" s="152" t="s">
        <v>1</v>
      </c>
      <c r="F451" s="153" t="s">
        <v>681</v>
      </c>
      <c r="H451" s="154">
        <v>210.2</v>
      </c>
      <c r="I451" s="155"/>
      <c r="L451" s="151"/>
      <c r="M451" s="156"/>
      <c r="T451" s="157"/>
      <c r="AT451" s="152" t="s">
        <v>138</v>
      </c>
      <c r="AU451" s="152" t="s">
        <v>81</v>
      </c>
      <c r="AV451" s="12" t="s">
        <v>81</v>
      </c>
      <c r="AW451" s="12" t="s">
        <v>28</v>
      </c>
      <c r="AX451" s="12" t="s">
        <v>71</v>
      </c>
      <c r="AY451" s="152" t="s">
        <v>118</v>
      </c>
    </row>
    <row r="452" spans="2:51" s="13" customFormat="1" ht="12">
      <c r="B452" s="158"/>
      <c r="D452" s="146" t="s">
        <v>138</v>
      </c>
      <c r="E452" s="159" t="s">
        <v>1</v>
      </c>
      <c r="F452" s="160" t="s">
        <v>140</v>
      </c>
      <c r="H452" s="161">
        <v>210.2</v>
      </c>
      <c r="I452" s="162"/>
      <c r="L452" s="158"/>
      <c r="M452" s="163"/>
      <c r="T452" s="164"/>
      <c r="AT452" s="159" t="s">
        <v>138</v>
      </c>
      <c r="AU452" s="159" t="s">
        <v>81</v>
      </c>
      <c r="AV452" s="13" t="s">
        <v>125</v>
      </c>
      <c r="AW452" s="13" t="s">
        <v>28</v>
      </c>
      <c r="AX452" s="13" t="s">
        <v>79</v>
      </c>
      <c r="AY452" s="159" t="s">
        <v>118</v>
      </c>
    </row>
    <row r="453" spans="2:65" s="1" customFormat="1" ht="21.75" customHeight="1">
      <c r="B453" s="31"/>
      <c r="C453" s="132" t="s">
        <v>472</v>
      </c>
      <c r="D453" s="132" t="s">
        <v>121</v>
      </c>
      <c r="E453" s="133" t="s">
        <v>682</v>
      </c>
      <c r="F453" s="134" t="s">
        <v>683</v>
      </c>
      <c r="G453" s="135" t="s">
        <v>191</v>
      </c>
      <c r="H453" s="136">
        <v>210.2</v>
      </c>
      <c r="I453" s="137">
        <v>20</v>
      </c>
      <c r="J453" s="138">
        <f>ROUND(I453*H453,2)</f>
        <v>4204</v>
      </c>
      <c r="K453" s="139"/>
      <c r="L453" s="31"/>
      <c r="M453" s="140" t="s">
        <v>1</v>
      </c>
      <c r="N453" s="141" t="s">
        <v>36</v>
      </c>
      <c r="P453" s="142">
        <f>O453*H453</f>
        <v>0</v>
      </c>
      <c r="Q453" s="142">
        <v>0.00041</v>
      </c>
      <c r="R453" s="142">
        <f>Q453*H453</f>
        <v>0.086182</v>
      </c>
      <c r="S453" s="142">
        <v>0</v>
      </c>
      <c r="T453" s="143">
        <f>S453*H453</f>
        <v>0</v>
      </c>
      <c r="AR453" s="144" t="s">
        <v>125</v>
      </c>
      <c r="AT453" s="144" t="s">
        <v>121</v>
      </c>
      <c r="AU453" s="144" t="s">
        <v>81</v>
      </c>
      <c r="AY453" s="16" t="s">
        <v>118</v>
      </c>
      <c r="BE453" s="145">
        <f>IF(N453="základní",J453,0)</f>
        <v>4204</v>
      </c>
      <c r="BF453" s="145">
        <f>IF(N453="snížená",J453,0)</f>
        <v>0</v>
      </c>
      <c r="BG453" s="145">
        <f>IF(N453="zákl. přenesená",J453,0)</f>
        <v>0</v>
      </c>
      <c r="BH453" s="145">
        <f>IF(N453="sníž. přenesená",J453,0)</f>
        <v>0</v>
      </c>
      <c r="BI453" s="145">
        <f>IF(N453="nulová",J453,0)</f>
        <v>0</v>
      </c>
      <c r="BJ453" s="16" t="s">
        <v>79</v>
      </c>
      <c r="BK453" s="145">
        <f>ROUND(I453*H453,2)</f>
        <v>4204</v>
      </c>
      <c r="BL453" s="16" t="s">
        <v>125</v>
      </c>
      <c r="BM453" s="144" t="s">
        <v>684</v>
      </c>
    </row>
    <row r="454" spans="2:47" s="1" customFormat="1" ht="19.5">
      <c r="B454" s="31"/>
      <c r="D454" s="146" t="s">
        <v>126</v>
      </c>
      <c r="F454" s="147" t="s">
        <v>685</v>
      </c>
      <c r="I454" s="148"/>
      <c r="L454" s="31"/>
      <c r="M454" s="149"/>
      <c r="T454" s="55"/>
      <c r="AT454" s="16" t="s">
        <v>126</v>
      </c>
      <c r="AU454" s="16" t="s">
        <v>81</v>
      </c>
    </row>
    <row r="455" spans="2:51" s="12" customFormat="1" ht="12">
      <c r="B455" s="151"/>
      <c r="D455" s="146" t="s">
        <v>138</v>
      </c>
      <c r="E455" s="152" t="s">
        <v>1</v>
      </c>
      <c r="F455" s="153" t="s">
        <v>686</v>
      </c>
      <c r="H455" s="154">
        <v>210.2</v>
      </c>
      <c r="I455" s="155"/>
      <c r="L455" s="151"/>
      <c r="M455" s="156"/>
      <c r="T455" s="157"/>
      <c r="AT455" s="152" t="s">
        <v>138</v>
      </c>
      <c r="AU455" s="152" t="s">
        <v>81</v>
      </c>
      <c r="AV455" s="12" t="s">
        <v>81</v>
      </c>
      <c r="AW455" s="12" t="s">
        <v>28</v>
      </c>
      <c r="AX455" s="12" t="s">
        <v>71</v>
      </c>
      <c r="AY455" s="152" t="s">
        <v>118</v>
      </c>
    </row>
    <row r="456" spans="2:51" s="13" customFormat="1" ht="12">
      <c r="B456" s="158"/>
      <c r="D456" s="146" t="s">
        <v>138</v>
      </c>
      <c r="E456" s="159" t="s">
        <v>1</v>
      </c>
      <c r="F456" s="160" t="s">
        <v>140</v>
      </c>
      <c r="H456" s="161">
        <v>210.2</v>
      </c>
      <c r="I456" s="162"/>
      <c r="L456" s="158"/>
      <c r="M456" s="163"/>
      <c r="T456" s="164"/>
      <c r="AT456" s="159" t="s">
        <v>138</v>
      </c>
      <c r="AU456" s="159" t="s">
        <v>81</v>
      </c>
      <c r="AV456" s="13" t="s">
        <v>125</v>
      </c>
      <c r="AW456" s="13" t="s">
        <v>28</v>
      </c>
      <c r="AX456" s="13" t="s">
        <v>79</v>
      </c>
      <c r="AY456" s="159" t="s">
        <v>118</v>
      </c>
    </row>
    <row r="457" spans="2:65" s="1" customFormat="1" ht="33" customHeight="1">
      <c r="B457" s="31"/>
      <c r="C457" s="132" t="s">
        <v>687</v>
      </c>
      <c r="D457" s="132" t="s">
        <v>121</v>
      </c>
      <c r="E457" s="133" t="s">
        <v>688</v>
      </c>
      <c r="F457" s="134" t="s">
        <v>689</v>
      </c>
      <c r="G457" s="135" t="s">
        <v>191</v>
      </c>
      <c r="H457" s="136">
        <v>268.3</v>
      </c>
      <c r="I457" s="137">
        <v>533.28</v>
      </c>
      <c r="J457" s="138">
        <f>ROUND(I457*H457,2)</f>
        <v>143079.02</v>
      </c>
      <c r="K457" s="139"/>
      <c r="L457" s="31"/>
      <c r="M457" s="140" t="s">
        <v>1</v>
      </c>
      <c r="N457" s="141" t="s">
        <v>36</v>
      </c>
      <c r="P457" s="142">
        <f>O457*H457</f>
        <v>0</v>
      </c>
      <c r="Q457" s="142">
        <v>0.10373</v>
      </c>
      <c r="R457" s="142">
        <f>Q457*H457</f>
        <v>27.830759</v>
      </c>
      <c r="S457" s="142">
        <v>0</v>
      </c>
      <c r="T457" s="143">
        <f>S457*H457</f>
        <v>0</v>
      </c>
      <c r="AR457" s="144" t="s">
        <v>125</v>
      </c>
      <c r="AT457" s="144" t="s">
        <v>121</v>
      </c>
      <c r="AU457" s="144" t="s">
        <v>81</v>
      </c>
      <c r="AY457" s="16" t="s">
        <v>118</v>
      </c>
      <c r="BE457" s="145">
        <f>IF(N457="základní",J457,0)</f>
        <v>143079.02</v>
      </c>
      <c r="BF457" s="145">
        <f>IF(N457="snížená",J457,0)</f>
        <v>0</v>
      </c>
      <c r="BG457" s="145">
        <f>IF(N457="zákl. přenesená",J457,0)</f>
        <v>0</v>
      </c>
      <c r="BH457" s="145">
        <f>IF(N457="sníž. přenesená",J457,0)</f>
        <v>0</v>
      </c>
      <c r="BI457" s="145">
        <f>IF(N457="nulová",J457,0)</f>
        <v>0</v>
      </c>
      <c r="BJ457" s="16" t="s">
        <v>79</v>
      </c>
      <c r="BK457" s="145">
        <f>ROUND(I457*H457,2)</f>
        <v>143079.02</v>
      </c>
      <c r="BL457" s="16" t="s">
        <v>125</v>
      </c>
      <c r="BM457" s="144" t="s">
        <v>690</v>
      </c>
    </row>
    <row r="458" spans="2:47" s="1" customFormat="1" ht="29.25">
      <c r="B458" s="31"/>
      <c r="D458" s="146" t="s">
        <v>126</v>
      </c>
      <c r="F458" s="147" t="s">
        <v>691</v>
      </c>
      <c r="I458" s="148"/>
      <c r="L458" s="31"/>
      <c r="M458" s="149"/>
      <c r="T458" s="55"/>
      <c r="AT458" s="16" t="s">
        <v>126</v>
      </c>
      <c r="AU458" s="16" t="s">
        <v>81</v>
      </c>
    </row>
    <row r="459" spans="2:51" s="12" customFormat="1" ht="12">
      <c r="B459" s="151"/>
      <c r="D459" s="146" t="s">
        <v>138</v>
      </c>
      <c r="E459" s="152" t="s">
        <v>1</v>
      </c>
      <c r="F459" s="153" t="s">
        <v>692</v>
      </c>
      <c r="H459" s="154">
        <v>268.3</v>
      </c>
      <c r="I459" s="155"/>
      <c r="L459" s="151"/>
      <c r="M459" s="156"/>
      <c r="T459" s="157"/>
      <c r="AT459" s="152" t="s">
        <v>138</v>
      </c>
      <c r="AU459" s="152" t="s">
        <v>81</v>
      </c>
      <c r="AV459" s="12" t="s">
        <v>81</v>
      </c>
      <c r="AW459" s="12" t="s">
        <v>28</v>
      </c>
      <c r="AX459" s="12" t="s">
        <v>71</v>
      </c>
      <c r="AY459" s="152" t="s">
        <v>118</v>
      </c>
    </row>
    <row r="460" spans="2:51" s="13" customFormat="1" ht="12">
      <c r="B460" s="158"/>
      <c r="D460" s="146" t="s">
        <v>138</v>
      </c>
      <c r="E460" s="159" t="s">
        <v>1</v>
      </c>
      <c r="F460" s="160" t="s">
        <v>140</v>
      </c>
      <c r="H460" s="161">
        <v>268.3</v>
      </c>
      <c r="I460" s="162"/>
      <c r="L460" s="158"/>
      <c r="M460" s="163"/>
      <c r="T460" s="164"/>
      <c r="AT460" s="159" t="s">
        <v>138</v>
      </c>
      <c r="AU460" s="159" t="s">
        <v>81</v>
      </c>
      <c r="AV460" s="13" t="s">
        <v>125</v>
      </c>
      <c r="AW460" s="13" t="s">
        <v>28</v>
      </c>
      <c r="AX460" s="13" t="s">
        <v>79</v>
      </c>
      <c r="AY460" s="159" t="s">
        <v>118</v>
      </c>
    </row>
    <row r="461" spans="2:65" s="1" customFormat="1" ht="24.2" customHeight="1">
      <c r="B461" s="31"/>
      <c r="C461" s="132" t="s">
        <v>477</v>
      </c>
      <c r="D461" s="132" t="s">
        <v>121</v>
      </c>
      <c r="E461" s="133" t="s">
        <v>693</v>
      </c>
      <c r="F461" s="134" t="s">
        <v>694</v>
      </c>
      <c r="G461" s="135" t="s">
        <v>191</v>
      </c>
      <c r="H461" s="136">
        <v>210.2</v>
      </c>
      <c r="I461" s="137">
        <v>611</v>
      </c>
      <c r="J461" s="138">
        <f>ROUND(I461*H461,2)</f>
        <v>128432.2</v>
      </c>
      <c r="K461" s="139"/>
      <c r="L461" s="31"/>
      <c r="M461" s="140" t="s">
        <v>1</v>
      </c>
      <c r="N461" s="141" t="s">
        <v>36</v>
      </c>
      <c r="P461" s="142">
        <f>O461*H461</f>
        <v>0</v>
      </c>
      <c r="Q461" s="142">
        <v>0.12966</v>
      </c>
      <c r="R461" s="142">
        <f>Q461*H461</f>
        <v>27.254531999999998</v>
      </c>
      <c r="S461" s="142">
        <v>0</v>
      </c>
      <c r="T461" s="143">
        <f>S461*H461</f>
        <v>0</v>
      </c>
      <c r="AR461" s="144" t="s">
        <v>125</v>
      </c>
      <c r="AT461" s="144" t="s">
        <v>121</v>
      </c>
      <c r="AU461" s="144" t="s">
        <v>81</v>
      </c>
      <c r="AY461" s="16" t="s">
        <v>118</v>
      </c>
      <c r="BE461" s="145">
        <f>IF(N461="základní",J461,0)</f>
        <v>128432.2</v>
      </c>
      <c r="BF461" s="145">
        <f>IF(N461="snížená",J461,0)</f>
        <v>0</v>
      </c>
      <c r="BG461" s="145">
        <f>IF(N461="zákl. přenesená",J461,0)</f>
        <v>0</v>
      </c>
      <c r="BH461" s="145">
        <f>IF(N461="sníž. přenesená",J461,0)</f>
        <v>0</v>
      </c>
      <c r="BI461" s="145">
        <f>IF(N461="nulová",J461,0)</f>
        <v>0</v>
      </c>
      <c r="BJ461" s="16" t="s">
        <v>79</v>
      </c>
      <c r="BK461" s="145">
        <f>ROUND(I461*H461,2)</f>
        <v>128432.2</v>
      </c>
      <c r="BL461" s="16" t="s">
        <v>125</v>
      </c>
      <c r="BM461" s="144" t="s">
        <v>695</v>
      </c>
    </row>
    <row r="462" spans="2:47" s="1" customFormat="1" ht="29.25">
      <c r="B462" s="31"/>
      <c r="D462" s="146" t="s">
        <v>126</v>
      </c>
      <c r="F462" s="147" t="s">
        <v>696</v>
      </c>
      <c r="I462" s="148"/>
      <c r="L462" s="31"/>
      <c r="M462" s="149"/>
      <c r="T462" s="55"/>
      <c r="AT462" s="16" t="s">
        <v>126</v>
      </c>
      <c r="AU462" s="16" t="s">
        <v>81</v>
      </c>
    </row>
    <row r="463" spans="2:51" s="14" customFormat="1" ht="12">
      <c r="B463" s="165"/>
      <c r="D463" s="146" t="s">
        <v>138</v>
      </c>
      <c r="E463" s="166" t="s">
        <v>1</v>
      </c>
      <c r="F463" s="167" t="s">
        <v>697</v>
      </c>
      <c r="H463" s="166" t="s">
        <v>1</v>
      </c>
      <c r="I463" s="168"/>
      <c r="L463" s="165"/>
      <c r="M463" s="169"/>
      <c r="T463" s="170"/>
      <c r="AT463" s="166" t="s">
        <v>138</v>
      </c>
      <c r="AU463" s="166" t="s">
        <v>81</v>
      </c>
      <c r="AV463" s="14" t="s">
        <v>79</v>
      </c>
      <c r="AW463" s="14" t="s">
        <v>28</v>
      </c>
      <c r="AX463" s="14" t="s">
        <v>71</v>
      </c>
      <c r="AY463" s="166" t="s">
        <v>118</v>
      </c>
    </row>
    <row r="464" spans="2:51" s="12" customFormat="1" ht="12">
      <c r="B464" s="151"/>
      <c r="D464" s="146" t="s">
        <v>138</v>
      </c>
      <c r="E464" s="152" t="s">
        <v>1</v>
      </c>
      <c r="F464" s="153" t="s">
        <v>686</v>
      </c>
      <c r="H464" s="154">
        <v>210.2</v>
      </c>
      <c r="I464" s="155"/>
      <c r="L464" s="151"/>
      <c r="M464" s="156"/>
      <c r="T464" s="157"/>
      <c r="AT464" s="152" t="s">
        <v>138</v>
      </c>
      <c r="AU464" s="152" t="s">
        <v>81</v>
      </c>
      <c r="AV464" s="12" t="s">
        <v>81</v>
      </c>
      <c r="AW464" s="12" t="s">
        <v>28</v>
      </c>
      <c r="AX464" s="12" t="s">
        <v>71</v>
      </c>
      <c r="AY464" s="152" t="s">
        <v>118</v>
      </c>
    </row>
    <row r="465" spans="2:51" s="13" customFormat="1" ht="12">
      <c r="B465" s="158"/>
      <c r="D465" s="146" t="s">
        <v>138</v>
      </c>
      <c r="E465" s="159" t="s">
        <v>1</v>
      </c>
      <c r="F465" s="160" t="s">
        <v>140</v>
      </c>
      <c r="H465" s="161">
        <v>210.2</v>
      </c>
      <c r="I465" s="162"/>
      <c r="L465" s="158"/>
      <c r="M465" s="163"/>
      <c r="T465" s="164"/>
      <c r="AT465" s="159" t="s">
        <v>138</v>
      </c>
      <c r="AU465" s="159" t="s">
        <v>81</v>
      </c>
      <c r="AV465" s="13" t="s">
        <v>125</v>
      </c>
      <c r="AW465" s="13" t="s">
        <v>28</v>
      </c>
      <c r="AX465" s="13" t="s">
        <v>79</v>
      </c>
      <c r="AY465" s="159" t="s">
        <v>118</v>
      </c>
    </row>
    <row r="466" spans="2:65" s="1" customFormat="1" ht="24.2" customHeight="1">
      <c r="B466" s="31"/>
      <c r="C466" s="132" t="s">
        <v>698</v>
      </c>
      <c r="D466" s="132" t="s">
        <v>121</v>
      </c>
      <c r="E466" s="133" t="s">
        <v>699</v>
      </c>
      <c r="F466" s="134" t="s">
        <v>700</v>
      </c>
      <c r="G466" s="135" t="s">
        <v>191</v>
      </c>
      <c r="H466" s="136">
        <v>57.85</v>
      </c>
      <c r="I466" s="137">
        <v>761</v>
      </c>
      <c r="J466" s="138">
        <f>ROUND(I466*H466,2)</f>
        <v>44023.85</v>
      </c>
      <c r="K466" s="139"/>
      <c r="L466" s="31"/>
      <c r="M466" s="140" t="s">
        <v>1</v>
      </c>
      <c r="N466" s="141" t="s">
        <v>36</v>
      </c>
      <c r="P466" s="142">
        <f>O466*H466</f>
        <v>0</v>
      </c>
      <c r="Q466" s="142">
        <v>0.08568</v>
      </c>
      <c r="R466" s="142">
        <f>Q466*H466</f>
        <v>4.956588000000001</v>
      </c>
      <c r="S466" s="142">
        <v>0</v>
      </c>
      <c r="T466" s="143">
        <f>S466*H466</f>
        <v>0</v>
      </c>
      <c r="AR466" s="144" t="s">
        <v>125</v>
      </c>
      <c r="AT466" s="144" t="s">
        <v>121</v>
      </c>
      <c r="AU466" s="144" t="s">
        <v>81</v>
      </c>
      <c r="AY466" s="16" t="s">
        <v>118</v>
      </c>
      <c r="BE466" s="145">
        <f>IF(N466="základní",J466,0)</f>
        <v>44023.85</v>
      </c>
      <c r="BF466" s="145">
        <f>IF(N466="snížená",J466,0)</f>
        <v>0</v>
      </c>
      <c r="BG466" s="145">
        <f>IF(N466="zákl. přenesená",J466,0)</f>
        <v>0</v>
      </c>
      <c r="BH466" s="145">
        <f>IF(N466="sníž. přenesená",J466,0)</f>
        <v>0</v>
      </c>
      <c r="BI466" s="145">
        <f>IF(N466="nulová",J466,0)</f>
        <v>0</v>
      </c>
      <c r="BJ466" s="16" t="s">
        <v>79</v>
      </c>
      <c r="BK466" s="145">
        <f>ROUND(I466*H466,2)</f>
        <v>44023.85</v>
      </c>
      <c r="BL466" s="16" t="s">
        <v>125</v>
      </c>
      <c r="BM466" s="144" t="s">
        <v>701</v>
      </c>
    </row>
    <row r="467" spans="2:47" s="1" customFormat="1" ht="19.5">
      <c r="B467" s="31"/>
      <c r="D467" s="146" t="s">
        <v>126</v>
      </c>
      <c r="F467" s="147" t="s">
        <v>702</v>
      </c>
      <c r="I467" s="148"/>
      <c r="L467" s="31"/>
      <c r="M467" s="149"/>
      <c r="T467" s="55"/>
      <c r="AT467" s="16" t="s">
        <v>126</v>
      </c>
      <c r="AU467" s="16" t="s">
        <v>81</v>
      </c>
    </row>
    <row r="468" spans="2:51" s="12" customFormat="1" ht="12">
      <c r="B468" s="151"/>
      <c r="D468" s="146" t="s">
        <v>138</v>
      </c>
      <c r="E468" s="152" t="s">
        <v>1</v>
      </c>
      <c r="F468" s="153" t="s">
        <v>674</v>
      </c>
      <c r="H468" s="154">
        <v>57.85</v>
      </c>
      <c r="I468" s="155"/>
      <c r="L468" s="151"/>
      <c r="M468" s="156"/>
      <c r="T468" s="157"/>
      <c r="AT468" s="152" t="s">
        <v>138</v>
      </c>
      <c r="AU468" s="152" t="s">
        <v>81</v>
      </c>
      <c r="AV468" s="12" t="s">
        <v>81</v>
      </c>
      <c r="AW468" s="12" t="s">
        <v>28</v>
      </c>
      <c r="AX468" s="12" t="s">
        <v>71</v>
      </c>
      <c r="AY468" s="152" t="s">
        <v>118</v>
      </c>
    </row>
    <row r="469" spans="2:51" s="13" customFormat="1" ht="12">
      <c r="B469" s="158"/>
      <c r="D469" s="146" t="s">
        <v>138</v>
      </c>
      <c r="E469" s="159" t="s">
        <v>1</v>
      </c>
      <c r="F469" s="160" t="s">
        <v>140</v>
      </c>
      <c r="H469" s="161">
        <v>57.85</v>
      </c>
      <c r="I469" s="162"/>
      <c r="L469" s="158"/>
      <c r="M469" s="163"/>
      <c r="T469" s="164"/>
      <c r="AT469" s="159" t="s">
        <v>138</v>
      </c>
      <c r="AU469" s="159" t="s">
        <v>81</v>
      </c>
      <c r="AV469" s="13" t="s">
        <v>125</v>
      </c>
      <c r="AW469" s="13" t="s">
        <v>28</v>
      </c>
      <c r="AX469" s="13" t="s">
        <v>79</v>
      </c>
      <c r="AY469" s="159" t="s">
        <v>118</v>
      </c>
    </row>
    <row r="470" spans="2:63" s="11" customFormat="1" ht="22.9" customHeight="1">
      <c r="B470" s="120"/>
      <c r="D470" s="121" t="s">
        <v>70</v>
      </c>
      <c r="E470" s="130" t="s">
        <v>132</v>
      </c>
      <c r="F470" s="130" t="s">
        <v>703</v>
      </c>
      <c r="I470" s="123"/>
      <c r="J470" s="131">
        <f>BK470</f>
        <v>24090.61</v>
      </c>
      <c r="L470" s="120"/>
      <c r="M470" s="125"/>
      <c r="P470" s="126">
        <f>SUM(P471:P473)</f>
        <v>0</v>
      </c>
      <c r="R470" s="126">
        <f>SUM(R471:R473)</f>
        <v>0.03278604</v>
      </c>
      <c r="T470" s="127">
        <f>SUM(T471:T473)</f>
        <v>0</v>
      </c>
      <c r="AR470" s="121" t="s">
        <v>79</v>
      </c>
      <c r="AT470" s="128" t="s">
        <v>70</v>
      </c>
      <c r="AU470" s="128" t="s">
        <v>79</v>
      </c>
      <c r="AY470" s="121" t="s">
        <v>118</v>
      </c>
      <c r="BK470" s="129">
        <f>SUM(BK471:BK473)</f>
        <v>24090.61</v>
      </c>
    </row>
    <row r="471" spans="2:65" s="1" customFormat="1" ht="24.2" customHeight="1">
      <c r="B471" s="31"/>
      <c r="C471" s="132" t="s">
        <v>482</v>
      </c>
      <c r="D471" s="132" t="s">
        <v>121</v>
      </c>
      <c r="E471" s="133" t="s">
        <v>704</v>
      </c>
      <c r="F471" s="134" t="s">
        <v>705</v>
      </c>
      <c r="G471" s="135" t="s">
        <v>191</v>
      </c>
      <c r="H471" s="136">
        <v>71.274</v>
      </c>
      <c r="I471" s="137">
        <v>338</v>
      </c>
      <c r="J471" s="138">
        <f>ROUND(I471*H471,2)</f>
        <v>24090.61</v>
      </c>
      <c r="K471" s="139"/>
      <c r="L471" s="31"/>
      <c r="M471" s="140" t="s">
        <v>1</v>
      </c>
      <c r="N471" s="141" t="s">
        <v>36</v>
      </c>
      <c r="P471" s="142">
        <f>O471*H471</f>
        <v>0</v>
      </c>
      <c r="Q471" s="142">
        <v>0.00046</v>
      </c>
      <c r="R471" s="142">
        <f>Q471*H471</f>
        <v>0.03278604</v>
      </c>
      <c r="S471" s="142">
        <v>0</v>
      </c>
      <c r="T471" s="143">
        <f>S471*H471</f>
        <v>0</v>
      </c>
      <c r="AR471" s="144" t="s">
        <v>125</v>
      </c>
      <c r="AT471" s="144" t="s">
        <v>121</v>
      </c>
      <c r="AU471" s="144" t="s">
        <v>81</v>
      </c>
      <c r="AY471" s="16" t="s">
        <v>118</v>
      </c>
      <c r="BE471" s="145">
        <f>IF(N471="základní",J471,0)</f>
        <v>24090.61</v>
      </c>
      <c r="BF471" s="145">
        <f>IF(N471="snížená",J471,0)</f>
        <v>0</v>
      </c>
      <c r="BG471" s="145">
        <f>IF(N471="zákl. přenesená",J471,0)</f>
        <v>0</v>
      </c>
      <c r="BH471" s="145">
        <f>IF(N471="sníž. přenesená",J471,0)</f>
        <v>0</v>
      </c>
      <c r="BI471" s="145">
        <f>IF(N471="nulová",J471,0)</f>
        <v>0</v>
      </c>
      <c r="BJ471" s="16" t="s">
        <v>79</v>
      </c>
      <c r="BK471" s="145">
        <f>ROUND(I471*H471,2)</f>
        <v>24090.61</v>
      </c>
      <c r="BL471" s="16" t="s">
        <v>125</v>
      </c>
      <c r="BM471" s="144" t="s">
        <v>706</v>
      </c>
    </row>
    <row r="472" spans="2:47" s="1" customFormat="1" ht="19.5">
      <c r="B472" s="31"/>
      <c r="D472" s="146" t="s">
        <v>126</v>
      </c>
      <c r="F472" s="147" t="s">
        <v>707</v>
      </c>
      <c r="I472" s="148"/>
      <c r="L472" s="31"/>
      <c r="M472" s="149"/>
      <c r="T472" s="55"/>
      <c r="AT472" s="16" t="s">
        <v>126</v>
      </c>
      <c r="AU472" s="16" t="s">
        <v>81</v>
      </c>
    </row>
    <row r="473" spans="2:51" s="12" customFormat="1" ht="12">
      <c r="B473" s="151"/>
      <c r="D473" s="146" t="s">
        <v>138</v>
      </c>
      <c r="E473" s="152" t="s">
        <v>1</v>
      </c>
      <c r="F473" s="153" t="s">
        <v>708</v>
      </c>
      <c r="H473" s="154">
        <v>71.274</v>
      </c>
      <c r="I473" s="155"/>
      <c r="L473" s="151"/>
      <c r="M473" s="156"/>
      <c r="T473" s="157"/>
      <c r="AT473" s="152" t="s">
        <v>138</v>
      </c>
      <c r="AU473" s="152" t="s">
        <v>81</v>
      </c>
      <c r="AV473" s="12" t="s">
        <v>81</v>
      </c>
      <c r="AW473" s="12" t="s">
        <v>28</v>
      </c>
      <c r="AX473" s="12" t="s">
        <v>79</v>
      </c>
      <c r="AY473" s="152" t="s">
        <v>118</v>
      </c>
    </row>
    <row r="474" spans="2:63" s="11" customFormat="1" ht="22.9" customHeight="1">
      <c r="B474" s="120"/>
      <c r="D474" s="121" t="s">
        <v>70</v>
      </c>
      <c r="E474" s="130" t="s">
        <v>162</v>
      </c>
      <c r="F474" s="130" t="s">
        <v>199</v>
      </c>
      <c r="I474" s="123"/>
      <c r="J474" s="131">
        <f>BK474</f>
        <v>445796.87000000005</v>
      </c>
      <c r="L474" s="120"/>
      <c r="M474" s="125"/>
      <c r="P474" s="126">
        <f>SUM(P475:P555)</f>
        <v>0</v>
      </c>
      <c r="R474" s="126">
        <f>SUM(R475:R555)</f>
        <v>11.989688739230001</v>
      </c>
      <c r="T474" s="127">
        <f>SUM(T475:T555)</f>
        <v>0</v>
      </c>
      <c r="AR474" s="121" t="s">
        <v>79</v>
      </c>
      <c r="AT474" s="128" t="s">
        <v>70</v>
      </c>
      <c r="AU474" s="128" t="s">
        <v>79</v>
      </c>
      <c r="AY474" s="121" t="s">
        <v>118</v>
      </c>
      <c r="BK474" s="129">
        <f>SUM(BK475:BK555)</f>
        <v>445796.87000000005</v>
      </c>
    </row>
    <row r="475" spans="2:65" s="1" customFormat="1" ht="16.5" customHeight="1">
      <c r="B475" s="31"/>
      <c r="C475" s="132" t="s">
        <v>709</v>
      </c>
      <c r="D475" s="132" t="s">
        <v>121</v>
      </c>
      <c r="E475" s="133" t="s">
        <v>710</v>
      </c>
      <c r="F475" s="134" t="s">
        <v>711</v>
      </c>
      <c r="G475" s="135" t="s">
        <v>202</v>
      </c>
      <c r="H475" s="136">
        <v>22</v>
      </c>
      <c r="I475" s="137">
        <v>1055</v>
      </c>
      <c r="J475" s="138">
        <f>ROUND(I475*H475,2)</f>
        <v>23210</v>
      </c>
      <c r="K475" s="139"/>
      <c r="L475" s="31"/>
      <c r="M475" s="140" t="s">
        <v>1</v>
      </c>
      <c r="N475" s="141" t="s">
        <v>36</v>
      </c>
      <c r="P475" s="142">
        <f>O475*H475</f>
        <v>0</v>
      </c>
      <c r="Q475" s="142">
        <v>0.0400785</v>
      </c>
      <c r="R475" s="142">
        <f>Q475*H475</f>
        <v>0.881727</v>
      </c>
      <c r="S475" s="142">
        <v>0</v>
      </c>
      <c r="T475" s="143">
        <f>S475*H475</f>
        <v>0</v>
      </c>
      <c r="AR475" s="144" t="s">
        <v>125</v>
      </c>
      <c r="AT475" s="144" t="s">
        <v>121</v>
      </c>
      <c r="AU475" s="144" t="s">
        <v>81</v>
      </c>
      <c r="AY475" s="16" t="s">
        <v>118</v>
      </c>
      <c r="BE475" s="145">
        <f>IF(N475="základní",J475,0)</f>
        <v>23210</v>
      </c>
      <c r="BF475" s="145">
        <f>IF(N475="snížená",J475,0)</f>
        <v>0</v>
      </c>
      <c r="BG475" s="145">
        <f>IF(N475="zákl. přenesená",J475,0)</f>
        <v>0</v>
      </c>
      <c r="BH475" s="145">
        <f>IF(N475="sníž. přenesená",J475,0)</f>
        <v>0</v>
      </c>
      <c r="BI475" s="145">
        <f>IF(N475="nulová",J475,0)</f>
        <v>0</v>
      </c>
      <c r="BJ475" s="16" t="s">
        <v>79</v>
      </c>
      <c r="BK475" s="145">
        <f>ROUND(I475*H475,2)</f>
        <v>23210</v>
      </c>
      <c r="BL475" s="16" t="s">
        <v>125</v>
      </c>
      <c r="BM475" s="144" t="s">
        <v>712</v>
      </c>
    </row>
    <row r="476" spans="2:47" s="1" customFormat="1" ht="12">
      <c r="B476" s="31"/>
      <c r="D476" s="146" t="s">
        <v>126</v>
      </c>
      <c r="F476" s="147" t="s">
        <v>711</v>
      </c>
      <c r="I476" s="148"/>
      <c r="L476" s="31"/>
      <c r="M476" s="149"/>
      <c r="T476" s="55"/>
      <c r="AT476" s="16" t="s">
        <v>126</v>
      </c>
      <c r="AU476" s="16" t="s">
        <v>81</v>
      </c>
    </row>
    <row r="477" spans="2:51" s="12" customFormat="1" ht="12">
      <c r="B477" s="151"/>
      <c r="D477" s="146" t="s">
        <v>138</v>
      </c>
      <c r="E477" s="152" t="s">
        <v>1</v>
      </c>
      <c r="F477" s="153" t="s">
        <v>241</v>
      </c>
      <c r="H477" s="154">
        <v>22</v>
      </c>
      <c r="I477" s="155"/>
      <c r="L477" s="151"/>
      <c r="M477" s="156"/>
      <c r="T477" s="157"/>
      <c r="AT477" s="152" t="s">
        <v>138</v>
      </c>
      <c r="AU477" s="152" t="s">
        <v>81</v>
      </c>
      <c r="AV477" s="12" t="s">
        <v>81</v>
      </c>
      <c r="AW477" s="12" t="s">
        <v>28</v>
      </c>
      <c r="AX477" s="12" t="s">
        <v>71</v>
      </c>
      <c r="AY477" s="152" t="s">
        <v>118</v>
      </c>
    </row>
    <row r="478" spans="2:51" s="13" customFormat="1" ht="12">
      <c r="B478" s="158"/>
      <c r="D478" s="146" t="s">
        <v>138</v>
      </c>
      <c r="E478" s="159" t="s">
        <v>1</v>
      </c>
      <c r="F478" s="160" t="s">
        <v>140</v>
      </c>
      <c r="H478" s="161">
        <v>22</v>
      </c>
      <c r="I478" s="162"/>
      <c r="L478" s="158"/>
      <c r="M478" s="163"/>
      <c r="T478" s="164"/>
      <c r="AT478" s="159" t="s">
        <v>138</v>
      </c>
      <c r="AU478" s="159" t="s">
        <v>81</v>
      </c>
      <c r="AV478" s="13" t="s">
        <v>125</v>
      </c>
      <c r="AW478" s="13" t="s">
        <v>28</v>
      </c>
      <c r="AX478" s="13" t="s">
        <v>79</v>
      </c>
      <c r="AY478" s="159" t="s">
        <v>118</v>
      </c>
    </row>
    <row r="479" spans="2:65" s="1" customFormat="1" ht="21.75" customHeight="1">
      <c r="B479" s="31"/>
      <c r="C479" s="174" t="s">
        <v>488</v>
      </c>
      <c r="D479" s="174" t="s">
        <v>293</v>
      </c>
      <c r="E479" s="175" t="s">
        <v>713</v>
      </c>
      <c r="F479" s="176" t="s">
        <v>714</v>
      </c>
      <c r="G479" s="177" t="s">
        <v>446</v>
      </c>
      <c r="H479" s="178">
        <v>2</v>
      </c>
      <c r="I479" s="179">
        <v>2639</v>
      </c>
      <c r="J479" s="180">
        <f>ROUND(I479*H479,2)</f>
        <v>5278</v>
      </c>
      <c r="K479" s="181"/>
      <c r="L479" s="182"/>
      <c r="M479" s="183" t="s">
        <v>1</v>
      </c>
      <c r="N479" s="184" t="s">
        <v>36</v>
      </c>
      <c r="P479" s="142">
        <f>O479*H479</f>
        <v>0</v>
      </c>
      <c r="Q479" s="142">
        <v>0.0038</v>
      </c>
      <c r="R479" s="142">
        <f>Q479*H479</f>
        <v>0.0076</v>
      </c>
      <c r="S479" s="142">
        <v>0</v>
      </c>
      <c r="T479" s="143">
        <f>S479*H479</f>
        <v>0</v>
      </c>
      <c r="AR479" s="144" t="s">
        <v>137</v>
      </c>
      <c r="AT479" s="144" t="s">
        <v>293</v>
      </c>
      <c r="AU479" s="144" t="s">
        <v>81</v>
      </c>
      <c r="AY479" s="16" t="s">
        <v>118</v>
      </c>
      <c r="BE479" s="145">
        <f>IF(N479="základní",J479,0)</f>
        <v>5278</v>
      </c>
      <c r="BF479" s="145">
        <f>IF(N479="snížená",J479,0)</f>
        <v>0</v>
      </c>
      <c r="BG479" s="145">
        <f>IF(N479="zákl. přenesená",J479,0)</f>
        <v>0</v>
      </c>
      <c r="BH479" s="145">
        <f>IF(N479="sníž. přenesená",J479,0)</f>
        <v>0</v>
      </c>
      <c r="BI479" s="145">
        <f>IF(N479="nulová",J479,0)</f>
        <v>0</v>
      </c>
      <c r="BJ479" s="16" t="s">
        <v>79</v>
      </c>
      <c r="BK479" s="145">
        <f>ROUND(I479*H479,2)</f>
        <v>5278</v>
      </c>
      <c r="BL479" s="16" t="s">
        <v>125</v>
      </c>
      <c r="BM479" s="144" t="s">
        <v>715</v>
      </c>
    </row>
    <row r="480" spans="2:47" s="1" customFormat="1" ht="12">
      <c r="B480" s="31"/>
      <c r="D480" s="146" t="s">
        <v>126</v>
      </c>
      <c r="F480" s="147" t="s">
        <v>714</v>
      </c>
      <c r="I480" s="148"/>
      <c r="L480" s="31"/>
      <c r="M480" s="149"/>
      <c r="T480" s="55"/>
      <c r="AT480" s="16" t="s">
        <v>126</v>
      </c>
      <c r="AU480" s="16" t="s">
        <v>81</v>
      </c>
    </row>
    <row r="481" spans="2:47" s="1" customFormat="1" ht="19.5">
      <c r="B481" s="31"/>
      <c r="D481" s="146" t="s">
        <v>133</v>
      </c>
      <c r="F481" s="150" t="s">
        <v>716</v>
      </c>
      <c r="I481" s="148"/>
      <c r="L481" s="31"/>
      <c r="M481" s="149"/>
      <c r="T481" s="55"/>
      <c r="AT481" s="16" t="s">
        <v>133</v>
      </c>
      <c r="AU481" s="16" t="s">
        <v>81</v>
      </c>
    </row>
    <row r="482" spans="2:65" s="1" customFormat="1" ht="24.2" customHeight="1">
      <c r="B482" s="31"/>
      <c r="C482" s="174" t="s">
        <v>717</v>
      </c>
      <c r="D482" s="174" t="s">
        <v>293</v>
      </c>
      <c r="E482" s="175" t="s">
        <v>718</v>
      </c>
      <c r="F482" s="176" t="s">
        <v>719</v>
      </c>
      <c r="G482" s="177" t="s">
        <v>202</v>
      </c>
      <c r="H482" s="178">
        <v>22</v>
      </c>
      <c r="I482" s="179">
        <v>4211</v>
      </c>
      <c r="J482" s="180">
        <f>ROUND(I482*H482,2)</f>
        <v>92642</v>
      </c>
      <c r="K482" s="181"/>
      <c r="L482" s="182"/>
      <c r="M482" s="183" t="s">
        <v>1</v>
      </c>
      <c r="N482" s="184" t="s">
        <v>36</v>
      </c>
      <c r="P482" s="142">
        <f>O482*H482</f>
        <v>0</v>
      </c>
      <c r="Q482" s="142">
        <v>0</v>
      </c>
      <c r="R482" s="142">
        <f>Q482*H482</f>
        <v>0</v>
      </c>
      <c r="S482" s="142">
        <v>0</v>
      </c>
      <c r="T482" s="143">
        <f>S482*H482</f>
        <v>0</v>
      </c>
      <c r="AR482" s="144" t="s">
        <v>137</v>
      </c>
      <c r="AT482" s="144" t="s">
        <v>293</v>
      </c>
      <c r="AU482" s="144" t="s">
        <v>81</v>
      </c>
      <c r="AY482" s="16" t="s">
        <v>118</v>
      </c>
      <c r="BE482" s="145">
        <f>IF(N482="základní",J482,0)</f>
        <v>92642</v>
      </c>
      <c r="BF482" s="145">
        <f>IF(N482="snížená",J482,0)</f>
        <v>0</v>
      </c>
      <c r="BG482" s="145">
        <f>IF(N482="zákl. přenesená",J482,0)</f>
        <v>0</v>
      </c>
      <c r="BH482" s="145">
        <f>IF(N482="sníž. přenesená",J482,0)</f>
        <v>0</v>
      </c>
      <c r="BI482" s="145">
        <f>IF(N482="nulová",J482,0)</f>
        <v>0</v>
      </c>
      <c r="BJ482" s="16" t="s">
        <v>79</v>
      </c>
      <c r="BK482" s="145">
        <f>ROUND(I482*H482,2)</f>
        <v>92642</v>
      </c>
      <c r="BL482" s="16" t="s">
        <v>125</v>
      </c>
      <c r="BM482" s="144" t="s">
        <v>720</v>
      </c>
    </row>
    <row r="483" spans="2:47" s="1" customFormat="1" ht="29.25">
      <c r="B483" s="31"/>
      <c r="D483" s="146" t="s">
        <v>126</v>
      </c>
      <c r="F483" s="147" t="s">
        <v>721</v>
      </c>
      <c r="I483" s="148"/>
      <c r="L483" s="31"/>
      <c r="M483" s="149"/>
      <c r="T483" s="55"/>
      <c r="AT483" s="16" t="s">
        <v>126</v>
      </c>
      <c r="AU483" s="16" t="s">
        <v>81</v>
      </c>
    </row>
    <row r="484" spans="2:51" s="12" customFormat="1" ht="12">
      <c r="B484" s="151"/>
      <c r="D484" s="146" t="s">
        <v>138</v>
      </c>
      <c r="E484" s="152" t="s">
        <v>1</v>
      </c>
      <c r="F484" s="153" t="s">
        <v>241</v>
      </c>
      <c r="H484" s="154">
        <v>22</v>
      </c>
      <c r="I484" s="155"/>
      <c r="L484" s="151"/>
      <c r="M484" s="156"/>
      <c r="T484" s="157"/>
      <c r="AT484" s="152" t="s">
        <v>138</v>
      </c>
      <c r="AU484" s="152" t="s">
        <v>81</v>
      </c>
      <c r="AV484" s="12" t="s">
        <v>81</v>
      </c>
      <c r="AW484" s="12" t="s">
        <v>28</v>
      </c>
      <c r="AX484" s="12" t="s">
        <v>71</v>
      </c>
      <c r="AY484" s="152" t="s">
        <v>118</v>
      </c>
    </row>
    <row r="485" spans="2:51" s="13" customFormat="1" ht="12">
      <c r="B485" s="158"/>
      <c r="D485" s="146" t="s">
        <v>138</v>
      </c>
      <c r="E485" s="159" t="s">
        <v>1</v>
      </c>
      <c r="F485" s="160" t="s">
        <v>140</v>
      </c>
      <c r="H485" s="161">
        <v>22</v>
      </c>
      <c r="I485" s="162"/>
      <c r="L485" s="158"/>
      <c r="M485" s="163"/>
      <c r="T485" s="164"/>
      <c r="AT485" s="159" t="s">
        <v>138</v>
      </c>
      <c r="AU485" s="159" t="s">
        <v>81</v>
      </c>
      <c r="AV485" s="13" t="s">
        <v>125</v>
      </c>
      <c r="AW485" s="13" t="s">
        <v>28</v>
      </c>
      <c r="AX485" s="13" t="s">
        <v>79</v>
      </c>
      <c r="AY485" s="159" t="s">
        <v>118</v>
      </c>
    </row>
    <row r="486" spans="2:65" s="1" customFormat="1" ht="24.2" customHeight="1">
      <c r="B486" s="31"/>
      <c r="C486" s="132" t="s">
        <v>495</v>
      </c>
      <c r="D486" s="132" t="s">
        <v>121</v>
      </c>
      <c r="E486" s="133" t="s">
        <v>722</v>
      </c>
      <c r="F486" s="134" t="s">
        <v>723</v>
      </c>
      <c r="G486" s="135" t="s">
        <v>446</v>
      </c>
      <c r="H486" s="136">
        <v>4</v>
      </c>
      <c r="I486" s="137">
        <v>300</v>
      </c>
      <c r="J486" s="138">
        <f>ROUND(I486*H486,2)</f>
        <v>1200</v>
      </c>
      <c r="K486" s="139"/>
      <c r="L486" s="31"/>
      <c r="M486" s="140" t="s">
        <v>1</v>
      </c>
      <c r="N486" s="141" t="s">
        <v>36</v>
      </c>
      <c r="P486" s="142">
        <f>O486*H486</f>
        <v>0</v>
      </c>
      <c r="Q486" s="142">
        <v>0.0007</v>
      </c>
      <c r="R486" s="142">
        <f>Q486*H486</f>
        <v>0.0028</v>
      </c>
      <c r="S486" s="142">
        <v>0</v>
      </c>
      <c r="T486" s="143">
        <f>S486*H486</f>
        <v>0</v>
      </c>
      <c r="AR486" s="144" t="s">
        <v>125</v>
      </c>
      <c r="AT486" s="144" t="s">
        <v>121</v>
      </c>
      <c r="AU486" s="144" t="s">
        <v>81</v>
      </c>
      <c r="AY486" s="16" t="s">
        <v>118</v>
      </c>
      <c r="BE486" s="145">
        <f>IF(N486="základní",J486,0)</f>
        <v>1200</v>
      </c>
      <c r="BF486" s="145">
        <f>IF(N486="snížená",J486,0)</f>
        <v>0</v>
      </c>
      <c r="BG486" s="145">
        <f>IF(N486="zákl. přenesená",J486,0)</f>
        <v>0</v>
      </c>
      <c r="BH486" s="145">
        <f>IF(N486="sníž. přenesená",J486,0)</f>
        <v>0</v>
      </c>
      <c r="BI486" s="145">
        <f>IF(N486="nulová",J486,0)</f>
        <v>0</v>
      </c>
      <c r="BJ486" s="16" t="s">
        <v>79</v>
      </c>
      <c r="BK486" s="145">
        <f>ROUND(I486*H486,2)</f>
        <v>1200</v>
      </c>
      <c r="BL486" s="16" t="s">
        <v>125</v>
      </c>
      <c r="BM486" s="144" t="s">
        <v>724</v>
      </c>
    </row>
    <row r="487" spans="2:47" s="1" customFormat="1" ht="19.5">
      <c r="B487" s="31"/>
      <c r="D487" s="146" t="s">
        <v>126</v>
      </c>
      <c r="F487" s="147" t="s">
        <v>725</v>
      </c>
      <c r="I487" s="148"/>
      <c r="L487" s="31"/>
      <c r="M487" s="149"/>
      <c r="T487" s="55"/>
      <c r="AT487" s="16" t="s">
        <v>126</v>
      </c>
      <c r="AU487" s="16" t="s">
        <v>81</v>
      </c>
    </row>
    <row r="488" spans="2:51" s="12" customFormat="1" ht="12">
      <c r="B488" s="151"/>
      <c r="D488" s="146" t="s">
        <v>138</v>
      </c>
      <c r="E488" s="152" t="s">
        <v>1</v>
      </c>
      <c r="F488" s="153" t="s">
        <v>125</v>
      </c>
      <c r="H488" s="154">
        <v>4</v>
      </c>
      <c r="I488" s="155"/>
      <c r="L488" s="151"/>
      <c r="M488" s="156"/>
      <c r="T488" s="157"/>
      <c r="AT488" s="152" t="s">
        <v>138</v>
      </c>
      <c r="AU488" s="152" t="s">
        <v>81</v>
      </c>
      <c r="AV488" s="12" t="s">
        <v>81</v>
      </c>
      <c r="AW488" s="12" t="s">
        <v>28</v>
      </c>
      <c r="AX488" s="12" t="s">
        <v>71</v>
      </c>
      <c r="AY488" s="152" t="s">
        <v>118</v>
      </c>
    </row>
    <row r="489" spans="2:51" s="13" customFormat="1" ht="12">
      <c r="B489" s="158"/>
      <c r="D489" s="146" t="s">
        <v>138</v>
      </c>
      <c r="E489" s="159" t="s">
        <v>1</v>
      </c>
      <c r="F489" s="160" t="s">
        <v>140</v>
      </c>
      <c r="H489" s="161">
        <v>4</v>
      </c>
      <c r="I489" s="162"/>
      <c r="L489" s="158"/>
      <c r="M489" s="163"/>
      <c r="T489" s="164"/>
      <c r="AT489" s="159" t="s">
        <v>138</v>
      </c>
      <c r="AU489" s="159" t="s">
        <v>81</v>
      </c>
      <c r="AV489" s="13" t="s">
        <v>125</v>
      </c>
      <c r="AW489" s="13" t="s">
        <v>28</v>
      </c>
      <c r="AX489" s="13" t="s">
        <v>79</v>
      </c>
      <c r="AY489" s="159" t="s">
        <v>118</v>
      </c>
    </row>
    <row r="490" spans="2:65" s="1" customFormat="1" ht="24.2" customHeight="1">
      <c r="B490" s="31"/>
      <c r="C490" s="174" t="s">
        <v>726</v>
      </c>
      <c r="D490" s="174" t="s">
        <v>293</v>
      </c>
      <c r="E490" s="175" t="s">
        <v>727</v>
      </c>
      <c r="F490" s="176" t="s">
        <v>728</v>
      </c>
      <c r="G490" s="177" t="s">
        <v>446</v>
      </c>
      <c r="H490" s="178">
        <v>4</v>
      </c>
      <c r="I490" s="179">
        <v>755</v>
      </c>
      <c r="J490" s="180">
        <f>ROUND(I490*H490,2)</f>
        <v>3020</v>
      </c>
      <c r="K490" s="181"/>
      <c r="L490" s="182"/>
      <c r="M490" s="183" t="s">
        <v>1</v>
      </c>
      <c r="N490" s="184" t="s">
        <v>36</v>
      </c>
      <c r="P490" s="142">
        <f>O490*H490</f>
        <v>0</v>
      </c>
      <c r="Q490" s="142">
        <v>0.0025</v>
      </c>
      <c r="R490" s="142">
        <f>Q490*H490</f>
        <v>0.01</v>
      </c>
      <c r="S490" s="142">
        <v>0</v>
      </c>
      <c r="T490" s="143">
        <f>S490*H490</f>
        <v>0</v>
      </c>
      <c r="AR490" s="144" t="s">
        <v>137</v>
      </c>
      <c r="AT490" s="144" t="s">
        <v>293</v>
      </c>
      <c r="AU490" s="144" t="s">
        <v>81</v>
      </c>
      <c r="AY490" s="16" t="s">
        <v>118</v>
      </c>
      <c r="BE490" s="145">
        <f>IF(N490="základní",J490,0)</f>
        <v>3020</v>
      </c>
      <c r="BF490" s="145">
        <f>IF(N490="snížená",J490,0)</f>
        <v>0</v>
      </c>
      <c r="BG490" s="145">
        <f>IF(N490="zákl. přenesená",J490,0)</f>
        <v>0</v>
      </c>
      <c r="BH490" s="145">
        <f>IF(N490="sníž. přenesená",J490,0)</f>
        <v>0</v>
      </c>
      <c r="BI490" s="145">
        <f>IF(N490="nulová",J490,0)</f>
        <v>0</v>
      </c>
      <c r="BJ490" s="16" t="s">
        <v>79</v>
      </c>
      <c r="BK490" s="145">
        <f>ROUND(I490*H490,2)</f>
        <v>3020</v>
      </c>
      <c r="BL490" s="16" t="s">
        <v>125</v>
      </c>
      <c r="BM490" s="144" t="s">
        <v>729</v>
      </c>
    </row>
    <row r="491" spans="2:47" s="1" customFormat="1" ht="12">
      <c r="B491" s="31"/>
      <c r="D491" s="146" t="s">
        <v>126</v>
      </c>
      <c r="F491" s="147" t="s">
        <v>728</v>
      </c>
      <c r="I491" s="148"/>
      <c r="L491" s="31"/>
      <c r="M491" s="149"/>
      <c r="T491" s="55"/>
      <c r="AT491" s="16" t="s">
        <v>126</v>
      </c>
      <c r="AU491" s="16" t="s">
        <v>81</v>
      </c>
    </row>
    <row r="492" spans="2:47" s="1" customFormat="1" ht="29.25">
      <c r="B492" s="31"/>
      <c r="D492" s="146" t="s">
        <v>133</v>
      </c>
      <c r="F492" s="150" t="s">
        <v>730</v>
      </c>
      <c r="I492" s="148"/>
      <c r="L492" s="31"/>
      <c r="M492" s="149"/>
      <c r="T492" s="55"/>
      <c r="AT492" s="16" t="s">
        <v>133</v>
      </c>
      <c r="AU492" s="16" t="s">
        <v>81</v>
      </c>
    </row>
    <row r="493" spans="2:65" s="1" customFormat="1" ht="16.5" customHeight="1">
      <c r="B493" s="31"/>
      <c r="C493" s="132" t="s">
        <v>500</v>
      </c>
      <c r="D493" s="132" t="s">
        <v>121</v>
      </c>
      <c r="E493" s="133" t="s">
        <v>731</v>
      </c>
      <c r="F493" s="134" t="s">
        <v>732</v>
      </c>
      <c r="G493" s="135" t="s">
        <v>446</v>
      </c>
      <c r="H493" s="136">
        <v>2</v>
      </c>
      <c r="I493" s="137">
        <v>333</v>
      </c>
      <c r="J493" s="138">
        <f>ROUND(I493*H493,2)</f>
        <v>666</v>
      </c>
      <c r="K493" s="139"/>
      <c r="L493" s="31"/>
      <c r="M493" s="140" t="s">
        <v>1</v>
      </c>
      <c r="N493" s="141" t="s">
        <v>36</v>
      </c>
      <c r="P493" s="142">
        <f>O493*H493</f>
        <v>0</v>
      </c>
      <c r="Q493" s="142">
        <v>0.08112</v>
      </c>
      <c r="R493" s="142">
        <f>Q493*H493</f>
        <v>0.16224</v>
      </c>
      <c r="S493" s="142">
        <v>0</v>
      </c>
      <c r="T493" s="143">
        <f>S493*H493</f>
        <v>0</v>
      </c>
      <c r="AR493" s="144" t="s">
        <v>125</v>
      </c>
      <c r="AT493" s="144" t="s">
        <v>121</v>
      </c>
      <c r="AU493" s="144" t="s">
        <v>81</v>
      </c>
      <c r="AY493" s="16" t="s">
        <v>118</v>
      </c>
      <c r="BE493" s="145">
        <f>IF(N493="základní",J493,0)</f>
        <v>666</v>
      </c>
      <c r="BF493" s="145">
        <f>IF(N493="snížená",J493,0)</f>
        <v>0</v>
      </c>
      <c r="BG493" s="145">
        <f>IF(N493="zákl. přenesená",J493,0)</f>
        <v>0</v>
      </c>
      <c r="BH493" s="145">
        <f>IF(N493="sníž. přenesená",J493,0)</f>
        <v>0</v>
      </c>
      <c r="BI493" s="145">
        <f>IF(N493="nulová",J493,0)</f>
        <v>0</v>
      </c>
      <c r="BJ493" s="16" t="s">
        <v>79</v>
      </c>
      <c r="BK493" s="145">
        <f>ROUND(I493*H493,2)</f>
        <v>666</v>
      </c>
      <c r="BL493" s="16" t="s">
        <v>125</v>
      </c>
      <c r="BM493" s="144" t="s">
        <v>733</v>
      </c>
    </row>
    <row r="494" spans="2:47" s="1" customFormat="1" ht="12">
      <c r="B494" s="31"/>
      <c r="D494" s="146" t="s">
        <v>126</v>
      </c>
      <c r="F494" s="147" t="s">
        <v>734</v>
      </c>
      <c r="I494" s="148"/>
      <c r="L494" s="31"/>
      <c r="M494" s="149"/>
      <c r="T494" s="55"/>
      <c r="AT494" s="16" t="s">
        <v>126</v>
      </c>
      <c r="AU494" s="16" t="s">
        <v>81</v>
      </c>
    </row>
    <row r="495" spans="2:65" s="1" customFormat="1" ht="24.2" customHeight="1">
      <c r="B495" s="31"/>
      <c r="C495" s="132" t="s">
        <v>735</v>
      </c>
      <c r="D495" s="132" t="s">
        <v>121</v>
      </c>
      <c r="E495" s="133" t="s">
        <v>736</v>
      </c>
      <c r="F495" s="134" t="s">
        <v>737</v>
      </c>
      <c r="G495" s="135" t="s">
        <v>446</v>
      </c>
      <c r="H495" s="136">
        <v>4</v>
      </c>
      <c r="I495" s="137">
        <v>2333</v>
      </c>
      <c r="J495" s="138">
        <f>ROUND(I495*H495,2)</f>
        <v>9332</v>
      </c>
      <c r="K495" s="139"/>
      <c r="L495" s="31"/>
      <c r="M495" s="140" t="s">
        <v>1</v>
      </c>
      <c r="N495" s="141" t="s">
        <v>36</v>
      </c>
      <c r="P495" s="142">
        <f>O495*H495</f>
        <v>0</v>
      </c>
      <c r="Q495" s="142">
        <v>0.109405</v>
      </c>
      <c r="R495" s="142">
        <f>Q495*H495</f>
        <v>0.43762</v>
      </c>
      <c r="S495" s="142">
        <v>0</v>
      </c>
      <c r="T495" s="143">
        <f>S495*H495</f>
        <v>0</v>
      </c>
      <c r="AR495" s="144" t="s">
        <v>125</v>
      </c>
      <c r="AT495" s="144" t="s">
        <v>121</v>
      </c>
      <c r="AU495" s="144" t="s">
        <v>81</v>
      </c>
      <c r="AY495" s="16" t="s">
        <v>118</v>
      </c>
      <c r="BE495" s="145">
        <f>IF(N495="základní",J495,0)</f>
        <v>9332</v>
      </c>
      <c r="BF495" s="145">
        <f>IF(N495="snížená",J495,0)</f>
        <v>0</v>
      </c>
      <c r="BG495" s="145">
        <f>IF(N495="zákl. přenesená",J495,0)</f>
        <v>0</v>
      </c>
      <c r="BH495" s="145">
        <f>IF(N495="sníž. přenesená",J495,0)</f>
        <v>0</v>
      </c>
      <c r="BI495" s="145">
        <f>IF(N495="nulová",J495,0)</f>
        <v>0</v>
      </c>
      <c r="BJ495" s="16" t="s">
        <v>79</v>
      </c>
      <c r="BK495" s="145">
        <f>ROUND(I495*H495,2)</f>
        <v>9332</v>
      </c>
      <c r="BL495" s="16" t="s">
        <v>125</v>
      </c>
      <c r="BM495" s="144" t="s">
        <v>738</v>
      </c>
    </row>
    <row r="496" spans="2:47" s="1" customFormat="1" ht="19.5">
      <c r="B496" s="31"/>
      <c r="D496" s="146" t="s">
        <v>126</v>
      </c>
      <c r="F496" s="147" t="s">
        <v>739</v>
      </c>
      <c r="I496" s="148"/>
      <c r="L496" s="31"/>
      <c r="M496" s="149"/>
      <c r="T496" s="55"/>
      <c r="AT496" s="16" t="s">
        <v>126</v>
      </c>
      <c r="AU496" s="16" t="s">
        <v>81</v>
      </c>
    </row>
    <row r="497" spans="2:65" s="1" customFormat="1" ht="21.75" customHeight="1">
      <c r="B497" s="31"/>
      <c r="C497" s="174" t="s">
        <v>506</v>
      </c>
      <c r="D497" s="174" t="s">
        <v>293</v>
      </c>
      <c r="E497" s="175" t="s">
        <v>740</v>
      </c>
      <c r="F497" s="176" t="s">
        <v>741</v>
      </c>
      <c r="G497" s="177" t="s">
        <v>446</v>
      </c>
      <c r="H497" s="178">
        <v>4</v>
      </c>
      <c r="I497" s="179">
        <v>794</v>
      </c>
      <c r="J497" s="180">
        <f>ROUND(I497*H497,2)</f>
        <v>3176</v>
      </c>
      <c r="K497" s="181"/>
      <c r="L497" s="182"/>
      <c r="M497" s="183" t="s">
        <v>1</v>
      </c>
      <c r="N497" s="184" t="s">
        <v>36</v>
      </c>
      <c r="P497" s="142">
        <f>O497*H497</f>
        <v>0</v>
      </c>
      <c r="Q497" s="142">
        <v>0.0061</v>
      </c>
      <c r="R497" s="142">
        <f>Q497*H497</f>
        <v>0.0244</v>
      </c>
      <c r="S497" s="142">
        <v>0</v>
      </c>
      <c r="T497" s="143">
        <f>S497*H497</f>
        <v>0</v>
      </c>
      <c r="AR497" s="144" t="s">
        <v>137</v>
      </c>
      <c r="AT497" s="144" t="s">
        <v>293</v>
      </c>
      <c r="AU497" s="144" t="s">
        <v>81</v>
      </c>
      <c r="AY497" s="16" t="s">
        <v>118</v>
      </c>
      <c r="BE497" s="145">
        <f>IF(N497="základní",J497,0)</f>
        <v>3176</v>
      </c>
      <c r="BF497" s="145">
        <f>IF(N497="snížená",J497,0)</f>
        <v>0</v>
      </c>
      <c r="BG497" s="145">
        <f>IF(N497="zákl. přenesená",J497,0)</f>
        <v>0</v>
      </c>
      <c r="BH497" s="145">
        <f>IF(N497="sníž. přenesená",J497,0)</f>
        <v>0</v>
      </c>
      <c r="BI497" s="145">
        <f>IF(N497="nulová",J497,0)</f>
        <v>0</v>
      </c>
      <c r="BJ497" s="16" t="s">
        <v>79</v>
      </c>
      <c r="BK497" s="145">
        <f>ROUND(I497*H497,2)</f>
        <v>3176</v>
      </c>
      <c r="BL497" s="16" t="s">
        <v>125</v>
      </c>
      <c r="BM497" s="144" t="s">
        <v>742</v>
      </c>
    </row>
    <row r="498" spans="2:47" s="1" customFormat="1" ht="12">
      <c r="B498" s="31"/>
      <c r="D498" s="146" t="s">
        <v>126</v>
      </c>
      <c r="F498" s="147" t="s">
        <v>741</v>
      </c>
      <c r="I498" s="148"/>
      <c r="L498" s="31"/>
      <c r="M498" s="149"/>
      <c r="T498" s="55"/>
      <c r="AT498" s="16" t="s">
        <v>126</v>
      </c>
      <c r="AU498" s="16" t="s">
        <v>81</v>
      </c>
    </row>
    <row r="499" spans="2:65" s="1" customFormat="1" ht="24.2" customHeight="1">
      <c r="B499" s="31"/>
      <c r="C499" s="132" t="s">
        <v>743</v>
      </c>
      <c r="D499" s="132" t="s">
        <v>121</v>
      </c>
      <c r="E499" s="133" t="s">
        <v>744</v>
      </c>
      <c r="F499" s="134" t="s">
        <v>745</v>
      </c>
      <c r="G499" s="135" t="s">
        <v>202</v>
      </c>
      <c r="H499" s="136">
        <v>32</v>
      </c>
      <c r="I499" s="137">
        <v>580</v>
      </c>
      <c r="J499" s="138">
        <f>ROUND(I499*H499,2)</f>
        <v>18560</v>
      </c>
      <c r="K499" s="139"/>
      <c r="L499" s="31"/>
      <c r="M499" s="140" t="s">
        <v>1</v>
      </c>
      <c r="N499" s="141" t="s">
        <v>36</v>
      </c>
      <c r="P499" s="142">
        <f>O499*H499</f>
        <v>0</v>
      </c>
      <c r="Q499" s="142">
        <v>0.20218872</v>
      </c>
      <c r="R499" s="142">
        <f>Q499*H499</f>
        <v>6.47003904</v>
      </c>
      <c r="S499" s="142">
        <v>0</v>
      </c>
      <c r="T499" s="143">
        <f>S499*H499</f>
        <v>0</v>
      </c>
      <c r="AR499" s="144" t="s">
        <v>125</v>
      </c>
      <c r="AT499" s="144" t="s">
        <v>121</v>
      </c>
      <c r="AU499" s="144" t="s">
        <v>81</v>
      </c>
      <c r="AY499" s="16" t="s">
        <v>118</v>
      </c>
      <c r="BE499" s="145">
        <f>IF(N499="základní",J499,0)</f>
        <v>18560</v>
      </c>
      <c r="BF499" s="145">
        <f>IF(N499="snížená",J499,0)</f>
        <v>0</v>
      </c>
      <c r="BG499" s="145">
        <f>IF(N499="zákl. přenesená",J499,0)</f>
        <v>0</v>
      </c>
      <c r="BH499" s="145">
        <f>IF(N499="sníž. přenesená",J499,0)</f>
        <v>0</v>
      </c>
      <c r="BI499" s="145">
        <f>IF(N499="nulová",J499,0)</f>
        <v>0</v>
      </c>
      <c r="BJ499" s="16" t="s">
        <v>79</v>
      </c>
      <c r="BK499" s="145">
        <f>ROUND(I499*H499,2)</f>
        <v>18560</v>
      </c>
      <c r="BL499" s="16" t="s">
        <v>125</v>
      </c>
      <c r="BM499" s="144" t="s">
        <v>746</v>
      </c>
    </row>
    <row r="500" spans="2:47" s="1" customFormat="1" ht="29.25">
      <c r="B500" s="31"/>
      <c r="D500" s="146" t="s">
        <v>126</v>
      </c>
      <c r="F500" s="147" t="s">
        <v>747</v>
      </c>
      <c r="I500" s="148"/>
      <c r="L500" s="31"/>
      <c r="M500" s="149"/>
      <c r="T500" s="55"/>
      <c r="AT500" s="16" t="s">
        <v>126</v>
      </c>
      <c r="AU500" s="16" t="s">
        <v>81</v>
      </c>
    </row>
    <row r="501" spans="2:51" s="12" customFormat="1" ht="12">
      <c r="B501" s="151"/>
      <c r="D501" s="146" t="s">
        <v>138</v>
      </c>
      <c r="E501" s="152" t="s">
        <v>1</v>
      </c>
      <c r="F501" s="153" t="s">
        <v>748</v>
      </c>
      <c r="H501" s="154">
        <v>32</v>
      </c>
      <c r="I501" s="155"/>
      <c r="L501" s="151"/>
      <c r="M501" s="156"/>
      <c r="T501" s="157"/>
      <c r="AT501" s="152" t="s">
        <v>138</v>
      </c>
      <c r="AU501" s="152" t="s">
        <v>81</v>
      </c>
      <c r="AV501" s="12" t="s">
        <v>81</v>
      </c>
      <c r="AW501" s="12" t="s">
        <v>28</v>
      </c>
      <c r="AX501" s="12" t="s">
        <v>71</v>
      </c>
      <c r="AY501" s="152" t="s">
        <v>118</v>
      </c>
    </row>
    <row r="502" spans="2:51" s="13" customFormat="1" ht="12">
      <c r="B502" s="158"/>
      <c r="D502" s="146" t="s">
        <v>138</v>
      </c>
      <c r="E502" s="159" t="s">
        <v>1</v>
      </c>
      <c r="F502" s="160" t="s">
        <v>140</v>
      </c>
      <c r="H502" s="161">
        <v>32</v>
      </c>
      <c r="I502" s="162"/>
      <c r="L502" s="158"/>
      <c r="M502" s="163"/>
      <c r="T502" s="164"/>
      <c r="AT502" s="159" t="s">
        <v>138</v>
      </c>
      <c r="AU502" s="159" t="s">
        <v>81</v>
      </c>
      <c r="AV502" s="13" t="s">
        <v>125</v>
      </c>
      <c r="AW502" s="13" t="s">
        <v>28</v>
      </c>
      <c r="AX502" s="13" t="s">
        <v>79</v>
      </c>
      <c r="AY502" s="159" t="s">
        <v>118</v>
      </c>
    </row>
    <row r="503" spans="2:65" s="1" customFormat="1" ht="16.5" customHeight="1">
      <c r="B503" s="31"/>
      <c r="C503" s="174" t="s">
        <v>510</v>
      </c>
      <c r="D503" s="174" t="s">
        <v>293</v>
      </c>
      <c r="E503" s="175" t="s">
        <v>749</v>
      </c>
      <c r="F503" s="176" t="s">
        <v>750</v>
      </c>
      <c r="G503" s="177" t="s">
        <v>202</v>
      </c>
      <c r="H503" s="178">
        <v>32</v>
      </c>
      <c r="I503" s="179">
        <v>240</v>
      </c>
      <c r="J503" s="180">
        <f>ROUND(I503*H503,2)</f>
        <v>7680</v>
      </c>
      <c r="K503" s="181"/>
      <c r="L503" s="182"/>
      <c r="M503" s="183" t="s">
        <v>1</v>
      </c>
      <c r="N503" s="184" t="s">
        <v>36</v>
      </c>
      <c r="P503" s="142">
        <f>O503*H503</f>
        <v>0</v>
      </c>
      <c r="Q503" s="142">
        <v>0.085</v>
      </c>
      <c r="R503" s="142">
        <f>Q503*H503</f>
        <v>2.72</v>
      </c>
      <c r="S503" s="142">
        <v>0</v>
      </c>
      <c r="T503" s="143">
        <f>S503*H503</f>
        <v>0</v>
      </c>
      <c r="AR503" s="144" t="s">
        <v>137</v>
      </c>
      <c r="AT503" s="144" t="s">
        <v>293</v>
      </c>
      <c r="AU503" s="144" t="s">
        <v>81</v>
      </c>
      <c r="AY503" s="16" t="s">
        <v>118</v>
      </c>
      <c r="BE503" s="145">
        <f>IF(N503="základní",J503,0)</f>
        <v>7680</v>
      </c>
      <c r="BF503" s="145">
        <f>IF(N503="snížená",J503,0)</f>
        <v>0</v>
      </c>
      <c r="BG503" s="145">
        <f>IF(N503="zákl. přenesená",J503,0)</f>
        <v>0</v>
      </c>
      <c r="BH503" s="145">
        <f>IF(N503="sníž. přenesená",J503,0)</f>
        <v>0</v>
      </c>
      <c r="BI503" s="145">
        <f>IF(N503="nulová",J503,0)</f>
        <v>0</v>
      </c>
      <c r="BJ503" s="16" t="s">
        <v>79</v>
      </c>
      <c r="BK503" s="145">
        <f>ROUND(I503*H503,2)</f>
        <v>7680</v>
      </c>
      <c r="BL503" s="16" t="s">
        <v>125</v>
      </c>
      <c r="BM503" s="144" t="s">
        <v>751</v>
      </c>
    </row>
    <row r="504" spans="2:47" s="1" customFormat="1" ht="12">
      <c r="B504" s="31"/>
      <c r="D504" s="146" t="s">
        <v>126</v>
      </c>
      <c r="F504" s="147" t="s">
        <v>750</v>
      </c>
      <c r="I504" s="148"/>
      <c r="L504" s="31"/>
      <c r="M504" s="149"/>
      <c r="T504" s="55"/>
      <c r="AT504" s="16" t="s">
        <v>126</v>
      </c>
      <c r="AU504" s="16" t="s">
        <v>81</v>
      </c>
    </row>
    <row r="505" spans="2:65" s="1" customFormat="1" ht="24.2" customHeight="1">
      <c r="B505" s="31"/>
      <c r="C505" s="132" t="s">
        <v>752</v>
      </c>
      <c r="D505" s="132" t="s">
        <v>121</v>
      </c>
      <c r="E505" s="133" t="s">
        <v>753</v>
      </c>
      <c r="F505" s="134" t="s">
        <v>754</v>
      </c>
      <c r="G505" s="135" t="s">
        <v>202</v>
      </c>
      <c r="H505" s="136">
        <v>42.85</v>
      </c>
      <c r="I505" s="137">
        <v>111</v>
      </c>
      <c r="J505" s="138">
        <f>ROUND(I505*H505,2)</f>
        <v>4756.35</v>
      </c>
      <c r="K505" s="139"/>
      <c r="L505" s="31"/>
      <c r="M505" s="140" t="s">
        <v>1</v>
      </c>
      <c r="N505" s="141" t="s">
        <v>36</v>
      </c>
      <c r="P505" s="142">
        <f>O505*H505</f>
        <v>0</v>
      </c>
      <c r="Q505" s="142">
        <v>1.495E-06</v>
      </c>
      <c r="R505" s="142">
        <f>Q505*H505</f>
        <v>6.406075E-05</v>
      </c>
      <c r="S505" s="142">
        <v>0</v>
      </c>
      <c r="T505" s="143">
        <f>S505*H505</f>
        <v>0</v>
      </c>
      <c r="AR505" s="144" t="s">
        <v>125</v>
      </c>
      <c r="AT505" s="144" t="s">
        <v>121</v>
      </c>
      <c r="AU505" s="144" t="s">
        <v>81</v>
      </c>
      <c r="AY505" s="16" t="s">
        <v>118</v>
      </c>
      <c r="BE505" s="145">
        <f>IF(N505="základní",J505,0)</f>
        <v>4756.35</v>
      </c>
      <c r="BF505" s="145">
        <f>IF(N505="snížená",J505,0)</f>
        <v>0</v>
      </c>
      <c r="BG505" s="145">
        <f>IF(N505="zákl. přenesená",J505,0)</f>
        <v>0</v>
      </c>
      <c r="BH505" s="145">
        <f>IF(N505="sníž. přenesená",J505,0)</f>
        <v>0</v>
      </c>
      <c r="BI505" s="145">
        <f>IF(N505="nulová",J505,0)</f>
        <v>0</v>
      </c>
      <c r="BJ505" s="16" t="s">
        <v>79</v>
      </c>
      <c r="BK505" s="145">
        <f>ROUND(I505*H505,2)</f>
        <v>4756.35</v>
      </c>
      <c r="BL505" s="16" t="s">
        <v>125</v>
      </c>
      <c r="BM505" s="144" t="s">
        <v>755</v>
      </c>
    </row>
    <row r="506" spans="2:47" s="1" customFormat="1" ht="19.5">
      <c r="B506" s="31"/>
      <c r="D506" s="146" t="s">
        <v>126</v>
      </c>
      <c r="F506" s="147" t="s">
        <v>756</v>
      </c>
      <c r="I506" s="148"/>
      <c r="L506" s="31"/>
      <c r="M506" s="149"/>
      <c r="T506" s="55"/>
      <c r="AT506" s="16" t="s">
        <v>126</v>
      </c>
      <c r="AU506" s="16" t="s">
        <v>81</v>
      </c>
    </row>
    <row r="507" spans="2:51" s="12" customFormat="1" ht="12">
      <c r="B507" s="151"/>
      <c r="D507" s="146" t="s">
        <v>138</v>
      </c>
      <c r="E507" s="152" t="s">
        <v>1</v>
      </c>
      <c r="F507" s="153" t="s">
        <v>757</v>
      </c>
      <c r="H507" s="154">
        <v>42.85</v>
      </c>
      <c r="I507" s="155"/>
      <c r="L507" s="151"/>
      <c r="M507" s="156"/>
      <c r="T507" s="157"/>
      <c r="AT507" s="152" t="s">
        <v>138</v>
      </c>
      <c r="AU507" s="152" t="s">
        <v>81</v>
      </c>
      <c r="AV507" s="12" t="s">
        <v>81</v>
      </c>
      <c r="AW507" s="12" t="s">
        <v>28</v>
      </c>
      <c r="AX507" s="12" t="s">
        <v>71</v>
      </c>
      <c r="AY507" s="152" t="s">
        <v>118</v>
      </c>
    </row>
    <row r="508" spans="2:51" s="13" customFormat="1" ht="12">
      <c r="B508" s="158"/>
      <c r="D508" s="146" t="s">
        <v>138</v>
      </c>
      <c r="E508" s="159" t="s">
        <v>1</v>
      </c>
      <c r="F508" s="160" t="s">
        <v>140</v>
      </c>
      <c r="H508" s="161">
        <v>42.85</v>
      </c>
      <c r="I508" s="162"/>
      <c r="L508" s="158"/>
      <c r="M508" s="163"/>
      <c r="T508" s="164"/>
      <c r="AT508" s="159" t="s">
        <v>138</v>
      </c>
      <c r="AU508" s="159" t="s">
        <v>81</v>
      </c>
      <c r="AV508" s="13" t="s">
        <v>125</v>
      </c>
      <c r="AW508" s="13" t="s">
        <v>28</v>
      </c>
      <c r="AX508" s="13" t="s">
        <v>79</v>
      </c>
      <c r="AY508" s="159" t="s">
        <v>118</v>
      </c>
    </row>
    <row r="509" spans="2:65" s="1" customFormat="1" ht="24.2" customHeight="1">
      <c r="B509" s="31"/>
      <c r="C509" s="132" t="s">
        <v>516</v>
      </c>
      <c r="D509" s="132" t="s">
        <v>121</v>
      </c>
      <c r="E509" s="133" t="s">
        <v>758</v>
      </c>
      <c r="F509" s="134" t="s">
        <v>759</v>
      </c>
      <c r="G509" s="135" t="s">
        <v>202</v>
      </c>
      <c r="H509" s="136">
        <v>42.85</v>
      </c>
      <c r="I509" s="137">
        <v>144</v>
      </c>
      <c r="J509" s="138">
        <f>ROUND(I509*H509,2)</f>
        <v>6170.4</v>
      </c>
      <c r="K509" s="139"/>
      <c r="L509" s="31"/>
      <c r="M509" s="140" t="s">
        <v>1</v>
      </c>
      <c r="N509" s="141" t="s">
        <v>36</v>
      </c>
      <c r="P509" s="142">
        <f>O509*H509</f>
        <v>0</v>
      </c>
      <c r="Q509" s="142">
        <v>5.56E-05</v>
      </c>
      <c r="R509" s="142">
        <f>Q509*H509</f>
        <v>0.0023824600000000003</v>
      </c>
      <c r="S509" s="142">
        <v>0</v>
      </c>
      <c r="T509" s="143">
        <f>S509*H509</f>
        <v>0</v>
      </c>
      <c r="AR509" s="144" t="s">
        <v>125</v>
      </c>
      <c r="AT509" s="144" t="s">
        <v>121</v>
      </c>
      <c r="AU509" s="144" t="s">
        <v>81</v>
      </c>
      <c r="AY509" s="16" t="s">
        <v>118</v>
      </c>
      <c r="BE509" s="145">
        <f>IF(N509="základní",J509,0)</f>
        <v>6170.4</v>
      </c>
      <c r="BF509" s="145">
        <f>IF(N509="snížená",J509,0)</f>
        <v>0</v>
      </c>
      <c r="BG509" s="145">
        <f>IF(N509="zákl. přenesená",J509,0)</f>
        <v>0</v>
      </c>
      <c r="BH509" s="145">
        <f>IF(N509="sníž. přenesená",J509,0)</f>
        <v>0</v>
      </c>
      <c r="BI509" s="145">
        <f>IF(N509="nulová",J509,0)</f>
        <v>0</v>
      </c>
      <c r="BJ509" s="16" t="s">
        <v>79</v>
      </c>
      <c r="BK509" s="145">
        <f>ROUND(I509*H509,2)</f>
        <v>6170.4</v>
      </c>
      <c r="BL509" s="16" t="s">
        <v>125</v>
      </c>
      <c r="BM509" s="144" t="s">
        <v>760</v>
      </c>
    </row>
    <row r="510" spans="2:47" s="1" customFormat="1" ht="29.25">
      <c r="B510" s="31"/>
      <c r="D510" s="146" t="s">
        <v>126</v>
      </c>
      <c r="F510" s="147" t="s">
        <v>761</v>
      </c>
      <c r="I510" s="148"/>
      <c r="L510" s="31"/>
      <c r="M510" s="149"/>
      <c r="T510" s="55"/>
      <c r="AT510" s="16" t="s">
        <v>126</v>
      </c>
      <c r="AU510" s="16" t="s">
        <v>81</v>
      </c>
    </row>
    <row r="511" spans="2:65" s="1" customFormat="1" ht="24.2" customHeight="1">
      <c r="B511" s="31"/>
      <c r="C511" s="132" t="s">
        <v>762</v>
      </c>
      <c r="D511" s="132" t="s">
        <v>121</v>
      </c>
      <c r="E511" s="133" t="s">
        <v>763</v>
      </c>
      <c r="F511" s="134" t="s">
        <v>764</v>
      </c>
      <c r="G511" s="135" t="s">
        <v>202</v>
      </c>
      <c r="H511" s="136">
        <v>52</v>
      </c>
      <c r="I511" s="137">
        <v>249</v>
      </c>
      <c r="J511" s="138">
        <f>ROUND(I511*H511,2)</f>
        <v>12948</v>
      </c>
      <c r="K511" s="139"/>
      <c r="L511" s="31"/>
      <c r="M511" s="140" t="s">
        <v>1</v>
      </c>
      <c r="N511" s="141" t="s">
        <v>36</v>
      </c>
      <c r="P511" s="142">
        <f>O511*H511</f>
        <v>0</v>
      </c>
      <c r="Q511" s="142">
        <v>0.004297</v>
      </c>
      <c r="R511" s="142">
        <f>Q511*H511</f>
        <v>0.22344399999999998</v>
      </c>
      <c r="S511" s="142">
        <v>0</v>
      </c>
      <c r="T511" s="143">
        <f>S511*H511</f>
        <v>0</v>
      </c>
      <c r="AR511" s="144" t="s">
        <v>125</v>
      </c>
      <c r="AT511" s="144" t="s">
        <v>121</v>
      </c>
      <c r="AU511" s="144" t="s">
        <v>81</v>
      </c>
      <c r="AY511" s="16" t="s">
        <v>118</v>
      </c>
      <c r="BE511" s="145">
        <f>IF(N511="základní",J511,0)</f>
        <v>12948</v>
      </c>
      <c r="BF511" s="145">
        <f>IF(N511="snížená",J511,0)</f>
        <v>0</v>
      </c>
      <c r="BG511" s="145">
        <f>IF(N511="zákl. přenesená",J511,0)</f>
        <v>0</v>
      </c>
      <c r="BH511" s="145">
        <f>IF(N511="sníž. přenesená",J511,0)</f>
        <v>0</v>
      </c>
      <c r="BI511" s="145">
        <f>IF(N511="nulová",J511,0)</f>
        <v>0</v>
      </c>
      <c r="BJ511" s="16" t="s">
        <v>79</v>
      </c>
      <c r="BK511" s="145">
        <f>ROUND(I511*H511,2)</f>
        <v>12948</v>
      </c>
      <c r="BL511" s="16" t="s">
        <v>125</v>
      </c>
      <c r="BM511" s="144" t="s">
        <v>765</v>
      </c>
    </row>
    <row r="512" spans="2:47" s="1" customFormat="1" ht="19.5">
      <c r="B512" s="31"/>
      <c r="D512" s="146" t="s">
        <v>126</v>
      </c>
      <c r="F512" s="147" t="s">
        <v>766</v>
      </c>
      <c r="I512" s="148"/>
      <c r="L512" s="31"/>
      <c r="M512" s="149"/>
      <c r="T512" s="55"/>
      <c r="AT512" s="16" t="s">
        <v>126</v>
      </c>
      <c r="AU512" s="16" t="s">
        <v>81</v>
      </c>
    </row>
    <row r="513" spans="2:51" s="14" customFormat="1" ht="12">
      <c r="B513" s="165"/>
      <c r="D513" s="146" t="s">
        <v>138</v>
      </c>
      <c r="E513" s="166" t="s">
        <v>1</v>
      </c>
      <c r="F513" s="167" t="s">
        <v>767</v>
      </c>
      <c r="H513" s="166" t="s">
        <v>1</v>
      </c>
      <c r="I513" s="168"/>
      <c r="L513" s="165"/>
      <c r="M513" s="169"/>
      <c r="T513" s="170"/>
      <c r="AT513" s="166" t="s">
        <v>138</v>
      </c>
      <c r="AU513" s="166" t="s">
        <v>81</v>
      </c>
      <c r="AV513" s="14" t="s">
        <v>79</v>
      </c>
      <c r="AW513" s="14" t="s">
        <v>28</v>
      </c>
      <c r="AX513" s="14" t="s">
        <v>71</v>
      </c>
      <c r="AY513" s="166" t="s">
        <v>118</v>
      </c>
    </row>
    <row r="514" spans="2:51" s="12" customFormat="1" ht="12">
      <c r="B514" s="151"/>
      <c r="D514" s="146" t="s">
        <v>138</v>
      </c>
      <c r="E514" s="152" t="s">
        <v>1</v>
      </c>
      <c r="F514" s="153" t="s">
        <v>768</v>
      </c>
      <c r="H514" s="154">
        <v>52</v>
      </c>
      <c r="I514" s="155"/>
      <c r="L514" s="151"/>
      <c r="M514" s="156"/>
      <c r="T514" s="157"/>
      <c r="AT514" s="152" t="s">
        <v>138</v>
      </c>
      <c r="AU514" s="152" t="s">
        <v>81</v>
      </c>
      <c r="AV514" s="12" t="s">
        <v>81</v>
      </c>
      <c r="AW514" s="12" t="s">
        <v>28</v>
      </c>
      <c r="AX514" s="12" t="s">
        <v>71</v>
      </c>
      <c r="AY514" s="152" t="s">
        <v>118</v>
      </c>
    </row>
    <row r="515" spans="2:51" s="13" customFormat="1" ht="12">
      <c r="B515" s="158"/>
      <c r="D515" s="146" t="s">
        <v>138</v>
      </c>
      <c r="E515" s="159" t="s">
        <v>1</v>
      </c>
      <c r="F515" s="160" t="s">
        <v>140</v>
      </c>
      <c r="H515" s="161">
        <v>52</v>
      </c>
      <c r="I515" s="162"/>
      <c r="L515" s="158"/>
      <c r="M515" s="163"/>
      <c r="T515" s="164"/>
      <c r="AT515" s="159" t="s">
        <v>138</v>
      </c>
      <c r="AU515" s="159" t="s">
        <v>81</v>
      </c>
      <c r="AV515" s="13" t="s">
        <v>125</v>
      </c>
      <c r="AW515" s="13" t="s">
        <v>28</v>
      </c>
      <c r="AX515" s="13" t="s">
        <v>79</v>
      </c>
      <c r="AY515" s="159" t="s">
        <v>118</v>
      </c>
    </row>
    <row r="516" spans="2:65" s="1" customFormat="1" ht="24.2" customHeight="1">
      <c r="B516" s="31"/>
      <c r="C516" s="132" t="s">
        <v>520</v>
      </c>
      <c r="D516" s="132" t="s">
        <v>121</v>
      </c>
      <c r="E516" s="133" t="s">
        <v>769</v>
      </c>
      <c r="F516" s="134" t="s">
        <v>770</v>
      </c>
      <c r="G516" s="135" t="s">
        <v>191</v>
      </c>
      <c r="H516" s="136">
        <v>264.96</v>
      </c>
      <c r="I516" s="137">
        <v>95</v>
      </c>
      <c r="J516" s="138">
        <f>ROUND(I516*H516,2)</f>
        <v>25171.2</v>
      </c>
      <c r="K516" s="139"/>
      <c r="L516" s="31"/>
      <c r="M516" s="140" t="s">
        <v>1</v>
      </c>
      <c r="N516" s="141" t="s">
        <v>36</v>
      </c>
      <c r="P516" s="142">
        <f>O516*H516</f>
        <v>0</v>
      </c>
      <c r="Q516" s="142">
        <v>0.0010175</v>
      </c>
      <c r="R516" s="142">
        <f>Q516*H516</f>
        <v>0.26959679999999997</v>
      </c>
      <c r="S516" s="142">
        <v>0</v>
      </c>
      <c r="T516" s="143">
        <f>S516*H516</f>
        <v>0</v>
      </c>
      <c r="AR516" s="144" t="s">
        <v>125</v>
      </c>
      <c r="AT516" s="144" t="s">
        <v>121</v>
      </c>
      <c r="AU516" s="144" t="s">
        <v>81</v>
      </c>
      <c r="AY516" s="16" t="s">
        <v>118</v>
      </c>
      <c r="BE516" s="145">
        <f>IF(N516="základní",J516,0)</f>
        <v>25171.2</v>
      </c>
      <c r="BF516" s="145">
        <f>IF(N516="snížená",J516,0)</f>
        <v>0</v>
      </c>
      <c r="BG516" s="145">
        <f>IF(N516="zákl. přenesená",J516,0)</f>
        <v>0</v>
      </c>
      <c r="BH516" s="145">
        <f>IF(N516="sníž. přenesená",J516,0)</f>
        <v>0</v>
      </c>
      <c r="BI516" s="145">
        <f>IF(N516="nulová",J516,0)</f>
        <v>0</v>
      </c>
      <c r="BJ516" s="16" t="s">
        <v>79</v>
      </c>
      <c r="BK516" s="145">
        <f>ROUND(I516*H516,2)</f>
        <v>25171.2</v>
      </c>
      <c r="BL516" s="16" t="s">
        <v>125</v>
      </c>
      <c r="BM516" s="144" t="s">
        <v>771</v>
      </c>
    </row>
    <row r="517" spans="2:47" s="1" customFormat="1" ht="19.5">
      <c r="B517" s="31"/>
      <c r="D517" s="146" t="s">
        <v>126</v>
      </c>
      <c r="F517" s="147" t="s">
        <v>772</v>
      </c>
      <c r="I517" s="148"/>
      <c r="L517" s="31"/>
      <c r="M517" s="149"/>
      <c r="T517" s="55"/>
      <c r="AT517" s="16" t="s">
        <v>126</v>
      </c>
      <c r="AU517" s="16" t="s">
        <v>81</v>
      </c>
    </row>
    <row r="518" spans="2:51" s="12" customFormat="1" ht="33.75">
      <c r="B518" s="151"/>
      <c r="D518" s="146" t="s">
        <v>138</v>
      </c>
      <c r="E518" s="152" t="s">
        <v>1</v>
      </c>
      <c r="F518" s="153" t="s">
        <v>773</v>
      </c>
      <c r="H518" s="154">
        <v>166.16</v>
      </c>
      <c r="I518" s="155"/>
      <c r="L518" s="151"/>
      <c r="M518" s="156"/>
      <c r="T518" s="157"/>
      <c r="AT518" s="152" t="s">
        <v>138</v>
      </c>
      <c r="AU518" s="152" t="s">
        <v>81</v>
      </c>
      <c r="AV518" s="12" t="s">
        <v>81</v>
      </c>
      <c r="AW518" s="12" t="s">
        <v>28</v>
      </c>
      <c r="AX518" s="12" t="s">
        <v>71</v>
      </c>
      <c r="AY518" s="152" t="s">
        <v>118</v>
      </c>
    </row>
    <row r="519" spans="2:51" s="12" customFormat="1" ht="12">
      <c r="B519" s="151"/>
      <c r="D519" s="146" t="s">
        <v>138</v>
      </c>
      <c r="E519" s="152" t="s">
        <v>1</v>
      </c>
      <c r="F519" s="153" t="s">
        <v>774</v>
      </c>
      <c r="H519" s="154">
        <v>98.8</v>
      </c>
      <c r="I519" s="155"/>
      <c r="L519" s="151"/>
      <c r="M519" s="156"/>
      <c r="T519" s="157"/>
      <c r="AT519" s="152" t="s">
        <v>138</v>
      </c>
      <c r="AU519" s="152" t="s">
        <v>81</v>
      </c>
      <c r="AV519" s="12" t="s">
        <v>81</v>
      </c>
      <c r="AW519" s="12" t="s">
        <v>28</v>
      </c>
      <c r="AX519" s="12" t="s">
        <v>71</v>
      </c>
      <c r="AY519" s="152" t="s">
        <v>118</v>
      </c>
    </row>
    <row r="520" spans="2:51" s="13" customFormat="1" ht="12">
      <c r="B520" s="158"/>
      <c r="D520" s="146" t="s">
        <v>138</v>
      </c>
      <c r="E520" s="159" t="s">
        <v>1</v>
      </c>
      <c r="F520" s="160" t="s">
        <v>140</v>
      </c>
      <c r="H520" s="161">
        <v>264.96</v>
      </c>
      <c r="I520" s="162"/>
      <c r="L520" s="158"/>
      <c r="M520" s="163"/>
      <c r="T520" s="164"/>
      <c r="AT520" s="159" t="s">
        <v>138</v>
      </c>
      <c r="AU520" s="159" t="s">
        <v>81</v>
      </c>
      <c r="AV520" s="13" t="s">
        <v>125</v>
      </c>
      <c r="AW520" s="13" t="s">
        <v>28</v>
      </c>
      <c r="AX520" s="13" t="s">
        <v>79</v>
      </c>
      <c r="AY520" s="159" t="s">
        <v>118</v>
      </c>
    </row>
    <row r="521" spans="2:65" s="1" customFormat="1" ht="24.2" customHeight="1">
      <c r="B521" s="31"/>
      <c r="C521" s="132" t="s">
        <v>775</v>
      </c>
      <c r="D521" s="132" t="s">
        <v>121</v>
      </c>
      <c r="E521" s="133" t="s">
        <v>776</v>
      </c>
      <c r="F521" s="134" t="s">
        <v>777</v>
      </c>
      <c r="G521" s="135" t="s">
        <v>202</v>
      </c>
      <c r="H521" s="136">
        <v>73.48</v>
      </c>
      <c r="I521" s="137">
        <v>127</v>
      </c>
      <c r="J521" s="138">
        <f>ROUND(I521*H521,2)</f>
        <v>9331.96</v>
      </c>
      <c r="K521" s="139"/>
      <c r="L521" s="31"/>
      <c r="M521" s="140" t="s">
        <v>1</v>
      </c>
      <c r="N521" s="141" t="s">
        <v>36</v>
      </c>
      <c r="P521" s="142">
        <f>O521*H521</f>
        <v>0</v>
      </c>
      <c r="Q521" s="142">
        <v>5.4126E-05</v>
      </c>
      <c r="R521" s="142">
        <f>Q521*H521</f>
        <v>0.00397717848</v>
      </c>
      <c r="S521" s="142">
        <v>0</v>
      </c>
      <c r="T521" s="143">
        <f>S521*H521</f>
        <v>0</v>
      </c>
      <c r="AR521" s="144" t="s">
        <v>125</v>
      </c>
      <c r="AT521" s="144" t="s">
        <v>121</v>
      </c>
      <c r="AU521" s="144" t="s">
        <v>81</v>
      </c>
      <c r="AY521" s="16" t="s">
        <v>118</v>
      </c>
      <c r="BE521" s="145">
        <f>IF(N521="základní",J521,0)</f>
        <v>9331.96</v>
      </c>
      <c r="BF521" s="145">
        <f>IF(N521="snížená",J521,0)</f>
        <v>0</v>
      </c>
      <c r="BG521" s="145">
        <f>IF(N521="zákl. přenesená",J521,0)</f>
        <v>0</v>
      </c>
      <c r="BH521" s="145">
        <f>IF(N521="sníž. přenesená",J521,0)</f>
        <v>0</v>
      </c>
      <c r="BI521" s="145">
        <f>IF(N521="nulová",J521,0)</f>
        <v>0</v>
      </c>
      <c r="BJ521" s="16" t="s">
        <v>79</v>
      </c>
      <c r="BK521" s="145">
        <f>ROUND(I521*H521,2)</f>
        <v>9331.96</v>
      </c>
      <c r="BL521" s="16" t="s">
        <v>125</v>
      </c>
      <c r="BM521" s="144" t="s">
        <v>778</v>
      </c>
    </row>
    <row r="522" spans="2:47" s="1" customFormat="1" ht="19.5">
      <c r="B522" s="31"/>
      <c r="D522" s="146" t="s">
        <v>126</v>
      </c>
      <c r="F522" s="147" t="s">
        <v>779</v>
      </c>
      <c r="I522" s="148"/>
      <c r="L522" s="31"/>
      <c r="M522" s="149"/>
      <c r="T522" s="55"/>
      <c r="AT522" s="16" t="s">
        <v>126</v>
      </c>
      <c r="AU522" s="16" t="s">
        <v>81</v>
      </c>
    </row>
    <row r="523" spans="2:51" s="12" customFormat="1" ht="12">
      <c r="B523" s="151"/>
      <c r="D523" s="146" t="s">
        <v>138</v>
      </c>
      <c r="E523" s="152" t="s">
        <v>1</v>
      </c>
      <c r="F523" s="153" t="s">
        <v>780</v>
      </c>
      <c r="H523" s="154">
        <v>33.6</v>
      </c>
      <c r="I523" s="155"/>
      <c r="L523" s="151"/>
      <c r="M523" s="156"/>
      <c r="T523" s="157"/>
      <c r="AT523" s="152" t="s">
        <v>138</v>
      </c>
      <c r="AU523" s="152" t="s">
        <v>81</v>
      </c>
      <c r="AV523" s="12" t="s">
        <v>81</v>
      </c>
      <c r="AW523" s="12" t="s">
        <v>28</v>
      </c>
      <c r="AX523" s="12" t="s">
        <v>71</v>
      </c>
      <c r="AY523" s="152" t="s">
        <v>118</v>
      </c>
    </row>
    <row r="524" spans="2:51" s="12" customFormat="1" ht="12">
      <c r="B524" s="151"/>
      <c r="D524" s="146" t="s">
        <v>138</v>
      </c>
      <c r="E524" s="152" t="s">
        <v>1</v>
      </c>
      <c r="F524" s="153" t="s">
        <v>781</v>
      </c>
      <c r="H524" s="154">
        <v>33.6</v>
      </c>
      <c r="I524" s="155"/>
      <c r="L524" s="151"/>
      <c r="M524" s="156"/>
      <c r="T524" s="157"/>
      <c r="AT524" s="152" t="s">
        <v>138</v>
      </c>
      <c r="AU524" s="152" t="s">
        <v>81</v>
      </c>
      <c r="AV524" s="12" t="s">
        <v>81</v>
      </c>
      <c r="AW524" s="12" t="s">
        <v>28</v>
      </c>
      <c r="AX524" s="12" t="s">
        <v>71</v>
      </c>
      <c r="AY524" s="152" t="s">
        <v>118</v>
      </c>
    </row>
    <row r="525" spans="2:51" s="12" customFormat="1" ht="12">
      <c r="B525" s="151"/>
      <c r="D525" s="146" t="s">
        <v>138</v>
      </c>
      <c r="E525" s="152" t="s">
        <v>1</v>
      </c>
      <c r="F525" s="153" t="s">
        <v>782</v>
      </c>
      <c r="H525" s="154">
        <v>6.28</v>
      </c>
      <c r="I525" s="155"/>
      <c r="L525" s="151"/>
      <c r="M525" s="156"/>
      <c r="T525" s="157"/>
      <c r="AT525" s="152" t="s">
        <v>138</v>
      </c>
      <c r="AU525" s="152" t="s">
        <v>81</v>
      </c>
      <c r="AV525" s="12" t="s">
        <v>81</v>
      </c>
      <c r="AW525" s="12" t="s">
        <v>28</v>
      </c>
      <c r="AX525" s="12" t="s">
        <v>71</v>
      </c>
      <c r="AY525" s="152" t="s">
        <v>118</v>
      </c>
    </row>
    <row r="526" spans="2:51" s="13" customFormat="1" ht="12">
      <c r="B526" s="158"/>
      <c r="D526" s="146" t="s">
        <v>138</v>
      </c>
      <c r="E526" s="159" t="s">
        <v>1</v>
      </c>
      <c r="F526" s="160" t="s">
        <v>140</v>
      </c>
      <c r="H526" s="161">
        <v>73.48</v>
      </c>
      <c r="I526" s="162"/>
      <c r="L526" s="158"/>
      <c r="M526" s="163"/>
      <c r="T526" s="164"/>
      <c r="AT526" s="159" t="s">
        <v>138</v>
      </c>
      <c r="AU526" s="159" t="s">
        <v>81</v>
      </c>
      <c r="AV526" s="13" t="s">
        <v>125</v>
      </c>
      <c r="AW526" s="13" t="s">
        <v>28</v>
      </c>
      <c r="AX526" s="13" t="s">
        <v>79</v>
      </c>
      <c r="AY526" s="159" t="s">
        <v>118</v>
      </c>
    </row>
    <row r="527" spans="2:65" s="1" customFormat="1" ht="24.2" customHeight="1">
      <c r="B527" s="31"/>
      <c r="C527" s="132" t="s">
        <v>526</v>
      </c>
      <c r="D527" s="132" t="s">
        <v>121</v>
      </c>
      <c r="E527" s="133" t="s">
        <v>783</v>
      </c>
      <c r="F527" s="134" t="s">
        <v>784</v>
      </c>
      <c r="G527" s="135" t="s">
        <v>202</v>
      </c>
      <c r="H527" s="136">
        <v>64.8</v>
      </c>
      <c r="I527" s="137">
        <v>232</v>
      </c>
      <c r="J527" s="138">
        <f>ROUND(I527*H527,2)</f>
        <v>15033.6</v>
      </c>
      <c r="K527" s="139"/>
      <c r="L527" s="31"/>
      <c r="M527" s="140" t="s">
        <v>1</v>
      </c>
      <c r="N527" s="141" t="s">
        <v>36</v>
      </c>
      <c r="P527" s="142">
        <f>O527*H527</f>
        <v>0</v>
      </c>
      <c r="Q527" s="142">
        <v>0.003449</v>
      </c>
      <c r="R527" s="142">
        <f>Q527*H527</f>
        <v>0.22349519999999998</v>
      </c>
      <c r="S527" s="142">
        <v>0</v>
      </c>
      <c r="T527" s="143">
        <f>S527*H527</f>
        <v>0</v>
      </c>
      <c r="AR527" s="144" t="s">
        <v>125</v>
      </c>
      <c r="AT527" s="144" t="s">
        <v>121</v>
      </c>
      <c r="AU527" s="144" t="s">
        <v>81</v>
      </c>
      <c r="AY527" s="16" t="s">
        <v>118</v>
      </c>
      <c r="BE527" s="145">
        <f>IF(N527="základní",J527,0)</f>
        <v>15033.6</v>
      </c>
      <c r="BF527" s="145">
        <f>IF(N527="snížená",J527,0)</f>
        <v>0</v>
      </c>
      <c r="BG527" s="145">
        <f>IF(N527="zákl. přenesená",J527,0)</f>
        <v>0</v>
      </c>
      <c r="BH527" s="145">
        <f>IF(N527="sníž. přenesená",J527,0)</f>
        <v>0</v>
      </c>
      <c r="BI527" s="145">
        <f>IF(N527="nulová",J527,0)</f>
        <v>0</v>
      </c>
      <c r="BJ527" s="16" t="s">
        <v>79</v>
      </c>
      <c r="BK527" s="145">
        <f>ROUND(I527*H527,2)</f>
        <v>15033.6</v>
      </c>
      <c r="BL527" s="16" t="s">
        <v>125</v>
      </c>
      <c r="BM527" s="144" t="s">
        <v>785</v>
      </c>
    </row>
    <row r="528" spans="2:47" s="1" customFormat="1" ht="19.5">
      <c r="B528" s="31"/>
      <c r="D528" s="146" t="s">
        <v>126</v>
      </c>
      <c r="F528" s="147" t="s">
        <v>786</v>
      </c>
      <c r="I528" s="148"/>
      <c r="L528" s="31"/>
      <c r="M528" s="149"/>
      <c r="T528" s="55"/>
      <c r="AT528" s="16" t="s">
        <v>126</v>
      </c>
      <c r="AU528" s="16" t="s">
        <v>81</v>
      </c>
    </row>
    <row r="529" spans="2:51" s="14" customFormat="1" ht="12">
      <c r="B529" s="165"/>
      <c r="D529" s="146" t="s">
        <v>138</v>
      </c>
      <c r="E529" s="166" t="s">
        <v>1</v>
      </c>
      <c r="F529" s="167" t="s">
        <v>787</v>
      </c>
      <c r="H529" s="166" t="s">
        <v>1</v>
      </c>
      <c r="I529" s="168"/>
      <c r="L529" s="165"/>
      <c r="M529" s="169"/>
      <c r="T529" s="170"/>
      <c r="AT529" s="166" t="s">
        <v>138</v>
      </c>
      <c r="AU529" s="166" t="s">
        <v>81</v>
      </c>
      <c r="AV529" s="14" t="s">
        <v>79</v>
      </c>
      <c r="AW529" s="14" t="s">
        <v>28</v>
      </c>
      <c r="AX529" s="14" t="s">
        <v>71</v>
      </c>
      <c r="AY529" s="166" t="s">
        <v>118</v>
      </c>
    </row>
    <row r="530" spans="2:51" s="12" customFormat="1" ht="12">
      <c r="B530" s="151"/>
      <c r="D530" s="146" t="s">
        <v>138</v>
      </c>
      <c r="E530" s="152" t="s">
        <v>1</v>
      </c>
      <c r="F530" s="153" t="s">
        <v>788</v>
      </c>
      <c r="H530" s="154">
        <v>64.8</v>
      </c>
      <c r="I530" s="155"/>
      <c r="L530" s="151"/>
      <c r="M530" s="156"/>
      <c r="T530" s="157"/>
      <c r="AT530" s="152" t="s">
        <v>138</v>
      </c>
      <c r="AU530" s="152" t="s">
        <v>81</v>
      </c>
      <c r="AV530" s="12" t="s">
        <v>81</v>
      </c>
      <c r="AW530" s="12" t="s">
        <v>28</v>
      </c>
      <c r="AX530" s="12" t="s">
        <v>71</v>
      </c>
      <c r="AY530" s="152" t="s">
        <v>118</v>
      </c>
    </row>
    <row r="531" spans="2:51" s="13" customFormat="1" ht="12">
      <c r="B531" s="158"/>
      <c r="D531" s="146" t="s">
        <v>138</v>
      </c>
      <c r="E531" s="159" t="s">
        <v>1</v>
      </c>
      <c r="F531" s="160" t="s">
        <v>140</v>
      </c>
      <c r="H531" s="161">
        <v>64.8</v>
      </c>
      <c r="I531" s="162"/>
      <c r="L531" s="158"/>
      <c r="M531" s="163"/>
      <c r="T531" s="164"/>
      <c r="AT531" s="159" t="s">
        <v>138</v>
      </c>
      <c r="AU531" s="159" t="s">
        <v>81</v>
      </c>
      <c r="AV531" s="13" t="s">
        <v>125</v>
      </c>
      <c r="AW531" s="13" t="s">
        <v>28</v>
      </c>
      <c r="AX531" s="13" t="s">
        <v>79</v>
      </c>
      <c r="AY531" s="159" t="s">
        <v>118</v>
      </c>
    </row>
    <row r="532" spans="2:65" s="1" customFormat="1" ht="24.2" customHeight="1">
      <c r="B532" s="31"/>
      <c r="C532" s="132" t="s">
        <v>789</v>
      </c>
      <c r="D532" s="132" t="s">
        <v>121</v>
      </c>
      <c r="E532" s="133" t="s">
        <v>790</v>
      </c>
      <c r="F532" s="134" t="s">
        <v>791</v>
      </c>
      <c r="G532" s="135" t="s">
        <v>446</v>
      </c>
      <c r="H532" s="136">
        <v>4</v>
      </c>
      <c r="I532" s="137">
        <v>686</v>
      </c>
      <c r="J532" s="138">
        <f>ROUND(I532*H532,2)</f>
        <v>2744</v>
      </c>
      <c r="K532" s="139"/>
      <c r="L532" s="31"/>
      <c r="M532" s="140" t="s">
        <v>1</v>
      </c>
      <c r="N532" s="141" t="s">
        <v>36</v>
      </c>
      <c r="P532" s="142">
        <f>O532*H532</f>
        <v>0</v>
      </c>
      <c r="Q532" s="142">
        <v>0</v>
      </c>
      <c r="R532" s="142">
        <f>Q532*H532</f>
        <v>0</v>
      </c>
      <c r="S532" s="142">
        <v>0</v>
      </c>
      <c r="T532" s="143">
        <f>S532*H532</f>
        <v>0</v>
      </c>
      <c r="AR532" s="144" t="s">
        <v>125</v>
      </c>
      <c r="AT532" s="144" t="s">
        <v>121</v>
      </c>
      <c r="AU532" s="144" t="s">
        <v>81</v>
      </c>
      <c r="AY532" s="16" t="s">
        <v>118</v>
      </c>
      <c r="BE532" s="145">
        <f>IF(N532="základní",J532,0)</f>
        <v>2744</v>
      </c>
      <c r="BF532" s="145">
        <f>IF(N532="snížená",J532,0)</f>
        <v>0</v>
      </c>
      <c r="BG532" s="145">
        <f>IF(N532="zákl. přenesená",J532,0)</f>
        <v>0</v>
      </c>
      <c r="BH532" s="145">
        <f>IF(N532="sníž. přenesená",J532,0)</f>
        <v>0</v>
      </c>
      <c r="BI532" s="145">
        <f>IF(N532="nulová",J532,0)</f>
        <v>0</v>
      </c>
      <c r="BJ532" s="16" t="s">
        <v>79</v>
      </c>
      <c r="BK532" s="145">
        <f>ROUND(I532*H532,2)</f>
        <v>2744</v>
      </c>
      <c r="BL532" s="16" t="s">
        <v>125</v>
      </c>
      <c r="BM532" s="144" t="s">
        <v>792</v>
      </c>
    </row>
    <row r="533" spans="2:47" s="1" customFormat="1" ht="19.5">
      <c r="B533" s="31"/>
      <c r="D533" s="146" t="s">
        <v>126</v>
      </c>
      <c r="F533" s="147" t="s">
        <v>793</v>
      </c>
      <c r="I533" s="148"/>
      <c r="L533" s="31"/>
      <c r="M533" s="149"/>
      <c r="T533" s="55"/>
      <c r="AT533" s="16" t="s">
        <v>126</v>
      </c>
      <c r="AU533" s="16" t="s">
        <v>81</v>
      </c>
    </row>
    <row r="534" spans="2:51" s="14" customFormat="1" ht="12">
      <c r="B534" s="165"/>
      <c r="D534" s="146" t="s">
        <v>138</v>
      </c>
      <c r="E534" s="166" t="s">
        <v>1</v>
      </c>
      <c r="F534" s="167" t="s">
        <v>794</v>
      </c>
      <c r="H534" s="166" t="s">
        <v>1</v>
      </c>
      <c r="I534" s="168"/>
      <c r="L534" s="165"/>
      <c r="M534" s="169"/>
      <c r="T534" s="170"/>
      <c r="AT534" s="166" t="s">
        <v>138</v>
      </c>
      <c r="AU534" s="166" t="s">
        <v>81</v>
      </c>
      <c r="AV534" s="14" t="s">
        <v>79</v>
      </c>
      <c r="AW534" s="14" t="s">
        <v>28</v>
      </c>
      <c r="AX534" s="14" t="s">
        <v>71</v>
      </c>
      <c r="AY534" s="166" t="s">
        <v>118</v>
      </c>
    </row>
    <row r="535" spans="2:51" s="12" customFormat="1" ht="12">
      <c r="B535" s="151"/>
      <c r="D535" s="146" t="s">
        <v>138</v>
      </c>
      <c r="E535" s="152" t="s">
        <v>1</v>
      </c>
      <c r="F535" s="153" t="s">
        <v>125</v>
      </c>
      <c r="H535" s="154">
        <v>4</v>
      </c>
      <c r="I535" s="155"/>
      <c r="L535" s="151"/>
      <c r="M535" s="156"/>
      <c r="T535" s="157"/>
      <c r="AT535" s="152" t="s">
        <v>138</v>
      </c>
      <c r="AU535" s="152" t="s">
        <v>81</v>
      </c>
      <c r="AV535" s="12" t="s">
        <v>81</v>
      </c>
      <c r="AW535" s="12" t="s">
        <v>28</v>
      </c>
      <c r="AX535" s="12" t="s">
        <v>71</v>
      </c>
      <c r="AY535" s="152" t="s">
        <v>118</v>
      </c>
    </row>
    <row r="536" spans="2:51" s="13" customFormat="1" ht="12">
      <c r="B536" s="158"/>
      <c r="D536" s="146" t="s">
        <v>138</v>
      </c>
      <c r="E536" s="159" t="s">
        <v>1</v>
      </c>
      <c r="F536" s="160" t="s">
        <v>140</v>
      </c>
      <c r="H536" s="161">
        <v>4</v>
      </c>
      <c r="I536" s="162"/>
      <c r="L536" s="158"/>
      <c r="M536" s="163"/>
      <c r="T536" s="164"/>
      <c r="AT536" s="159" t="s">
        <v>138</v>
      </c>
      <c r="AU536" s="159" t="s">
        <v>81</v>
      </c>
      <c r="AV536" s="13" t="s">
        <v>125</v>
      </c>
      <c r="AW536" s="13" t="s">
        <v>28</v>
      </c>
      <c r="AX536" s="13" t="s">
        <v>79</v>
      </c>
      <c r="AY536" s="159" t="s">
        <v>118</v>
      </c>
    </row>
    <row r="537" spans="2:65" s="1" customFormat="1" ht="16.5" customHeight="1">
      <c r="B537" s="31"/>
      <c r="C537" s="174" t="s">
        <v>531</v>
      </c>
      <c r="D537" s="174" t="s">
        <v>293</v>
      </c>
      <c r="E537" s="175" t="s">
        <v>795</v>
      </c>
      <c r="F537" s="176" t="s">
        <v>796</v>
      </c>
      <c r="G537" s="177" t="s">
        <v>446</v>
      </c>
      <c r="H537" s="178">
        <v>4</v>
      </c>
      <c r="I537" s="179">
        <v>264</v>
      </c>
      <c r="J537" s="180">
        <f>ROUND(I537*H537,2)</f>
        <v>1056</v>
      </c>
      <c r="K537" s="181"/>
      <c r="L537" s="182"/>
      <c r="M537" s="183" t="s">
        <v>1</v>
      </c>
      <c r="N537" s="184" t="s">
        <v>36</v>
      </c>
      <c r="P537" s="142">
        <f>O537*H537</f>
        <v>0</v>
      </c>
      <c r="Q537" s="142">
        <v>0</v>
      </c>
      <c r="R537" s="142">
        <f>Q537*H537</f>
        <v>0</v>
      </c>
      <c r="S537" s="142">
        <v>0</v>
      </c>
      <c r="T537" s="143">
        <f>S537*H537</f>
        <v>0</v>
      </c>
      <c r="AR537" s="144" t="s">
        <v>137</v>
      </c>
      <c r="AT537" s="144" t="s">
        <v>293</v>
      </c>
      <c r="AU537" s="144" t="s">
        <v>81</v>
      </c>
      <c r="AY537" s="16" t="s">
        <v>118</v>
      </c>
      <c r="BE537" s="145">
        <f>IF(N537="základní",J537,0)</f>
        <v>1056</v>
      </c>
      <c r="BF537" s="145">
        <f>IF(N537="snížená",J537,0)</f>
        <v>0</v>
      </c>
      <c r="BG537" s="145">
        <f>IF(N537="zákl. přenesená",J537,0)</f>
        <v>0</v>
      </c>
      <c r="BH537" s="145">
        <f>IF(N537="sníž. přenesená",J537,0)</f>
        <v>0</v>
      </c>
      <c r="BI537" s="145">
        <f>IF(N537="nulová",J537,0)</f>
        <v>0</v>
      </c>
      <c r="BJ537" s="16" t="s">
        <v>79</v>
      </c>
      <c r="BK537" s="145">
        <f>ROUND(I537*H537,2)</f>
        <v>1056</v>
      </c>
      <c r="BL537" s="16" t="s">
        <v>125</v>
      </c>
      <c r="BM537" s="144" t="s">
        <v>797</v>
      </c>
    </row>
    <row r="538" spans="2:47" s="1" customFormat="1" ht="12">
      <c r="B538" s="31"/>
      <c r="D538" s="146" t="s">
        <v>126</v>
      </c>
      <c r="F538" s="147" t="s">
        <v>796</v>
      </c>
      <c r="I538" s="148"/>
      <c r="L538" s="31"/>
      <c r="M538" s="149"/>
      <c r="T538" s="55"/>
      <c r="AT538" s="16" t="s">
        <v>126</v>
      </c>
      <c r="AU538" s="16" t="s">
        <v>81</v>
      </c>
    </row>
    <row r="539" spans="2:65" s="1" customFormat="1" ht="16.5" customHeight="1">
      <c r="B539" s="31"/>
      <c r="C539" s="132" t="s">
        <v>798</v>
      </c>
      <c r="D539" s="132" t="s">
        <v>121</v>
      </c>
      <c r="E539" s="133" t="s">
        <v>799</v>
      </c>
      <c r="F539" s="134" t="s">
        <v>800</v>
      </c>
      <c r="G539" s="135" t="s">
        <v>446</v>
      </c>
      <c r="H539" s="136">
        <v>2</v>
      </c>
      <c r="I539" s="137">
        <v>4750</v>
      </c>
      <c r="J539" s="138">
        <f>ROUND(I539*H539,2)</f>
        <v>9500</v>
      </c>
      <c r="K539" s="139"/>
      <c r="L539" s="31"/>
      <c r="M539" s="140" t="s">
        <v>1</v>
      </c>
      <c r="N539" s="141" t="s">
        <v>36</v>
      </c>
      <c r="P539" s="142">
        <f>O539*H539</f>
        <v>0</v>
      </c>
      <c r="Q539" s="142">
        <v>0.009418</v>
      </c>
      <c r="R539" s="142">
        <f>Q539*H539</f>
        <v>0.018836</v>
      </c>
      <c r="S539" s="142">
        <v>0</v>
      </c>
      <c r="T539" s="143">
        <f>S539*H539</f>
        <v>0</v>
      </c>
      <c r="AR539" s="144" t="s">
        <v>125</v>
      </c>
      <c r="AT539" s="144" t="s">
        <v>121</v>
      </c>
      <c r="AU539" s="144" t="s">
        <v>81</v>
      </c>
      <c r="AY539" s="16" t="s">
        <v>118</v>
      </c>
      <c r="BE539" s="145">
        <f>IF(N539="základní",J539,0)</f>
        <v>9500</v>
      </c>
      <c r="BF539" s="145">
        <f>IF(N539="snížená",J539,0)</f>
        <v>0</v>
      </c>
      <c r="BG539" s="145">
        <f>IF(N539="zákl. přenesená",J539,0)</f>
        <v>0</v>
      </c>
      <c r="BH539" s="145">
        <f>IF(N539="sníž. přenesená",J539,0)</f>
        <v>0</v>
      </c>
      <c r="BI539" s="145">
        <f>IF(N539="nulová",J539,0)</f>
        <v>0</v>
      </c>
      <c r="BJ539" s="16" t="s">
        <v>79</v>
      </c>
      <c r="BK539" s="145">
        <f>ROUND(I539*H539,2)</f>
        <v>9500</v>
      </c>
      <c r="BL539" s="16" t="s">
        <v>125</v>
      </c>
      <c r="BM539" s="144" t="s">
        <v>801</v>
      </c>
    </row>
    <row r="540" spans="2:47" s="1" customFormat="1" ht="19.5">
      <c r="B540" s="31"/>
      <c r="D540" s="146" t="s">
        <v>126</v>
      </c>
      <c r="F540" s="147" t="s">
        <v>802</v>
      </c>
      <c r="I540" s="148"/>
      <c r="L540" s="31"/>
      <c r="M540" s="149"/>
      <c r="T540" s="55"/>
      <c r="AT540" s="16" t="s">
        <v>126</v>
      </c>
      <c r="AU540" s="16" t="s">
        <v>81</v>
      </c>
    </row>
    <row r="541" spans="2:65" s="1" customFormat="1" ht="16.5" customHeight="1">
      <c r="B541" s="31"/>
      <c r="C541" s="174" t="s">
        <v>538</v>
      </c>
      <c r="D541" s="174" t="s">
        <v>293</v>
      </c>
      <c r="E541" s="175" t="s">
        <v>803</v>
      </c>
      <c r="F541" s="176" t="s">
        <v>804</v>
      </c>
      <c r="G541" s="177" t="s">
        <v>446</v>
      </c>
      <c r="H541" s="178">
        <v>2</v>
      </c>
      <c r="I541" s="179">
        <v>16043</v>
      </c>
      <c r="J541" s="180">
        <f>ROUND(I541*H541,2)</f>
        <v>32086</v>
      </c>
      <c r="K541" s="181"/>
      <c r="L541" s="182"/>
      <c r="M541" s="183" t="s">
        <v>1</v>
      </c>
      <c r="N541" s="184" t="s">
        <v>36</v>
      </c>
      <c r="P541" s="142">
        <f>O541*H541</f>
        <v>0</v>
      </c>
      <c r="Q541" s="142">
        <v>0.2</v>
      </c>
      <c r="R541" s="142">
        <f>Q541*H541</f>
        <v>0.4</v>
      </c>
      <c r="S541" s="142">
        <v>0</v>
      </c>
      <c r="T541" s="143">
        <f>S541*H541</f>
        <v>0</v>
      </c>
      <c r="AR541" s="144" t="s">
        <v>137</v>
      </c>
      <c r="AT541" s="144" t="s">
        <v>293</v>
      </c>
      <c r="AU541" s="144" t="s">
        <v>81</v>
      </c>
      <c r="AY541" s="16" t="s">
        <v>118</v>
      </c>
      <c r="BE541" s="145">
        <f>IF(N541="základní",J541,0)</f>
        <v>32086</v>
      </c>
      <c r="BF541" s="145">
        <f>IF(N541="snížená",J541,0)</f>
        <v>0</v>
      </c>
      <c r="BG541" s="145">
        <f>IF(N541="zákl. přenesená",J541,0)</f>
        <v>0</v>
      </c>
      <c r="BH541" s="145">
        <f>IF(N541="sníž. přenesená",J541,0)</f>
        <v>0</v>
      </c>
      <c r="BI541" s="145">
        <f>IF(N541="nulová",J541,0)</f>
        <v>0</v>
      </c>
      <c r="BJ541" s="16" t="s">
        <v>79</v>
      </c>
      <c r="BK541" s="145">
        <f>ROUND(I541*H541,2)</f>
        <v>32086</v>
      </c>
      <c r="BL541" s="16" t="s">
        <v>125</v>
      </c>
      <c r="BM541" s="144" t="s">
        <v>805</v>
      </c>
    </row>
    <row r="542" spans="2:47" s="1" customFormat="1" ht="12">
      <c r="B542" s="31"/>
      <c r="D542" s="146" t="s">
        <v>126</v>
      </c>
      <c r="F542" s="147" t="s">
        <v>806</v>
      </c>
      <c r="I542" s="148"/>
      <c r="L542" s="31"/>
      <c r="M542" s="149"/>
      <c r="T542" s="55"/>
      <c r="AT542" s="16" t="s">
        <v>126</v>
      </c>
      <c r="AU542" s="16" t="s">
        <v>81</v>
      </c>
    </row>
    <row r="543" spans="2:65" s="1" customFormat="1" ht="24.2" customHeight="1">
      <c r="B543" s="31"/>
      <c r="C543" s="132" t="s">
        <v>807</v>
      </c>
      <c r="D543" s="132" t="s">
        <v>121</v>
      </c>
      <c r="E543" s="133" t="s">
        <v>808</v>
      </c>
      <c r="F543" s="134" t="s">
        <v>809</v>
      </c>
      <c r="G543" s="135" t="s">
        <v>446</v>
      </c>
      <c r="H543" s="136">
        <v>1</v>
      </c>
      <c r="I543" s="137">
        <v>6860</v>
      </c>
      <c r="J543" s="138">
        <f>ROUND(I543*H543,2)</f>
        <v>6860</v>
      </c>
      <c r="K543" s="139"/>
      <c r="L543" s="31"/>
      <c r="M543" s="140" t="s">
        <v>1</v>
      </c>
      <c r="N543" s="141" t="s">
        <v>36</v>
      </c>
      <c r="P543" s="142">
        <f>O543*H543</f>
        <v>0</v>
      </c>
      <c r="Q543" s="142">
        <v>0.006485</v>
      </c>
      <c r="R543" s="142">
        <f>Q543*H543</f>
        <v>0.006485</v>
      </c>
      <c r="S543" s="142">
        <v>0</v>
      </c>
      <c r="T543" s="143">
        <f>S543*H543</f>
        <v>0</v>
      </c>
      <c r="AR543" s="144" t="s">
        <v>125</v>
      </c>
      <c r="AT543" s="144" t="s">
        <v>121</v>
      </c>
      <c r="AU543" s="144" t="s">
        <v>81</v>
      </c>
      <c r="AY543" s="16" t="s">
        <v>118</v>
      </c>
      <c r="BE543" s="145">
        <f>IF(N543="základní",J543,0)</f>
        <v>6860</v>
      </c>
      <c r="BF543" s="145">
        <f>IF(N543="snížená",J543,0)</f>
        <v>0</v>
      </c>
      <c r="BG543" s="145">
        <f>IF(N543="zákl. přenesená",J543,0)</f>
        <v>0</v>
      </c>
      <c r="BH543" s="145">
        <f>IF(N543="sníž. přenesená",J543,0)</f>
        <v>0</v>
      </c>
      <c r="BI543" s="145">
        <f>IF(N543="nulová",J543,0)</f>
        <v>0</v>
      </c>
      <c r="BJ543" s="16" t="s">
        <v>79</v>
      </c>
      <c r="BK543" s="145">
        <f>ROUND(I543*H543,2)</f>
        <v>6860</v>
      </c>
      <c r="BL543" s="16" t="s">
        <v>125</v>
      </c>
      <c r="BM543" s="144" t="s">
        <v>810</v>
      </c>
    </row>
    <row r="544" spans="2:47" s="1" customFormat="1" ht="19.5">
      <c r="B544" s="31"/>
      <c r="D544" s="146" t="s">
        <v>126</v>
      </c>
      <c r="F544" s="147" t="s">
        <v>811</v>
      </c>
      <c r="I544" s="148"/>
      <c r="L544" s="31"/>
      <c r="M544" s="149"/>
      <c r="T544" s="55"/>
      <c r="AT544" s="16" t="s">
        <v>126</v>
      </c>
      <c r="AU544" s="16" t="s">
        <v>81</v>
      </c>
    </row>
    <row r="545" spans="2:65" s="1" customFormat="1" ht="24.2" customHeight="1">
      <c r="B545" s="31"/>
      <c r="C545" s="132" t="s">
        <v>543</v>
      </c>
      <c r="D545" s="132" t="s">
        <v>121</v>
      </c>
      <c r="E545" s="133" t="s">
        <v>812</v>
      </c>
      <c r="F545" s="134" t="s">
        <v>813</v>
      </c>
      <c r="G545" s="135" t="s">
        <v>212</v>
      </c>
      <c r="H545" s="136">
        <v>142.025</v>
      </c>
      <c r="I545" s="137">
        <v>851</v>
      </c>
      <c r="J545" s="138">
        <f>ROUND(I545*H545,2)</f>
        <v>120863.28</v>
      </c>
      <c r="K545" s="139"/>
      <c r="L545" s="31"/>
      <c r="M545" s="140" t="s">
        <v>1</v>
      </c>
      <c r="N545" s="141" t="s">
        <v>36</v>
      </c>
      <c r="P545" s="142">
        <f>O545*H545</f>
        <v>0</v>
      </c>
      <c r="Q545" s="142">
        <v>0.00088</v>
      </c>
      <c r="R545" s="142">
        <f>Q545*H545</f>
        <v>0.12498200000000001</v>
      </c>
      <c r="S545" s="142">
        <v>0</v>
      </c>
      <c r="T545" s="143">
        <f>S545*H545</f>
        <v>0</v>
      </c>
      <c r="AR545" s="144" t="s">
        <v>125</v>
      </c>
      <c r="AT545" s="144" t="s">
        <v>121</v>
      </c>
      <c r="AU545" s="144" t="s">
        <v>81</v>
      </c>
      <c r="AY545" s="16" t="s">
        <v>118</v>
      </c>
      <c r="BE545" s="145">
        <f>IF(N545="základní",J545,0)</f>
        <v>120863.28</v>
      </c>
      <c r="BF545" s="145">
        <f>IF(N545="snížená",J545,0)</f>
        <v>0</v>
      </c>
      <c r="BG545" s="145">
        <f>IF(N545="zákl. přenesená",J545,0)</f>
        <v>0</v>
      </c>
      <c r="BH545" s="145">
        <f>IF(N545="sníž. přenesená",J545,0)</f>
        <v>0</v>
      </c>
      <c r="BI545" s="145">
        <f>IF(N545="nulová",J545,0)</f>
        <v>0</v>
      </c>
      <c r="BJ545" s="16" t="s">
        <v>79</v>
      </c>
      <c r="BK545" s="145">
        <f>ROUND(I545*H545,2)</f>
        <v>120863.28</v>
      </c>
      <c r="BL545" s="16" t="s">
        <v>125</v>
      </c>
      <c r="BM545" s="144" t="s">
        <v>814</v>
      </c>
    </row>
    <row r="546" spans="2:47" s="1" customFormat="1" ht="19.5">
      <c r="B546" s="31"/>
      <c r="D546" s="146" t="s">
        <v>126</v>
      </c>
      <c r="F546" s="147" t="s">
        <v>815</v>
      </c>
      <c r="I546" s="148"/>
      <c r="L546" s="31"/>
      <c r="M546" s="149"/>
      <c r="T546" s="55"/>
      <c r="AT546" s="16" t="s">
        <v>126</v>
      </c>
      <c r="AU546" s="16" t="s">
        <v>81</v>
      </c>
    </row>
    <row r="547" spans="2:51" s="12" customFormat="1" ht="12">
      <c r="B547" s="151"/>
      <c r="D547" s="146" t="s">
        <v>138</v>
      </c>
      <c r="E547" s="152" t="s">
        <v>1</v>
      </c>
      <c r="F547" s="153" t="s">
        <v>816</v>
      </c>
      <c r="H547" s="154">
        <v>142.025</v>
      </c>
      <c r="I547" s="155"/>
      <c r="L547" s="151"/>
      <c r="M547" s="156"/>
      <c r="T547" s="157"/>
      <c r="AT547" s="152" t="s">
        <v>138</v>
      </c>
      <c r="AU547" s="152" t="s">
        <v>81</v>
      </c>
      <c r="AV547" s="12" t="s">
        <v>81</v>
      </c>
      <c r="AW547" s="12" t="s">
        <v>28</v>
      </c>
      <c r="AX547" s="12" t="s">
        <v>71</v>
      </c>
      <c r="AY547" s="152" t="s">
        <v>118</v>
      </c>
    </row>
    <row r="548" spans="2:51" s="13" customFormat="1" ht="12">
      <c r="B548" s="158"/>
      <c r="D548" s="146" t="s">
        <v>138</v>
      </c>
      <c r="E548" s="159" t="s">
        <v>1</v>
      </c>
      <c r="F548" s="160" t="s">
        <v>140</v>
      </c>
      <c r="H548" s="161">
        <v>142.025</v>
      </c>
      <c r="I548" s="162"/>
      <c r="L548" s="158"/>
      <c r="M548" s="163"/>
      <c r="T548" s="164"/>
      <c r="AT548" s="159" t="s">
        <v>138</v>
      </c>
      <c r="AU548" s="159" t="s">
        <v>81</v>
      </c>
      <c r="AV548" s="13" t="s">
        <v>125</v>
      </c>
      <c r="AW548" s="13" t="s">
        <v>28</v>
      </c>
      <c r="AX548" s="13" t="s">
        <v>79</v>
      </c>
      <c r="AY548" s="159" t="s">
        <v>118</v>
      </c>
    </row>
    <row r="549" spans="2:65" s="1" customFormat="1" ht="24.2" customHeight="1">
      <c r="B549" s="31"/>
      <c r="C549" s="132" t="s">
        <v>817</v>
      </c>
      <c r="D549" s="132" t="s">
        <v>121</v>
      </c>
      <c r="E549" s="133" t="s">
        <v>818</v>
      </c>
      <c r="F549" s="134" t="s">
        <v>819</v>
      </c>
      <c r="G549" s="135" t="s">
        <v>212</v>
      </c>
      <c r="H549" s="136">
        <v>142.025</v>
      </c>
      <c r="I549" s="137">
        <v>180</v>
      </c>
      <c r="J549" s="138">
        <f>ROUND(I549*H549,2)</f>
        <v>25564.5</v>
      </c>
      <c r="K549" s="139"/>
      <c r="L549" s="31"/>
      <c r="M549" s="140" t="s">
        <v>1</v>
      </c>
      <c r="N549" s="141" t="s">
        <v>36</v>
      </c>
      <c r="P549" s="142">
        <f>O549*H549</f>
        <v>0</v>
      </c>
      <c r="Q549" s="142">
        <v>0</v>
      </c>
      <c r="R549" s="142">
        <f>Q549*H549</f>
        <v>0</v>
      </c>
      <c r="S549" s="142">
        <v>0</v>
      </c>
      <c r="T549" s="143">
        <f>S549*H549</f>
        <v>0</v>
      </c>
      <c r="AR549" s="144" t="s">
        <v>125</v>
      </c>
      <c r="AT549" s="144" t="s">
        <v>121</v>
      </c>
      <c r="AU549" s="144" t="s">
        <v>81</v>
      </c>
      <c r="AY549" s="16" t="s">
        <v>118</v>
      </c>
      <c r="BE549" s="145">
        <f>IF(N549="základní",J549,0)</f>
        <v>25564.5</v>
      </c>
      <c r="BF549" s="145">
        <f>IF(N549="snížená",J549,0)</f>
        <v>0</v>
      </c>
      <c r="BG549" s="145">
        <f>IF(N549="zákl. přenesená",J549,0)</f>
        <v>0</v>
      </c>
      <c r="BH549" s="145">
        <f>IF(N549="sníž. přenesená",J549,0)</f>
        <v>0</v>
      </c>
      <c r="BI549" s="145">
        <f>IF(N549="nulová",J549,0)</f>
        <v>0</v>
      </c>
      <c r="BJ549" s="16" t="s">
        <v>79</v>
      </c>
      <c r="BK549" s="145">
        <f>ROUND(I549*H549,2)</f>
        <v>25564.5</v>
      </c>
      <c r="BL549" s="16" t="s">
        <v>125</v>
      </c>
      <c r="BM549" s="144" t="s">
        <v>820</v>
      </c>
    </row>
    <row r="550" spans="2:47" s="1" customFormat="1" ht="19.5">
      <c r="B550" s="31"/>
      <c r="D550" s="146" t="s">
        <v>126</v>
      </c>
      <c r="F550" s="147" t="s">
        <v>821</v>
      </c>
      <c r="I550" s="148"/>
      <c r="L550" s="31"/>
      <c r="M550" s="149"/>
      <c r="T550" s="55"/>
      <c r="AT550" s="16" t="s">
        <v>126</v>
      </c>
      <c r="AU550" s="16" t="s">
        <v>81</v>
      </c>
    </row>
    <row r="551" spans="2:65" s="1" customFormat="1" ht="24.2" customHeight="1">
      <c r="B551" s="31"/>
      <c r="C551" s="132" t="s">
        <v>549</v>
      </c>
      <c r="D551" s="132" t="s">
        <v>121</v>
      </c>
      <c r="E551" s="133" t="s">
        <v>822</v>
      </c>
      <c r="F551" s="134" t="s">
        <v>823</v>
      </c>
      <c r="G551" s="135" t="s">
        <v>212</v>
      </c>
      <c r="H551" s="136">
        <v>426.075</v>
      </c>
      <c r="I551" s="137">
        <v>21</v>
      </c>
      <c r="J551" s="138">
        <f>ROUND(I551*H551,2)</f>
        <v>8947.58</v>
      </c>
      <c r="K551" s="139"/>
      <c r="L551" s="31"/>
      <c r="M551" s="140" t="s">
        <v>1</v>
      </c>
      <c r="N551" s="141" t="s">
        <v>36</v>
      </c>
      <c r="P551" s="142">
        <f>O551*H551</f>
        <v>0</v>
      </c>
      <c r="Q551" s="142">
        <v>0</v>
      </c>
      <c r="R551" s="142">
        <f>Q551*H551</f>
        <v>0</v>
      </c>
      <c r="S551" s="142">
        <v>0</v>
      </c>
      <c r="T551" s="143">
        <f>S551*H551</f>
        <v>0</v>
      </c>
      <c r="AR551" s="144" t="s">
        <v>125</v>
      </c>
      <c r="AT551" s="144" t="s">
        <v>121</v>
      </c>
      <c r="AU551" s="144" t="s">
        <v>81</v>
      </c>
      <c r="AY551" s="16" t="s">
        <v>118</v>
      </c>
      <c r="BE551" s="145">
        <f>IF(N551="základní",J551,0)</f>
        <v>8947.58</v>
      </c>
      <c r="BF551" s="145">
        <f>IF(N551="snížená",J551,0)</f>
        <v>0</v>
      </c>
      <c r="BG551" s="145">
        <f>IF(N551="zákl. přenesená",J551,0)</f>
        <v>0</v>
      </c>
      <c r="BH551" s="145">
        <f>IF(N551="sníž. přenesená",J551,0)</f>
        <v>0</v>
      </c>
      <c r="BI551" s="145">
        <f>IF(N551="nulová",J551,0)</f>
        <v>0</v>
      </c>
      <c r="BJ551" s="16" t="s">
        <v>79</v>
      </c>
      <c r="BK551" s="145">
        <f>ROUND(I551*H551,2)</f>
        <v>8947.58</v>
      </c>
      <c r="BL551" s="16" t="s">
        <v>125</v>
      </c>
      <c r="BM551" s="144" t="s">
        <v>824</v>
      </c>
    </row>
    <row r="552" spans="2:47" s="1" customFormat="1" ht="19.5">
      <c r="B552" s="31"/>
      <c r="D552" s="146" t="s">
        <v>126</v>
      </c>
      <c r="F552" s="147" t="s">
        <v>825</v>
      </c>
      <c r="I552" s="148"/>
      <c r="L552" s="31"/>
      <c r="M552" s="149"/>
      <c r="T552" s="55"/>
      <c r="AT552" s="16" t="s">
        <v>126</v>
      </c>
      <c r="AU552" s="16" t="s">
        <v>81</v>
      </c>
    </row>
    <row r="553" spans="2:51" s="14" customFormat="1" ht="12">
      <c r="B553" s="165"/>
      <c r="D553" s="146" t="s">
        <v>138</v>
      </c>
      <c r="E553" s="166" t="s">
        <v>1</v>
      </c>
      <c r="F553" s="167" t="s">
        <v>826</v>
      </c>
      <c r="H553" s="166" t="s">
        <v>1</v>
      </c>
      <c r="I553" s="168"/>
      <c r="L553" s="165"/>
      <c r="M553" s="169"/>
      <c r="T553" s="170"/>
      <c r="AT553" s="166" t="s">
        <v>138</v>
      </c>
      <c r="AU553" s="166" t="s">
        <v>81</v>
      </c>
      <c r="AV553" s="14" t="s">
        <v>79</v>
      </c>
      <c r="AW553" s="14" t="s">
        <v>28</v>
      </c>
      <c r="AX553" s="14" t="s">
        <v>71</v>
      </c>
      <c r="AY553" s="166" t="s">
        <v>118</v>
      </c>
    </row>
    <row r="554" spans="2:51" s="12" customFormat="1" ht="12">
      <c r="B554" s="151"/>
      <c r="D554" s="146" t="s">
        <v>138</v>
      </c>
      <c r="E554" s="152" t="s">
        <v>1</v>
      </c>
      <c r="F554" s="153" t="s">
        <v>827</v>
      </c>
      <c r="H554" s="154">
        <v>426.075</v>
      </c>
      <c r="I554" s="155"/>
      <c r="L554" s="151"/>
      <c r="M554" s="156"/>
      <c r="T554" s="157"/>
      <c r="AT554" s="152" t="s">
        <v>138</v>
      </c>
      <c r="AU554" s="152" t="s">
        <v>81</v>
      </c>
      <c r="AV554" s="12" t="s">
        <v>81</v>
      </c>
      <c r="AW554" s="12" t="s">
        <v>28</v>
      </c>
      <c r="AX554" s="12" t="s">
        <v>71</v>
      </c>
      <c r="AY554" s="152" t="s">
        <v>118</v>
      </c>
    </row>
    <row r="555" spans="2:51" s="13" customFormat="1" ht="12">
      <c r="B555" s="158"/>
      <c r="D555" s="146" t="s">
        <v>138</v>
      </c>
      <c r="E555" s="159" t="s">
        <v>1</v>
      </c>
      <c r="F555" s="160" t="s">
        <v>140</v>
      </c>
      <c r="H555" s="161">
        <v>426.075</v>
      </c>
      <c r="I555" s="162"/>
      <c r="L555" s="158"/>
      <c r="M555" s="163"/>
      <c r="T555" s="164"/>
      <c r="AT555" s="159" t="s">
        <v>138</v>
      </c>
      <c r="AU555" s="159" t="s">
        <v>81</v>
      </c>
      <c r="AV555" s="13" t="s">
        <v>125</v>
      </c>
      <c r="AW555" s="13" t="s">
        <v>28</v>
      </c>
      <c r="AX555" s="13" t="s">
        <v>79</v>
      </c>
      <c r="AY555" s="159" t="s">
        <v>118</v>
      </c>
    </row>
    <row r="556" spans="2:63" s="11" customFormat="1" ht="22.9" customHeight="1">
      <c r="B556" s="120"/>
      <c r="D556" s="121" t="s">
        <v>70</v>
      </c>
      <c r="E556" s="130" t="s">
        <v>828</v>
      </c>
      <c r="F556" s="130" t="s">
        <v>829</v>
      </c>
      <c r="I556" s="123"/>
      <c r="J556" s="131">
        <f>BK556</f>
        <v>15998.07</v>
      </c>
      <c r="L556" s="120"/>
      <c r="M556" s="125"/>
      <c r="P556" s="126">
        <f>SUM(P557:P558)</f>
        <v>0</v>
      </c>
      <c r="R556" s="126">
        <f>SUM(R557:R558)</f>
        <v>0</v>
      </c>
      <c r="T556" s="127">
        <f>SUM(T557:T558)</f>
        <v>0</v>
      </c>
      <c r="AR556" s="121" t="s">
        <v>79</v>
      </c>
      <c r="AT556" s="128" t="s">
        <v>70</v>
      </c>
      <c r="AU556" s="128" t="s">
        <v>79</v>
      </c>
      <c r="AY556" s="121" t="s">
        <v>118</v>
      </c>
      <c r="BK556" s="129">
        <f>SUM(BK557:BK558)</f>
        <v>15998.07</v>
      </c>
    </row>
    <row r="557" spans="2:65" s="1" customFormat="1" ht="24.2" customHeight="1">
      <c r="B557" s="31"/>
      <c r="C557" s="132" t="s">
        <v>830</v>
      </c>
      <c r="D557" s="132" t="s">
        <v>121</v>
      </c>
      <c r="E557" s="133" t="s">
        <v>831</v>
      </c>
      <c r="F557" s="134" t="s">
        <v>832</v>
      </c>
      <c r="G557" s="135" t="s">
        <v>229</v>
      </c>
      <c r="H557" s="136">
        <v>761.813</v>
      </c>
      <c r="I557" s="137">
        <v>21</v>
      </c>
      <c r="J557" s="138">
        <f>ROUND(I557*H557,2)</f>
        <v>15998.07</v>
      </c>
      <c r="K557" s="139"/>
      <c r="L557" s="31"/>
      <c r="M557" s="140" t="s">
        <v>1</v>
      </c>
      <c r="N557" s="141" t="s">
        <v>36</v>
      </c>
      <c r="P557" s="142">
        <f>O557*H557</f>
        <v>0</v>
      </c>
      <c r="Q557" s="142">
        <v>0</v>
      </c>
      <c r="R557" s="142">
        <f>Q557*H557</f>
        <v>0</v>
      </c>
      <c r="S557" s="142">
        <v>0</v>
      </c>
      <c r="T557" s="143">
        <f>S557*H557</f>
        <v>0</v>
      </c>
      <c r="AR557" s="144" t="s">
        <v>125</v>
      </c>
      <c r="AT557" s="144" t="s">
        <v>121</v>
      </c>
      <c r="AU557" s="144" t="s">
        <v>81</v>
      </c>
      <c r="AY557" s="16" t="s">
        <v>118</v>
      </c>
      <c r="BE557" s="145">
        <f>IF(N557="základní",J557,0)</f>
        <v>15998.07</v>
      </c>
      <c r="BF557" s="145">
        <f>IF(N557="snížená",J557,0)</f>
        <v>0</v>
      </c>
      <c r="BG557" s="145">
        <f>IF(N557="zákl. přenesená",J557,0)</f>
        <v>0</v>
      </c>
      <c r="BH557" s="145">
        <f>IF(N557="sníž. přenesená",J557,0)</f>
        <v>0</v>
      </c>
      <c r="BI557" s="145">
        <f>IF(N557="nulová",J557,0)</f>
        <v>0</v>
      </c>
      <c r="BJ557" s="16" t="s">
        <v>79</v>
      </c>
      <c r="BK557" s="145">
        <f>ROUND(I557*H557,2)</f>
        <v>15998.07</v>
      </c>
      <c r="BL557" s="16" t="s">
        <v>125</v>
      </c>
      <c r="BM557" s="144" t="s">
        <v>833</v>
      </c>
    </row>
    <row r="558" spans="2:47" s="1" customFormat="1" ht="29.25">
      <c r="B558" s="31"/>
      <c r="D558" s="146" t="s">
        <v>126</v>
      </c>
      <c r="F558" s="147" t="s">
        <v>834</v>
      </c>
      <c r="I558" s="148"/>
      <c r="L558" s="31"/>
      <c r="M558" s="149"/>
      <c r="T558" s="55"/>
      <c r="AT558" s="16" t="s">
        <v>126</v>
      </c>
      <c r="AU558" s="16" t="s">
        <v>81</v>
      </c>
    </row>
    <row r="559" spans="2:63" s="11" customFormat="1" ht="25.9" customHeight="1">
      <c r="B559" s="120"/>
      <c r="D559" s="121" t="s">
        <v>70</v>
      </c>
      <c r="E559" s="122" t="s">
        <v>835</v>
      </c>
      <c r="F559" s="122" t="s">
        <v>836</v>
      </c>
      <c r="I559" s="123"/>
      <c r="J559" s="124">
        <f>BK559</f>
        <v>201093.77000000002</v>
      </c>
      <c r="L559" s="120"/>
      <c r="M559" s="125"/>
      <c r="P559" s="126">
        <f>P560</f>
        <v>0</v>
      </c>
      <c r="R559" s="126">
        <f>R560</f>
        <v>0.9877885200000001</v>
      </c>
      <c r="T559" s="127">
        <f>T560</f>
        <v>0</v>
      </c>
      <c r="AR559" s="121" t="s">
        <v>81</v>
      </c>
      <c r="AT559" s="128" t="s">
        <v>70</v>
      </c>
      <c r="AU559" s="128" t="s">
        <v>71</v>
      </c>
      <c r="AY559" s="121" t="s">
        <v>118</v>
      </c>
      <c r="BK559" s="129">
        <f>BK560</f>
        <v>201093.77000000002</v>
      </c>
    </row>
    <row r="560" spans="2:63" s="11" customFormat="1" ht="22.9" customHeight="1">
      <c r="B560" s="120"/>
      <c r="D560" s="121" t="s">
        <v>70</v>
      </c>
      <c r="E560" s="130" t="s">
        <v>837</v>
      </c>
      <c r="F560" s="130" t="s">
        <v>838</v>
      </c>
      <c r="I560" s="123"/>
      <c r="J560" s="131">
        <f>BK560</f>
        <v>201093.77000000002</v>
      </c>
      <c r="L560" s="120"/>
      <c r="M560" s="125"/>
      <c r="P560" s="126">
        <f>SUM(P561:P601)</f>
        <v>0</v>
      </c>
      <c r="R560" s="126">
        <f>SUM(R561:R601)</f>
        <v>0.9877885200000001</v>
      </c>
      <c r="T560" s="127">
        <f>SUM(T561:T601)</f>
        <v>0</v>
      </c>
      <c r="AR560" s="121" t="s">
        <v>81</v>
      </c>
      <c r="AT560" s="128" t="s">
        <v>70</v>
      </c>
      <c r="AU560" s="128" t="s">
        <v>79</v>
      </c>
      <c r="AY560" s="121" t="s">
        <v>118</v>
      </c>
      <c r="BK560" s="129">
        <f>SUM(BK561:BK601)</f>
        <v>201093.77000000002</v>
      </c>
    </row>
    <row r="561" spans="2:65" s="1" customFormat="1" ht="24.2" customHeight="1">
      <c r="B561" s="31"/>
      <c r="C561" s="132" t="s">
        <v>554</v>
      </c>
      <c r="D561" s="132" t="s">
        <v>121</v>
      </c>
      <c r="E561" s="133" t="s">
        <v>839</v>
      </c>
      <c r="F561" s="134" t="s">
        <v>840</v>
      </c>
      <c r="G561" s="135" t="s">
        <v>191</v>
      </c>
      <c r="H561" s="136">
        <v>498.48</v>
      </c>
      <c r="I561" s="137">
        <v>127</v>
      </c>
      <c r="J561" s="138">
        <f>ROUND(I561*H561,2)</f>
        <v>63306.96</v>
      </c>
      <c r="K561" s="139"/>
      <c r="L561" s="31"/>
      <c r="M561" s="140" t="s">
        <v>1</v>
      </c>
      <c r="N561" s="141" t="s">
        <v>36</v>
      </c>
      <c r="P561" s="142">
        <f>O561*H561</f>
        <v>0</v>
      </c>
      <c r="Q561" s="142">
        <v>2.25E-05</v>
      </c>
      <c r="R561" s="142">
        <f>Q561*H561</f>
        <v>0.011215800000000001</v>
      </c>
      <c r="S561" s="142">
        <v>0</v>
      </c>
      <c r="T561" s="143">
        <f>S561*H561</f>
        <v>0</v>
      </c>
      <c r="AR561" s="144" t="s">
        <v>165</v>
      </c>
      <c r="AT561" s="144" t="s">
        <v>121</v>
      </c>
      <c r="AU561" s="144" t="s">
        <v>81</v>
      </c>
      <c r="AY561" s="16" t="s">
        <v>118</v>
      </c>
      <c r="BE561" s="145">
        <f>IF(N561="základní",J561,0)</f>
        <v>63306.96</v>
      </c>
      <c r="BF561" s="145">
        <f>IF(N561="snížená",J561,0)</f>
        <v>0</v>
      </c>
      <c r="BG561" s="145">
        <f>IF(N561="zákl. přenesená",J561,0)</f>
        <v>0</v>
      </c>
      <c r="BH561" s="145">
        <f>IF(N561="sníž. přenesená",J561,0)</f>
        <v>0</v>
      </c>
      <c r="BI561" s="145">
        <f>IF(N561="nulová",J561,0)</f>
        <v>0</v>
      </c>
      <c r="BJ561" s="16" t="s">
        <v>79</v>
      </c>
      <c r="BK561" s="145">
        <f>ROUND(I561*H561,2)</f>
        <v>63306.96</v>
      </c>
      <c r="BL561" s="16" t="s">
        <v>165</v>
      </c>
      <c r="BM561" s="144" t="s">
        <v>841</v>
      </c>
    </row>
    <row r="562" spans="2:47" s="1" customFormat="1" ht="19.5">
      <c r="B562" s="31"/>
      <c r="D562" s="146" t="s">
        <v>126</v>
      </c>
      <c r="F562" s="147" t="s">
        <v>842</v>
      </c>
      <c r="I562" s="148"/>
      <c r="L562" s="31"/>
      <c r="M562" s="149"/>
      <c r="T562" s="55"/>
      <c r="AT562" s="16" t="s">
        <v>126</v>
      </c>
      <c r="AU562" s="16" t="s">
        <v>81</v>
      </c>
    </row>
    <row r="563" spans="2:51" s="14" customFormat="1" ht="12">
      <c r="B563" s="165"/>
      <c r="D563" s="146" t="s">
        <v>138</v>
      </c>
      <c r="E563" s="166" t="s">
        <v>1</v>
      </c>
      <c r="F563" s="167" t="s">
        <v>843</v>
      </c>
      <c r="H563" s="166" t="s">
        <v>1</v>
      </c>
      <c r="I563" s="168"/>
      <c r="L563" s="165"/>
      <c r="M563" s="169"/>
      <c r="T563" s="170"/>
      <c r="AT563" s="166" t="s">
        <v>138</v>
      </c>
      <c r="AU563" s="166" t="s">
        <v>81</v>
      </c>
      <c r="AV563" s="14" t="s">
        <v>79</v>
      </c>
      <c r="AW563" s="14" t="s">
        <v>28</v>
      </c>
      <c r="AX563" s="14" t="s">
        <v>71</v>
      </c>
      <c r="AY563" s="166" t="s">
        <v>118</v>
      </c>
    </row>
    <row r="564" spans="2:51" s="12" customFormat="1" ht="33.75">
      <c r="B564" s="151"/>
      <c r="D564" s="146" t="s">
        <v>138</v>
      </c>
      <c r="E564" s="152" t="s">
        <v>1</v>
      </c>
      <c r="F564" s="153" t="s">
        <v>844</v>
      </c>
      <c r="H564" s="154">
        <v>166.16</v>
      </c>
      <c r="I564" s="155"/>
      <c r="L564" s="151"/>
      <c r="M564" s="156"/>
      <c r="T564" s="157"/>
      <c r="AT564" s="152" t="s">
        <v>138</v>
      </c>
      <c r="AU564" s="152" t="s">
        <v>81</v>
      </c>
      <c r="AV564" s="12" t="s">
        <v>81</v>
      </c>
      <c r="AW564" s="12" t="s">
        <v>28</v>
      </c>
      <c r="AX564" s="12" t="s">
        <v>71</v>
      </c>
      <c r="AY564" s="152" t="s">
        <v>118</v>
      </c>
    </row>
    <row r="565" spans="2:51" s="14" customFormat="1" ht="12">
      <c r="B565" s="165"/>
      <c r="D565" s="146" t="s">
        <v>138</v>
      </c>
      <c r="E565" s="166" t="s">
        <v>1</v>
      </c>
      <c r="F565" s="167" t="s">
        <v>845</v>
      </c>
      <c r="H565" s="166" t="s">
        <v>1</v>
      </c>
      <c r="I565" s="168"/>
      <c r="L565" s="165"/>
      <c r="M565" s="169"/>
      <c r="T565" s="170"/>
      <c r="AT565" s="166" t="s">
        <v>138</v>
      </c>
      <c r="AU565" s="166" t="s">
        <v>81</v>
      </c>
      <c r="AV565" s="14" t="s">
        <v>79</v>
      </c>
      <c r="AW565" s="14" t="s">
        <v>28</v>
      </c>
      <c r="AX565" s="14" t="s">
        <v>71</v>
      </c>
      <c r="AY565" s="166" t="s">
        <v>118</v>
      </c>
    </row>
    <row r="566" spans="2:51" s="12" customFormat="1" ht="22.5">
      <c r="B566" s="151"/>
      <c r="D566" s="146" t="s">
        <v>138</v>
      </c>
      <c r="E566" s="152" t="s">
        <v>1</v>
      </c>
      <c r="F566" s="153" t="s">
        <v>846</v>
      </c>
      <c r="H566" s="154">
        <v>332.32</v>
      </c>
      <c r="I566" s="155"/>
      <c r="L566" s="151"/>
      <c r="M566" s="156"/>
      <c r="T566" s="157"/>
      <c r="AT566" s="152" t="s">
        <v>138</v>
      </c>
      <c r="AU566" s="152" t="s">
        <v>81</v>
      </c>
      <c r="AV566" s="12" t="s">
        <v>81</v>
      </c>
      <c r="AW566" s="12" t="s">
        <v>28</v>
      </c>
      <c r="AX566" s="12" t="s">
        <v>71</v>
      </c>
      <c r="AY566" s="152" t="s">
        <v>118</v>
      </c>
    </row>
    <row r="567" spans="2:51" s="13" customFormat="1" ht="12">
      <c r="B567" s="158"/>
      <c r="D567" s="146" t="s">
        <v>138</v>
      </c>
      <c r="E567" s="159" t="s">
        <v>1</v>
      </c>
      <c r="F567" s="160" t="s">
        <v>140</v>
      </c>
      <c r="H567" s="161">
        <v>498.48</v>
      </c>
      <c r="I567" s="162"/>
      <c r="L567" s="158"/>
      <c r="M567" s="163"/>
      <c r="T567" s="164"/>
      <c r="AT567" s="159" t="s">
        <v>138</v>
      </c>
      <c r="AU567" s="159" t="s">
        <v>81</v>
      </c>
      <c r="AV567" s="13" t="s">
        <v>125</v>
      </c>
      <c r="AW567" s="13" t="s">
        <v>28</v>
      </c>
      <c r="AX567" s="13" t="s">
        <v>79</v>
      </c>
      <c r="AY567" s="159" t="s">
        <v>118</v>
      </c>
    </row>
    <row r="568" spans="2:65" s="1" customFormat="1" ht="16.5" customHeight="1">
      <c r="B568" s="31"/>
      <c r="C568" s="174" t="s">
        <v>847</v>
      </c>
      <c r="D568" s="174" t="s">
        <v>293</v>
      </c>
      <c r="E568" s="175" t="s">
        <v>848</v>
      </c>
      <c r="F568" s="176" t="s">
        <v>849</v>
      </c>
      <c r="G568" s="177" t="s">
        <v>229</v>
      </c>
      <c r="H568" s="178">
        <v>0.183</v>
      </c>
      <c r="I568" s="179">
        <v>86864</v>
      </c>
      <c r="J568" s="180">
        <f>ROUND(I568*H568,2)</f>
        <v>15896.11</v>
      </c>
      <c r="K568" s="181"/>
      <c r="L568" s="182"/>
      <c r="M568" s="183" t="s">
        <v>1</v>
      </c>
      <c r="N568" s="184" t="s">
        <v>36</v>
      </c>
      <c r="P568" s="142">
        <f>O568*H568</f>
        <v>0</v>
      </c>
      <c r="Q568" s="142">
        <v>1</v>
      </c>
      <c r="R568" s="142">
        <f>Q568*H568</f>
        <v>0.183</v>
      </c>
      <c r="S568" s="142">
        <v>0</v>
      </c>
      <c r="T568" s="143">
        <f>S568*H568</f>
        <v>0</v>
      </c>
      <c r="AR568" s="144" t="s">
        <v>340</v>
      </c>
      <c r="AT568" s="144" t="s">
        <v>293</v>
      </c>
      <c r="AU568" s="144" t="s">
        <v>81</v>
      </c>
      <c r="AY568" s="16" t="s">
        <v>118</v>
      </c>
      <c r="BE568" s="145">
        <f>IF(N568="základní",J568,0)</f>
        <v>15896.11</v>
      </c>
      <c r="BF568" s="145">
        <f>IF(N568="snížená",J568,0)</f>
        <v>0</v>
      </c>
      <c r="BG568" s="145">
        <f>IF(N568="zákl. přenesená",J568,0)</f>
        <v>0</v>
      </c>
      <c r="BH568" s="145">
        <f>IF(N568="sníž. přenesená",J568,0)</f>
        <v>0</v>
      </c>
      <c r="BI568" s="145">
        <f>IF(N568="nulová",J568,0)</f>
        <v>0</v>
      </c>
      <c r="BJ568" s="16" t="s">
        <v>79</v>
      </c>
      <c r="BK568" s="145">
        <f>ROUND(I568*H568,2)</f>
        <v>15896.11</v>
      </c>
      <c r="BL568" s="16" t="s">
        <v>165</v>
      </c>
      <c r="BM568" s="144" t="s">
        <v>850</v>
      </c>
    </row>
    <row r="569" spans="2:47" s="1" customFormat="1" ht="12">
      <c r="B569" s="31"/>
      <c r="D569" s="146" t="s">
        <v>126</v>
      </c>
      <c r="F569" s="147" t="s">
        <v>849</v>
      </c>
      <c r="I569" s="148"/>
      <c r="L569" s="31"/>
      <c r="M569" s="149"/>
      <c r="T569" s="55"/>
      <c r="AT569" s="16" t="s">
        <v>126</v>
      </c>
      <c r="AU569" s="16" t="s">
        <v>81</v>
      </c>
    </row>
    <row r="570" spans="2:51" s="12" customFormat="1" ht="12">
      <c r="B570" s="151"/>
      <c r="D570" s="146" t="s">
        <v>138</v>
      </c>
      <c r="E570" s="152" t="s">
        <v>1</v>
      </c>
      <c r="F570" s="153" t="s">
        <v>851</v>
      </c>
      <c r="H570" s="154">
        <v>0.183</v>
      </c>
      <c r="I570" s="155"/>
      <c r="L570" s="151"/>
      <c r="M570" s="156"/>
      <c r="T570" s="157"/>
      <c r="AT570" s="152" t="s">
        <v>138</v>
      </c>
      <c r="AU570" s="152" t="s">
        <v>81</v>
      </c>
      <c r="AV570" s="12" t="s">
        <v>81</v>
      </c>
      <c r="AW570" s="12" t="s">
        <v>28</v>
      </c>
      <c r="AX570" s="12" t="s">
        <v>71</v>
      </c>
      <c r="AY570" s="152" t="s">
        <v>118</v>
      </c>
    </row>
    <row r="571" spans="2:51" s="13" customFormat="1" ht="12">
      <c r="B571" s="158"/>
      <c r="D571" s="146" t="s">
        <v>138</v>
      </c>
      <c r="E571" s="159" t="s">
        <v>1</v>
      </c>
      <c r="F571" s="160" t="s">
        <v>140</v>
      </c>
      <c r="H571" s="161">
        <v>0.183</v>
      </c>
      <c r="I571" s="162"/>
      <c r="L571" s="158"/>
      <c r="M571" s="163"/>
      <c r="T571" s="164"/>
      <c r="AT571" s="159" t="s">
        <v>138</v>
      </c>
      <c r="AU571" s="159" t="s">
        <v>81</v>
      </c>
      <c r="AV571" s="13" t="s">
        <v>125</v>
      </c>
      <c r="AW571" s="13" t="s">
        <v>28</v>
      </c>
      <c r="AX571" s="13" t="s">
        <v>79</v>
      </c>
      <c r="AY571" s="159" t="s">
        <v>118</v>
      </c>
    </row>
    <row r="572" spans="2:65" s="1" customFormat="1" ht="16.5" customHeight="1">
      <c r="B572" s="31"/>
      <c r="C572" s="174" t="s">
        <v>561</v>
      </c>
      <c r="D572" s="174" t="s">
        <v>293</v>
      </c>
      <c r="E572" s="175" t="s">
        <v>852</v>
      </c>
      <c r="F572" s="176" t="s">
        <v>853</v>
      </c>
      <c r="G572" s="177" t="s">
        <v>229</v>
      </c>
      <c r="H572" s="178">
        <v>0.166</v>
      </c>
      <c r="I572" s="179">
        <v>155996</v>
      </c>
      <c r="J572" s="180">
        <f>ROUND(I572*H572,2)</f>
        <v>25895.34</v>
      </c>
      <c r="K572" s="181"/>
      <c r="L572" s="182"/>
      <c r="M572" s="183" t="s">
        <v>1</v>
      </c>
      <c r="N572" s="184" t="s">
        <v>36</v>
      </c>
      <c r="P572" s="142">
        <f>O572*H572</f>
        <v>0</v>
      </c>
      <c r="Q572" s="142">
        <v>1</v>
      </c>
      <c r="R572" s="142">
        <f>Q572*H572</f>
        <v>0.166</v>
      </c>
      <c r="S572" s="142">
        <v>0</v>
      </c>
      <c r="T572" s="143">
        <f>S572*H572</f>
        <v>0</v>
      </c>
      <c r="AR572" s="144" t="s">
        <v>340</v>
      </c>
      <c r="AT572" s="144" t="s">
        <v>293</v>
      </c>
      <c r="AU572" s="144" t="s">
        <v>81</v>
      </c>
      <c r="AY572" s="16" t="s">
        <v>118</v>
      </c>
      <c r="BE572" s="145">
        <f>IF(N572="základní",J572,0)</f>
        <v>25895.34</v>
      </c>
      <c r="BF572" s="145">
        <f>IF(N572="snížená",J572,0)</f>
        <v>0</v>
      </c>
      <c r="BG572" s="145">
        <f>IF(N572="zákl. přenesená",J572,0)</f>
        <v>0</v>
      </c>
      <c r="BH572" s="145">
        <f>IF(N572="sníž. přenesená",J572,0)</f>
        <v>0</v>
      </c>
      <c r="BI572" s="145">
        <f>IF(N572="nulová",J572,0)</f>
        <v>0</v>
      </c>
      <c r="BJ572" s="16" t="s">
        <v>79</v>
      </c>
      <c r="BK572" s="145">
        <f>ROUND(I572*H572,2)</f>
        <v>25895.34</v>
      </c>
      <c r="BL572" s="16" t="s">
        <v>165</v>
      </c>
      <c r="BM572" s="144" t="s">
        <v>854</v>
      </c>
    </row>
    <row r="573" spans="2:47" s="1" customFormat="1" ht="12">
      <c r="B573" s="31"/>
      <c r="D573" s="146" t="s">
        <v>126</v>
      </c>
      <c r="F573" s="147" t="s">
        <v>853</v>
      </c>
      <c r="I573" s="148"/>
      <c r="L573" s="31"/>
      <c r="M573" s="149"/>
      <c r="T573" s="55"/>
      <c r="AT573" s="16" t="s">
        <v>126</v>
      </c>
      <c r="AU573" s="16" t="s">
        <v>81</v>
      </c>
    </row>
    <row r="574" spans="2:51" s="12" customFormat="1" ht="12">
      <c r="B574" s="151"/>
      <c r="D574" s="146" t="s">
        <v>138</v>
      </c>
      <c r="E574" s="152" t="s">
        <v>1</v>
      </c>
      <c r="F574" s="153" t="s">
        <v>855</v>
      </c>
      <c r="H574" s="154">
        <v>0.166</v>
      </c>
      <c r="I574" s="155"/>
      <c r="L574" s="151"/>
      <c r="M574" s="156"/>
      <c r="T574" s="157"/>
      <c r="AT574" s="152" t="s">
        <v>138</v>
      </c>
      <c r="AU574" s="152" t="s">
        <v>81</v>
      </c>
      <c r="AV574" s="12" t="s">
        <v>81</v>
      </c>
      <c r="AW574" s="12" t="s">
        <v>28</v>
      </c>
      <c r="AX574" s="12" t="s">
        <v>71</v>
      </c>
      <c r="AY574" s="152" t="s">
        <v>118</v>
      </c>
    </row>
    <row r="575" spans="2:51" s="13" customFormat="1" ht="12">
      <c r="B575" s="158"/>
      <c r="D575" s="146" t="s">
        <v>138</v>
      </c>
      <c r="E575" s="159" t="s">
        <v>1</v>
      </c>
      <c r="F575" s="160" t="s">
        <v>140</v>
      </c>
      <c r="H575" s="161">
        <v>0.166</v>
      </c>
      <c r="I575" s="162"/>
      <c r="L575" s="158"/>
      <c r="M575" s="163"/>
      <c r="T575" s="164"/>
      <c r="AT575" s="159" t="s">
        <v>138</v>
      </c>
      <c r="AU575" s="159" t="s">
        <v>81</v>
      </c>
      <c r="AV575" s="13" t="s">
        <v>125</v>
      </c>
      <c r="AW575" s="13" t="s">
        <v>28</v>
      </c>
      <c r="AX575" s="13" t="s">
        <v>79</v>
      </c>
      <c r="AY575" s="159" t="s">
        <v>118</v>
      </c>
    </row>
    <row r="576" spans="2:65" s="1" customFormat="1" ht="21.75" customHeight="1">
      <c r="B576" s="31"/>
      <c r="C576" s="132" t="s">
        <v>856</v>
      </c>
      <c r="D576" s="132" t="s">
        <v>121</v>
      </c>
      <c r="E576" s="133" t="s">
        <v>857</v>
      </c>
      <c r="F576" s="134" t="s">
        <v>858</v>
      </c>
      <c r="G576" s="135" t="s">
        <v>191</v>
      </c>
      <c r="H576" s="136">
        <v>87.4</v>
      </c>
      <c r="I576" s="137">
        <v>389</v>
      </c>
      <c r="J576" s="138">
        <f>ROUND(I576*H576,2)</f>
        <v>33998.6</v>
      </c>
      <c r="K576" s="139"/>
      <c r="L576" s="31"/>
      <c r="M576" s="140" t="s">
        <v>1</v>
      </c>
      <c r="N576" s="141" t="s">
        <v>36</v>
      </c>
      <c r="P576" s="142">
        <f>O576*H576</f>
        <v>0</v>
      </c>
      <c r="Q576" s="142">
        <v>0.0003753</v>
      </c>
      <c r="R576" s="142">
        <f>Q576*H576</f>
        <v>0.032801220000000006</v>
      </c>
      <c r="S576" s="142">
        <v>0</v>
      </c>
      <c r="T576" s="143">
        <f>S576*H576</f>
        <v>0</v>
      </c>
      <c r="AR576" s="144" t="s">
        <v>165</v>
      </c>
      <c r="AT576" s="144" t="s">
        <v>121</v>
      </c>
      <c r="AU576" s="144" t="s">
        <v>81</v>
      </c>
      <c r="AY576" s="16" t="s">
        <v>118</v>
      </c>
      <c r="BE576" s="145">
        <f>IF(N576="základní",J576,0)</f>
        <v>33998.6</v>
      </c>
      <c r="BF576" s="145">
        <f>IF(N576="snížená",J576,0)</f>
        <v>0</v>
      </c>
      <c r="BG576" s="145">
        <f>IF(N576="zákl. přenesená",J576,0)</f>
        <v>0</v>
      </c>
      <c r="BH576" s="145">
        <f>IF(N576="sníž. přenesená",J576,0)</f>
        <v>0</v>
      </c>
      <c r="BI576" s="145">
        <f>IF(N576="nulová",J576,0)</f>
        <v>0</v>
      </c>
      <c r="BJ576" s="16" t="s">
        <v>79</v>
      </c>
      <c r="BK576" s="145">
        <f>ROUND(I576*H576,2)</f>
        <v>33998.6</v>
      </c>
      <c r="BL576" s="16" t="s">
        <v>165</v>
      </c>
      <c r="BM576" s="144" t="s">
        <v>859</v>
      </c>
    </row>
    <row r="577" spans="2:47" s="1" customFormat="1" ht="12">
      <c r="B577" s="31"/>
      <c r="D577" s="146" t="s">
        <v>126</v>
      </c>
      <c r="F577" s="147" t="s">
        <v>860</v>
      </c>
      <c r="I577" s="148"/>
      <c r="L577" s="31"/>
      <c r="M577" s="149"/>
      <c r="T577" s="55"/>
      <c r="AT577" s="16" t="s">
        <v>126</v>
      </c>
      <c r="AU577" s="16" t="s">
        <v>81</v>
      </c>
    </row>
    <row r="578" spans="2:51" s="12" customFormat="1" ht="12">
      <c r="B578" s="151"/>
      <c r="D578" s="146" t="s">
        <v>138</v>
      </c>
      <c r="E578" s="152" t="s">
        <v>1</v>
      </c>
      <c r="F578" s="153" t="s">
        <v>861</v>
      </c>
      <c r="H578" s="154">
        <v>87.4</v>
      </c>
      <c r="I578" s="155"/>
      <c r="L578" s="151"/>
      <c r="M578" s="156"/>
      <c r="T578" s="157"/>
      <c r="AT578" s="152" t="s">
        <v>138</v>
      </c>
      <c r="AU578" s="152" t="s">
        <v>81</v>
      </c>
      <c r="AV578" s="12" t="s">
        <v>81</v>
      </c>
      <c r="AW578" s="12" t="s">
        <v>28</v>
      </c>
      <c r="AX578" s="12" t="s">
        <v>71</v>
      </c>
      <c r="AY578" s="152" t="s">
        <v>118</v>
      </c>
    </row>
    <row r="579" spans="2:51" s="13" customFormat="1" ht="12">
      <c r="B579" s="158"/>
      <c r="D579" s="146" t="s">
        <v>138</v>
      </c>
      <c r="E579" s="159" t="s">
        <v>1</v>
      </c>
      <c r="F579" s="160" t="s">
        <v>140</v>
      </c>
      <c r="H579" s="161">
        <v>87.4</v>
      </c>
      <c r="I579" s="162"/>
      <c r="L579" s="158"/>
      <c r="M579" s="163"/>
      <c r="T579" s="164"/>
      <c r="AT579" s="159" t="s">
        <v>138</v>
      </c>
      <c r="AU579" s="159" t="s">
        <v>81</v>
      </c>
      <c r="AV579" s="13" t="s">
        <v>125</v>
      </c>
      <c r="AW579" s="13" t="s">
        <v>28</v>
      </c>
      <c r="AX579" s="13" t="s">
        <v>79</v>
      </c>
      <c r="AY579" s="159" t="s">
        <v>118</v>
      </c>
    </row>
    <row r="580" spans="2:65" s="1" customFormat="1" ht="37.9" customHeight="1">
      <c r="B580" s="31"/>
      <c r="C580" s="174" t="s">
        <v>564</v>
      </c>
      <c r="D580" s="174" t="s">
        <v>293</v>
      </c>
      <c r="E580" s="175" t="s">
        <v>862</v>
      </c>
      <c r="F580" s="176" t="s">
        <v>863</v>
      </c>
      <c r="G580" s="177" t="s">
        <v>191</v>
      </c>
      <c r="H580" s="178">
        <v>100.51</v>
      </c>
      <c r="I580" s="179">
        <v>356</v>
      </c>
      <c r="J580" s="180">
        <f>ROUND(I580*H580,2)</f>
        <v>35781.56</v>
      </c>
      <c r="K580" s="181"/>
      <c r="L580" s="182"/>
      <c r="M580" s="183" t="s">
        <v>1</v>
      </c>
      <c r="N580" s="184" t="s">
        <v>36</v>
      </c>
      <c r="P580" s="142">
        <f>O580*H580</f>
        <v>0</v>
      </c>
      <c r="Q580" s="142">
        <v>0.0054</v>
      </c>
      <c r="R580" s="142">
        <f>Q580*H580</f>
        <v>0.5427540000000001</v>
      </c>
      <c r="S580" s="142">
        <v>0</v>
      </c>
      <c r="T580" s="143">
        <f>S580*H580</f>
        <v>0</v>
      </c>
      <c r="AR580" s="144" t="s">
        <v>340</v>
      </c>
      <c r="AT580" s="144" t="s">
        <v>293</v>
      </c>
      <c r="AU580" s="144" t="s">
        <v>81</v>
      </c>
      <c r="AY580" s="16" t="s">
        <v>118</v>
      </c>
      <c r="BE580" s="145">
        <f>IF(N580="základní",J580,0)</f>
        <v>35781.56</v>
      </c>
      <c r="BF580" s="145">
        <f>IF(N580="snížená",J580,0)</f>
        <v>0</v>
      </c>
      <c r="BG580" s="145">
        <f>IF(N580="zákl. přenesená",J580,0)</f>
        <v>0</v>
      </c>
      <c r="BH580" s="145">
        <f>IF(N580="sníž. přenesená",J580,0)</f>
        <v>0</v>
      </c>
      <c r="BI580" s="145">
        <f>IF(N580="nulová",J580,0)</f>
        <v>0</v>
      </c>
      <c r="BJ580" s="16" t="s">
        <v>79</v>
      </c>
      <c r="BK580" s="145">
        <f>ROUND(I580*H580,2)</f>
        <v>35781.56</v>
      </c>
      <c r="BL580" s="16" t="s">
        <v>165</v>
      </c>
      <c r="BM580" s="144" t="s">
        <v>864</v>
      </c>
    </row>
    <row r="581" spans="2:47" s="1" customFormat="1" ht="19.5">
      <c r="B581" s="31"/>
      <c r="D581" s="146" t="s">
        <v>126</v>
      </c>
      <c r="F581" s="147" t="s">
        <v>863</v>
      </c>
      <c r="I581" s="148"/>
      <c r="L581" s="31"/>
      <c r="M581" s="149"/>
      <c r="T581" s="55"/>
      <c r="AT581" s="16" t="s">
        <v>126</v>
      </c>
      <c r="AU581" s="16" t="s">
        <v>81</v>
      </c>
    </row>
    <row r="582" spans="2:51" s="12" customFormat="1" ht="12">
      <c r="B582" s="151"/>
      <c r="D582" s="146" t="s">
        <v>138</v>
      </c>
      <c r="E582" s="152" t="s">
        <v>1</v>
      </c>
      <c r="F582" s="153" t="s">
        <v>865</v>
      </c>
      <c r="H582" s="154">
        <v>100.51</v>
      </c>
      <c r="I582" s="155"/>
      <c r="L582" s="151"/>
      <c r="M582" s="156"/>
      <c r="T582" s="157"/>
      <c r="AT582" s="152" t="s">
        <v>138</v>
      </c>
      <c r="AU582" s="152" t="s">
        <v>81</v>
      </c>
      <c r="AV582" s="12" t="s">
        <v>81</v>
      </c>
      <c r="AW582" s="12" t="s">
        <v>28</v>
      </c>
      <c r="AX582" s="12" t="s">
        <v>71</v>
      </c>
      <c r="AY582" s="152" t="s">
        <v>118</v>
      </c>
    </row>
    <row r="583" spans="2:51" s="13" customFormat="1" ht="12">
      <c r="B583" s="158"/>
      <c r="D583" s="146" t="s">
        <v>138</v>
      </c>
      <c r="E583" s="159" t="s">
        <v>1</v>
      </c>
      <c r="F583" s="160" t="s">
        <v>140</v>
      </c>
      <c r="H583" s="161">
        <v>100.51</v>
      </c>
      <c r="I583" s="162"/>
      <c r="L583" s="158"/>
      <c r="M583" s="163"/>
      <c r="T583" s="164"/>
      <c r="AT583" s="159" t="s">
        <v>138</v>
      </c>
      <c r="AU583" s="159" t="s">
        <v>81</v>
      </c>
      <c r="AV583" s="13" t="s">
        <v>125</v>
      </c>
      <c r="AW583" s="13" t="s">
        <v>28</v>
      </c>
      <c r="AX583" s="13" t="s">
        <v>79</v>
      </c>
      <c r="AY583" s="159" t="s">
        <v>118</v>
      </c>
    </row>
    <row r="584" spans="2:65" s="1" customFormat="1" ht="24.2" customHeight="1">
      <c r="B584" s="31"/>
      <c r="C584" s="132" t="s">
        <v>866</v>
      </c>
      <c r="D584" s="132" t="s">
        <v>121</v>
      </c>
      <c r="E584" s="133" t="s">
        <v>867</v>
      </c>
      <c r="F584" s="134" t="s">
        <v>868</v>
      </c>
      <c r="G584" s="135" t="s">
        <v>191</v>
      </c>
      <c r="H584" s="136">
        <v>16.5</v>
      </c>
      <c r="I584" s="137">
        <v>389</v>
      </c>
      <c r="J584" s="138">
        <f>ROUND(I584*H584,2)</f>
        <v>6418.5</v>
      </c>
      <c r="K584" s="139"/>
      <c r="L584" s="31"/>
      <c r="M584" s="140" t="s">
        <v>1</v>
      </c>
      <c r="N584" s="141" t="s">
        <v>36</v>
      </c>
      <c r="P584" s="142">
        <f>O584*H584</f>
        <v>0</v>
      </c>
      <c r="Q584" s="142">
        <v>0</v>
      </c>
      <c r="R584" s="142">
        <f>Q584*H584</f>
        <v>0</v>
      </c>
      <c r="S584" s="142">
        <v>0</v>
      </c>
      <c r="T584" s="143">
        <f>S584*H584</f>
        <v>0</v>
      </c>
      <c r="AR584" s="144" t="s">
        <v>165</v>
      </c>
      <c r="AT584" s="144" t="s">
        <v>121</v>
      </c>
      <c r="AU584" s="144" t="s">
        <v>81</v>
      </c>
      <c r="AY584" s="16" t="s">
        <v>118</v>
      </c>
      <c r="BE584" s="145">
        <f>IF(N584="základní",J584,0)</f>
        <v>6418.5</v>
      </c>
      <c r="BF584" s="145">
        <f>IF(N584="snížená",J584,0)</f>
        <v>0</v>
      </c>
      <c r="BG584" s="145">
        <f>IF(N584="zákl. přenesená",J584,0)</f>
        <v>0</v>
      </c>
      <c r="BH584" s="145">
        <f>IF(N584="sníž. přenesená",J584,0)</f>
        <v>0</v>
      </c>
      <c r="BI584" s="145">
        <f>IF(N584="nulová",J584,0)</f>
        <v>0</v>
      </c>
      <c r="BJ584" s="16" t="s">
        <v>79</v>
      </c>
      <c r="BK584" s="145">
        <f>ROUND(I584*H584,2)</f>
        <v>6418.5</v>
      </c>
      <c r="BL584" s="16" t="s">
        <v>165</v>
      </c>
      <c r="BM584" s="144" t="s">
        <v>869</v>
      </c>
    </row>
    <row r="585" spans="2:47" s="1" customFormat="1" ht="19.5">
      <c r="B585" s="31"/>
      <c r="D585" s="146" t="s">
        <v>126</v>
      </c>
      <c r="F585" s="147" t="s">
        <v>870</v>
      </c>
      <c r="I585" s="148"/>
      <c r="L585" s="31"/>
      <c r="M585" s="149"/>
      <c r="T585" s="55"/>
      <c r="AT585" s="16" t="s">
        <v>126</v>
      </c>
      <c r="AU585" s="16" t="s">
        <v>81</v>
      </c>
    </row>
    <row r="586" spans="2:51" s="14" customFormat="1" ht="12">
      <c r="B586" s="165"/>
      <c r="D586" s="146" t="s">
        <v>138</v>
      </c>
      <c r="E586" s="166" t="s">
        <v>1</v>
      </c>
      <c r="F586" s="167" t="s">
        <v>871</v>
      </c>
      <c r="H586" s="166" t="s">
        <v>1</v>
      </c>
      <c r="I586" s="168"/>
      <c r="L586" s="165"/>
      <c r="M586" s="169"/>
      <c r="T586" s="170"/>
      <c r="AT586" s="166" t="s">
        <v>138</v>
      </c>
      <c r="AU586" s="166" t="s">
        <v>81</v>
      </c>
      <c r="AV586" s="14" t="s">
        <v>79</v>
      </c>
      <c r="AW586" s="14" t="s">
        <v>28</v>
      </c>
      <c r="AX586" s="14" t="s">
        <v>71</v>
      </c>
      <c r="AY586" s="166" t="s">
        <v>118</v>
      </c>
    </row>
    <row r="587" spans="2:51" s="12" customFormat="1" ht="12">
      <c r="B587" s="151"/>
      <c r="D587" s="146" t="s">
        <v>138</v>
      </c>
      <c r="E587" s="152" t="s">
        <v>1</v>
      </c>
      <c r="F587" s="153" t="s">
        <v>872</v>
      </c>
      <c r="H587" s="154">
        <v>16.5</v>
      </c>
      <c r="I587" s="155"/>
      <c r="L587" s="151"/>
      <c r="M587" s="156"/>
      <c r="T587" s="157"/>
      <c r="AT587" s="152" t="s">
        <v>138</v>
      </c>
      <c r="AU587" s="152" t="s">
        <v>81</v>
      </c>
      <c r="AV587" s="12" t="s">
        <v>81</v>
      </c>
      <c r="AW587" s="12" t="s">
        <v>28</v>
      </c>
      <c r="AX587" s="12" t="s">
        <v>71</v>
      </c>
      <c r="AY587" s="152" t="s">
        <v>118</v>
      </c>
    </row>
    <row r="588" spans="2:51" s="13" customFormat="1" ht="12">
      <c r="B588" s="158"/>
      <c r="D588" s="146" t="s">
        <v>138</v>
      </c>
      <c r="E588" s="159" t="s">
        <v>1</v>
      </c>
      <c r="F588" s="160" t="s">
        <v>140</v>
      </c>
      <c r="H588" s="161">
        <v>16.5</v>
      </c>
      <c r="I588" s="162"/>
      <c r="L588" s="158"/>
      <c r="M588" s="163"/>
      <c r="T588" s="164"/>
      <c r="AT588" s="159" t="s">
        <v>138</v>
      </c>
      <c r="AU588" s="159" t="s">
        <v>81</v>
      </c>
      <c r="AV588" s="13" t="s">
        <v>125</v>
      </c>
      <c r="AW588" s="13" t="s">
        <v>28</v>
      </c>
      <c r="AX588" s="13" t="s">
        <v>79</v>
      </c>
      <c r="AY588" s="159" t="s">
        <v>118</v>
      </c>
    </row>
    <row r="589" spans="2:65" s="1" customFormat="1" ht="24.2" customHeight="1">
      <c r="B589" s="31"/>
      <c r="C589" s="174" t="s">
        <v>569</v>
      </c>
      <c r="D589" s="174" t="s">
        <v>293</v>
      </c>
      <c r="E589" s="175" t="s">
        <v>873</v>
      </c>
      <c r="F589" s="176" t="s">
        <v>874</v>
      </c>
      <c r="G589" s="177" t="s">
        <v>191</v>
      </c>
      <c r="H589" s="178">
        <v>18.975</v>
      </c>
      <c r="I589" s="179">
        <v>356</v>
      </c>
      <c r="J589" s="180">
        <f>ROUND(I589*H589,2)</f>
        <v>6755.1</v>
      </c>
      <c r="K589" s="181"/>
      <c r="L589" s="182"/>
      <c r="M589" s="183" t="s">
        <v>1</v>
      </c>
      <c r="N589" s="184" t="s">
        <v>36</v>
      </c>
      <c r="P589" s="142">
        <f>O589*H589</f>
        <v>0</v>
      </c>
      <c r="Q589" s="142">
        <v>0.0017</v>
      </c>
      <c r="R589" s="142">
        <f>Q589*H589</f>
        <v>0.0322575</v>
      </c>
      <c r="S589" s="142">
        <v>0</v>
      </c>
      <c r="T589" s="143">
        <f>S589*H589</f>
        <v>0</v>
      </c>
      <c r="AR589" s="144" t="s">
        <v>340</v>
      </c>
      <c r="AT589" s="144" t="s">
        <v>293</v>
      </c>
      <c r="AU589" s="144" t="s">
        <v>81</v>
      </c>
      <c r="AY589" s="16" t="s">
        <v>118</v>
      </c>
      <c r="BE589" s="145">
        <f>IF(N589="základní",J589,0)</f>
        <v>6755.1</v>
      </c>
      <c r="BF589" s="145">
        <f>IF(N589="snížená",J589,0)</f>
        <v>0</v>
      </c>
      <c r="BG589" s="145">
        <f>IF(N589="zákl. přenesená",J589,0)</f>
        <v>0</v>
      </c>
      <c r="BH589" s="145">
        <f>IF(N589="sníž. přenesená",J589,0)</f>
        <v>0</v>
      </c>
      <c r="BI589" s="145">
        <f>IF(N589="nulová",J589,0)</f>
        <v>0</v>
      </c>
      <c r="BJ589" s="16" t="s">
        <v>79</v>
      </c>
      <c r="BK589" s="145">
        <f>ROUND(I589*H589,2)</f>
        <v>6755.1</v>
      </c>
      <c r="BL589" s="16" t="s">
        <v>165</v>
      </c>
      <c r="BM589" s="144" t="s">
        <v>875</v>
      </c>
    </row>
    <row r="590" spans="2:47" s="1" customFormat="1" ht="12">
      <c r="B590" s="31"/>
      <c r="D590" s="146" t="s">
        <v>126</v>
      </c>
      <c r="F590" s="147" t="s">
        <v>874</v>
      </c>
      <c r="I590" s="148"/>
      <c r="L590" s="31"/>
      <c r="M590" s="149"/>
      <c r="T590" s="55"/>
      <c r="AT590" s="16" t="s">
        <v>126</v>
      </c>
      <c r="AU590" s="16" t="s">
        <v>81</v>
      </c>
    </row>
    <row r="591" spans="2:51" s="12" customFormat="1" ht="12">
      <c r="B591" s="151"/>
      <c r="D591" s="146" t="s">
        <v>138</v>
      </c>
      <c r="E591" s="152" t="s">
        <v>1</v>
      </c>
      <c r="F591" s="153" t="s">
        <v>876</v>
      </c>
      <c r="H591" s="154">
        <v>18.975</v>
      </c>
      <c r="I591" s="155"/>
      <c r="L591" s="151"/>
      <c r="M591" s="156"/>
      <c r="T591" s="157"/>
      <c r="AT591" s="152" t="s">
        <v>138</v>
      </c>
      <c r="AU591" s="152" t="s">
        <v>81</v>
      </c>
      <c r="AV591" s="12" t="s">
        <v>81</v>
      </c>
      <c r="AW591" s="12" t="s">
        <v>28</v>
      </c>
      <c r="AX591" s="12" t="s">
        <v>71</v>
      </c>
      <c r="AY591" s="152" t="s">
        <v>118</v>
      </c>
    </row>
    <row r="592" spans="2:51" s="13" customFormat="1" ht="12">
      <c r="B592" s="158"/>
      <c r="D592" s="146" t="s">
        <v>138</v>
      </c>
      <c r="E592" s="159" t="s">
        <v>1</v>
      </c>
      <c r="F592" s="160" t="s">
        <v>140</v>
      </c>
      <c r="H592" s="161">
        <v>18.975</v>
      </c>
      <c r="I592" s="162"/>
      <c r="L592" s="158"/>
      <c r="M592" s="163"/>
      <c r="T592" s="164"/>
      <c r="AT592" s="159" t="s">
        <v>138</v>
      </c>
      <c r="AU592" s="159" t="s">
        <v>81</v>
      </c>
      <c r="AV592" s="13" t="s">
        <v>125</v>
      </c>
      <c r="AW592" s="13" t="s">
        <v>28</v>
      </c>
      <c r="AX592" s="13" t="s">
        <v>79</v>
      </c>
      <c r="AY592" s="159" t="s">
        <v>118</v>
      </c>
    </row>
    <row r="593" spans="2:65" s="1" customFormat="1" ht="33" customHeight="1">
      <c r="B593" s="31"/>
      <c r="C593" s="132" t="s">
        <v>877</v>
      </c>
      <c r="D593" s="132" t="s">
        <v>121</v>
      </c>
      <c r="E593" s="133" t="s">
        <v>878</v>
      </c>
      <c r="F593" s="134" t="s">
        <v>879</v>
      </c>
      <c r="G593" s="135" t="s">
        <v>191</v>
      </c>
      <c r="H593" s="136">
        <v>49.4</v>
      </c>
      <c r="I593" s="137">
        <v>106</v>
      </c>
      <c r="J593" s="138">
        <f>ROUND(I593*H593,2)</f>
        <v>5236.4</v>
      </c>
      <c r="K593" s="139"/>
      <c r="L593" s="31"/>
      <c r="M593" s="140" t="s">
        <v>1</v>
      </c>
      <c r="N593" s="141" t="s">
        <v>36</v>
      </c>
      <c r="P593" s="142">
        <f>O593*H593</f>
        <v>0</v>
      </c>
      <c r="Q593" s="142">
        <v>0</v>
      </c>
      <c r="R593" s="142">
        <f>Q593*H593</f>
        <v>0</v>
      </c>
      <c r="S593" s="142">
        <v>0</v>
      </c>
      <c r="T593" s="143">
        <f>S593*H593</f>
        <v>0</v>
      </c>
      <c r="AR593" s="144" t="s">
        <v>165</v>
      </c>
      <c r="AT593" s="144" t="s">
        <v>121</v>
      </c>
      <c r="AU593" s="144" t="s">
        <v>81</v>
      </c>
      <c r="AY593" s="16" t="s">
        <v>118</v>
      </c>
      <c r="BE593" s="145">
        <f>IF(N593="základní",J593,0)</f>
        <v>5236.4</v>
      </c>
      <c r="BF593" s="145">
        <f>IF(N593="snížená",J593,0)</f>
        <v>0</v>
      </c>
      <c r="BG593" s="145">
        <f>IF(N593="zákl. přenesená",J593,0)</f>
        <v>0</v>
      </c>
      <c r="BH593" s="145">
        <f>IF(N593="sníž. přenesená",J593,0)</f>
        <v>0</v>
      </c>
      <c r="BI593" s="145">
        <f>IF(N593="nulová",J593,0)</f>
        <v>0</v>
      </c>
      <c r="BJ593" s="16" t="s">
        <v>79</v>
      </c>
      <c r="BK593" s="145">
        <f>ROUND(I593*H593,2)</f>
        <v>5236.4</v>
      </c>
      <c r="BL593" s="16" t="s">
        <v>165</v>
      </c>
      <c r="BM593" s="144" t="s">
        <v>880</v>
      </c>
    </row>
    <row r="594" spans="2:47" s="1" customFormat="1" ht="29.25">
      <c r="B594" s="31"/>
      <c r="D594" s="146" t="s">
        <v>126</v>
      </c>
      <c r="F594" s="147" t="s">
        <v>881</v>
      </c>
      <c r="I594" s="148"/>
      <c r="L594" s="31"/>
      <c r="M594" s="149"/>
      <c r="T594" s="55"/>
      <c r="AT594" s="16" t="s">
        <v>126</v>
      </c>
      <c r="AU594" s="16" t="s">
        <v>81</v>
      </c>
    </row>
    <row r="595" spans="2:51" s="14" customFormat="1" ht="12">
      <c r="B595" s="165"/>
      <c r="D595" s="146" t="s">
        <v>138</v>
      </c>
      <c r="E595" s="166" t="s">
        <v>1</v>
      </c>
      <c r="F595" s="167" t="s">
        <v>882</v>
      </c>
      <c r="H595" s="166" t="s">
        <v>1</v>
      </c>
      <c r="I595" s="168"/>
      <c r="L595" s="165"/>
      <c r="M595" s="169"/>
      <c r="T595" s="170"/>
      <c r="AT595" s="166" t="s">
        <v>138</v>
      </c>
      <c r="AU595" s="166" t="s">
        <v>81</v>
      </c>
      <c r="AV595" s="14" t="s">
        <v>79</v>
      </c>
      <c r="AW595" s="14" t="s">
        <v>28</v>
      </c>
      <c r="AX595" s="14" t="s">
        <v>71</v>
      </c>
      <c r="AY595" s="166" t="s">
        <v>118</v>
      </c>
    </row>
    <row r="596" spans="2:51" s="12" customFormat="1" ht="12">
      <c r="B596" s="151"/>
      <c r="D596" s="146" t="s">
        <v>138</v>
      </c>
      <c r="E596" s="152" t="s">
        <v>1</v>
      </c>
      <c r="F596" s="153" t="s">
        <v>883</v>
      </c>
      <c r="H596" s="154">
        <v>49.4</v>
      </c>
      <c r="I596" s="155"/>
      <c r="L596" s="151"/>
      <c r="M596" s="156"/>
      <c r="T596" s="157"/>
      <c r="AT596" s="152" t="s">
        <v>138</v>
      </c>
      <c r="AU596" s="152" t="s">
        <v>81</v>
      </c>
      <c r="AV596" s="12" t="s">
        <v>81</v>
      </c>
      <c r="AW596" s="12" t="s">
        <v>28</v>
      </c>
      <c r="AX596" s="12" t="s">
        <v>71</v>
      </c>
      <c r="AY596" s="152" t="s">
        <v>118</v>
      </c>
    </row>
    <row r="597" spans="2:51" s="13" customFormat="1" ht="12">
      <c r="B597" s="158"/>
      <c r="D597" s="146" t="s">
        <v>138</v>
      </c>
      <c r="E597" s="159" t="s">
        <v>1</v>
      </c>
      <c r="F597" s="160" t="s">
        <v>140</v>
      </c>
      <c r="H597" s="161">
        <v>49.4</v>
      </c>
      <c r="I597" s="162"/>
      <c r="L597" s="158"/>
      <c r="M597" s="163"/>
      <c r="T597" s="164"/>
      <c r="AT597" s="159" t="s">
        <v>138</v>
      </c>
      <c r="AU597" s="159" t="s">
        <v>81</v>
      </c>
      <c r="AV597" s="13" t="s">
        <v>125</v>
      </c>
      <c r="AW597" s="13" t="s">
        <v>28</v>
      </c>
      <c r="AX597" s="13" t="s">
        <v>79</v>
      </c>
      <c r="AY597" s="159" t="s">
        <v>118</v>
      </c>
    </row>
    <row r="598" spans="2:65" s="1" customFormat="1" ht="16.5" customHeight="1">
      <c r="B598" s="31"/>
      <c r="C598" s="174" t="s">
        <v>574</v>
      </c>
      <c r="D598" s="174" t="s">
        <v>293</v>
      </c>
      <c r="E598" s="175" t="s">
        <v>884</v>
      </c>
      <c r="F598" s="176" t="s">
        <v>885</v>
      </c>
      <c r="G598" s="177" t="s">
        <v>191</v>
      </c>
      <c r="H598" s="178">
        <v>49.4</v>
      </c>
      <c r="I598" s="179">
        <v>158</v>
      </c>
      <c r="J598" s="180">
        <f>ROUND(I598*H598,2)</f>
        <v>7805.2</v>
      </c>
      <c r="K598" s="181"/>
      <c r="L598" s="182"/>
      <c r="M598" s="183" t="s">
        <v>1</v>
      </c>
      <c r="N598" s="184" t="s">
        <v>36</v>
      </c>
      <c r="P598" s="142">
        <f>O598*H598</f>
        <v>0</v>
      </c>
      <c r="Q598" s="142">
        <v>0.0004</v>
      </c>
      <c r="R598" s="142">
        <f>Q598*H598</f>
        <v>0.01976</v>
      </c>
      <c r="S598" s="142">
        <v>0</v>
      </c>
      <c r="T598" s="143">
        <f>S598*H598</f>
        <v>0</v>
      </c>
      <c r="AR598" s="144" t="s">
        <v>340</v>
      </c>
      <c r="AT598" s="144" t="s">
        <v>293</v>
      </c>
      <c r="AU598" s="144" t="s">
        <v>81</v>
      </c>
      <c r="AY598" s="16" t="s">
        <v>118</v>
      </c>
      <c r="BE598" s="145">
        <f>IF(N598="základní",J598,0)</f>
        <v>7805.2</v>
      </c>
      <c r="BF598" s="145">
        <f>IF(N598="snížená",J598,0)</f>
        <v>0</v>
      </c>
      <c r="BG598" s="145">
        <f>IF(N598="zákl. přenesená",J598,0)</f>
        <v>0</v>
      </c>
      <c r="BH598" s="145">
        <f>IF(N598="sníž. přenesená",J598,0)</f>
        <v>0</v>
      </c>
      <c r="BI598" s="145">
        <f>IF(N598="nulová",J598,0)</f>
        <v>0</v>
      </c>
      <c r="BJ598" s="16" t="s">
        <v>79</v>
      </c>
      <c r="BK598" s="145">
        <f>ROUND(I598*H598,2)</f>
        <v>7805.2</v>
      </c>
      <c r="BL598" s="16" t="s">
        <v>165</v>
      </c>
      <c r="BM598" s="144" t="s">
        <v>886</v>
      </c>
    </row>
    <row r="599" spans="2:47" s="1" customFormat="1" ht="12">
      <c r="B599" s="31"/>
      <c r="D599" s="146" t="s">
        <v>126</v>
      </c>
      <c r="F599" s="147" t="s">
        <v>885</v>
      </c>
      <c r="I599" s="148"/>
      <c r="L599" s="31"/>
      <c r="M599" s="149"/>
      <c r="T599" s="55"/>
      <c r="AT599" s="16" t="s">
        <v>126</v>
      </c>
      <c r="AU599" s="16" t="s">
        <v>81</v>
      </c>
    </row>
    <row r="600" spans="2:51" s="12" customFormat="1" ht="12">
      <c r="B600" s="151"/>
      <c r="D600" s="146" t="s">
        <v>138</v>
      </c>
      <c r="E600" s="152" t="s">
        <v>1</v>
      </c>
      <c r="F600" s="153" t="s">
        <v>887</v>
      </c>
      <c r="H600" s="154">
        <v>49.4</v>
      </c>
      <c r="I600" s="155"/>
      <c r="L600" s="151"/>
      <c r="M600" s="156"/>
      <c r="T600" s="157"/>
      <c r="AT600" s="152" t="s">
        <v>138</v>
      </c>
      <c r="AU600" s="152" t="s">
        <v>81</v>
      </c>
      <c r="AV600" s="12" t="s">
        <v>81</v>
      </c>
      <c r="AW600" s="12" t="s">
        <v>28</v>
      </c>
      <c r="AX600" s="12" t="s">
        <v>71</v>
      </c>
      <c r="AY600" s="152" t="s">
        <v>118</v>
      </c>
    </row>
    <row r="601" spans="2:51" s="13" customFormat="1" ht="12">
      <c r="B601" s="158"/>
      <c r="D601" s="146" t="s">
        <v>138</v>
      </c>
      <c r="E601" s="159" t="s">
        <v>1</v>
      </c>
      <c r="F601" s="160" t="s">
        <v>140</v>
      </c>
      <c r="H601" s="161">
        <v>49.4</v>
      </c>
      <c r="I601" s="162"/>
      <c r="L601" s="158"/>
      <c r="M601" s="171"/>
      <c r="N601" s="172"/>
      <c r="O601" s="172"/>
      <c r="P601" s="172"/>
      <c r="Q601" s="172"/>
      <c r="R601" s="172"/>
      <c r="S601" s="172"/>
      <c r="T601" s="173"/>
      <c r="AT601" s="159" t="s">
        <v>138</v>
      </c>
      <c r="AU601" s="159" t="s">
        <v>81</v>
      </c>
      <c r="AV601" s="13" t="s">
        <v>125</v>
      </c>
      <c r="AW601" s="13" t="s">
        <v>28</v>
      </c>
      <c r="AX601" s="13" t="s">
        <v>79</v>
      </c>
      <c r="AY601" s="159" t="s">
        <v>118</v>
      </c>
    </row>
    <row r="602" spans="2:12" s="1" customFormat="1" ht="6.95" customHeight="1">
      <c r="B602" s="43"/>
      <c r="C602" s="44"/>
      <c r="D602" s="44"/>
      <c r="E602" s="44"/>
      <c r="F602" s="44"/>
      <c r="G602" s="44"/>
      <c r="H602" s="44"/>
      <c r="I602" s="44"/>
      <c r="J602" s="44"/>
      <c r="K602" s="44"/>
      <c r="L602" s="31"/>
    </row>
  </sheetData>
  <sheetProtection algorithmName="SHA-512" hashValue="Q/FitAbOOw/X1TABZOe8jEdpyEI7v5uEFGXjfoztZp3KMrj9ywtn6BfMSPbZmv0yauY5xtjCaqBRs1yMBVr20Q==" saltValue="ll6NsRxUzQfgOlqrzk2qCXfxhmigVqvUbsScvwjD6OAk4zVkaZlHUbT9a1J03G+dzTApccGIbcMZ/Yp/qrc1lg==" spinCount="100000" sheet="1" objects="1" scenarios="1" formatColumns="0" formatRows="0" autoFilter="0"/>
  <autoFilter ref="C126:K601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PONVIA-003\Martin Kuba</dc:creator>
  <cp:keywords/>
  <dc:description/>
  <cp:lastModifiedBy>Kajzar Richard</cp:lastModifiedBy>
  <cp:lastPrinted>2024-04-19T08:07:13Z</cp:lastPrinted>
  <dcterms:created xsi:type="dcterms:W3CDTF">2024-04-03T08:30:34Z</dcterms:created>
  <dcterms:modified xsi:type="dcterms:W3CDTF">2024-04-19T08:07:36Z</dcterms:modified>
  <cp:category/>
  <cp:version/>
  <cp:contentType/>
  <cp:contentStatus/>
</cp:coreProperties>
</file>