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Rekapitulace stavby" sheetId="1" r:id="rId1"/>
    <sheet name="02-2024 - OBNOVA SPORTOVN..." sheetId="2" r:id="rId2"/>
    <sheet name="Seznam figur" sheetId="3" r:id="rId3"/>
  </sheets>
  <definedNames>
    <definedName name="_xlnm._FilterDatabase" localSheetId="1" hidden="1">'02-2024 - OBNOVA SPORTOVN...'!$C$119:$K$179</definedName>
    <definedName name="_xlnm._FilterDatabase" localSheetId="1">'02-2024 - OBNOVA SPORTOVN...'!$C$119:$K$179</definedName>
    <definedName name="_xlnm._FilterDatabase_1">'02-2024 - OBNOVA SPORTOVN...'!$C$119:$K$179</definedName>
    <definedName name="_xlnm.Print_Area" localSheetId="1">('02-2024 - OBNOVA SPORTOVN...'!$C$4:$J$76,'02-2024 - OBNOVA SPORTOVN...'!$C$109:$K$179)</definedName>
    <definedName name="_xlnm.Print_Area" localSheetId="0">('Rekapitulace stavby'!$D$4:$AO$76,'Rekapitulace stavby'!$C$82:$AQ$96)</definedName>
    <definedName name="_xlnm.Print_Area" localSheetId="2">'Seznam figur'!$C$4:$G$16</definedName>
    <definedName name="_xlnm.Print_Titles" localSheetId="1">'02-2024 - OBNOVA SPORTOVN...'!$119:$119</definedName>
    <definedName name="_xlnm.Print_Titles" localSheetId="0">'Rekapitulace stavby'!$92:$92</definedName>
    <definedName name="_xlnm.Print_Titles" localSheetId="2">'Seznam figur'!$9:$9</definedName>
    <definedName name="_xlnm.Print_Titles" localSheetId="1">'02-2024 - OBNOVA SPORTOVN...'!$119:$119</definedName>
    <definedName name="_xlnm.Print_Titles" localSheetId="0">'Rekapitulace stavby'!$92:$92</definedName>
    <definedName name="_xlnm.Print_Titles" localSheetId="2">'Seznam figur'!$9:$9</definedName>
    <definedName name="_xlnm.Print_Area" localSheetId="1">('02-2024 - OBNOVA SPORTOVN...'!$C$4:$J$76,'02-2024 - OBNOVA SPORTOVN...'!$C$109:$K$179)</definedName>
    <definedName name="_xlnm.Print_Area" localSheetId="0">('Rekapitulace stavby'!$D$4:$AO$76,'Rekapitulace stavby'!$C$82:$AQ$96)</definedName>
    <definedName name="_xlnm.Print_Area" localSheetId="2">'Seznam figur'!$C$4:$G$16</definedName>
  </definedNames>
  <calcPr fullCalcOnLoad="1"/>
</workbook>
</file>

<file path=xl/sharedStrings.xml><?xml version="1.0" encoding="utf-8"?>
<sst xmlns="http://schemas.openxmlformats.org/spreadsheetml/2006/main" count="836" uniqueCount="238">
  <si>
    <t>Export Komplet</t>
  </si>
  <si>
    <t>2.0</t>
  </si>
  <si>
    <t>False</t>
  </si>
  <si>
    <t>{9a4998ea-0c2d-4a6a-adac-53d7d1db8135}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</si>
  <si>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</si>
  <si>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</si>
  <si>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</si>
  <si>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</si>
  <si>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</si>
  <si>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</si>
  <si>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0,001</t>
  </si>
  <si>
    <t>Kód:</t>
  </si>
  <si>
    <t>02/2024</t>
  </si>
  <si>
    <t>Stavba:</t>
  </si>
  <si>
    <t>OBNOVA SPORTOVNÍHO POVRCHU BĚŽECKÉ DRÁHY ZŠ BOROVSKÉHO, KARVINÁ</t>
  </si>
  <si>
    <t>KSO:</t>
  </si>
  <si>
    <t>CC-CZ:</t>
  </si>
  <si>
    <t>Místo:</t>
  </si>
  <si>
    <t>venkovní areál u ZŠ Borovského</t>
  </si>
  <si>
    <t>Datum:</t>
  </si>
  <si>
    <t>5. 3. 2024</t>
  </si>
  <si>
    <t>Zadavatel:</t>
  </si>
  <si>
    <t>IČ:</t>
  </si>
  <si>
    <t>00297534</t>
  </si>
  <si>
    <t>Statutární město Karviná</t>
  </si>
  <si>
    <t>DIČ:</t>
  </si>
  <si>
    <t>CZ00297534</t>
  </si>
  <si>
    <t>Zhotovitel:</t>
  </si>
  <si>
    <t xml:space="preserve"> </t>
  </si>
  <si>
    <t>Projektant:</t>
  </si>
  <si>
    <t>87696754</t>
  </si>
  <si>
    <t>Ing. Marek Papoušek</t>
  </si>
  <si>
    <t>CZ7601245564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</si>
  <si>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</si>
  <si>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</si>
  <si>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</si>
  <si>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</si>
  <si>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</si>
  <si>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</si>
  <si>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</si>
  <si>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</si>
  <si>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</si>
  <si>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</si>
  <si>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</si>
  <si>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</si>
  <si>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</si>
  <si>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</si>
  <si>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</si>
  <si>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</si>
  <si>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</si>
  <si>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</si>
  <si>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</si>
  <si>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</si>
  <si>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</si>
  <si>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</si>
  <si>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</si>
  <si>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</si>
  <si>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</si>
  <si>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</si>
  <si>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</si>
  <si>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</si>
  <si>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</si>
  <si>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</si>
  <si>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</si>
  <si>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</si>
  <si>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</si>
  <si>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</si>
  <si>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</si>
  <si>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</si>
  <si>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</si>
  <si>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</si>
  <si>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</si>
  <si>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</si>
  <si>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</si>
  <si>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</si>
  <si>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</si>
  <si>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</si>
  <si>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</si>
  <si>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</si>
  <si>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</si>
  <si>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</si>
  <si>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</si>
  <si>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</si>
  <si>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HP</t>
  </si>
  <si>
    <t>HRACÍ PLOCHA</t>
  </si>
  <si>
    <t>M2</t>
  </si>
  <si>
    <t>1562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</si>
  <si>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</si>
  <si>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</si>
  <si>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</si>
  <si>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</si>
  <si>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</si>
  <si>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</si>
  <si>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</si>
  <si>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</si>
  <si>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</si>
  <si>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</si>
  <si>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</si>
  <si>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</si>
  <si>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</si>
  <si>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</si>
  <si>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</si>
  <si>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</si>
  <si>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</si>
  <si>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</si>
  <si>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</si>
  <si>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</si>
  <si>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</si>
  <si>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</si>
  <si>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</si>
  <si>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</si>
  <si>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</si>
  <si>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</si>
  <si>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</si>
  <si>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</si>
  <si>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</si>
  <si>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</si>
  <si>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</si>
  <si>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</si>
  <si>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</si>
  <si>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113107132</t>
  </si>
  <si>
    <t>m2</t>
  </si>
  <si>
    <t>CS ÚRS 2024 01</t>
  </si>
  <si>
    <t>4</t>
  </si>
  <si>
    <t>-1690326768</t>
  </si>
  <si>
    <t>VV</t>
  </si>
  <si>
    <t>(4,0+2,0)*0,30</t>
  </si>
  <si>
    <t>D.1 - odbourání beton. lože obrub</t>
  </si>
  <si>
    <t>113202111</t>
  </si>
  <si>
    <t>Vytrhání obrub  s vybouráním lože, s přemístěním hmot na skládku na vzdálenost do 3 m nebo s naložením na dopravní prostředek z krajníků nebo obrubníků stojatých</t>
  </si>
  <si>
    <t>m</t>
  </si>
  <si>
    <t>1758112180</t>
  </si>
  <si>
    <t>1,0</t>
  </si>
  <si>
    <t>A,B,D.1 - pro opětovné osazení zpět</t>
  </si>
  <si>
    <t>Zakládání</t>
  </si>
  <si>
    <t>3</t>
  </si>
  <si>
    <t>274361821</t>
  </si>
  <si>
    <t>Výztuž základů pasů z betonářské oceli 10 505 (R) nebo BSt 500</t>
  </si>
  <si>
    <t>t</t>
  </si>
  <si>
    <t>1764017999</t>
  </si>
  <si>
    <t>(6*1,0+6,0)*2,46/1000</t>
  </si>
  <si>
    <t>D.1 - vodorovná a svislá výztuž beton. lože obrub, beton. ocel žebírková pr. 20mm</t>
  </si>
  <si>
    <t>5</t>
  </si>
  <si>
    <t>Komunikace pozemní</t>
  </si>
  <si>
    <t>589651101</t>
  </si>
  <si>
    <t>Penetrace pro sportovní povrchy</t>
  </si>
  <si>
    <t>463323791</t>
  </si>
  <si>
    <t>589131013</t>
  </si>
  <si>
    <t>Kryt ploch pro tělovýchovu- Retopping - povrch atletický, stříkaný, nový dvojnásobný nástřik</t>
  </si>
  <si>
    <t>1751346435</t>
  </si>
  <si>
    <t>hp</t>
  </si>
  <si>
    <t>6</t>
  </si>
  <si>
    <t>579291111</t>
  </si>
  <si>
    <t>Venkovní lité pryžové povrchy - vodorovné značení (lajnování) dvousložkovým elastickým lakem</t>
  </si>
  <si>
    <t>1097648084</t>
  </si>
  <si>
    <t>1644,0</t>
  </si>
  <si>
    <t>D.4 - ovál s rovinkou</t>
  </si>
  <si>
    <t>19,52</t>
  </si>
  <si>
    <t>D.4 - start a cíle na rovince</t>
  </si>
  <si>
    <t>4*1,22</t>
  </si>
  <si>
    <t>D.4 - odrozové břevno skoku do dálky</t>
  </si>
  <si>
    <t>39,04</t>
  </si>
  <si>
    <t>D.4 - vyznačení běhů na oválu</t>
  </si>
  <si>
    <t>Součet</t>
  </si>
  <si>
    <t>Úpravy povrchů, podlahy a osazování výplní</t>
  </si>
  <si>
    <t>7</t>
  </si>
  <si>
    <t>629995101</t>
  </si>
  <si>
    <t>Očištění vnějších ploch tlakovou vodou omytím</t>
  </si>
  <si>
    <t>-1668006578</t>
  </si>
  <si>
    <t>1562,0</t>
  </si>
  <si>
    <t>A,B,C.2,D.2,d.3</t>
  </si>
  <si>
    <t>8</t>
  </si>
  <si>
    <t>629991011</t>
  </si>
  <si>
    <t>Zakrytí vnějších ploch před znečištěním  včetně pozdějšího odkrytí výplní otvorů a svislých ploch fólií přilepenou lepící páskou</t>
  </si>
  <si>
    <t>-646044567</t>
  </si>
  <si>
    <t>200,0*2,0</t>
  </si>
  <si>
    <t>zakrytí areálového oplocení na straně domů a podél hlavní cesty, do v. 2,0m</t>
  </si>
  <si>
    <t>2*60,0*2,0</t>
  </si>
  <si>
    <t>zakrytí vnitroareálového oplocení podél dráhy (delší strany hřiště), do v. 2,0m</t>
  </si>
  <si>
    <t>9</t>
  </si>
  <si>
    <t>M</t>
  </si>
  <si>
    <t>28323155</t>
  </si>
  <si>
    <t>fólie s textilní samolepící páskou pro venkovní malířské potřeby 1,8mx20m</t>
  </si>
  <si>
    <t>-472587645</t>
  </si>
  <si>
    <t>320*1,1 'Přepočtené koeficientem množství</t>
  </si>
  <si>
    <t>10</t>
  </si>
  <si>
    <t>58124840</t>
  </si>
  <si>
    <t>páska malířská z PVC a UV odolná (7 dnů) do š 50mm</t>
  </si>
  <si>
    <t>536854364</t>
  </si>
  <si>
    <t>11</t>
  </si>
  <si>
    <t>629991001</t>
  </si>
  <si>
    <t>Zakrytí vnějších ploch před znečištěním  včetně pozdějšího odkrytí ploch podélných rovných (např. chodníků) fólií položenou volně</t>
  </si>
  <si>
    <t>-2073542371</t>
  </si>
  <si>
    <t>(158,0+345,0)*1,0</t>
  </si>
  <si>
    <t>zakrytí vně obrub dráhy, š. 1,0m</t>
  </si>
  <si>
    <t>28323153</t>
  </si>
  <si>
    <t>fólie pro malířské potřeby samolepicí 1,0mx100m</t>
  </si>
  <si>
    <t>-1198189847</t>
  </si>
  <si>
    <t>503*1,1 'Přepočtené koeficientem množství</t>
  </si>
  <si>
    <t>Ostatní konstrukce a práce, bourání</t>
  </si>
  <si>
    <t>13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</si>
  <si>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</si>
  <si>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</si>
  <si>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951384309</t>
  </si>
  <si>
    <t>D.1 - zpětné osazení vybourané obruby</t>
  </si>
  <si>
    <t>14</t>
  </si>
  <si>
    <t>916991121</t>
  </si>
  <si>
    <t>Lože pod obrubníky, krajníky nebo obruby z dlažebních kostek  z betonu prostého</t>
  </si>
  <si>
    <t>m3</t>
  </si>
  <si>
    <t>1791896949</t>
  </si>
  <si>
    <t>(4,0+2,0)*0,30*0,30</t>
  </si>
  <si>
    <t>D.1 - náhrada vybouraného lože obrub</t>
  </si>
  <si>
    <t>997</t>
  </si>
  <si>
    <t>Přesun sutě</t>
  </si>
  <si>
    <t>15</t>
  </si>
  <si>
    <t>997002511</t>
  </si>
  <si>
    <t>Vodorovné přemístění suti a vybouraných hmot  bez naložení, se složením a hrubým urovnáním na vzdálenost do 1 km</t>
  </si>
  <si>
    <t>1095162144</t>
  </si>
  <si>
    <t>16</t>
  </si>
  <si>
    <t>997002519</t>
  </si>
  <si>
    <t>Vodorovné přemístění suti a vybouraných hmot  bez naložení, se složením a hrubým urovnáním Příplatek k ceně za každý další i započatý 1 km přes 1 km</t>
  </si>
  <si>
    <t>1812417533</t>
  </si>
  <si>
    <t>1,33*7 'Přepočtené koeficientem množství</t>
  </si>
  <si>
    <t>17</t>
  </si>
  <si>
    <t>997013601</t>
  </si>
  <si>
    <t>Poplatek za uložení stavebního odpadu na skládce (skládkovné) z prostého betonu zatříděného do Katalogu odpadů pod kódem 17 01 01</t>
  </si>
  <si>
    <t>-1387299469</t>
  </si>
  <si>
    <t>998</t>
  </si>
  <si>
    <t>Přesun hmot</t>
  </si>
  <si>
    <t>18</t>
  </si>
  <si>
    <t>998222012</t>
  </si>
  <si>
    <t>Přesun hmot pro tělovýchovné plochy  dopravní vzdálenost do 200 m</t>
  </si>
  <si>
    <t>-102823930</t>
  </si>
  <si>
    <t>SEZNAM FIGUR</t>
  </si>
  <si>
    <t>Výměra</t>
  </si>
  <si>
    <t>Použití figury:</t>
  </si>
  <si>
    <t>Očištění vnějších ploch tlakovou vodou</t>
  </si>
  <si>
    <t xml:space="preserve">Odstranění podkladů nebo krytů ručně s přemístěním hmot na skládku na vzdálenost do 3 m nebo s naložením na dopravní prostředek z betonu prostého, o tl. vrstvy přes 150 do 300 mm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</si>
</sst>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%"/>
    <numFmt numFmtId="165" formatCode="dd\.mm\.yyyy"/>
    <numFmt numFmtId="166" formatCode="#,##0.00000"/>
    <numFmt numFmtId="167" formatCode="#,##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73">
    <font>
      <sz val="10"/>
      <name val="Arial"/>
      <family val="2"/>
    </font>
    <font>
      <sz val="8"/>
      <name val="Arial CE"/>
      <family val="2"/>
    </font>
    <font>
      <sz val="8"/>
      <color indexed="9"/>
      <name val="Arial CE"/>
      <family val="2"/>
    </font>
    <font>
      <sz val="8"/>
      <color indexed="48"/>
      <name val="Arial CE"/>
      <family val="2"/>
    </font>
    <font>
      <b/>
      <sz val="14"/>
      <name val="Arial CE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indexed="55"/>
      <name val="Arial CE"/>
      <family val="2"/>
    </font>
    <font>
      <b/>
      <sz val="12"/>
      <name val="Arial CE"/>
      <family val="2"/>
    </font>
    <font>
      <b/>
      <sz val="10"/>
      <color indexed="63"/>
      <name val="Arial CE"/>
      <family val="2"/>
    </font>
    <font>
      <sz val="12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indexed="37"/>
      <name val="Arial CE"/>
      <family val="2"/>
    </font>
    <font>
      <sz val="18"/>
      <color indexed="12"/>
      <name val="Wingdings 2"/>
      <family val="0"/>
    </font>
    <font>
      <u val="single"/>
      <sz val="11"/>
      <color indexed="12"/>
      <name val="Calibri"/>
      <family val="2"/>
    </font>
    <font>
      <sz val="11"/>
      <name val="Arial CE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8"/>
      <color indexed="8"/>
      <name val="Arial CE"/>
      <family val="2"/>
    </font>
    <font>
      <sz val="10"/>
      <color indexed="48"/>
      <name val="Arial CE"/>
      <family val="2"/>
    </font>
    <font>
      <sz val="8"/>
      <color indexed="55"/>
      <name val="Arial CE"/>
      <family val="2"/>
    </font>
    <font>
      <b/>
      <sz val="12"/>
      <color indexed="16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indexed="37"/>
      <name val="Arial CE"/>
      <family val="2"/>
    </font>
    <font>
      <b/>
      <sz val="8"/>
      <name val="Arial CE"/>
      <family val="2"/>
    </font>
    <font>
      <sz val="8"/>
      <color indexed="56"/>
      <name val="Arial CE"/>
      <family val="2"/>
    </font>
    <font>
      <sz val="8"/>
      <color indexed="54"/>
      <name val="Arial CE"/>
      <family val="2"/>
    </font>
    <font>
      <sz val="7"/>
      <color indexed="55"/>
      <name val="Arial CE"/>
      <family val="2"/>
    </font>
    <font>
      <sz val="8"/>
      <color indexed="20"/>
      <name val="Arial CE"/>
      <family val="2"/>
    </font>
    <font>
      <sz val="8"/>
      <color indexed="10"/>
      <name val="Arial CE"/>
      <family val="2"/>
    </font>
    <font>
      <i/>
      <sz val="9"/>
      <color indexed="12"/>
      <name val="Arial CE"/>
      <family val="2"/>
    </font>
    <font>
      <i/>
      <sz val="8"/>
      <color indexed="12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59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65" fillId="0" borderId="7" applyNumberFormat="0" applyFill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36">
      <alignment/>
      <protection/>
    </xf>
    <xf numFmtId="0" fontId="2" fillId="0" borderId="0" xfId="36" applyFont="1" applyAlignment="1">
      <alignment horizontal="left" vertical="center"/>
      <protection/>
    </xf>
    <xf numFmtId="0" fontId="1" fillId="0" borderId="0" xfId="36" applyFont="1" applyAlignment="1">
      <alignment horizontal="left" vertical="center"/>
      <protection/>
    </xf>
    <xf numFmtId="0" fontId="1" fillId="0" borderId="10" xfId="36" applyBorder="1">
      <alignment/>
      <protection/>
    </xf>
    <xf numFmtId="0" fontId="1" fillId="0" borderId="11" xfId="36" applyBorder="1">
      <alignment/>
      <protection/>
    </xf>
    <xf numFmtId="0" fontId="1" fillId="0" borderId="12" xfId="36" applyBorder="1">
      <alignment/>
      <protection/>
    </xf>
    <xf numFmtId="0" fontId="4" fillId="0" borderId="0" xfId="36" applyFont="1" applyAlignment="1">
      <alignment horizontal="left" vertical="center"/>
      <protection/>
    </xf>
    <xf numFmtId="0" fontId="3" fillId="0" borderId="0" xfId="36" applyFont="1" applyAlignment="1">
      <alignment horizontal="left" vertical="center"/>
      <protection/>
    </xf>
    <xf numFmtId="0" fontId="5" fillId="0" borderId="0" xfId="36" applyFont="1" applyAlignment="1">
      <alignment horizontal="left" vertical="top"/>
      <protection/>
    </xf>
    <xf numFmtId="0" fontId="7" fillId="0" borderId="0" xfId="36" applyFont="1" applyAlignment="1">
      <alignment horizontal="left" vertical="top"/>
      <protection/>
    </xf>
    <xf numFmtId="0" fontId="5" fillId="0" borderId="0" xfId="36" applyFont="1" applyAlignment="1">
      <alignment horizontal="left" vertical="center"/>
      <protection/>
    </xf>
    <xf numFmtId="0" fontId="6" fillId="0" borderId="0" xfId="36" applyFont="1" applyAlignment="1">
      <alignment horizontal="left" vertical="center"/>
      <protection/>
    </xf>
    <xf numFmtId="0" fontId="1" fillId="0" borderId="13" xfId="36" applyBorder="1">
      <alignment/>
      <protection/>
    </xf>
    <xf numFmtId="0" fontId="1" fillId="0" borderId="0" xfId="36" applyFont="1" applyAlignment="1">
      <alignment vertical="center"/>
      <protection/>
    </xf>
    <xf numFmtId="0" fontId="1" fillId="0" borderId="12" xfId="36" applyFont="1" applyBorder="1" applyAlignment="1">
      <alignment vertical="center"/>
      <protection/>
    </xf>
    <xf numFmtId="0" fontId="8" fillId="0" borderId="14" xfId="36" applyFont="1" applyBorder="1" applyAlignment="1">
      <alignment horizontal="left" vertical="center"/>
      <protection/>
    </xf>
    <xf numFmtId="0" fontId="1" fillId="0" borderId="14" xfId="36" applyFont="1" applyBorder="1" applyAlignment="1">
      <alignment vertical="center"/>
      <protection/>
    </xf>
    <xf numFmtId="0" fontId="1" fillId="0" borderId="0" xfId="36" applyAlignment="1">
      <alignment vertical="center"/>
      <protection/>
    </xf>
    <xf numFmtId="0" fontId="5" fillId="0" borderId="0" xfId="36" applyFont="1" applyAlignment="1">
      <alignment vertical="center"/>
      <protection/>
    </xf>
    <xf numFmtId="0" fontId="5" fillId="0" borderId="12" xfId="36" applyFont="1" applyBorder="1" applyAlignment="1">
      <alignment vertical="center"/>
      <protection/>
    </xf>
    <xf numFmtId="0" fontId="1" fillId="33" borderId="0" xfId="36" applyFont="1" applyFill="1" applyAlignment="1">
      <alignment vertical="center"/>
      <protection/>
    </xf>
    <xf numFmtId="0" fontId="10" fillId="33" borderId="15" xfId="36" applyFont="1" applyFill="1" applyBorder="1" applyAlignment="1">
      <alignment horizontal="left" vertical="center"/>
      <protection/>
    </xf>
    <xf numFmtId="0" fontId="1" fillId="33" borderId="16" xfId="36" applyFont="1" applyFill="1" applyBorder="1" applyAlignment="1">
      <alignment vertical="center"/>
      <protection/>
    </xf>
    <xf numFmtId="0" fontId="10" fillId="33" borderId="16" xfId="36" applyFont="1" applyFill="1" applyBorder="1" applyAlignment="1">
      <alignment horizontal="center" vertical="center"/>
      <protection/>
    </xf>
    <xf numFmtId="0" fontId="1" fillId="0" borderId="12" xfId="36" applyBorder="1" applyAlignment="1">
      <alignment vertical="center"/>
      <protection/>
    </xf>
    <xf numFmtId="0" fontId="11" fillId="0" borderId="13" xfId="36" applyFont="1" applyBorder="1" applyAlignment="1">
      <alignment horizontal="left" vertical="center"/>
      <protection/>
    </xf>
    <xf numFmtId="0" fontId="1" fillId="0" borderId="13" xfId="36" applyBorder="1" applyAlignment="1">
      <alignment vertical="center"/>
      <protection/>
    </xf>
    <xf numFmtId="0" fontId="5" fillId="0" borderId="14" xfId="36" applyFont="1" applyBorder="1" applyAlignment="1">
      <alignment horizontal="left" vertical="center"/>
      <protection/>
    </xf>
    <xf numFmtId="0" fontId="1" fillId="0" borderId="13" xfId="36" applyFont="1" applyBorder="1" applyAlignment="1">
      <alignment vertical="center"/>
      <protection/>
    </xf>
    <xf numFmtId="0" fontId="1" fillId="0" borderId="17" xfId="36" applyFont="1" applyBorder="1" applyAlignment="1">
      <alignment vertical="center"/>
      <protection/>
    </xf>
    <xf numFmtId="0" fontId="1" fillId="0" borderId="18" xfId="36" applyFont="1" applyBorder="1" applyAlignment="1">
      <alignment vertical="center"/>
      <protection/>
    </xf>
    <xf numFmtId="0" fontId="1" fillId="0" borderId="10" xfId="36" applyFont="1" applyBorder="1" applyAlignment="1">
      <alignment vertical="center"/>
      <protection/>
    </xf>
    <xf numFmtId="0" fontId="1" fillId="0" borderId="11" xfId="36" applyFont="1" applyBorder="1" applyAlignment="1">
      <alignment vertical="center"/>
      <protection/>
    </xf>
    <xf numFmtId="0" fontId="6" fillId="0" borderId="0" xfId="36" applyFont="1" applyAlignment="1">
      <alignment vertical="center"/>
      <protection/>
    </xf>
    <xf numFmtId="0" fontId="6" fillId="0" borderId="12" xfId="36" applyFont="1" applyBorder="1" applyAlignment="1">
      <alignment vertical="center"/>
      <protection/>
    </xf>
    <xf numFmtId="0" fontId="7" fillId="0" borderId="0" xfId="36" applyFont="1" applyAlignment="1">
      <alignment vertical="center"/>
      <protection/>
    </xf>
    <xf numFmtId="0" fontId="7" fillId="0" borderId="12" xfId="36" applyFont="1" applyBorder="1" applyAlignment="1">
      <alignment vertical="center"/>
      <protection/>
    </xf>
    <xf numFmtId="0" fontId="7" fillId="0" borderId="0" xfId="36" applyFont="1" applyAlignment="1">
      <alignment horizontal="left" vertical="center"/>
      <protection/>
    </xf>
    <xf numFmtId="0" fontId="8" fillId="0" borderId="0" xfId="36" applyFont="1" applyAlignment="1">
      <alignment vertical="center"/>
      <protection/>
    </xf>
    <xf numFmtId="0" fontId="1" fillId="0" borderId="19" xfId="36" applyBorder="1" applyAlignment="1">
      <alignment vertical="center"/>
      <protection/>
    </xf>
    <xf numFmtId="0" fontId="1" fillId="0" borderId="20" xfId="36" applyBorder="1" applyAlignment="1">
      <alignment vertical="center"/>
      <protection/>
    </xf>
    <xf numFmtId="0" fontId="1" fillId="0" borderId="0" xfId="36" applyFont="1" applyBorder="1" applyAlignment="1">
      <alignment vertical="center"/>
      <protection/>
    </xf>
    <xf numFmtId="0" fontId="1" fillId="0" borderId="21" xfId="36" applyFont="1" applyBorder="1" applyAlignment="1">
      <alignment vertical="center"/>
      <protection/>
    </xf>
    <xf numFmtId="0" fontId="1" fillId="34" borderId="16" xfId="36" applyFont="1" applyFill="1" applyBorder="1" applyAlignment="1">
      <alignment vertical="center"/>
      <protection/>
    </xf>
    <xf numFmtId="0" fontId="13" fillId="34" borderId="0" xfId="36" applyFont="1" applyFill="1" applyAlignment="1">
      <alignment horizontal="center" vertical="center"/>
      <protection/>
    </xf>
    <xf numFmtId="0" fontId="14" fillId="0" borderId="22" xfId="36" applyFont="1" applyBorder="1" applyAlignment="1">
      <alignment horizontal="center" vertical="center" wrapText="1"/>
      <protection/>
    </xf>
    <xf numFmtId="0" fontId="14" fillId="0" borderId="23" xfId="36" applyFont="1" applyBorder="1" applyAlignment="1">
      <alignment horizontal="center" vertical="center" wrapText="1"/>
      <protection/>
    </xf>
    <xf numFmtId="0" fontId="14" fillId="0" borderId="24" xfId="36" applyFont="1" applyBorder="1" applyAlignment="1">
      <alignment horizontal="center" vertical="center" wrapText="1"/>
      <protection/>
    </xf>
    <xf numFmtId="0" fontId="1" fillId="0" borderId="25" xfId="36" applyFont="1" applyBorder="1" applyAlignment="1">
      <alignment vertical="center"/>
      <protection/>
    </xf>
    <xf numFmtId="0" fontId="1" fillId="0" borderId="19" xfId="36" applyFont="1" applyBorder="1" applyAlignment="1">
      <alignment vertical="center"/>
      <protection/>
    </xf>
    <xf numFmtId="0" fontId="1" fillId="0" borderId="20" xfId="36" applyFont="1" applyBorder="1" applyAlignment="1">
      <alignment vertical="center"/>
      <protection/>
    </xf>
    <xf numFmtId="0" fontId="10" fillId="0" borderId="0" xfId="36" applyFont="1" applyAlignment="1">
      <alignment vertical="center"/>
      <protection/>
    </xf>
    <xf numFmtId="0" fontId="10" fillId="0" borderId="12" xfId="36" applyFont="1" applyBorder="1" applyAlignment="1">
      <alignment vertical="center"/>
      <protection/>
    </xf>
    <xf numFmtId="0" fontId="10" fillId="0" borderId="0" xfId="36" applyFont="1" applyAlignment="1">
      <alignment horizontal="center" vertical="center"/>
      <protection/>
    </xf>
    <xf numFmtId="4" fontId="12" fillId="0" borderId="26" xfId="36" applyNumberFormat="1" applyFont="1" applyBorder="1" applyAlignment="1">
      <alignment vertical="center"/>
      <protection/>
    </xf>
    <xf numFmtId="4" fontId="12" fillId="0" borderId="0" xfId="36" applyNumberFormat="1" applyFont="1" applyBorder="1" applyAlignment="1">
      <alignment vertical="center"/>
      <protection/>
    </xf>
    <xf numFmtId="166" fontId="12" fillId="0" borderId="0" xfId="36" applyNumberFormat="1" applyFont="1" applyBorder="1" applyAlignment="1">
      <alignment vertical="center"/>
      <protection/>
    </xf>
    <xf numFmtId="4" fontId="12" fillId="0" borderId="21" xfId="36" applyNumberFormat="1" applyFont="1" applyBorder="1" applyAlignment="1">
      <alignment vertical="center"/>
      <protection/>
    </xf>
    <xf numFmtId="0" fontId="10" fillId="0" borderId="0" xfId="36" applyFont="1" applyAlignment="1">
      <alignment horizontal="left" vertical="center"/>
      <protection/>
    </xf>
    <xf numFmtId="0" fontId="16" fillId="0" borderId="0" xfId="37" applyNumberFormat="1" applyFont="1" applyFill="1" applyBorder="1" applyAlignment="1" applyProtection="1">
      <alignment horizontal="center" vertical="center"/>
      <protection/>
    </xf>
    <xf numFmtId="0" fontId="18" fillId="0" borderId="12" xfId="36" applyFont="1" applyBorder="1" applyAlignment="1">
      <alignment vertical="center"/>
      <protection/>
    </xf>
    <xf numFmtId="0" fontId="7" fillId="0" borderId="0" xfId="36" applyFont="1" applyAlignment="1">
      <alignment horizontal="center" vertical="center"/>
      <protection/>
    </xf>
    <xf numFmtId="4" fontId="21" fillId="0" borderId="27" xfId="36" applyNumberFormat="1" applyFont="1" applyBorder="1" applyAlignment="1">
      <alignment vertical="center"/>
      <protection/>
    </xf>
    <xf numFmtId="4" fontId="21" fillId="0" borderId="28" xfId="36" applyNumberFormat="1" applyFont="1" applyBorder="1" applyAlignment="1">
      <alignment vertical="center"/>
      <protection/>
    </xf>
    <xf numFmtId="166" fontId="21" fillId="0" borderId="28" xfId="36" applyNumberFormat="1" applyFont="1" applyBorder="1" applyAlignment="1">
      <alignment vertical="center"/>
      <protection/>
    </xf>
    <xf numFmtId="4" fontId="21" fillId="0" borderId="29" xfId="36" applyNumberFormat="1" applyFont="1" applyBorder="1" applyAlignment="1">
      <alignment vertical="center"/>
      <protection/>
    </xf>
    <xf numFmtId="0" fontId="18" fillId="0" borderId="0" xfId="36" applyFont="1" applyAlignment="1">
      <alignment vertical="center"/>
      <protection/>
    </xf>
    <xf numFmtId="0" fontId="18" fillId="0" borderId="0" xfId="36" applyFont="1" applyAlignment="1">
      <alignment horizontal="left" vertical="center"/>
      <protection/>
    </xf>
    <xf numFmtId="0" fontId="1" fillId="0" borderId="0" xfId="36" applyProtection="1">
      <alignment/>
      <protection/>
    </xf>
    <xf numFmtId="165" fontId="6" fillId="0" borderId="0" xfId="36" applyNumberFormat="1" applyFont="1" applyAlignment="1">
      <alignment horizontal="left" vertical="center"/>
      <protection/>
    </xf>
    <xf numFmtId="0" fontId="1" fillId="0" borderId="0" xfId="36" applyFont="1" applyAlignment="1">
      <alignment horizontal="center" vertical="center" wrapText="1"/>
      <protection/>
    </xf>
    <xf numFmtId="0" fontId="1" fillId="0" borderId="12" xfId="36" applyFont="1" applyBorder="1" applyAlignment="1">
      <alignment horizontal="center" vertical="center" wrapText="1"/>
      <protection/>
    </xf>
    <xf numFmtId="0" fontId="13" fillId="34" borderId="22" xfId="36" applyFont="1" applyFill="1" applyBorder="1" applyAlignment="1">
      <alignment horizontal="center" vertical="center" wrapText="1"/>
      <protection/>
    </xf>
    <xf numFmtId="0" fontId="13" fillId="34" borderId="23" xfId="36" applyFont="1" applyFill="1" applyBorder="1" applyAlignment="1">
      <alignment horizontal="center" vertical="center" wrapText="1"/>
      <protection/>
    </xf>
    <xf numFmtId="0" fontId="13" fillId="34" borderId="24" xfId="36" applyFont="1" applyFill="1" applyBorder="1" applyAlignment="1">
      <alignment horizontal="center" vertical="center" wrapText="1"/>
      <protection/>
    </xf>
    <xf numFmtId="0" fontId="1" fillId="0" borderId="0" xfId="36" applyAlignment="1">
      <alignment horizontal="center" vertical="center" wrapText="1"/>
      <protection/>
    </xf>
    <xf numFmtId="4" fontId="13" fillId="0" borderId="30" xfId="36" applyNumberFormat="1" applyFont="1" applyBorder="1" applyAlignment="1" applyProtection="1">
      <alignment vertical="center"/>
      <protection locked="0"/>
    </xf>
    <xf numFmtId="4" fontId="35" fillId="0" borderId="30" xfId="36" applyNumberFormat="1" applyFont="1" applyBorder="1" applyAlignment="1" applyProtection="1">
      <alignment vertical="center"/>
      <protection locked="0"/>
    </xf>
    <xf numFmtId="0" fontId="10" fillId="0" borderId="0" xfId="36" applyFont="1" applyAlignment="1">
      <alignment horizontal="left" vertical="center" wrapText="1"/>
      <protection/>
    </xf>
    <xf numFmtId="0" fontId="37" fillId="0" borderId="22" xfId="36" applyFont="1" applyBorder="1" applyAlignment="1">
      <alignment horizontal="left" vertical="center" wrapText="1"/>
      <protection/>
    </xf>
    <xf numFmtId="0" fontId="37" fillId="0" borderId="30" xfId="36" applyFont="1" applyBorder="1" applyAlignment="1">
      <alignment horizontal="left" vertical="center" wrapText="1"/>
      <protection/>
    </xf>
    <xf numFmtId="0" fontId="37" fillId="0" borderId="30" xfId="36" applyFont="1" applyBorder="1" applyAlignment="1">
      <alignment horizontal="left" vertical="center"/>
      <protection/>
    </xf>
    <xf numFmtId="167" fontId="37" fillId="0" borderId="24" xfId="36" applyNumberFormat="1" applyFont="1" applyBorder="1" applyAlignment="1">
      <alignment vertical="center"/>
      <protection/>
    </xf>
    <xf numFmtId="0" fontId="1" fillId="0" borderId="0" xfId="36" applyFont="1" applyAlignment="1">
      <alignment horizontal="left" vertical="center" wrapText="1"/>
      <protection/>
    </xf>
    <xf numFmtId="167" fontId="1" fillId="0" borderId="0" xfId="36" applyNumberFormat="1" applyFont="1" applyAlignment="1">
      <alignment vertical="center"/>
      <protection/>
    </xf>
    <xf numFmtId="0" fontId="29" fillId="0" borderId="0" xfId="36" applyFont="1" applyAlignment="1">
      <alignment horizontal="left" vertical="center"/>
      <protection/>
    </xf>
    <xf numFmtId="0" fontId="31" fillId="0" borderId="0" xfId="36" applyFont="1" applyAlignment="1" applyProtection="1">
      <alignment vertical="center"/>
      <protection locked="0"/>
    </xf>
    <xf numFmtId="0" fontId="33" fillId="0" borderId="0" xfId="36" applyFont="1" applyAlignment="1" applyProtection="1">
      <alignment vertical="center"/>
      <protection locked="0"/>
    </xf>
    <xf numFmtId="0" fontId="30" fillId="0" borderId="0" xfId="36" applyFont="1" applyAlignment="1" applyProtection="1">
      <alignment/>
      <protection locked="0"/>
    </xf>
    <xf numFmtId="0" fontId="34" fillId="0" borderId="0" xfId="36" applyFont="1" applyAlignment="1" applyProtection="1">
      <alignment vertical="center"/>
      <protection locked="0"/>
    </xf>
    <xf numFmtId="0" fontId="1" fillId="0" borderId="0" xfId="36" applyFont="1" applyAlignment="1" applyProtection="1">
      <alignment horizontal="left" vertical="center"/>
      <protection/>
    </xf>
    <xf numFmtId="0" fontId="22" fillId="0" borderId="0" xfId="36" applyFont="1" applyAlignment="1" applyProtection="1">
      <alignment horizontal="left" vertical="center"/>
      <protection/>
    </xf>
    <xf numFmtId="0" fontId="1" fillId="0" borderId="10" xfId="36" applyBorder="1" applyProtection="1">
      <alignment/>
      <protection/>
    </xf>
    <xf numFmtId="0" fontId="1" fillId="0" borderId="11" xfId="36" applyBorder="1" applyProtection="1">
      <alignment/>
      <protection/>
    </xf>
    <xf numFmtId="0" fontId="1" fillId="0" borderId="12" xfId="36" applyBorder="1" applyProtection="1">
      <alignment/>
      <protection/>
    </xf>
    <xf numFmtId="0" fontId="4" fillId="0" borderId="0" xfId="36" applyFont="1" applyAlignment="1" applyProtection="1">
      <alignment horizontal="left" vertical="center"/>
      <protection/>
    </xf>
    <xf numFmtId="0" fontId="23" fillId="0" borderId="0" xfId="36" applyFont="1" applyAlignment="1" applyProtection="1">
      <alignment horizontal="left" vertical="center"/>
      <protection/>
    </xf>
    <xf numFmtId="0" fontId="1" fillId="0" borderId="0" xfId="36" applyFont="1" applyAlignment="1" applyProtection="1">
      <alignment vertical="center"/>
      <protection/>
    </xf>
    <xf numFmtId="0" fontId="1" fillId="0" borderId="12" xfId="36" applyFont="1" applyBorder="1" applyAlignment="1" applyProtection="1">
      <alignment vertical="center"/>
      <protection/>
    </xf>
    <xf numFmtId="0" fontId="5" fillId="0" borderId="0" xfId="36" applyFont="1" applyAlignment="1" applyProtection="1">
      <alignment horizontal="left" vertical="center"/>
      <protection/>
    </xf>
    <xf numFmtId="0" fontId="1" fillId="0" borderId="12" xfId="36" applyBorder="1" applyAlignment="1" applyProtection="1">
      <alignment vertical="center"/>
      <protection/>
    </xf>
    <xf numFmtId="0" fontId="1" fillId="0" borderId="0" xfId="36" applyAlignment="1" applyProtection="1">
      <alignment vertical="center"/>
      <protection/>
    </xf>
    <xf numFmtId="0" fontId="6" fillId="0" borderId="0" xfId="36" applyFont="1" applyAlignment="1" applyProtection="1">
      <alignment horizontal="left" vertical="center"/>
      <protection/>
    </xf>
    <xf numFmtId="165" fontId="6" fillId="0" borderId="0" xfId="36" applyNumberFormat="1" applyFont="1" applyAlignment="1" applyProtection="1">
      <alignment horizontal="left" vertical="center"/>
      <protection/>
    </xf>
    <xf numFmtId="0" fontId="1" fillId="0" borderId="0" xfId="36" applyFont="1" applyAlignment="1" applyProtection="1">
      <alignment vertical="center" wrapText="1"/>
      <protection/>
    </xf>
    <xf numFmtId="0" fontId="1" fillId="0" borderId="12" xfId="36" applyFont="1" applyBorder="1" applyAlignment="1" applyProtection="1">
      <alignment vertical="center" wrapText="1"/>
      <protection/>
    </xf>
    <xf numFmtId="0" fontId="1" fillId="0" borderId="12" xfId="36" applyBorder="1" applyAlignment="1" applyProtection="1">
      <alignment vertical="center" wrapText="1"/>
      <protection/>
    </xf>
    <xf numFmtId="0" fontId="1" fillId="0" borderId="0" xfId="36" applyAlignment="1" applyProtection="1">
      <alignment vertical="center" wrapText="1"/>
      <protection/>
    </xf>
    <xf numFmtId="0" fontId="1" fillId="0" borderId="19" xfId="36" applyFont="1" applyBorder="1" applyAlignment="1" applyProtection="1">
      <alignment vertical="center"/>
      <protection/>
    </xf>
    <xf numFmtId="0" fontId="8" fillId="0" borderId="0" xfId="36" applyFont="1" applyAlignment="1" applyProtection="1">
      <alignment horizontal="left" vertical="center"/>
      <protection/>
    </xf>
    <xf numFmtId="4" fontId="15" fillId="0" borderId="0" xfId="36" applyNumberFormat="1" applyFont="1" applyAlignment="1" applyProtection="1">
      <alignment vertical="center"/>
      <protection/>
    </xf>
    <xf numFmtId="0" fontId="5" fillId="0" borderId="0" xfId="36" applyFont="1" applyAlignment="1" applyProtection="1">
      <alignment horizontal="right" vertical="center"/>
      <protection/>
    </xf>
    <xf numFmtId="0" fontId="24" fillId="0" borderId="0" xfId="36" applyFont="1" applyAlignment="1" applyProtection="1">
      <alignment horizontal="left" vertical="center"/>
      <protection/>
    </xf>
    <xf numFmtId="4" fontId="5" fillId="0" borderId="0" xfId="36" applyNumberFormat="1" applyFont="1" applyAlignment="1" applyProtection="1">
      <alignment vertical="center"/>
      <protection/>
    </xf>
    <xf numFmtId="164" fontId="5" fillId="0" borderId="0" xfId="36" applyNumberFormat="1" applyFont="1" applyAlignment="1" applyProtection="1">
      <alignment horizontal="right" vertical="center"/>
      <protection/>
    </xf>
    <xf numFmtId="0" fontId="1" fillId="34" borderId="0" xfId="36" applyFont="1" applyFill="1" applyAlignment="1" applyProtection="1">
      <alignment vertical="center"/>
      <protection/>
    </xf>
    <xf numFmtId="0" fontId="10" fillId="34" borderId="15" xfId="36" applyFont="1" applyFill="1" applyBorder="1" applyAlignment="1" applyProtection="1">
      <alignment horizontal="left" vertical="center"/>
      <protection/>
    </xf>
    <xf numFmtId="0" fontId="1" fillId="34" borderId="16" xfId="36" applyFont="1" applyFill="1" applyBorder="1" applyAlignment="1" applyProtection="1">
      <alignment vertical="center"/>
      <protection/>
    </xf>
    <xf numFmtId="0" fontId="10" fillId="34" borderId="16" xfId="36" applyFont="1" applyFill="1" applyBorder="1" applyAlignment="1" applyProtection="1">
      <alignment horizontal="right" vertical="center"/>
      <protection/>
    </xf>
    <xf numFmtId="0" fontId="10" fillId="34" borderId="16" xfId="36" applyFont="1" applyFill="1" applyBorder="1" applyAlignment="1" applyProtection="1">
      <alignment horizontal="center" vertical="center"/>
      <protection/>
    </xf>
    <xf numFmtId="4" fontId="10" fillId="34" borderId="16" xfId="36" applyNumberFormat="1" applyFont="1" applyFill="1" applyBorder="1" applyAlignment="1" applyProtection="1">
      <alignment vertical="center"/>
      <protection/>
    </xf>
    <xf numFmtId="0" fontId="1" fillId="34" borderId="31" xfId="36" applyFont="1" applyFill="1" applyBorder="1" applyAlignment="1" applyProtection="1">
      <alignment vertical="center"/>
      <protection/>
    </xf>
    <xf numFmtId="0" fontId="11" fillId="0" borderId="13" xfId="36" applyFont="1" applyBorder="1" applyAlignment="1" applyProtection="1">
      <alignment horizontal="left" vertical="center"/>
      <protection/>
    </xf>
    <xf numFmtId="0" fontId="1" fillId="0" borderId="13" xfId="36" applyBorder="1" applyAlignment="1" applyProtection="1">
      <alignment vertical="center"/>
      <protection/>
    </xf>
    <xf numFmtId="0" fontId="5" fillId="0" borderId="14" xfId="36" applyFont="1" applyBorder="1" applyAlignment="1" applyProtection="1">
      <alignment horizontal="left" vertical="center"/>
      <protection/>
    </xf>
    <xf numFmtId="0" fontId="1" fillId="0" borderId="14" xfId="36" applyFont="1" applyBorder="1" applyAlignment="1" applyProtection="1">
      <alignment vertical="center"/>
      <protection/>
    </xf>
    <xf numFmtId="0" fontId="5" fillId="0" borderId="14" xfId="36" applyFont="1" applyBorder="1" applyAlignment="1" applyProtection="1">
      <alignment horizontal="center" vertical="center"/>
      <protection/>
    </xf>
    <xf numFmtId="0" fontId="5" fillId="0" borderId="14" xfId="36" applyFont="1" applyBorder="1" applyAlignment="1" applyProtection="1">
      <alignment horizontal="right" vertical="center"/>
      <protection/>
    </xf>
    <xf numFmtId="0" fontId="1" fillId="0" borderId="13" xfId="36" applyFont="1" applyBorder="1" applyAlignment="1" applyProtection="1">
      <alignment vertical="center"/>
      <protection/>
    </xf>
    <xf numFmtId="0" fontId="1" fillId="0" borderId="17" xfId="36" applyFont="1" applyBorder="1" applyAlignment="1" applyProtection="1">
      <alignment vertical="center"/>
      <protection/>
    </xf>
    <xf numFmtId="0" fontId="1" fillId="0" borderId="18" xfId="36" applyFont="1" applyBorder="1" applyAlignment="1" applyProtection="1">
      <alignment vertical="center"/>
      <protection/>
    </xf>
    <xf numFmtId="0" fontId="1" fillId="0" borderId="10" xfId="36" applyFont="1" applyBorder="1" applyAlignment="1" applyProtection="1">
      <alignment vertical="center"/>
      <protection/>
    </xf>
    <xf numFmtId="0" fontId="1" fillId="0" borderId="11" xfId="36" applyFont="1" applyBorder="1" applyAlignment="1" applyProtection="1">
      <alignment vertical="center"/>
      <protection/>
    </xf>
    <xf numFmtId="0" fontId="6" fillId="0" borderId="0" xfId="36" applyFont="1" applyAlignment="1" applyProtection="1">
      <alignment horizontal="left" vertical="center" wrapText="1"/>
      <protection/>
    </xf>
    <xf numFmtId="0" fontId="13" fillId="34" borderId="0" xfId="36" applyFont="1" applyFill="1" applyAlignment="1" applyProtection="1">
      <alignment horizontal="left" vertical="center"/>
      <protection/>
    </xf>
    <xf numFmtId="0" fontId="13" fillId="34" borderId="0" xfId="36" applyFont="1" applyFill="1" applyAlignment="1" applyProtection="1">
      <alignment horizontal="right" vertical="center"/>
      <protection/>
    </xf>
    <xf numFmtId="0" fontId="25" fillId="0" borderId="0" xfId="36" applyFont="1" applyAlignment="1" applyProtection="1">
      <alignment horizontal="left" vertical="center"/>
      <protection/>
    </xf>
    <xf numFmtId="0" fontId="26" fillId="0" borderId="0" xfId="36" applyFont="1" applyAlignment="1" applyProtection="1">
      <alignment vertical="center"/>
      <protection/>
    </xf>
    <xf numFmtId="0" fontId="26" fillId="0" borderId="12" xfId="36" applyFont="1" applyBorder="1" applyAlignment="1" applyProtection="1">
      <alignment vertical="center"/>
      <protection/>
    </xf>
    <xf numFmtId="0" fontId="26" fillId="0" borderId="28" xfId="36" applyFont="1" applyBorder="1" applyAlignment="1" applyProtection="1">
      <alignment horizontal="left" vertical="center"/>
      <protection/>
    </xf>
    <xf numFmtId="0" fontId="26" fillId="0" borderId="28" xfId="36" applyFont="1" applyBorder="1" applyAlignment="1" applyProtection="1">
      <alignment vertical="center"/>
      <protection/>
    </xf>
    <xf numFmtId="4" fontId="26" fillId="0" borderId="28" xfId="36" applyNumberFormat="1" applyFont="1" applyBorder="1" applyAlignment="1" applyProtection="1">
      <alignment vertical="center"/>
      <protection/>
    </xf>
    <xf numFmtId="0" fontId="27" fillId="0" borderId="0" xfId="36" applyFont="1" applyAlignment="1" applyProtection="1">
      <alignment vertical="center"/>
      <protection/>
    </xf>
    <xf numFmtId="0" fontId="27" fillId="0" borderId="12" xfId="36" applyFont="1" applyBorder="1" applyAlignment="1" applyProtection="1">
      <alignment vertical="center"/>
      <protection/>
    </xf>
    <xf numFmtId="0" fontId="27" fillId="0" borderId="28" xfId="36" applyFont="1" applyBorder="1" applyAlignment="1" applyProtection="1">
      <alignment horizontal="left" vertical="center"/>
      <protection/>
    </xf>
    <xf numFmtId="0" fontId="27" fillId="0" borderId="28" xfId="36" applyFont="1" applyBorder="1" applyAlignment="1" applyProtection="1">
      <alignment vertical="center"/>
      <protection/>
    </xf>
    <xf numFmtId="4" fontId="27" fillId="0" borderId="28" xfId="36" applyNumberFormat="1" applyFont="1" applyBorder="1" applyAlignment="1" applyProtection="1">
      <alignment vertical="center"/>
      <protection/>
    </xf>
    <xf numFmtId="0" fontId="1" fillId="0" borderId="0" xfId="36" applyFont="1" applyAlignment="1" applyProtection="1">
      <alignment horizontal="center" vertical="center" wrapText="1"/>
      <protection/>
    </xf>
    <xf numFmtId="0" fontId="1" fillId="0" borderId="12" xfId="36" applyFont="1" applyBorder="1" applyAlignment="1" applyProtection="1">
      <alignment horizontal="center" vertical="center" wrapText="1"/>
      <protection/>
    </xf>
    <xf numFmtId="0" fontId="13" fillId="34" borderId="22" xfId="36" applyFont="1" applyFill="1" applyBorder="1" applyAlignment="1" applyProtection="1">
      <alignment horizontal="center" vertical="center" wrapText="1"/>
      <protection/>
    </xf>
    <xf numFmtId="0" fontId="13" fillId="34" borderId="23" xfId="36" applyFont="1" applyFill="1" applyBorder="1" applyAlignment="1" applyProtection="1">
      <alignment horizontal="center" vertical="center" wrapText="1"/>
      <protection/>
    </xf>
    <xf numFmtId="0" fontId="13" fillId="34" borderId="24" xfId="36" applyFont="1" applyFill="1" applyBorder="1" applyAlignment="1" applyProtection="1">
      <alignment horizontal="center" vertical="center" wrapText="1"/>
      <protection/>
    </xf>
    <xf numFmtId="0" fontId="1" fillId="0" borderId="12" xfId="36" applyBorder="1" applyAlignment="1" applyProtection="1">
      <alignment horizontal="center" vertical="center" wrapText="1"/>
      <protection/>
    </xf>
    <xf numFmtId="0" fontId="14" fillId="0" borderId="22" xfId="36" applyFont="1" applyBorder="1" applyAlignment="1" applyProtection="1">
      <alignment horizontal="center" vertical="center" wrapText="1"/>
      <protection/>
    </xf>
    <xf numFmtId="0" fontId="14" fillId="0" borderId="23" xfId="36" applyFont="1" applyBorder="1" applyAlignment="1" applyProtection="1">
      <alignment horizontal="center" vertical="center" wrapText="1"/>
      <protection/>
    </xf>
    <xf numFmtId="0" fontId="14" fillId="0" borderId="24" xfId="36" applyFont="1" applyBorder="1" applyAlignment="1" applyProtection="1">
      <alignment horizontal="center" vertical="center" wrapText="1"/>
      <protection/>
    </xf>
    <xf numFmtId="0" fontId="1" fillId="0" borderId="0" xfId="36" applyAlignment="1" applyProtection="1">
      <alignment horizontal="center" vertical="center" wrapText="1"/>
      <protection/>
    </xf>
    <xf numFmtId="0" fontId="15" fillId="0" borderId="0" xfId="36" applyFont="1" applyAlignment="1" applyProtection="1">
      <alignment horizontal="left" vertical="center"/>
      <protection/>
    </xf>
    <xf numFmtId="4" fontId="15" fillId="0" borderId="0" xfId="36" applyNumberFormat="1" applyFont="1" applyAlignment="1" applyProtection="1">
      <alignment/>
      <protection/>
    </xf>
    <xf numFmtId="0" fontId="1" fillId="0" borderId="25" xfId="36" applyFont="1" applyBorder="1" applyAlignment="1" applyProtection="1">
      <alignment vertical="center"/>
      <protection/>
    </xf>
    <xf numFmtId="0" fontId="1" fillId="0" borderId="19" xfId="36" applyBorder="1" applyAlignment="1" applyProtection="1">
      <alignment vertical="center"/>
      <protection/>
    </xf>
    <xf numFmtId="166" fontId="28" fillId="0" borderId="19" xfId="36" applyNumberFormat="1" applyFont="1" applyBorder="1" applyAlignment="1" applyProtection="1">
      <alignment/>
      <protection/>
    </xf>
    <xf numFmtId="166" fontId="28" fillId="0" borderId="20" xfId="36" applyNumberFormat="1" applyFont="1" applyBorder="1" applyAlignment="1" applyProtection="1">
      <alignment/>
      <protection/>
    </xf>
    <xf numFmtId="4" fontId="29" fillId="0" borderId="0" xfId="36" applyNumberFormat="1" applyFont="1" applyAlignment="1" applyProtection="1">
      <alignment vertical="center"/>
      <protection/>
    </xf>
    <xf numFmtId="0" fontId="30" fillId="0" borderId="0" xfId="36" applyFont="1" applyAlignment="1" applyProtection="1">
      <alignment/>
      <protection/>
    </xf>
    <xf numFmtId="0" fontId="30" fillId="0" borderId="12" xfId="36" applyFont="1" applyBorder="1" applyAlignment="1" applyProtection="1">
      <alignment/>
      <protection/>
    </xf>
    <xf numFmtId="0" fontId="30" fillId="0" borderId="0" xfId="36" applyFont="1" applyAlignment="1" applyProtection="1">
      <alignment horizontal="left"/>
      <protection/>
    </xf>
    <xf numFmtId="0" fontId="26" fillId="0" borderId="0" xfId="36" applyFont="1" applyAlignment="1" applyProtection="1">
      <alignment horizontal="left"/>
      <protection/>
    </xf>
    <xf numFmtId="4" fontId="26" fillId="0" borderId="0" xfId="36" applyNumberFormat="1" applyFont="1" applyAlignment="1" applyProtection="1">
      <alignment/>
      <protection/>
    </xf>
    <xf numFmtId="0" fontId="30" fillId="0" borderId="26" xfId="36" applyFont="1" applyBorder="1" applyAlignment="1" applyProtection="1">
      <alignment/>
      <protection/>
    </xf>
    <xf numFmtId="0" fontId="30" fillId="0" borderId="0" xfId="36" applyFont="1" applyBorder="1" applyAlignment="1" applyProtection="1">
      <alignment/>
      <protection/>
    </xf>
    <xf numFmtId="166" fontId="30" fillId="0" borderId="0" xfId="36" applyNumberFormat="1" applyFont="1" applyBorder="1" applyAlignment="1" applyProtection="1">
      <alignment/>
      <protection/>
    </xf>
    <xf numFmtId="166" fontId="30" fillId="0" borderId="21" xfId="36" applyNumberFormat="1" applyFont="1" applyBorder="1" applyAlignment="1" applyProtection="1">
      <alignment/>
      <protection/>
    </xf>
    <xf numFmtId="0" fontId="30" fillId="0" borderId="0" xfId="36" applyFont="1" applyAlignment="1" applyProtection="1">
      <alignment horizontal="center"/>
      <protection/>
    </xf>
    <xf numFmtId="4" fontId="30" fillId="0" borderId="0" xfId="36" applyNumberFormat="1" applyFont="1" applyAlignment="1" applyProtection="1">
      <alignment vertical="center"/>
      <protection/>
    </xf>
    <xf numFmtId="0" fontId="27" fillId="0" borderId="0" xfId="36" applyFont="1" applyAlignment="1" applyProtection="1">
      <alignment horizontal="left"/>
      <protection/>
    </xf>
    <xf numFmtId="4" fontId="27" fillId="0" borderId="0" xfId="36" applyNumberFormat="1" applyFont="1" applyAlignment="1" applyProtection="1">
      <alignment/>
      <protection/>
    </xf>
    <xf numFmtId="0" fontId="13" fillId="0" borderId="30" xfId="36" applyFont="1" applyBorder="1" applyAlignment="1" applyProtection="1">
      <alignment horizontal="center" vertical="center"/>
      <protection/>
    </xf>
    <xf numFmtId="49" fontId="13" fillId="0" borderId="30" xfId="36" applyNumberFormat="1" applyFont="1" applyBorder="1" applyAlignment="1" applyProtection="1">
      <alignment horizontal="left" vertical="center" wrapText="1"/>
      <protection/>
    </xf>
    <xf numFmtId="0" fontId="13" fillId="0" borderId="30" xfId="36" applyFont="1" applyBorder="1" applyAlignment="1" applyProtection="1">
      <alignment horizontal="left" vertical="center" wrapText="1"/>
      <protection/>
    </xf>
    <xf numFmtId="0" fontId="13" fillId="0" borderId="30" xfId="36" applyFont="1" applyBorder="1" applyAlignment="1" applyProtection="1">
      <alignment horizontal="center" vertical="center" wrapText="1"/>
      <protection/>
    </xf>
    <xf numFmtId="167" fontId="13" fillId="0" borderId="30" xfId="36" applyNumberFormat="1" applyFont="1" applyBorder="1" applyAlignment="1" applyProtection="1">
      <alignment vertical="center"/>
      <protection/>
    </xf>
    <xf numFmtId="4" fontId="13" fillId="0" borderId="30" xfId="36" applyNumberFormat="1" applyFont="1" applyBorder="1" applyAlignment="1" applyProtection="1">
      <alignment vertical="center"/>
      <protection/>
    </xf>
    <xf numFmtId="0" fontId="14" fillId="0" borderId="26" xfId="36" applyFont="1" applyBorder="1" applyAlignment="1" applyProtection="1">
      <alignment horizontal="left" vertical="center"/>
      <protection/>
    </xf>
    <xf numFmtId="0" fontId="14" fillId="0" borderId="0" xfId="36" applyFont="1" applyBorder="1" applyAlignment="1" applyProtection="1">
      <alignment horizontal="center" vertical="center"/>
      <protection/>
    </xf>
    <xf numFmtId="166" fontId="14" fillId="0" borderId="0" xfId="36" applyNumberFormat="1" applyFont="1" applyBorder="1" applyAlignment="1" applyProtection="1">
      <alignment vertical="center"/>
      <protection/>
    </xf>
    <xf numFmtId="166" fontId="14" fillId="0" borderId="21" xfId="36" applyNumberFormat="1" applyFont="1" applyBorder="1" applyAlignment="1" applyProtection="1">
      <alignment vertical="center"/>
      <protection/>
    </xf>
    <xf numFmtId="0" fontId="13" fillId="0" borderId="0" xfId="36" applyFont="1" applyAlignment="1" applyProtection="1">
      <alignment horizontal="left" vertical="center"/>
      <protection/>
    </xf>
    <xf numFmtId="4" fontId="1" fillId="0" borderId="0" xfId="36" applyNumberFormat="1" applyFont="1" applyAlignment="1" applyProtection="1">
      <alignment vertical="center"/>
      <protection/>
    </xf>
    <xf numFmtId="0" fontId="31" fillId="0" borderId="0" xfId="36" applyFont="1" applyAlignment="1" applyProtection="1">
      <alignment vertical="center"/>
      <protection/>
    </xf>
    <xf numFmtId="0" fontId="31" fillId="0" borderId="12" xfId="36" applyFont="1" applyBorder="1" applyAlignment="1" applyProtection="1">
      <alignment vertical="center"/>
      <protection/>
    </xf>
    <xf numFmtId="0" fontId="32" fillId="0" borderId="0" xfId="36" applyFont="1" applyAlignment="1" applyProtection="1">
      <alignment horizontal="left" vertical="center"/>
      <protection/>
    </xf>
    <xf numFmtId="0" fontId="31" fillId="0" borderId="0" xfId="36" applyFont="1" applyAlignment="1" applyProtection="1">
      <alignment horizontal="left" vertical="center"/>
      <protection/>
    </xf>
    <xf numFmtId="0" fontId="31" fillId="0" borderId="0" xfId="36" applyFont="1" applyAlignment="1" applyProtection="1">
      <alignment horizontal="left" vertical="center" wrapText="1"/>
      <protection/>
    </xf>
    <xf numFmtId="167" fontId="31" fillId="0" borderId="0" xfId="36" applyNumberFormat="1" applyFont="1" applyAlignment="1" applyProtection="1">
      <alignment vertical="center"/>
      <protection/>
    </xf>
    <xf numFmtId="0" fontId="31" fillId="0" borderId="26" xfId="36" applyFont="1" applyBorder="1" applyAlignment="1" applyProtection="1">
      <alignment vertical="center"/>
      <protection/>
    </xf>
    <xf numFmtId="0" fontId="31" fillId="0" borderId="0" xfId="36" applyFont="1" applyBorder="1" applyAlignment="1" applyProtection="1">
      <alignment vertical="center"/>
      <protection/>
    </xf>
    <xf numFmtId="0" fontId="31" fillId="0" borderId="21" xfId="36" applyFont="1" applyBorder="1" applyAlignment="1" applyProtection="1">
      <alignment vertical="center"/>
      <protection/>
    </xf>
    <xf numFmtId="0" fontId="33" fillId="0" borderId="0" xfId="36" applyFont="1" applyAlignment="1" applyProtection="1">
      <alignment vertical="center"/>
      <protection/>
    </xf>
    <xf numFmtId="0" fontId="33" fillId="0" borderId="12" xfId="36" applyFont="1" applyBorder="1" applyAlignment="1" applyProtection="1">
      <alignment vertical="center"/>
      <protection/>
    </xf>
    <xf numFmtId="0" fontId="33" fillId="0" borderId="0" xfId="36" applyFont="1" applyAlignment="1" applyProtection="1">
      <alignment horizontal="left" vertical="center"/>
      <protection/>
    </xf>
    <xf numFmtId="0" fontId="33" fillId="0" borderId="0" xfId="36" applyFont="1" applyAlignment="1" applyProtection="1">
      <alignment horizontal="left" vertical="center" wrapText="1"/>
      <protection/>
    </xf>
    <xf numFmtId="0" fontId="33" fillId="0" borderId="26" xfId="36" applyFont="1" applyBorder="1" applyAlignment="1" applyProtection="1">
      <alignment vertical="center"/>
      <protection/>
    </xf>
    <xf numFmtId="0" fontId="33" fillId="0" borderId="0" xfId="36" applyFont="1" applyBorder="1" applyAlignment="1" applyProtection="1">
      <alignment vertical="center"/>
      <protection/>
    </xf>
    <xf numFmtId="0" fontId="33" fillId="0" borderId="21" xfId="36" applyFont="1" applyBorder="1" applyAlignment="1" applyProtection="1">
      <alignment vertical="center"/>
      <protection/>
    </xf>
    <xf numFmtId="0" fontId="34" fillId="0" borderId="0" xfId="36" applyFont="1" applyAlignment="1" applyProtection="1">
      <alignment vertical="center"/>
      <protection/>
    </xf>
    <xf numFmtId="0" fontId="34" fillId="0" borderId="12" xfId="36" applyFont="1" applyBorder="1" applyAlignment="1" applyProtection="1">
      <alignment vertical="center"/>
      <protection/>
    </xf>
    <xf numFmtId="0" fontId="34" fillId="0" borderId="0" xfId="36" applyFont="1" applyAlignment="1" applyProtection="1">
      <alignment horizontal="left" vertical="center"/>
      <protection/>
    </xf>
    <xf numFmtId="0" fontId="34" fillId="0" borderId="0" xfId="36" applyFont="1" applyAlignment="1" applyProtection="1">
      <alignment horizontal="left" vertical="center" wrapText="1"/>
      <protection/>
    </xf>
    <xf numFmtId="167" fontId="34" fillId="0" borderId="0" xfId="36" applyNumberFormat="1" applyFont="1" applyAlignment="1" applyProtection="1">
      <alignment vertical="center"/>
      <protection/>
    </xf>
    <xf numFmtId="0" fontId="34" fillId="0" borderId="26" xfId="36" applyFont="1" applyBorder="1" applyAlignment="1" applyProtection="1">
      <alignment vertical="center"/>
      <protection/>
    </xf>
    <xf numFmtId="0" fontId="34" fillId="0" borderId="0" xfId="36" applyFont="1" applyBorder="1" applyAlignment="1" applyProtection="1">
      <alignment vertical="center"/>
      <protection/>
    </xf>
    <xf numFmtId="0" fontId="34" fillId="0" borderId="21" xfId="36" applyFont="1" applyBorder="1" applyAlignment="1" applyProtection="1">
      <alignment vertical="center"/>
      <protection/>
    </xf>
    <xf numFmtId="0" fontId="35" fillId="0" borderId="30" xfId="36" applyFont="1" applyBorder="1" applyAlignment="1" applyProtection="1">
      <alignment horizontal="center" vertical="center"/>
      <protection/>
    </xf>
    <xf numFmtId="49" fontId="35" fillId="0" borderId="30" xfId="36" applyNumberFormat="1" applyFont="1" applyBorder="1" applyAlignment="1" applyProtection="1">
      <alignment horizontal="left" vertical="center" wrapText="1"/>
      <protection/>
    </xf>
    <xf numFmtId="0" fontId="35" fillId="0" borderId="30" xfId="36" applyFont="1" applyBorder="1" applyAlignment="1" applyProtection="1">
      <alignment horizontal="left" vertical="center" wrapText="1"/>
      <protection/>
    </xf>
    <xf numFmtId="0" fontId="35" fillId="0" borderId="30" xfId="36" applyFont="1" applyBorder="1" applyAlignment="1" applyProtection="1">
      <alignment horizontal="center" vertical="center" wrapText="1"/>
      <protection/>
    </xf>
    <xf numFmtId="167" fontId="35" fillId="0" borderId="30" xfId="36" applyNumberFormat="1" applyFont="1" applyBorder="1" applyAlignment="1" applyProtection="1">
      <alignment vertical="center"/>
      <protection/>
    </xf>
    <xf numFmtId="4" fontId="35" fillId="0" borderId="30" xfId="36" applyNumberFormat="1" applyFont="1" applyBorder="1" applyAlignment="1" applyProtection="1">
      <alignment vertical="center"/>
      <protection/>
    </xf>
    <xf numFmtId="0" fontId="36" fillId="0" borderId="12" xfId="36" applyFont="1" applyBorder="1" applyAlignment="1" applyProtection="1">
      <alignment vertical="center"/>
      <protection/>
    </xf>
    <xf numFmtId="0" fontId="35" fillId="0" borderId="26" xfId="36" applyFont="1" applyBorder="1" applyAlignment="1" applyProtection="1">
      <alignment horizontal="left" vertical="center"/>
      <protection/>
    </xf>
    <xf numFmtId="0" fontId="35" fillId="0" borderId="0" xfId="36" applyFont="1" applyBorder="1" applyAlignment="1" applyProtection="1">
      <alignment horizontal="center" vertical="center"/>
      <protection/>
    </xf>
    <xf numFmtId="0" fontId="14" fillId="0" borderId="27" xfId="36" applyFont="1" applyBorder="1" applyAlignment="1" applyProtection="1">
      <alignment horizontal="left" vertical="center"/>
      <protection/>
    </xf>
    <xf numFmtId="0" fontId="14" fillId="0" borderId="28" xfId="36" applyFont="1" applyBorder="1" applyAlignment="1" applyProtection="1">
      <alignment horizontal="center" vertical="center"/>
      <protection/>
    </xf>
    <xf numFmtId="166" fontId="14" fillId="0" borderId="28" xfId="36" applyNumberFormat="1" applyFont="1" applyBorder="1" applyAlignment="1" applyProtection="1">
      <alignment vertical="center"/>
      <protection/>
    </xf>
    <xf numFmtId="166" fontId="14" fillId="0" borderId="29" xfId="36" applyNumberFormat="1" applyFont="1" applyBorder="1" applyAlignment="1" applyProtection="1">
      <alignment vertical="center"/>
      <protection/>
    </xf>
    <xf numFmtId="0" fontId="3" fillId="35" borderId="0" xfId="36" applyFont="1" applyFill="1" applyBorder="1" applyAlignment="1">
      <alignment horizontal="center" vertical="center"/>
      <protection/>
    </xf>
    <xf numFmtId="0" fontId="6" fillId="0" borderId="0" xfId="36" applyFont="1" applyBorder="1" applyAlignment="1">
      <alignment horizontal="left" vertical="center"/>
      <protection/>
    </xf>
    <xf numFmtId="0" fontId="7" fillId="0" borderId="0" xfId="36" applyFont="1" applyBorder="1" applyAlignment="1">
      <alignment horizontal="left" vertical="top" wrapText="1"/>
      <protection/>
    </xf>
    <xf numFmtId="0" fontId="6" fillId="0" borderId="0" xfId="36" applyFont="1" applyBorder="1" applyAlignment="1">
      <alignment horizontal="left" vertical="center" wrapText="1"/>
      <protection/>
    </xf>
    <xf numFmtId="4" fontId="8" fillId="0" borderId="14" xfId="36" applyNumberFormat="1" applyFont="1" applyBorder="1" applyAlignment="1">
      <alignment vertical="center"/>
      <protection/>
    </xf>
    <xf numFmtId="0" fontId="5" fillId="0" borderId="0" xfId="36" applyFont="1" applyBorder="1" applyAlignment="1">
      <alignment horizontal="right" vertical="center"/>
      <protection/>
    </xf>
    <xf numFmtId="164" fontId="5" fillId="0" borderId="0" xfId="36" applyNumberFormat="1" applyFont="1" applyBorder="1" applyAlignment="1">
      <alignment horizontal="left" vertical="center"/>
      <protection/>
    </xf>
    <xf numFmtId="4" fontId="9" fillId="0" borderId="0" xfId="36" applyNumberFormat="1" applyFont="1" applyBorder="1" applyAlignment="1">
      <alignment vertical="center"/>
      <protection/>
    </xf>
    <xf numFmtId="0" fontId="10" fillId="33" borderId="16" xfId="36" applyFont="1" applyFill="1" applyBorder="1" applyAlignment="1">
      <alignment horizontal="left" vertical="center"/>
      <protection/>
    </xf>
    <xf numFmtId="4" fontId="10" fillId="33" borderId="31" xfId="36" applyNumberFormat="1" applyFont="1" applyFill="1" applyBorder="1" applyAlignment="1">
      <alignment vertical="center"/>
      <protection/>
    </xf>
    <xf numFmtId="0" fontId="7" fillId="0" borderId="0" xfId="36" applyFont="1" applyBorder="1" applyAlignment="1">
      <alignment horizontal="left" vertical="center" wrapText="1"/>
      <protection/>
    </xf>
    <xf numFmtId="165" fontId="6" fillId="0" borderId="0" xfId="36" applyNumberFormat="1" applyFont="1" applyBorder="1" applyAlignment="1">
      <alignment horizontal="left" vertical="center"/>
      <protection/>
    </xf>
    <xf numFmtId="0" fontId="6" fillId="0" borderId="0" xfId="36" applyFont="1" applyBorder="1" applyAlignment="1">
      <alignment vertical="center" wrapText="1"/>
      <protection/>
    </xf>
    <xf numFmtId="0" fontId="12" fillId="0" borderId="25" xfId="36" applyFont="1" applyBorder="1" applyAlignment="1">
      <alignment horizontal="center" vertical="center"/>
      <protection/>
    </xf>
    <xf numFmtId="0" fontId="13" fillId="34" borderId="15" xfId="36" applyFont="1" applyFill="1" applyBorder="1" applyAlignment="1">
      <alignment horizontal="center" vertical="center"/>
      <protection/>
    </xf>
    <xf numFmtId="0" fontId="13" fillId="34" borderId="16" xfId="36" applyFont="1" applyFill="1" applyBorder="1" applyAlignment="1">
      <alignment horizontal="center" vertical="center"/>
      <protection/>
    </xf>
    <xf numFmtId="0" fontId="13" fillId="34" borderId="16" xfId="36" applyFont="1" applyFill="1" applyBorder="1" applyAlignment="1">
      <alignment horizontal="right" vertical="center"/>
      <protection/>
    </xf>
    <xf numFmtId="0" fontId="13" fillId="34" borderId="31" xfId="36" applyFont="1" applyFill="1" applyBorder="1" applyAlignment="1">
      <alignment horizontal="center" vertical="center"/>
      <protection/>
    </xf>
    <xf numFmtId="0" fontId="3" fillId="35" borderId="0" xfId="36" applyFont="1" applyFill="1" applyBorder="1" applyAlignment="1" applyProtection="1">
      <alignment horizontal="center" vertical="center"/>
      <protection/>
    </xf>
    <xf numFmtId="0" fontId="7" fillId="0" borderId="0" xfId="36" applyFont="1" applyBorder="1" applyAlignment="1" applyProtection="1">
      <alignment horizontal="left" vertical="center" wrapText="1"/>
      <protection/>
    </xf>
    <xf numFmtId="0" fontId="6" fillId="0" borderId="0" xfId="36" applyFont="1" applyBorder="1" applyAlignment="1" applyProtection="1">
      <alignment horizontal="left" vertical="center"/>
      <protection/>
    </xf>
    <xf numFmtId="0" fontId="6" fillId="0" borderId="0" xfId="36" applyFont="1" applyBorder="1" applyAlignment="1" applyProtection="1">
      <alignment horizontal="left" vertical="center" wrapText="1"/>
      <protection/>
    </xf>
    <xf numFmtId="0" fontId="15" fillId="0" borderId="0" xfId="36" applyFont="1" applyAlignment="1" applyProtection="1">
      <alignment vertical="center"/>
      <protection/>
    </xf>
    <xf numFmtId="4" fontId="15" fillId="0" borderId="0" xfId="36" applyNumberFormat="1" applyFont="1" applyBorder="1" applyAlignment="1" applyProtection="1">
      <alignment horizontal="right" vertical="center"/>
      <protection/>
    </xf>
    <xf numFmtId="4" fontId="15" fillId="0" borderId="0" xfId="36" applyNumberFormat="1" applyFont="1" applyBorder="1" applyAlignment="1" applyProtection="1">
      <alignment vertical="center"/>
      <protection/>
    </xf>
    <xf numFmtId="0" fontId="19" fillId="0" borderId="0" xfId="36" applyFont="1" applyAlignment="1" applyProtection="1">
      <alignment vertical="center"/>
      <protection/>
    </xf>
    <xf numFmtId="0" fontId="19" fillId="0" borderId="0" xfId="36" applyFont="1" applyBorder="1" applyAlignment="1" applyProtection="1">
      <alignment horizontal="left" vertical="center" wrapText="1"/>
      <protection/>
    </xf>
    <xf numFmtId="0" fontId="20" fillId="0" borderId="0" xfId="36" applyFont="1" applyAlignment="1" applyProtection="1">
      <alignment vertical="center"/>
      <protection/>
    </xf>
    <xf numFmtId="4" fontId="20" fillId="0" borderId="0" xfId="36" applyNumberFormat="1" applyFont="1" applyBorder="1" applyAlignment="1" applyProtection="1">
      <alignment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FFF99"/>
      <rgbColor rgb="00BEBEBE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05050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6464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295275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6670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zoomScalePageLayoutView="0" workbookViewId="0" topLeftCell="A82">
      <selection activeCell="BE103" sqref="BE103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3.28125" style="1" customWidth="1"/>
    <col min="4" max="33" width="2.140625" style="1" customWidth="1"/>
    <col min="34" max="34" width="2.7109375" style="1" customWidth="1"/>
    <col min="35" max="35" width="25.421875" style="1" customWidth="1"/>
    <col min="36" max="37" width="2.00390625" style="1" customWidth="1"/>
    <col min="38" max="38" width="6.7109375" style="1" customWidth="1"/>
    <col min="39" max="39" width="2.7109375" style="1" customWidth="1"/>
    <col min="40" max="40" width="10.7109375" style="1" customWidth="1"/>
    <col min="41" max="41" width="6.00390625" style="1" customWidth="1"/>
    <col min="42" max="42" width="3.28125" style="1" customWidth="1"/>
    <col min="43" max="43" width="0" style="1" hidden="1" customWidth="1"/>
    <col min="44" max="44" width="11.00390625" style="1" customWidth="1"/>
    <col min="45" max="56" width="0" style="1" hidden="1" customWidth="1"/>
    <col min="57" max="57" width="53.28125" style="1" customWidth="1"/>
    <col min="58" max="70" width="6.8515625" style="1" customWidth="1"/>
    <col min="71" max="91" width="0" style="1" hidden="1" customWidth="1"/>
    <col min="92" max="16384" width="6.8515625" style="1" customWidth="1"/>
  </cols>
  <sheetData>
    <row r="1" spans="1:74" ht="11.25">
      <c r="A1" s="2" t="s">
        <v>0</v>
      </c>
      <c r="AZ1" s="2"/>
      <c r="BA1" s="2" t="s">
        <v>1</v>
      </c>
      <c r="BB1" s="2"/>
      <c r="BT1" s="2" t="s">
        <v>2</v>
      </c>
      <c r="BU1" s="2" t="s">
        <v>2</v>
      </c>
      <c r="BV1" s="2" t="s">
        <v>3</v>
      </c>
    </row>
    <row r="2" spans="44:72" ht="36.75" customHeight="1">
      <c r="AR2" s="227" t="s">
        <v>4</v>
      </c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S2" s="3" t="s">
        <v>5</v>
      </c>
      <c r="BT2" s="3" t="s">
        <v>6</v>
      </c>
    </row>
    <row r="3" spans="2:72" ht="6.7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6"/>
      <c r="BS3" s="3" t="s">
        <v>5</v>
      </c>
      <c r="BT3" s="3" t="s">
        <v>7</v>
      </c>
    </row>
    <row r="4" spans="2:71" ht="24.75" customHeight="1">
      <c r="B4" s="6"/>
      <c r="D4" s="7" t="s">
        <v>8</v>
      </c>
      <c r="AR4" s="6"/>
      <c r="AS4" s="8" t="s">
        <v>9</v>
      </c>
      <c r="BS4" s="3" t="s">
        <v>10</v>
      </c>
    </row>
    <row r="5" spans="2:71" ht="12" customHeight="1">
      <c r="B5" s="6"/>
      <c r="D5" s="9" t="s">
        <v>11</v>
      </c>
      <c r="K5" s="228" t="s">
        <v>12</v>
      </c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228"/>
      <c r="AC5" s="228"/>
      <c r="AD5" s="228"/>
      <c r="AE5" s="228"/>
      <c r="AF5" s="228"/>
      <c r="AG5" s="228"/>
      <c r="AH5" s="228"/>
      <c r="AI5" s="228"/>
      <c r="AJ5" s="228"/>
      <c r="AR5" s="6"/>
      <c r="BS5" s="3" t="s">
        <v>5</v>
      </c>
    </row>
    <row r="6" spans="2:71" ht="36.75" customHeight="1">
      <c r="B6" s="6"/>
      <c r="D6" s="10" t="s">
        <v>13</v>
      </c>
      <c r="K6" s="229" t="s">
        <v>14</v>
      </c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R6" s="6"/>
      <c r="BS6" s="3" t="s">
        <v>5</v>
      </c>
    </row>
    <row r="7" spans="2:71" ht="12" customHeight="1">
      <c r="B7" s="6"/>
      <c r="D7" s="11" t="s">
        <v>15</v>
      </c>
      <c r="K7" s="12"/>
      <c r="AK7" s="11" t="s">
        <v>16</v>
      </c>
      <c r="AN7" s="12"/>
      <c r="AR7" s="6"/>
      <c r="BS7" s="3" t="s">
        <v>5</v>
      </c>
    </row>
    <row r="8" spans="2:71" ht="12" customHeight="1">
      <c r="B8" s="6"/>
      <c r="D8" s="11" t="s">
        <v>17</v>
      </c>
      <c r="K8" s="12" t="s">
        <v>18</v>
      </c>
      <c r="AK8" s="11" t="s">
        <v>19</v>
      </c>
      <c r="AN8" s="12" t="s">
        <v>20</v>
      </c>
      <c r="AR8" s="6"/>
      <c r="BS8" s="3" t="s">
        <v>5</v>
      </c>
    </row>
    <row r="9" spans="2:71" ht="14.25" customHeight="1">
      <c r="B9" s="6"/>
      <c r="AR9" s="6"/>
      <c r="BS9" s="3" t="s">
        <v>5</v>
      </c>
    </row>
    <row r="10" spans="2:71" ht="12" customHeight="1">
      <c r="B10" s="6"/>
      <c r="D10" s="11" t="s">
        <v>21</v>
      </c>
      <c r="AK10" s="11" t="s">
        <v>22</v>
      </c>
      <c r="AN10" s="12" t="s">
        <v>23</v>
      </c>
      <c r="AR10" s="6"/>
      <c r="BS10" s="3" t="s">
        <v>5</v>
      </c>
    </row>
    <row r="11" spans="2:71" ht="18" customHeight="1">
      <c r="B11" s="6"/>
      <c r="E11" s="12" t="s">
        <v>24</v>
      </c>
      <c r="AK11" s="11" t="s">
        <v>25</v>
      </c>
      <c r="AN11" s="12" t="s">
        <v>26</v>
      </c>
      <c r="AR11" s="6"/>
      <c r="BS11" s="3" t="s">
        <v>5</v>
      </c>
    </row>
    <row r="12" spans="2:71" ht="6.75" customHeight="1">
      <c r="B12" s="6"/>
      <c r="AR12" s="6"/>
      <c r="BS12" s="3" t="s">
        <v>5</v>
      </c>
    </row>
    <row r="13" spans="2:71" ht="12" customHeight="1">
      <c r="B13" s="6"/>
      <c r="D13" s="11" t="s">
        <v>27</v>
      </c>
      <c r="AK13" s="11" t="s">
        <v>22</v>
      </c>
      <c r="AN13" s="12"/>
      <c r="AR13" s="6"/>
      <c r="BS13" s="3" t="s">
        <v>5</v>
      </c>
    </row>
    <row r="14" spans="2:71" ht="12.75">
      <c r="B14" s="6"/>
      <c r="E14" s="12" t="s">
        <v>28</v>
      </c>
      <c r="AK14" s="11" t="s">
        <v>25</v>
      </c>
      <c r="AN14" s="12"/>
      <c r="AR14" s="6"/>
      <c r="BS14" s="3" t="s">
        <v>5</v>
      </c>
    </row>
    <row r="15" spans="2:71" ht="6.75" customHeight="1">
      <c r="B15" s="6"/>
      <c r="AR15" s="6"/>
      <c r="BS15" s="3" t="s">
        <v>2</v>
      </c>
    </row>
    <row r="16" spans="2:71" ht="12" customHeight="1">
      <c r="B16" s="6"/>
      <c r="D16" s="11" t="s">
        <v>29</v>
      </c>
      <c r="AK16" s="11" t="s">
        <v>22</v>
      </c>
      <c r="AN16" s="12" t="s">
        <v>30</v>
      </c>
      <c r="AR16" s="6"/>
      <c r="BS16" s="3" t="s">
        <v>2</v>
      </c>
    </row>
    <row r="17" spans="2:71" ht="18" customHeight="1">
      <c r="B17" s="6"/>
      <c r="E17" s="12" t="s">
        <v>31</v>
      </c>
      <c r="AK17" s="11" t="s">
        <v>25</v>
      </c>
      <c r="AN17" s="12" t="s">
        <v>32</v>
      </c>
      <c r="AR17" s="6"/>
      <c r="BS17" s="3" t="s">
        <v>33</v>
      </c>
    </row>
    <row r="18" spans="2:71" ht="6.75" customHeight="1">
      <c r="B18" s="6"/>
      <c r="AR18" s="6"/>
      <c r="BS18" s="3" t="s">
        <v>5</v>
      </c>
    </row>
    <row r="19" spans="2:71" ht="12" customHeight="1">
      <c r="B19" s="6"/>
      <c r="D19" s="11" t="s">
        <v>34</v>
      </c>
      <c r="AK19" s="11" t="s">
        <v>22</v>
      </c>
      <c r="AN19" s="12"/>
      <c r="AR19" s="6"/>
      <c r="BS19" s="3" t="s">
        <v>5</v>
      </c>
    </row>
    <row r="20" spans="2:71" ht="18" customHeight="1">
      <c r="B20" s="6"/>
      <c r="E20" s="12" t="s">
        <v>28</v>
      </c>
      <c r="AK20" s="11" t="s">
        <v>25</v>
      </c>
      <c r="AN20" s="12"/>
      <c r="AR20" s="6"/>
      <c r="BS20" s="3" t="s">
        <v>2</v>
      </c>
    </row>
    <row r="21" spans="2:44" ht="6.75" customHeight="1">
      <c r="B21" s="6"/>
      <c r="AR21" s="6"/>
    </row>
    <row r="22" spans="2:44" ht="12" customHeight="1">
      <c r="B22" s="6"/>
      <c r="D22" s="11" t="s">
        <v>35</v>
      </c>
      <c r="AR22" s="6"/>
    </row>
    <row r="23" spans="2:44" ht="16.5" customHeight="1">
      <c r="B23" s="6"/>
      <c r="E23" s="230"/>
      <c r="F23" s="230"/>
      <c r="G23" s="230"/>
      <c r="H23" s="230"/>
      <c r="I23" s="230"/>
      <c r="J23" s="230"/>
      <c r="K23" s="230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/>
      <c r="X23" s="230"/>
      <c r="Y23" s="230"/>
      <c r="Z23" s="230"/>
      <c r="AA23" s="230"/>
      <c r="AB23" s="230"/>
      <c r="AC23" s="230"/>
      <c r="AD23" s="230"/>
      <c r="AE23" s="230"/>
      <c r="AF23" s="230"/>
      <c r="AG23" s="230"/>
      <c r="AH23" s="230"/>
      <c r="AI23" s="230"/>
      <c r="AJ23" s="230"/>
      <c r="AK23" s="230"/>
      <c r="AL23" s="230"/>
      <c r="AM23" s="230"/>
      <c r="AN23" s="230"/>
      <c r="AR23" s="6"/>
    </row>
    <row r="24" spans="2:44" ht="6.75" customHeight="1">
      <c r="B24" s="6"/>
      <c r="AR24" s="6"/>
    </row>
    <row r="25" spans="2:44" ht="6.75" customHeight="1">
      <c r="B25" s="6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R25" s="6"/>
    </row>
    <row r="26" spans="1:57" s="18" customFormat="1" ht="25.5" customHeight="1">
      <c r="A26" s="14"/>
      <c r="B26" s="15"/>
      <c r="C26" s="14"/>
      <c r="D26" s="16" t="s">
        <v>36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231">
        <f>ROUND(AG94,2)</f>
        <v>0</v>
      </c>
      <c r="AL26" s="231"/>
      <c r="AM26" s="231"/>
      <c r="AN26" s="231"/>
      <c r="AO26" s="231"/>
      <c r="AP26" s="14"/>
      <c r="AQ26" s="14"/>
      <c r="AR26" s="15"/>
      <c r="BE26" s="14"/>
    </row>
    <row r="27" spans="1:57" s="18" customFormat="1" ht="6.75" customHeight="1">
      <c r="A27" s="14"/>
      <c r="B27" s="1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5"/>
      <c r="BE27" s="14"/>
    </row>
    <row r="28" spans="1:57" s="18" customFormat="1" ht="12.75">
      <c r="A28" s="14"/>
      <c r="B28" s="15"/>
      <c r="C28" s="14"/>
      <c r="D28" s="14"/>
      <c r="E28" s="14"/>
      <c r="F28" s="14"/>
      <c r="G28" s="14"/>
      <c r="H28" s="14"/>
      <c r="I28" s="14"/>
      <c r="J28" s="14"/>
      <c r="K28" s="14"/>
      <c r="L28" s="232" t="s">
        <v>37</v>
      </c>
      <c r="M28" s="232"/>
      <c r="N28" s="232"/>
      <c r="O28" s="232"/>
      <c r="P28" s="232"/>
      <c r="Q28" s="14"/>
      <c r="R28" s="14"/>
      <c r="S28" s="14"/>
      <c r="T28" s="14"/>
      <c r="U28" s="14"/>
      <c r="V28" s="14"/>
      <c r="W28" s="232" t="s">
        <v>38</v>
      </c>
      <c r="X28" s="232"/>
      <c r="Y28" s="232"/>
      <c r="Z28" s="232"/>
      <c r="AA28" s="232"/>
      <c r="AB28" s="232"/>
      <c r="AC28" s="232"/>
      <c r="AD28" s="232"/>
      <c r="AE28" s="232"/>
      <c r="AF28" s="14"/>
      <c r="AG28" s="14"/>
      <c r="AH28" s="14"/>
      <c r="AI28" s="14"/>
      <c r="AJ28" s="14"/>
      <c r="AK28" s="232" t="s">
        <v>39</v>
      </c>
      <c r="AL28" s="232"/>
      <c r="AM28" s="232"/>
      <c r="AN28" s="232"/>
      <c r="AO28" s="232"/>
      <c r="AP28" s="14"/>
      <c r="AQ28" s="14"/>
      <c r="AR28" s="15"/>
      <c r="BE28" s="14"/>
    </row>
    <row r="29" spans="2:44" s="19" customFormat="1" ht="14.25" customHeight="1">
      <c r="B29" s="20"/>
      <c r="D29" s="11" t="s">
        <v>40</v>
      </c>
      <c r="F29" s="11" t="s">
        <v>41</v>
      </c>
      <c r="L29" s="233">
        <v>0.21000000000000002</v>
      </c>
      <c r="M29" s="233"/>
      <c r="N29" s="233"/>
      <c r="O29" s="233"/>
      <c r="P29" s="233"/>
      <c r="W29" s="234">
        <f>ROUND(AZ94,2)</f>
        <v>0</v>
      </c>
      <c r="X29" s="234"/>
      <c r="Y29" s="234"/>
      <c r="Z29" s="234"/>
      <c r="AA29" s="234"/>
      <c r="AB29" s="234"/>
      <c r="AC29" s="234"/>
      <c r="AD29" s="234"/>
      <c r="AE29" s="234"/>
      <c r="AK29" s="234">
        <f>ROUND(AV94,2)</f>
        <v>0</v>
      </c>
      <c r="AL29" s="234"/>
      <c r="AM29" s="234"/>
      <c r="AN29" s="234"/>
      <c r="AO29" s="234"/>
      <c r="AR29" s="20"/>
    </row>
    <row r="30" spans="2:44" s="19" customFormat="1" ht="14.25" customHeight="1">
      <c r="B30" s="20"/>
      <c r="F30" s="11" t="s">
        <v>42</v>
      </c>
      <c r="L30" s="233">
        <v>0.12</v>
      </c>
      <c r="M30" s="233"/>
      <c r="N30" s="233"/>
      <c r="O30" s="233"/>
      <c r="P30" s="233"/>
      <c r="W30" s="234">
        <f>ROUND(BA94,2)</f>
        <v>0</v>
      </c>
      <c r="X30" s="234"/>
      <c r="Y30" s="234"/>
      <c r="Z30" s="234"/>
      <c r="AA30" s="234"/>
      <c r="AB30" s="234"/>
      <c r="AC30" s="234"/>
      <c r="AD30" s="234"/>
      <c r="AE30" s="234"/>
      <c r="AK30" s="234">
        <f>ROUND(AW94,2)</f>
        <v>0</v>
      </c>
      <c r="AL30" s="234"/>
      <c r="AM30" s="234"/>
      <c r="AN30" s="234"/>
      <c r="AO30" s="234"/>
      <c r="AR30" s="20"/>
    </row>
    <row r="31" spans="2:44" s="19" customFormat="1" ht="14.25" customHeight="1" hidden="1">
      <c r="B31" s="20"/>
      <c r="F31" s="11" t="s">
        <v>43</v>
      </c>
      <c r="L31" s="233">
        <v>0.21000000000000002</v>
      </c>
      <c r="M31" s="233"/>
      <c r="N31" s="233"/>
      <c r="O31" s="233"/>
      <c r="P31" s="233"/>
      <c r="W31" s="234">
        <f>ROUND(BB94,2)</f>
        <v>0</v>
      </c>
      <c r="X31" s="234"/>
      <c r="Y31" s="234"/>
      <c r="Z31" s="234"/>
      <c r="AA31" s="234"/>
      <c r="AB31" s="234"/>
      <c r="AC31" s="234"/>
      <c r="AD31" s="234"/>
      <c r="AE31" s="234"/>
      <c r="AK31" s="234">
        <v>0</v>
      </c>
      <c r="AL31" s="234"/>
      <c r="AM31" s="234"/>
      <c r="AN31" s="234"/>
      <c r="AO31" s="234"/>
      <c r="AR31" s="20"/>
    </row>
    <row r="32" spans="2:44" s="19" customFormat="1" ht="14.25" customHeight="1" hidden="1">
      <c r="B32" s="20"/>
      <c r="F32" s="11" t="s">
        <v>44</v>
      </c>
      <c r="L32" s="233">
        <v>0.12</v>
      </c>
      <c r="M32" s="233"/>
      <c r="N32" s="233"/>
      <c r="O32" s="233"/>
      <c r="P32" s="233"/>
      <c r="W32" s="234">
        <f>ROUND(BC94,2)</f>
        <v>0</v>
      </c>
      <c r="X32" s="234"/>
      <c r="Y32" s="234"/>
      <c r="Z32" s="234"/>
      <c r="AA32" s="234"/>
      <c r="AB32" s="234"/>
      <c r="AC32" s="234"/>
      <c r="AD32" s="234"/>
      <c r="AE32" s="234"/>
      <c r="AK32" s="234">
        <v>0</v>
      </c>
      <c r="AL32" s="234"/>
      <c r="AM32" s="234"/>
      <c r="AN32" s="234"/>
      <c r="AO32" s="234"/>
      <c r="AR32" s="20"/>
    </row>
    <row r="33" spans="2:44" s="19" customFormat="1" ht="14.25" customHeight="1" hidden="1">
      <c r="B33" s="20"/>
      <c r="F33" s="11" t="s">
        <v>45</v>
      </c>
      <c r="L33" s="233">
        <v>0</v>
      </c>
      <c r="M33" s="233"/>
      <c r="N33" s="233"/>
      <c r="O33" s="233"/>
      <c r="P33" s="233"/>
      <c r="W33" s="234">
        <f>ROUND(BD94,2)</f>
        <v>0</v>
      </c>
      <c r="X33" s="234"/>
      <c r="Y33" s="234"/>
      <c r="Z33" s="234"/>
      <c r="AA33" s="234"/>
      <c r="AB33" s="234"/>
      <c r="AC33" s="234"/>
      <c r="AD33" s="234"/>
      <c r="AE33" s="234"/>
      <c r="AK33" s="234">
        <v>0</v>
      </c>
      <c r="AL33" s="234"/>
      <c r="AM33" s="234"/>
      <c r="AN33" s="234"/>
      <c r="AO33" s="234"/>
      <c r="AR33" s="20"/>
    </row>
    <row r="34" spans="1:57" s="18" customFormat="1" ht="6.75" customHeight="1">
      <c r="A34" s="14"/>
      <c r="B34" s="1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5"/>
      <c r="BE34" s="14"/>
    </row>
    <row r="35" spans="1:57" s="18" customFormat="1" ht="25.5" customHeight="1">
      <c r="A35" s="14"/>
      <c r="B35" s="15"/>
      <c r="C35" s="21"/>
      <c r="D35" s="22" t="s">
        <v>46</v>
      </c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4" t="s">
        <v>47</v>
      </c>
      <c r="U35" s="23"/>
      <c r="V35" s="23"/>
      <c r="W35" s="23"/>
      <c r="X35" s="235" t="s">
        <v>48</v>
      </c>
      <c r="Y35" s="235"/>
      <c r="Z35" s="235"/>
      <c r="AA35" s="235"/>
      <c r="AB35" s="235"/>
      <c r="AC35" s="23"/>
      <c r="AD35" s="23"/>
      <c r="AE35" s="23"/>
      <c r="AF35" s="23"/>
      <c r="AG35" s="23"/>
      <c r="AH35" s="23"/>
      <c r="AI35" s="23"/>
      <c r="AJ35" s="23"/>
      <c r="AK35" s="236">
        <f>SUM(AK26:AK33)</f>
        <v>0</v>
      </c>
      <c r="AL35" s="236"/>
      <c r="AM35" s="236"/>
      <c r="AN35" s="236"/>
      <c r="AO35" s="236"/>
      <c r="AP35" s="21"/>
      <c r="AQ35" s="21"/>
      <c r="AR35" s="15"/>
      <c r="BE35" s="14"/>
    </row>
    <row r="36" spans="1:57" s="18" customFormat="1" ht="6.75" customHeight="1">
      <c r="A36" s="14"/>
      <c r="B36" s="1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5"/>
      <c r="BE36" s="14"/>
    </row>
    <row r="37" spans="1:57" s="18" customFormat="1" ht="14.25" customHeight="1">
      <c r="A37" s="14"/>
      <c r="B37" s="15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5"/>
      <c r="BE37" s="14"/>
    </row>
    <row r="38" spans="2:44" ht="14.25" customHeight="1">
      <c r="B38" s="6"/>
      <c r="AR38" s="6"/>
    </row>
    <row r="39" spans="2:44" ht="14.25" customHeight="1">
      <c r="B39" s="6"/>
      <c r="AR39" s="6"/>
    </row>
    <row r="40" spans="2:44" ht="14.25" customHeight="1">
      <c r="B40" s="6"/>
      <c r="AR40" s="6"/>
    </row>
    <row r="41" spans="2:44" ht="14.25" customHeight="1">
      <c r="B41" s="6"/>
      <c r="AR41" s="6"/>
    </row>
    <row r="42" spans="2:44" ht="14.25" customHeight="1">
      <c r="B42" s="6"/>
      <c r="AR42" s="6"/>
    </row>
    <row r="43" spans="2:44" ht="14.25" customHeight="1">
      <c r="B43" s="6"/>
      <c r="AR43" s="6"/>
    </row>
    <row r="44" spans="2:44" ht="14.25" customHeight="1">
      <c r="B44" s="6"/>
      <c r="AR44" s="6"/>
    </row>
    <row r="45" spans="2:44" ht="14.25" customHeight="1">
      <c r="B45" s="6"/>
      <c r="AR45" s="6"/>
    </row>
    <row r="46" spans="2:44" ht="14.25" customHeight="1">
      <c r="B46" s="6"/>
      <c r="AR46" s="6"/>
    </row>
    <row r="47" spans="2:44" ht="14.25" customHeight="1">
      <c r="B47" s="6"/>
      <c r="AR47" s="6"/>
    </row>
    <row r="48" spans="2:44" ht="14.25" customHeight="1">
      <c r="B48" s="6"/>
      <c r="AR48" s="6"/>
    </row>
    <row r="49" spans="2:44" s="18" customFormat="1" ht="14.25" customHeight="1">
      <c r="B49" s="25"/>
      <c r="D49" s="26" t="s">
        <v>49</v>
      </c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6" t="s">
        <v>50</v>
      </c>
      <c r="AI49" s="27"/>
      <c r="AJ49" s="27"/>
      <c r="AK49" s="27"/>
      <c r="AL49" s="27"/>
      <c r="AM49" s="27"/>
      <c r="AN49" s="27"/>
      <c r="AO49" s="27"/>
      <c r="AR49" s="25"/>
    </row>
    <row r="50" spans="2:44" ht="11.25">
      <c r="B50" s="6"/>
      <c r="AR50" s="6"/>
    </row>
    <row r="51" spans="2:44" ht="11.25">
      <c r="B51" s="6"/>
      <c r="AR51" s="6"/>
    </row>
    <row r="52" spans="2:44" ht="11.25">
      <c r="B52" s="6"/>
      <c r="AR52" s="6"/>
    </row>
    <row r="53" spans="2:44" ht="11.25">
      <c r="B53" s="6"/>
      <c r="AR53" s="6"/>
    </row>
    <row r="54" spans="2:44" ht="11.25">
      <c r="B54" s="6"/>
      <c r="AR54" s="6"/>
    </row>
    <row r="55" spans="2:44" ht="11.25">
      <c r="B55" s="6"/>
      <c r="AR55" s="6"/>
    </row>
    <row r="56" spans="2:44" ht="11.25">
      <c r="B56" s="6"/>
      <c r="AR56" s="6"/>
    </row>
    <row r="57" spans="2:44" ht="11.25">
      <c r="B57" s="6"/>
      <c r="AR57" s="6"/>
    </row>
    <row r="58" spans="2:44" ht="11.25">
      <c r="B58" s="6"/>
      <c r="AR58" s="6"/>
    </row>
    <row r="59" spans="2:44" ht="11.25">
      <c r="B59" s="6"/>
      <c r="AR59" s="6"/>
    </row>
    <row r="60" spans="1:57" s="18" customFormat="1" ht="12.75">
      <c r="A60" s="14"/>
      <c r="B60" s="15"/>
      <c r="C60" s="14"/>
      <c r="D60" s="28" t="s">
        <v>51</v>
      </c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28" t="s">
        <v>52</v>
      </c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28" t="s">
        <v>51</v>
      </c>
      <c r="AI60" s="17"/>
      <c r="AJ60" s="17"/>
      <c r="AK60" s="17"/>
      <c r="AL60" s="17"/>
      <c r="AM60" s="28" t="s">
        <v>52</v>
      </c>
      <c r="AN60" s="17"/>
      <c r="AO60" s="17"/>
      <c r="AP60" s="14"/>
      <c r="AQ60" s="14"/>
      <c r="AR60" s="15"/>
      <c r="BE60" s="14"/>
    </row>
    <row r="61" spans="2:44" ht="11.25">
      <c r="B61" s="6"/>
      <c r="AR61" s="6"/>
    </row>
    <row r="62" spans="2:44" ht="11.25">
      <c r="B62" s="6"/>
      <c r="AR62" s="6"/>
    </row>
    <row r="63" spans="2:44" ht="11.25">
      <c r="B63" s="6"/>
      <c r="AR63" s="6"/>
    </row>
    <row r="64" spans="1:57" s="18" customFormat="1" ht="12.75">
      <c r="A64" s="14"/>
      <c r="B64" s="15"/>
      <c r="C64" s="14"/>
      <c r="D64" s="26" t="s">
        <v>53</v>
      </c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6" t="s">
        <v>54</v>
      </c>
      <c r="AI64" s="29"/>
      <c r="AJ64" s="29"/>
      <c r="AK64" s="29"/>
      <c r="AL64" s="29"/>
      <c r="AM64" s="29"/>
      <c r="AN64" s="29"/>
      <c r="AO64" s="29"/>
      <c r="AP64" s="14"/>
      <c r="AQ64" s="14"/>
      <c r="AR64" s="15"/>
      <c r="BE64" s="14"/>
    </row>
    <row r="65" spans="2:44" ht="11.25">
      <c r="B65" s="6"/>
      <c r="AR65" s="6"/>
    </row>
    <row r="66" spans="2:44" ht="11.25">
      <c r="B66" s="6"/>
      <c r="AR66" s="6"/>
    </row>
    <row r="67" spans="2:44" ht="11.25">
      <c r="B67" s="6"/>
      <c r="AR67" s="6"/>
    </row>
    <row r="68" spans="2:44" ht="11.25">
      <c r="B68" s="6"/>
      <c r="AR68" s="6"/>
    </row>
    <row r="69" spans="2:44" ht="11.25">
      <c r="B69" s="6"/>
      <c r="AR69" s="6"/>
    </row>
    <row r="70" spans="2:44" ht="11.25">
      <c r="B70" s="6"/>
      <c r="AR70" s="6"/>
    </row>
    <row r="71" spans="2:44" ht="11.25">
      <c r="B71" s="6"/>
      <c r="AR71" s="6"/>
    </row>
    <row r="72" spans="2:44" ht="11.25">
      <c r="B72" s="6"/>
      <c r="AR72" s="6"/>
    </row>
    <row r="73" spans="2:44" ht="11.25">
      <c r="B73" s="6"/>
      <c r="AR73" s="6"/>
    </row>
    <row r="74" spans="2:44" ht="11.25">
      <c r="B74" s="6"/>
      <c r="AR74" s="6"/>
    </row>
    <row r="75" spans="1:57" s="18" customFormat="1" ht="12.75">
      <c r="A75" s="14"/>
      <c r="B75" s="15"/>
      <c r="C75" s="14"/>
      <c r="D75" s="28" t="s">
        <v>51</v>
      </c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28" t="s">
        <v>52</v>
      </c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28" t="s">
        <v>51</v>
      </c>
      <c r="AI75" s="17"/>
      <c r="AJ75" s="17"/>
      <c r="AK75" s="17"/>
      <c r="AL75" s="17"/>
      <c r="AM75" s="28" t="s">
        <v>52</v>
      </c>
      <c r="AN75" s="17"/>
      <c r="AO75" s="17"/>
      <c r="AP75" s="14"/>
      <c r="AQ75" s="14"/>
      <c r="AR75" s="15"/>
      <c r="BE75" s="14"/>
    </row>
    <row r="76" spans="1:57" s="18" customFormat="1" ht="11.25">
      <c r="A76" s="14"/>
      <c r="B76" s="15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5"/>
      <c r="BE76" s="14"/>
    </row>
    <row r="77" spans="1:57" s="18" customFormat="1" ht="6.75" customHeight="1">
      <c r="A77" s="14"/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15"/>
      <c r="BE77" s="14"/>
    </row>
    <row r="81" spans="1:57" s="18" customFormat="1" ht="6.75" customHeight="1">
      <c r="A81" s="14"/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15"/>
      <c r="BE81" s="14"/>
    </row>
    <row r="82" spans="1:57" s="18" customFormat="1" ht="24.75" customHeight="1">
      <c r="A82" s="14"/>
      <c r="B82" s="15"/>
      <c r="C82" s="7" t="s">
        <v>55</v>
      </c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5"/>
      <c r="BE82" s="14"/>
    </row>
    <row r="83" spans="1:57" s="18" customFormat="1" ht="6.75" customHeight="1">
      <c r="A83" s="14"/>
      <c r="B83" s="15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5"/>
      <c r="BE83" s="14"/>
    </row>
    <row r="84" spans="2:44" s="34" customFormat="1" ht="12" customHeight="1">
      <c r="B84" s="35"/>
      <c r="C84" s="11" t="s">
        <v>11</v>
      </c>
      <c r="L84" s="34" t="str">
        <f>K5</f>
        <v>02/2024</v>
      </c>
      <c r="AR84" s="35"/>
    </row>
    <row r="85" spans="2:44" s="36" customFormat="1" ht="36.75" customHeight="1">
      <c r="B85" s="37"/>
      <c r="C85" s="38" t="s">
        <v>13</v>
      </c>
      <c r="L85" s="237" t="str">
        <f>K6</f>
        <v>OBNOVA SPORTOVNÍHO POVRCHU BĚŽECKÉ DRÁHY ZŠ BOROVSKÉHO, KARVINÁ</v>
      </c>
      <c r="M85" s="237"/>
      <c r="N85" s="237"/>
      <c r="O85" s="237"/>
      <c r="P85" s="237"/>
      <c r="Q85" s="237"/>
      <c r="R85" s="237"/>
      <c r="S85" s="237"/>
      <c r="T85" s="237"/>
      <c r="U85" s="237"/>
      <c r="V85" s="237"/>
      <c r="W85" s="237"/>
      <c r="X85" s="237"/>
      <c r="Y85" s="237"/>
      <c r="Z85" s="237"/>
      <c r="AA85" s="237"/>
      <c r="AB85" s="237"/>
      <c r="AC85" s="237"/>
      <c r="AD85" s="237"/>
      <c r="AE85" s="237"/>
      <c r="AF85" s="237"/>
      <c r="AG85" s="237"/>
      <c r="AH85" s="237"/>
      <c r="AI85" s="237"/>
      <c r="AJ85" s="237"/>
      <c r="AR85" s="37"/>
    </row>
    <row r="86" spans="1:57" s="18" customFormat="1" ht="6.75" customHeight="1">
      <c r="A86" s="14"/>
      <c r="B86" s="15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5"/>
      <c r="BE86" s="14"/>
    </row>
    <row r="87" spans="1:57" s="18" customFormat="1" ht="12" customHeight="1">
      <c r="A87" s="14"/>
      <c r="B87" s="15"/>
      <c r="C87" s="11" t="s">
        <v>17</v>
      </c>
      <c r="D87" s="14"/>
      <c r="E87" s="14"/>
      <c r="F87" s="14"/>
      <c r="G87" s="14"/>
      <c r="H87" s="14"/>
      <c r="I87" s="14"/>
      <c r="J87" s="14"/>
      <c r="K87" s="14"/>
      <c r="L87" s="39" t="str">
        <f>IF(K8="","",K8)</f>
        <v>venkovní areál u ZŠ Borovského</v>
      </c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1" t="s">
        <v>19</v>
      </c>
      <c r="AJ87" s="14"/>
      <c r="AK87" s="14"/>
      <c r="AL87" s="14"/>
      <c r="AM87" s="238" t="str">
        <f>IF(AN8="","",AN8)</f>
        <v>5. 3. 2024</v>
      </c>
      <c r="AN87" s="238"/>
      <c r="AO87" s="14"/>
      <c r="AP87" s="14"/>
      <c r="AQ87" s="14"/>
      <c r="AR87" s="15"/>
      <c r="BE87" s="14"/>
    </row>
    <row r="88" spans="1:57" s="18" customFormat="1" ht="6.75" customHeight="1">
      <c r="A88" s="14"/>
      <c r="B88" s="15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5"/>
      <c r="BE88" s="14"/>
    </row>
    <row r="89" spans="1:57" s="18" customFormat="1" ht="15" customHeight="1">
      <c r="A89" s="14"/>
      <c r="B89" s="15"/>
      <c r="C89" s="11" t="s">
        <v>21</v>
      </c>
      <c r="D89" s="14"/>
      <c r="E89" s="14"/>
      <c r="F89" s="14"/>
      <c r="G89" s="14"/>
      <c r="H89" s="14"/>
      <c r="I89" s="14"/>
      <c r="J89" s="14"/>
      <c r="K89" s="14"/>
      <c r="L89" s="34" t="str">
        <f>IF(E11="","",E11)</f>
        <v>Statutární město Karviná</v>
      </c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1" t="s">
        <v>29</v>
      </c>
      <c r="AJ89" s="14"/>
      <c r="AK89" s="14"/>
      <c r="AL89" s="14"/>
      <c r="AM89" s="239" t="str">
        <f>IF(E17="","",E17)</f>
        <v>Ing. Marek Papoušek</v>
      </c>
      <c r="AN89" s="239"/>
      <c r="AO89" s="239"/>
      <c r="AP89" s="239"/>
      <c r="AQ89" s="14"/>
      <c r="AR89" s="15"/>
      <c r="AS89" s="240" t="s">
        <v>56</v>
      </c>
      <c r="AT89" s="240"/>
      <c r="AU89" s="40"/>
      <c r="AV89" s="40"/>
      <c r="AW89" s="40"/>
      <c r="AX89" s="40"/>
      <c r="AY89" s="40"/>
      <c r="AZ89" s="40"/>
      <c r="BA89" s="40"/>
      <c r="BB89" s="40"/>
      <c r="BC89" s="40"/>
      <c r="BD89" s="41"/>
      <c r="BE89" s="14"/>
    </row>
    <row r="90" spans="1:57" s="18" customFormat="1" ht="15" customHeight="1">
      <c r="A90" s="14"/>
      <c r="B90" s="15"/>
      <c r="C90" s="11" t="s">
        <v>27</v>
      </c>
      <c r="D90" s="14"/>
      <c r="E90" s="14"/>
      <c r="F90" s="14"/>
      <c r="G90" s="14"/>
      <c r="H90" s="14"/>
      <c r="I90" s="14"/>
      <c r="J90" s="14"/>
      <c r="K90" s="14"/>
      <c r="L90" s="34" t="str">
        <f>IF(E14="","",E14)</f>
        <v> </v>
      </c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1" t="s">
        <v>34</v>
      </c>
      <c r="AJ90" s="14"/>
      <c r="AK90" s="14"/>
      <c r="AL90" s="14"/>
      <c r="AM90" s="239" t="str">
        <f>IF(E20="","",E20)</f>
        <v> </v>
      </c>
      <c r="AN90" s="239"/>
      <c r="AO90" s="239"/>
      <c r="AP90" s="239"/>
      <c r="AQ90" s="14"/>
      <c r="AR90" s="15"/>
      <c r="AS90" s="240"/>
      <c r="AT90" s="240"/>
      <c r="AU90" s="42"/>
      <c r="AV90" s="42"/>
      <c r="AW90" s="42"/>
      <c r="AX90" s="42"/>
      <c r="AY90" s="42"/>
      <c r="AZ90" s="42"/>
      <c r="BA90" s="42"/>
      <c r="BB90" s="42"/>
      <c r="BC90" s="42"/>
      <c r="BD90" s="43"/>
      <c r="BE90" s="14"/>
    </row>
    <row r="91" spans="1:57" s="18" customFormat="1" ht="10.5" customHeight="1">
      <c r="A91" s="14"/>
      <c r="B91" s="15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5"/>
      <c r="AS91" s="240"/>
      <c r="AT91" s="240"/>
      <c r="AU91" s="42"/>
      <c r="AV91" s="42"/>
      <c r="AW91" s="42"/>
      <c r="AX91" s="42"/>
      <c r="AY91" s="42"/>
      <c r="AZ91" s="42"/>
      <c r="BA91" s="42"/>
      <c r="BB91" s="42"/>
      <c r="BC91" s="42"/>
      <c r="BD91" s="43"/>
      <c r="BE91" s="14"/>
    </row>
    <row r="92" spans="1:57" s="18" customFormat="1" ht="29.25" customHeight="1">
      <c r="A92" s="14"/>
      <c r="B92" s="15"/>
      <c r="C92" s="241" t="s">
        <v>57</v>
      </c>
      <c r="D92" s="241"/>
      <c r="E92" s="241"/>
      <c r="F92" s="241"/>
      <c r="G92" s="241"/>
      <c r="H92" s="44"/>
      <c r="I92" s="242" t="s">
        <v>58</v>
      </c>
      <c r="J92" s="242"/>
      <c r="K92" s="242"/>
      <c r="L92" s="242"/>
      <c r="M92" s="242"/>
      <c r="N92" s="242"/>
      <c r="O92" s="242"/>
      <c r="P92" s="242"/>
      <c r="Q92" s="242"/>
      <c r="R92" s="242"/>
      <c r="S92" s="242"/>
      <c r="T92" s="242"/>
      <c r="U92" s="242"/>
      <c r="V92" s="242"/>
      <c r="W92" s="242"/>
      <c r="X92" s="242"/>
      <c r="Y92" s="242"/>
      <c r="Z92" s="242"/>
      <c r="AA92" s="242"/>
      <c r="AB92" s="242"/>
      <c r="AC92" s="242"/>
      <c r="AD92" s="242"/>
      <c r="AE92" s="242"/>
      <c r="AF92" s="242"/>
      <c r="AG92" s="243" t="s">
        <v>59</v>
      </c>
      <c r="AH92" s="243"/>
      <c r="AI92" s="243"/>
      <c r="AJ92" s="243"/>
      <c r="AK92" s="243"/>
      <c r="AL92" s="243"/>
      <c r="AM92" s="243"/>
      <c r="AN92" s="244" t="s">
        <v>60</v>
      </c>
      <c r="AO92" s="244"/>
      <c r="AP92" s="244"/>
      <c r="AQ92" s="45" t="s">
        <v>61</v>
      </c>
      <c r="AR92" s="15"/>
      <c r="AS92" s="46" t="s">
        <v>62</v>
      </c>
      <c r="AT92" s="47" t="s">
        <v>63</v>
      </c>
      <c r="AU92" s="47" t="s">
        <v>64</v>
      </c>
      <c r="AV92" s="47" t="s">
        <v>65</v>
      </c>
      <c r="AW92" s="47" t="s">
        <v>66</v>
      </c>
      <c r="AX92" s="47" t="s">
        <v>67</v>
      </c>
      <c r="AY92" s="47" t="s">
        <v>68</v>
      </c>
      <c r="AZ92" s="47" t="s">
        <v>69</v>
      </c>
      <c r="BA92" s="47" t="s">
        <v>70</v>
      </c>
      <c r="BB92" s="47" t="s">
        <v>71</v>
      </c>
      <c r="BC92" s="47" t="s">
        <v>72</v>
      </c>
      <c r="BD92" s="48" t="s">
        <v>73</v>
      </c>
      <c r="BE92" s="14"/>
    </row>
    <row r="93" spans="1:57" s="18" customFormat="1" ht="10.5" customHeight="1">
      <c r="A93" s="14"/>
      <c r="B93" s="15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5"/>
      <c r="AS93" s="4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1"/>
      <c r="BE93" s="14"/>
    </row>
    <row r="94" spans="2:90" s="52" customFormat="1" ht="32.25" customHeight="1">
      <c r="B94" s="53"/>
      <c r="C94" s="158" t="s">
        <v>74</v>
      </c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249"/>
      <c r="S94" s="249"/>
      <c r="T94" s="249"/>
      <c r="U94" s="249"/>
      <c r="V94" s="249"/>
      <c r="W94" s="249"/>
      <c r="X94" s="249"/>
      <c r="Y94" s="249"/>
      <c r="Z94" s="249"/>
      <c r="AA94" s="249"/>
      <c r="AB94" s="249"/>
      <c r="AC94" s="249"/>
      <c r="AD94" s="249"/>
      <c r="AE94" s="249"/>
      <c r="AF94" s="249"/>
      <c r="AG94" s="250">
        <f>ROUND(AG95,2)</f>
        <v>0</v>
      </c>
      <c r="AH94" s="250"/>
      <c r="AI94" s="250"/>
      <c r="AJ94" s="250"/>
      <c r="AK94" s="250"/>
      <c r="AL94" s="250"/>
      <c r="AM94" s="250"/>
      <c r="AN94" s="251">
        <f>SUM(AG94,AT94)</f>
        <v>0</v>
      </c>
      <c r="AO94" s="251"/>
      <c r="AP94" s="251"/>
      <c r="AQ94" s="54"/>
      <c r="AR94" s="53"/>
      <c r="AS94" s="55">
        <f>ROUND(AS95,2)</f>
        <v>0</v>
      </c>
      <c r="AT94" s="56">
        <f>ROUND(SUM(AV94:AW94),2)</f>
        <v>0</v>
      </c>
      <c r="AU94" s="57">
        <f>ROUND(AU95,5)</f>
        <v>388.30432</v>
      </c>
      <c r="AV94" s="56">
        <f>ROUND(AZ94*L29,2)</f>
        <v>0</v>
      </c>
      <c r="AW94" s="56">
        <f>ROUND(BA94*L30,2)</f>
        <v>0</v>
      </c>
      <c r="AX94" s="56">
        <f>ROUND(BB94*L29,2)</f>
        <v>0</v>
      </c>
      <c r="AY94" s="56">
        <f>ROUND(BC94*L30,2)</f>
        <v>0</v>
      </c>
      <c r="AZ94" s="56">
        <f>ROUND(AZ95,2)</f>
        <v>0</v>
      </c>
      <c r="BA94" s="56">
        <f>ROUND(BA95,2)</f>
        <v>0</v>
      </c>
      <c r="BB94" s="56">
        <f>ROUND(BB95,2)</f>
        <v>0</v>
      </c>
      <c r="BC94" s="56">
        <f>ROUND(BC95,2)</f>
        <v>0</v>
      </c>
      <c r="BD94" s="58">
        <f>ROUND(BD95,2)</f>
        <v>0</v>
      </c>
      <c r="BS94" s="59" t="s">
        <v>75</v>
      </c>
      <c r="BT94" s="59" t="s">
        <v>76</v>
      </c>
      <c r="BV94" s="59" t="s">
        <v>77</v>
      </c>
      <c r="BW94" s="59" t="s">
        <v>3</v>
      </c>
      <c r="BX94" s="59" t="s">
        <v>78</v>
      </c>
      <c r="CL94" s="59"/>
    </row>
    <row r="95" spans="1:90" s="67" customFormat="1" ht="37.5" customHeight="1">
      <c r="A95" s="60" t="s">
        <v>79</v>
      </c>
      <c r="B95" s="61"/>
      <c r="C95" s="252"/>
      <c r="D95" s="253" t="s">
        <v>12</v>
      </c>
      <c r="E95" s="253"/>
      <c r="F95" s="253"/>
      <c r="G95" s="253"/>
      <c r="H95" s="253"/>
      <c r="I95" s="254"/>
      <c r="J95" s="253" t="s">
        <v>14</v>
      </c>
      <c r="K95" s="253"/>
      <c r="L95" s="253"/>
      <c r="M95" s="253"/>
      <c r="N95" s="253"/>
      <c r="O95" s="253"/>
      <c r="P95" s="253"/>
      <c r="Q95" s="253"/>
      <c r="R95" s="253"/>
      <c r="S95" s="253"/>
      <c r="T95" s="253"/>
      <c r="U95" s="253"/>
      <c r="V95" s="253"/>
      <c r="W95" s="253"/>
      <c r="X95" s="253"/>
      <c r="Y95" s="253"/>
      <c r="Z95" s="253"/>
      <c r="AA95" s="253"/>
      <c r="AB95" s="253"/>
      <c r="AC95" s="253"/>
      <c r="AD95" s="253"/>
      <c r="AE95" s="253"/>
      <c r="AF95" s="253"/>
      <c r="AG95" s="255">
        <f>'02-2024 - OBNOVA SPORTOVN...'!J28</f>
        <v>0</v>
      </c>
      <c r="AH95" s="255"/>
      <c r="AI95" s="255"/>
      <c r="AJ95" s="255"/>
      <c r="AK95" s="255"/>
      <c r="AL95" s="255"/>
      <c r="AM95" s="255"/>
      <c r="AN95" s="255">
        <f>SUM(AG95,AT95)</f>
        <v>0</v>
      </c>
      <c r="AO95" s="255"/>
      <c r="AP95" s="255"/>
      <c r="AQ95" s="62" t="s">
        <v>80</v>
      </c>
      <c r="AR95" s="61"/>
      <c r="AS95" s="63">
        <v>0</v>
      </c>
      <c r="AT95" s="64">
        <f>ROUND(SUM(AV95:AW95),2)</f>
        <v>0</v>
      </c>
      <c r="AU95" s="65">
        <f>'02-2024 - OBNOVA SPORTOVN...'!P120</f>
        <v>388.304324</v>
      </c>
      <c r="AV95" s="64">
        <f>'02-2024 - OBNOVA SPORTOVN...'!J31</f>
        <v>0</v>
      </c>
      <c r="AW95" s="64">
        <f>'02-2024 - OBNOVA SPORTOVN...'!J32</f>
        <v>0</v>
      </c>
      <c r="AX95" s="64">
        <f>'02-2024 - OBNOVA SPORTOVN...'!J33</f>
        <v>0</v>
      </c>
      <c r="AY95" s="64">
        <f>'02-2024 - OBNOVA SPORTOVN...'!J34</f>
        <v>0</v>
      </c>
      <c r="AZ95" s="64">
        <f>'02-2024 - OBNOVA SPORTOVN...'!F31</f>
        <v>0</v>
      </c>
      <c r="BA95" s="64">
        <f>'02-2024 - OBNOVA SPORTOVN...'!F32</f>
        <v>0</v>
      </c>
      <c r="BB95" s="64">
        <f>'02-2024 - OBNOVA SPORTOVN...'!F33</f>
        <v>0</v>
      </c>
      <c r="BC95" s="64">
        <f>'02-2024 - OBNOVA SPORTOVN...'!F34</f>
        <v>0</v>
      </c>
      <c r="BD95" s="66">
        <f>'02-2024 - OBNOVA SPORTOVN...'!F35</f>
        <v>0</v>
      </c>
      <c r="BT95" s="68" t="s">
        <v>81</v>
      </c>
      <c r="BU95" s="68" t="s">
        <v>82</v>
      </c>
      <c r="BV95" s="68" t="s">
        <v>77</v>
      </c>
      <c r="BW95" s="68" t="s">
        <v>3</v>
      </c>
      <c r="BX95" s="68" t="s">
        <v>78</v>
      </c>
      <c r="CL95" s="68"/>
    </row>
    <row r="96" spans="1:57" s="18" customFormat="1" ht="30" customHeight="1">
      <c r="A96" s="14"/>
      <c r="B96" s="15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5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</row>
    <row r="97" spans="1:57" s="18" customFormat="1" ht="6.75" customHeight="1">
      <c r="A97" s="14"/>
      <c r="B97" s="30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15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</row>
  </sheetData>
  <sheetProtection formatRows="0" selectLockedCells="1" selectUnlockedCells="1"/>
  <mergeCells count="40">
    <mergeCell ref="AG94:AM94"/>
    <mergeCell ref="AN94:AP94"/>
    <mergeCell ref="D95:H95"/>
    <mergeCell ref="J95:AF95"/>
    <mergeCell ref="AG95:AM95"/>
    <mergeCell ref="AN95:AP9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L33:P33"/>
    <mergeCell ref="W33:AE33"/>
    <mergeCell ref="AK33:AO33"/>
    <mergeCell ref="X35:AB35"/>
    <mergeCell ref="AK35:AO35"/>
    <mergeCell ref="L85:AJ85"/>
    <mergeCell ref="L31:P31"/>
    <mergeCell ref="W31:AE31"/>
    <mergeCell ref="AK31:AO31"/>
    <mergeCell ref="L32:P32"/>
    <mergeCell ref="W32:AE32"/>
    <mergeCell ref="AK32:AO32"/>
    <mergeCell ref="L29:P29"/>
    <mergeCell ref="W29:AE29"/>
    <mergeCell ref="AK29:AO29"/>
    <mergeCell ref="L30:P30"/>
    <mergeCell ref="W30:AE30"/>
    <mergeCell ref="AK30:AO30"/>
    <mergeCell ref="AR2:BE2"/>
    <mergeCell ref="K5:AJ5"/>
    <mergeCell ref="K6:AJ6"/>
    <mergeCell ref="E23:AN23"/>
    <mergeCell ref="AK26:AO26"/>
    <mergeCell ref="L28:P28"/>
    <mergeCell ref="W28:AE28"/>
    <mergeCell ref="AK28:AO28"/>
  </mergeCells>
  <hyperlinks>
    <hyperlink ref="A95" location="'02-2024 - OBNOVA SPORTOVN!..'.C2" display="/"/>
  </hyperlinks>
  <printOptions/>
  <pageMargins left="0.39375" right="0.39375" top="0.39375" bottom="0.39375" header="0.5118055555555555" footer="0"/>
  <pageSetup fitToHeight="100" fitToWidth="1" horizontalDpi="300" verticalDpi="300" orientation="portrait" paperSize="9" r:id="rId2"/>
  <headerFooter alignWithMargins="0">
    <oddFooter>&amp;C&amp;"Arial CE,obyčejné"&amp;8Strana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tabSelected="1" zoomScalePageLayoutView="0" workbookViewId="0" topLeftCell="A53">
      <selection activeCell="I123" sqref="I123"/>
    </sheetView>
  </sheetViews>
  <sheetFormatPr defaultColWidth="6.8515625" defaultRowHeight="12.75"/>
  <cols>
    <col min="1" max="1" width="6.7109375" style="69" customWidth="1"/>
    <col min="2" max="2" width="0.9921875" style="69" customWidth="1"/>
    <col min="3" max="3" width="3.28125" style="69" customWidth="1"/>
    <col min="4" max="4" width="3.421875" style="69" customWidth="1"/>
    <col min="5" max="5" width="13.7109375" style="69" customWidth="1"/>
    <col min="6" max="6" width="40.7109375" style="69" customWidth="1"/>
    <col min="7" max="7" width="6.00390625" style="69" customWidth="1"/>
    <col min="8" max="8" width="11.28125" style="69" customWidth="1"/>
    <col min="9" max="9" width="12.7109375" style="69" customWidth="1"/>
    <col min="10" max="11" width="17.8515625" style="69" customWidth="1"/>
    <col min="12" max="12" width="7.421875" style="69" customWidth="1"/>
    <col min="13" max="21" width="0" style="69" hidden="1" customWidth="1"/>
    <col min="22" max="22" width="9.8515625" style="69" customWidth="1"/>
    <col min="23" max="23" width="13.140625" style="69" customWidth="1"/>
    <col min="24" max="24" width="9.8515625" style="69" customWidth="1"/>
    <col min="25" max="25" width="12.00390625" style="69" customWidth="1"/>
    <col min="26" max="26" width="8.8515625" style="69" customWidth="1"/>
    <col min="27" max="27" width="12.00390625" style="69" customWidth="1"/>
    <col min="28" max="28" width="13.140625" style="69" customWidth="1"/>
    <col min="29" max="29" width="8.8515625" style="69" customWidth="1"/>
    <col min="30" max="30" width="12.00390625" style="69" customWidth="1"/>
    <col min="31" max="31" width="13.140625" style="69" customWidth="1"/>
    <col min="32" max="43" width="6.8515625" style="69" customWidth="1"/>
    <col min="44" max="65" width="0" style="69" hidden="1" customWidth="1"/>
    <col min="66" max="16384" width="6.8515625" style="69" customWidth="1"/>
  </cols>
  <sheetData>
    <row r="2" spans="12:56" ht="36.75" customHeight="1">
      <c r="L2" s="245" t="s">
        <v>4</v>
      </c>
      <c r="M2" s="245"/>
      <c r="N2" s="245"/>
      <c r="O2" s="245"/>
      <c r="P2" s="245"/>
      <c r="Q2" s="245"/>
      <c r="R2" s="245"/>
      <c r="S2" s="245"/>
      <c r="T2" s="245"/>
      <c r="U2" s="245"/>
      <c r="V2" s="245"/>
      <c r="AT2" s="91" t="s">
        <v>3</v>
      </c>
      <c r="AZ2" s="92" t="s">
        <v>83</v>
      </c>
      <c r="BA2" s="92" t="s">
        <v>84</v>
      </c>
      <c r="BB2" s="92" t="s">
        <v>85</v>
      </c>
      <c r="BC2" s="92" t="s">
        <v>86</v>
      </c>
      <c r="BD2" s="92" t="s">
        <v>87</v>
      </c>
    </row>
    <row r="3" spans="2:46" ht="6.75" customHeight="1">
      <c r="B3" s="93"/>
      <c r="C3" s="94"/>
      <c r="D3" s="94"/>
      <c r="E3" s="94"/>
      <c r="F3" s="94"/>
      <c r="G3" s="94"/>
      <c r="H3" s="94"/>
      <c r="I3" s="94"/>
      <c r="J3" s="94"/>
      <c r="K3" s="94"/>
      <c r="L3" s="95"/>
      <c r="AT3" s="91" t="s">
        <v>87</v>
      </c>
    </row>
    <row r="4" spans="2:46" ht="24.75" customHeight="1">
      <c r="B4" s="95"/>
      <c r="D4" s="96" t="s">
        <v>88</v>
      </c>
      <c r="L4" s="95"/>
      <c r="M4" s="97" t="s">
        <v>9</v>
      </c>
      <c r="AT4" s="91" t="s">
        <v>2</v>
      </c>
    </row>
    <row r="5" spans="2:12" ht="6.75" customHeight="1">
      <c r="B5" s="95"/>
      <c r="L5" s="95"/>
    </row>
    <row r="6" spans="1:31" s="102" customFormat="1" ht="12" customHeight="1">
      <c r="A6" s="98"/>
      <c r="B6" s="99"/>
      <c r="C6" s="98"/>
      <c r="D6" s="100" t="s">
        <v>13</v>
      </c>
      <c r="E6" s="98"/>
      <c r="F6" s="98"/>
      <c r="G6" s="98"/>
      <c r="H6" s="98"/>
      <c r="I6" s="98"/>
      <c r="J6" s="98"/>
      <c r="K6" s="98"/>
      <c r="L6" s="101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</row>
    <row r="7" spans="1:31" s="102" customFormat="1" ht="30" customHeight="1">
      <c r="A7" s="98"/>
      <c r="B7" s="99"/>
      <c r="C7" s="98"/>
      <c r="D7" s="98"/>
      <c r="E7" s="246" t="s">
        <v>14</v>
      </c>
      <c r="F7" s="246"/>
      <c r="G7" s="246"/>
      <c r="H7" s="246"/>
      <c r="I7" s="98"/>
      <c r="J7" s="98"/>
      <c r="K7" s="98"/>
      <c r="L7" s="101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</row>
    <row r="8" spans="1:31" s="102" customFormat="1" ht="11.25">
      <c r="A8" s="98"/>
      <c r="B8" s="99"/>
      <c r="C8" s="98"/>
      <c r="D8" s="98"/>
      <c r="E8" s="98"/>
      <c r="F8" s="98"/>
      <c r="G8" s="98"/>
      <c r="H8" s="98"/>
      <c r="I8" s="98"/>
      <c r="J8" s="98"/>
      <c r="K8" s="98"/>
      <c r="L8" s="101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</row>
    <row r="9" spans="1:31" s="102" customFormat="1" ht="12" customHeight="1">
      <c r="A9" s="98"/>
      <c r="B9" s="99"/>
      <c r="C9" s="98"/>
      <c r="D9" s="100" t="s">
        <v>15</v>
      </c>
      <c r="E9" s="98"/>
      <c r="F9" s="103"/>
      <c r="G9" s="98"/>
      <c r="H9" s="98"/>
      <c r="I9" s="100" t="s">
        <v>16</v>
      </c>
      <c r="J9" s="103"/>
      <c r="K9" s="98"/>
      <c r="L9" s="101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</row>
    <row r="10" spans="1:31" s="102" customFormat="1" ht="12" customHeight="1">
      <c r="A10" s="98"/>
      <c r="B10" s="99"/>
      <c r="C10" s="98"/>
      <c r="D10" s="100" t="s">
        <v>17</v>
      </c>
      <c r="E10" s="98"/>
      <c r="F10" s="103" t="s">
        <v>18</v>
      </c>
      <c r="G10" s="98"/>
      <c r="H10" s="98"/>
      <c r="I10" s="100" t="s">
        <v>19</v>
      </c>
      <c r="J10" s="104" t="str">
        <f>'Rekapitulace stavby'!AN8</f>
        <v>5. 3. 2024</v>
      </c>
      <c r="K10" s="98"/>
      <c r="L10" s="101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</row>
    <row r="11" spans="1:31" s="102" customFormat="1" ht="10.5" customHeight="1">
      <c r="A11" s="98"/>
      <c r="B11" s="99"/>
      <c r="C11" s="98"/>
      <c r="D11" s="98"/>
      <c r="E11" s="98"/>
      <c r="F11" s="98"/>
      <c r="G11" s="98"/>
      <c r="H11" s="98"/>
      <c r="I11" s="98"/>
      <c r="J11" s="98"/>
      <c r="K11" s="98"/>
      <c r="L11" s="101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</row>
    <row r="12" spans="1:31" s="102" customFormat="1" ht="12" customHeight="1">
      <c r="A12" s="98"/>
      <c r="B12" s="99"/>
      <c r="C12" s="98"/>
      <c r="D12" s="100" t="s">
        <v>21</v>
      </c>
      <c r="E12" s="98"/>
      <c r="F12" s="98"/>
      <c r="G12" s="98"/>
      <c r="H12" s="98"/>
      <c r="I12" s="100" t="s">
        <v>22</v>
      </c>
      <c r="J12" s="103" t="s">
        <v>23</v>
      </c>
      <c r="K12" s="98"/>
      <c r="L12" s="101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</row>
    <row r="13" spans="1:31" s="102" customFormat="1" ht="18" customHeight="1">
      <c r="A13" s="98"/>
      <c r="B13" s="99"/>
      <c r="C13" s="98"/>
      <c r="D13" s="98"/>
      <c r="E13" s="103" t="s">
        <v>24</v>
      </c>
      <c r="F13" s="98"/>
      <c r="G13" s="98"/>
      <c r="H13" s="98"/>
      <c r="I13" s="100" t="s">
        <v>25</v>
      </c>
      <c r="J13" s="103" t="s">
        <v>26</v>
      </c>
      <c r="K13" s="98"/>
      <c r="L13" s="101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</row>
    <row r="14" spans="1:31" s="102" customFormat="1" ht="6.75" customHeight="1">
      <c r="A14" s="98"/>
      <c r="B14" s="99"/>
      <c r="C14" s="98"/>
      <c r="D14" s="98"/>
      <c r="E14" s="98"/>
      <c r="F14" s="98"/>
      <c r="G14" s="98"/>
      <c r="H14" s="98"/>
      <c r="I14" s="98"/>
      <c r="J14" s="98"/>
      <c r="K14" s="98"/>
      <c r="L14" s="101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</row>
    <row r="15" spans="1:31" s="102" customFormat="1" ht="12" customHeight="1">
      <c r="A15" s="98"/>
      <c r="B15" s="99"/>
      <c r="C15" s="98"/>
      <c r="D15" s="100" t="s">
        <v>27</v>
      </c>
      <c r="E15" s="98"/>
      <c r="F15" s="98"/>
      <c r="G15" s="98"/>
      <c r="H15" s="98"/>
      <c r="I15" s="100" t="s">
        <v>22</v>
      </c>
      <c r="J15" s="103">
        <f>'Rekapitulace stavby'!AN13</f>
        <v>0</v>
      </c>
      <c r="K15" s="98"/>
      <c r="L15" s="101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</row>
    <row r="16" spans="1:31" s="102" customFormat="1" ht="18" customHeight="1">
      <c r="A16" s="98"/>
      <c r="B16" s="99"/>
      <c r="C16" s="98"/>
      <c r="D16" s="98"/>
      <c r="E16" s="247" t="str">
        <f>'Rekapitulace stavby'!E14</f>
        <v> </v>
      </c>
      <c r="F16" s="247"/>
      <c r="G16" s="247"/>
      <c r="H16" s="247"/>
      <c r="I16" s="100" t="s">
        <v>25</v>
      </c>
      <c r="J16" s="103">
        <f>'Rekapitulace stavby'!AN14</f>
        <v>0</v>
      </c>
      <c r="K16" s="98"/>
      <c r="L16" s="101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</row>
    <row r="17" spans="1:31" s="102" customFormat="1" ht="6.75" customHeight="1">
      <c r="A17" s="98"/>
      <c r="B17" s="99"/>
      <c r="C17" s="98"/>
      <c r="D17" s="98"/>
      <c r="E17" s="98"/>
      <c r="F17" s="98"/>
      <c r="G17" s="98"/>
      <c r="H17" s="98"/>
      <c r="I17" s="98"/>
      <c r="J17" s="98"/>
      <c r="K17" s="98"/>
      <c r="L17" s="101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</row>
    <row r="18" spans="1:31" s="102" customFormat="1" ht="12" customHeight="1">
      <c r="A18" s="98"/>
      <c r="B18" s="99"/>
      <c r="C18" s="98"/>
      <c r="D18" s="100" t="s">
        <v>29</v>
      </c>
      <c r="E18" s="98"/>
      <c r="F18" s="98"/>
      <c r="G18" s="98"/>
      <c r="H18" s="98"/>
      <c r="I18" s="100" t="s">
        <v>22</v>
      </c>
      <c r="J18" s="103" t="s">
        <v>30</v>
      </c>
      <c r="K18" s="98"/>
      <c r="L18" s="101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</row>
    <row r="19" spans="1:31" s="102" customFormat="1" ht="18" customHeight="1">
      <c r="A19" s="98"/>
      <c r="B19" s="99"/>
      <c r="C19" s="98"/>
      <c r="D19" s="98"/>
      <c r="E19" s="103" t="s">
        <v>31</v>
      </c>
      <c r="F19" s="98"/>
      <c r="G19" s="98"/>
      <c r="H19" s="98"/>
      <c r="I19" s="100" t="s">
        <v>25</v>
      </c>
      <c r="J19" s="103" t="s">
        <v>32</v>
      </c>
      <c r="K19" s="98"/>
      <c r="L19" s="101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</row>
    <row r="20" spans="1:31" s="102" customFormat="1" ht="6.75" customHeight="1">
      <c r="A20" s="98"/>
      <c r="B20" s="99"/>
      <c r="C20" s="98"/>
      <c r="D20" s="98"/>
      <c r="E20" s="98"/>
      <c r="F20" s="98"/>
      <c r="G20" s="98"/>
      <c r="H20" s="98"/>
      <c r="I20" s="98"/>
      <c r="J20" s="98"/>
      <c r="K20" s="98"/>
      <c r="L20" s="101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</row>
    <row r="21" spans="1:31" s="102" customFormat="1" ht="12" customHeight="1">
      <c r="A21" s="98"/>
      <c r="B21" s="99"/>
      <c r="C21" s="98"/>
      <c r="D21" s="100" t="s">
        <v>34</v>
      </c>
      <c r="E21" s="98"/>
      <c r="F21" s="98"/>
      <c r="G21" s="98"/>
      <c r="H21" s="98"/>
      <c r="I21" s="100" t="s">
        <v>22</v>
      </c>
      <c r="J21" s="103">
        <f>IF('Rekapitulace stavby'!AN19="","",'Rekapitulace stavby'!AN19)</f>
      </c>
      <c r="K21" s="98"/>
      <c r="L21" s="101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</row>
    <row r="22" spans="1:31" s="102" customFormat="1" ht="18" customHeight="1">
      <c r="A22" s="98"/>
      <c r="B22" s="99"/>
      <c r="C22" s="98"/>
      <c r="D22" s="98"/>
      <c r="E22" s="103" t="str">
        <f>IF('Rekapitulace stavby'!E20="","",'Rekapitulace stavby'!E20)</f>
        <v> </v>
      </c>
      <c r="F22" s="98"/>
      <c r="G22" s="98"/>
      <c r="H22" s="98"/>
      <c r="I22" s="100" t="s">
        <v>25</v>
      </c>
      <c r="J22" s="103">
        <f>IF('Rekapitulace stavby'!AN20="","",'Rekapitulace stavby'!AN20)</f>
      </c>
      <c r="K22" s="98"/>
      <c r="L22" s="101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</row>
    <row r="23" spans="1:31" s="102" customFormat="1" ht="6.75" customHeight="1">
      <c r="A23" s="98"/>
      <c r="B23" s="99"/>
      <c r="C23" s="98"/>
      <c r="D23" s="98"/>
      <c r="E23" s="98"/>
      <c r="F23" s="98"/>
      <c r="G23" s="98"/>
      <c r="H23" s="98"/>
      <c r="I23" s="98"/>
      <c r="J23" s="98"/>
      <c r="K23" s="98"/>
      <c r="L23" s="101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</row>
    <row r="24" spans="1:31" s="102" customFormat="1" ht="12" customHeight="1">
      <c r="A24" s="98"/>
      <c r="B24" s="99"/>
      <c r="C24" s="98"/>
      <c r="D24" s="100" t="s">
        <v>35</v>
      </c>
      <c r="E24" s="98"/>
      <c r="F24" s="98"/>
      <c r="G24" s="98"/>
      <c r="H24" s="98"/>
      <c r="I24" s="98"/>
      <c r="J24" s="98"/>
      <c r="K24" s="98"/>
      <c r="L24" s="101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</row>
    <row r="25" spans="1:31" s="108" customFormat="1" ht="16.5" customHeight="1">
      <c r="A25" s="105"/>
      <c r="B25" s="106"/>
      <c r="C25" s="105"/>
      <c r="D25" s="105"/>
      <c r="E25" s="248"/>
      <c r="F25" s="248"/>
      <c r="G25" s="248"/>
      <c r="H25" s="248"/>
      <c r="I25" s="105"/>
      <c r="J25" s="105"/>
      <c r="K25" s="105"/>
      <c r="L25" s="107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</row>
    <row r="26" spans="1:31" s="102" customFormat="1" ht="6.75" customHeight="1">
      <c r="A26" s="98"/>
      <c r="B26" s="99"/>
      <c r="C26" s="98"/>
      <c r="D26" s="98"/>
      <c r="E26" s="98"/>
      <c r="F26" s="98"/>
      <c r="G26" s="98"/>
      <c r="H26" s="98"/>
      <c r="I26" s="98"/>
      <c r="J26" s="98"/>
      <c r="K26" s="98"/>
      <c r="L26" s="101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</row>
    <row r="27" spans="1:31" s="102" customFormat="1" ht="6.75" customHeight="1">
      <c r="A27" s="98"/>
      <c r="B27" s="99"/>
      <c r="C27" s="98"/>
      <c r="D27" s="109"/>
      <c r="E27" s="109"/>
      <c r="F27" s="109"/>
      <c r="G27" s="109"/>
      <c r="H27" s="109"/>
      <c r="I27" s="109"/>
      <c r="J27" s="109"/>
      <c r="K27" s="109"/>
      <c r="L27" s="101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</row>
    <row r="28" spans="1:31" s="102" customFormat="1" ht="25.5" customHeight="1">
      <c r="A28" s="98"/>
      <c r="B28" s="99"/>
      <c r="C28" s="98"/>
      <c r="D28" s="110" t="s">
        <v>36</v>
      </c>
      <c r="E28" s="98"/>
      <c r="F28" s="98"/>
      <c r="G28" s="98"/>
      <c r="H28" s="98"/>
      <c r="I28" s="98"/>
      <c r="J28" s="111">
        <f>ROUND(J120,2)</f>
        <v>0</v>
      </c>
      <c r="K28" s="98"/>
      <c r="L28" s="101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</row>
    <row r="29" spans="1:31" s="102" customFormat="1" ht="6.75" customHeight="1">
      <c r="A29" s="98"/>
      <c r="B29" s="99"/>
      <c r="C29" s="98"/>
      <c r="D29" s="109"/>
      <c r="E29" s="109"/>
      <c r="F29" s="109"/>
      <c r="G29" s="109"/>
      <c r="H29" s="109"/>
      <c r="I29" s="109"/>
      <c r="J29" s="109"/>
      <c r="K29" s="109"/>
      <c r="L29" s="101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102" customFormat="1" ht="14.25" customHeight="1">
      <c r="A30" s="98"/>
      <c r="B30" s="99"/>
      <c r="C30" s="98"/>
      <c r="D30" s="98"/>
      <c r="E30" s="98"/>
      <c r="F30" s="112" t="s">
        <v>38</v>
      </c>
      <c r="G30" s="98"/>
      <c r="H30" s="98"/>
      <c r="I30" s="112" t="s">
        <v>37</v>
      </c>
      <c r="J30" s="112" t="s">
        <v>39</v>
      </c>
      <c r="K30" s="98"/>
      <c r="L30" s="101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</row>
    <row r="31" spans="1:31" s="102" customFormat="1" ht="14.25" customHeight="1">
      <c r="A31" s="98"/>
      <c r="B31" s="99"/>
      <c r="C31" s="98"/>
      <c r="D31" s="113" t="s">
        <v>40</v>
      </c>
      <c r="E31" s="100" t="s">
        <v>41</v>
      </c>
      <c r="F31" s="114">
        <f>ROUND((SUM(BE120:BE179)),2)</f>
        <v>0</v>
      </c>
      <c r="G31" s="98"/>
      <c r="H31" s="98"/>
      <c r="I31" s="115">
        <v>0.21000000000000002</v>
      </c>
      <c r="J31" s="114">
        <f>ROUND(((SUM(BE120:BE179))*I31),2)</f>
        <v>0</v>
      </c>
      <c r="K31" s="98"/>
      <c r="L31" s="101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</row>
    <row r="32" spans="1:31" s="102" customFormat="1" ht="14.25" customHeight="1">
      <c r="A32" s="98"/>
      <c r="B32" s="99"/>
      <c r="C32" s="98"/>
      <c r="D32" s="98"/>
      <c r="E32" s="100" t="s">
        <v>42</v>
      </c>
      <c r="F32" s="114">
        <f>ROUND((SUM(BF120:BF179)),2)</f>
        <v>0</v>
      </c>
      <c r="G32" s="98"/>
      <c r="H32" s="98"/>
      <c r="I32" s="115">
        <v>0.12</v>
      </c>
      <c r="J32" s="114">
        <f>ROUND(((SUM(BF120:BF179))*I32),2)</f>
        <v>0</v>
      </c>
      <c r="K32" s="98"/>
      <c r="L32" s="101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</row>
    <row r="33" spans="1:31" s="102" customFormat="1" ht="14.25" customHeight="1" hidden="1">
      <c r="A33" s="98"/>
      <c r="B33" s="99"/>
      <c r="C33" s="98"/>
      <c r="D33" s="98"/>
      <c r="E33" s="100" t="s">
        <v>43</v>
      </c>
      <c r="F33" s="114">
        <f>ROUND((SUM(BG120:BG179)),2)</f>
        <v>0</v>
      </c>
      <c r="G33" s="98"/>
      <c r="H33" s="98"/>
      <c r="I33" s="115">
        <v>0.21000000000000002</v>
      </c>
      <c r="J33" s="114">
        <f>0</f>
        <v>0</v>
      </c>
      <c r="K33" s="98"/>
      <c r="L33" s="101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</row>
    <row r="34" spans="1:31" s="102" customFormat="1" ht="14.25" customHeight="1" hidden="1">
      <c r="A34" s="98"/>
      <c r="B34" s="99"/>
      <c r="C34" s="98"/>
      <c r="D34" s="98"/>
      <c r="E34" s="100" t="s">
        <v>44</v>
      </c>
      <c r="F34" s="114">
        <f>ROUND((SUM(BH120:BH179)),2)</f>
        <v>0</v>
      </c>
      <c r="G34" s="98"/>
      <c r="H34" s="98"/>
      <c r="I34" s="115">
        <v>0.12</v>
      </c>
      <c r="J34" s="114">
        <f>0</f>
        <v>0</v>
      </c>
      <c r="K34" s="98"/>
      <c r="L34" s="101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</row>
    <row r="35" spans="1:31" s="102" customFormat="1" ht="14.25" customHeight="1" hidden="1">
      <c r="A35" s="98"/>
      <c r="B35" s="99"/>
      <c r="C35" s="98"/>
      <c r="D35" s="98"/>
      <c r="E35" s="100" t="s">
        <v>45</v>
      </c>
      <c r="F35" s="114">
        <f>ROUND((SUM(BI120:BI179)),2)</f>
        <v>0</v>
      </c>
      <c r="G35" s="98"/>
      <c r="H35" s="98"/>
      <c r="I35" s="115">
        <v>0</v>
      </c>
      <c r="J35" s="114">
        <f>0</f>
        <v>0</v>
      </c>
      <c r="K35" s="98"/>
      <c r="L35" s="101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</row>
    <row r="36" spans="1:31" s="102" customFormat="1" ht="6.75" customHeight="1">
      <c r="A36" s="98"/>
      <c r="B36" s="99"/>
      <c r="C36" s="98"/>
      <c r="D36" s="98"/>
      <c r="E36" s="98"/>
      <c r="F36" s="98"/>
      <c r="G36" s="98"/>
      <c r="H36" s="98"/>
      <c r="I36" s="98"/>
      <c r="J36" s="98"/>
      <c r="K36" s="98"/>
      <c r="L36" s="101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</row>
    <row r="37" spans="1:31" s="102" customFormat="1" ht="25.5" customHeight="1">
      <c r="A37" s="98"/>
      <c r="B37" s="99"/>
      <c r="C37" s="116"/>
      <c r="D37" s="117" t="s">
        <v>46</v>
      </c>
      <c r="E37" s="118"/>
      <c r="F37" s="118"/>
      <c r="G37" s="119" t="s">
        <v>47</v>
      </c>
      <c r="H37" s="120" t="s">
        <v>48</v>
      </c>
      <c r="I37" s="118"/>
      <c r="J37" s="121">
        <f>SUM(J28:J35)</f>
        <v>0</v>
      </c>
      <c r="K37" s="122"/>
      <c r="L37" s="101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</row>
    <row r="38" spans="1:31" s="102" customFormat="1" ht="14.25" customHeight="1">
      <c r="A38" s="98"/>
      <c r="B38" s="99"/>
      <c r="C38" s="98"/>
      <c r="D38" s="98"/>
      <c r="E38" s="98"/>
      <c r="F38" s="98"/>
      <c r="G38" s="98"/>
      <c r="H38" s="98"/>
      <c r="I38" s="98"/>
      <c r="J38" s="98"/>
      <c r="K38" s="98"/>
      <c r="L38" s="101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</row>
    <row r="39" spans="2:12" ht="14.25" customHeight="1">
      <c r="B39" s="95"/>
      <c r="L39" s="95"/>
    </row>
    <row r="40" spans="2:12" ht="14.25" customHeight="1">
      <c r="B40" s="95"/>
      <c r="L40" s="95"/>
    </row>
    <row r="41" spans="2:12" ht="14.25" customHeight="1">
      <c r="B41" s="95"/>
      <c r="L41" s="95"/>
    </row>
    <row r="42" spans="2:12" ht="14.25" customHeight="1">
      <c r="B42" s="95"/>
      <c r="L42" s="95"/>
    </row>
    <row r="43" spans="2:12" ht="14.25" customHeight="1">
      <c r="B43" s="95"/>
      <c r="L43" s="95"/>
    </row>
    <row r="44" spans="2:12" ht="14.25" customHeight="1">
      <c r="B44" s="95"/>
      <c r="L44" s="95"/>
    </row>
    <row r="45" spans="2:12" ht="14.25" customHeight="1">
      <c r="B45" s="95"/>
      <c r="L45" s="95"/>
    </row>
    <row r="46" spans="2:12" ht="14.25" customHeight="1">
      <c r="B46" s="95"/>
      <c r="L46" s="95"/>
    </row>
    <row r="47" spans="2:12" ht="14.25" customHeight="1">
      <c r="B47" s="95"/>
      <c r="L47" s="95"/>
    </row>
    <row r="48" spans="2:12" ht="14.25" customHeight="1">
      <c r="B48" s="95"/>
      <c r="L48" s="95"/>
    </row>
    <row r="49" spans="2:12" ht="14.25" customHeight="1">
      <c r="B49" s="95"/>
      <c r="L49" s="95"/>
    </row>
    <row r="50" spans="2:12" s="102" customFormat="1" ht="14.25" customHeight="1">
      <c r="B50" s="101"/>
      <c r="D50" s="123" t="s">
        <v>49</v>
      </c>
      <c r="E50" s="124"/>
      <c r="F50" s="124"/>
      <c r="G50" s="123" t="s">
        <v>50</v>
      </c>
      <c r="H50" s="124"/>
      <c r="I50" s="124"/>
      <c r="J50" s="124"/>
      <c r="K50" s="124"/>
      <c r="L50" s="101"/>
    </row>
    <row r="51" spans="2:12" ht="11.25">
      <c r="B51" s="95"/>
      <c r="L51" s="95"/>
    </row>
    <row r="52" spans="2:12" ht="11.25">
      <c r="B52" s="95"/>
      <c r="L52" s="95"/>
    </row>
    <row r="53" spans="2:12" ht="11.25">
      <c r="B53" s="95"/>
      <c r="L53" s="95"/>
    </row>
    <row r="54" spans="2:12" ht="11.25">
      <c r="B54" s="95"/>
      <c r="L54" s="95"/>
    </row>
    <row r="55" spans="2:12" ht="11.25">
      <c r="B55" s="95"/>
      <c r="L55" s="95"/>
    </row>
    <row r="56" spans="2:12" ht="11.25">
      <c r="B56" s="95"/>
      <c r="L56" s="95"/>
    </row>
    <row r="57" spans="2:12" ht="11.25">
      <c r="B57" s="95"/>
      <c r="L57" s="95"/>
    </row>
    <row r="58" spans="2:12" ht="11.25">
      <c r="B58" s="95"/>
      <c r="L58" s="95"/>
    </row>
    <row r="59" spans="2:12" ht="11.25">
      <c r="B59" s="95"/>
      <c r="L59" s="95"/>
    </row>
    <row r="60" spans="2:12" ht="11.25">
      <c r="B60" s="95"/>
      <c r="L60" s="95"/>
    </row>
    <row r="61" spans="1:31" s="102" customFormat="1" ht="12.75">
      <c r="A61" s="98"/>
      <c r="B61" s="99"/>
      <c r="C61" s="98"/>
      <c r="D61" s="125" t="s">
        <v>51</v>
      </c>
      <c r="E61" s="126"/>
      <c r="F61" s="127" t="s">
        <v>52</v>
      </c>
      <c r="G61" s="125" t="s">
        <v>51</v>
      </c>
      <c r="H61" s="126"/>
      <c r="I61" s="126"/>
      <c r="J61" s="128" t="s">
        <v>52</v>
      </c>
      <c r="K61" s="126"/>
      <c r="L61" s="101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</row>
    <row r="62" spans="2:12" ht="11.25">
      <c r="B62" s="95"/>
      <c r="L62" s="95"/>
    </row>
    <row r="63" spans="2:12" ht="11.25">
      <c r="B63" s="95"/>
      <c r="L63" s="95"/>
    </row>
    <row r="64" spans="2:12" ht="11.25">
      <c r="B64" s="95"/>
      <c r="L64" s="95"/>
    </row>
    <row r="65" spans="1:31" s="102" customFormat="1" ht="12.75">
      <c r="A65" s="98"/>
      <c r="B65" s="99"/>
      <c r="C65" s="98"/>
      <c r="D65" s="123" t="s">
        <v>53</v>
      </c>
      <c r="E65" s="129"/>
      <c r="F65" s="129"/>
      <c r="G65" s="123" t="s">
        <v>54</v>
      </c>
      <c r="H65" s="129"/>
      <c r="I65" s="129"/>
      <c r="J65" s="129"/>
      <c r="K65" s="129"/>
      <c r="L65" s="101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</row>
    <row r="66" spans="2:12" ht="11.25">
      <c r="B66" s="95"/>
      <c r="L66" s="95"/>
    </row>
    <row r="67" spans="2:12" ht="11.25">
      <c r="B67" s="95"/>
      <c r="L67" s="95"/>
    </row>
    <row r="68" spans="2:12" ht="11.25">
      <c r="B68" s="95"/>
      <c r="L68" s="95"/>
    </row>
    <row r="69" spans="2:12" ht="11.25">
      <c r="B69" s="95"/>
      <c r="L69" s="95"/>
    </row>
    <row r="70" spans="2:12" ht="11.25">
      <c r="B70" s="95"/>
      <c r="L70" s="95"/>
    </row>
    <row r="71" spans="2:12" ht="11.25">
      <c r="B71" s="95"/>
      <c r="L71" s="95"/>
    </row>
    <row r="72" spans="2:12" ht="11.25">
      <c r="B72" s="95"/>
      <c r="L72" s="95"/>
    </row>
    <row r="73" spans="2:12" ht="11.25">
      <c r="B73" s="95"/>
      <c r="L73" s="95"/>
    </row>
    <row r="74" spans="2:12" ht="11.25">
      <c r="B74" s="95"/>
      <c r="L74" s="95"/>
    </row>
    <row r="75" spans="2:12" ht="11.25">
      <c r="B75" s="95"/>
      <c r="L75" s="95"/>
    </row>
    <row r="76" spans="1:31" s="102" customFormat="1" ht="12.75">
      <c r="A76" s="98"/>
      <c r="B76" s="99"/>
      <c r="C76" s="98"/>
      <c r="D76" s="125" t="s">
        <v>51</v>
      </c>
      <c r="E76" s="126"/>
      <c r="F76" s="127" t="s">
        <v>52</v>
      </c>
      <c r="G76" s="125" t="s">
        <v>51</v>
      </c>
      <c r="H76" s="126"/>
      <c r="I76" s="126"/>
      <c r="J76" s="128" t="s">
        <v>52</v>
      </c>
      <c r="K76" s="126"/>
      <c r="L76" s="101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</row>
    <row r="77" spans="1:31" s="102" customFormat="1" ht="14.25" customHeight="1">
      <c r="A77" s="98"/>
      <c r="B77" s="130"/>
      <c r="C77" s="131"/>
      <c r="D77" s="131"/>
      <c r="E77" s="131"/>
      <c r="F77" s="131"/>
      <c r="G77" s="131"/>
      <c r="H77" s="131"/>
      <c r="I77" s="131"/>
      <c r="J77" s="131"/>
      <c r="K77" s="131"/>
      <c r="L77" s="101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</row>
    <row r="81" spans="1:31" s="102" customFormat="1" ht="6.75" customHeight="1" hidden="1">
      <c r="A81" s="98"/>
      <c r="B81" s="132"/>
      <c r="C81" s="133"/>
      <c r="D81" s="133"/>
      <c r="E81" s="133"/>
      <c r="F81" s="133"/>
      <c r="G81" s="133"/>
      <c r="H81" s="133"/>
      <c r="I81" s="133"/>
      <c r="J81" s="133"/>
      <c r="K81" s="133"/>
      <c r="L81" s="101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</row>
    <row r="82" spans="1:31" s="102" customFormat="1" ht="24.75" customHeight="1" hidden="1">
      <c r="A82" s="98"/>
      <c r="B82" s="99"/>
      <c r="C82" s="96" t="s">
        <v>89</v>
      </c>
      <c r="D82" s="98"/>
      <c r="E82" s="98"/>
      <c r="F82" s="98"/>
      <c r="G82" s="98"/>
      <c r="H82" s="98"/>
      <c r="I82" s="98"/>
      <c r="J82" s="98"/>
      <c r="K82" s="98"/>
      <c r="L82" s="101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</row>
    <row r="83" spans="1:31" s="102" customFormat="1" ht="6.75" customHeight="1" hidden="1">
      <c r="A83" s="98"/>
      <c r="B83" s="99"/>
      <c r="C83" s="98"/>
      <c r="D83" s="98"/>
      <c r="E83" s="98"/>
      <c r="F83" s="98"/>
      <c r="G83" s="98"/>
      <c r="H83" s="98"/>
      <c r="I83" s="98"/>
      <c r="J83" s="98"/>
      <c r="K83" s="98"/>
      <c r="L83" s="101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</row>
    <row r="84" spans="1:31" s="102" customFormat="1" ht="12" customHeight="1" hidden="1">
      <c r="A84" s="98"/>
      <c r="B84" s="99"/>
      <c r="C84" s="100" t="s">
        <v>13</v>
      </c>
      <c r="D84" s="98"/>
      <c r="E84" s="98"/>
      <c r="F84" s="98"/>
      <c r="G84" s="98"/>
      <c r="H84" s="98"/>
      <c r="I84" s="98"/>
      <c r="J84" s="98"/>
      <c r="K84" s="98"/>
      <c r="L84" s="101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</row>
    <row r="85" spans="1:31" s="102" customFormat="1" ht="30" customHeight="1" hidden="1">
      <c r="A85" s="98"/>
      <c r="B85" s="99"/>
      <c r="C85" s="98"/>
      <c r="D85" s="98"/>
      <c r="E85" s="246" t="str">
        <f>E7</f>
        <v>OBNOVA SPORTOVNÍHO POVRCHU BĚŽECKÉ DRÁHY ZŠ BOROVSKÉHO, KARVINÁ</v>
      </c>
      <c r="F85" s="246"/>
      <c r="G85" s="246"/>
      <c r="H85" s="246"/>
      <c r="I85" s="98"/>
      <c r="J85" s="98"/>
      <c r="K85" s="98"/>
      <c r="L85" s="101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</row>
    <row r="86" spans="1:31" s="102" customFormat="1" ht="6.75" customHeight="1" hidden="1">
      <c r="A86" s="98"/>
      <c r="B86" s="99"/>
      <c r="C86" s="98"/>
      <c r="D86" s="98"/>
      <c r="E86" s="98"/>
      <c r="F86" s="98"/>
      <c r="G86" s="98"/>
      <c r="H86" s="98"/>
      <c r="I86" s="98"/>
      <c r="J86" s="98"/>
      <c r="K86" s="98"/>
      <c r="L86" s="101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</row>
    <row r="87" spans="1:31" s="102" customFormat="1" ht="12" customHeight="1" hidden="1">
      <c r="A87" s="98"/>
      <c r="B87" s="99"/>
      <c r="C87" s="100" t="s">
        <v>17</v>
      </c>
      <c r="D87" s="98"/>
      <c r="E87" s="98"/>
      <c r="F87" s="103" t="str">
        <f>F10</f>
        <v>venkovní areál u ZŠ Borovského</v>
      </c>
      <c r="G87" s="98"/>
      <c r="H87" s="98"/>
      <c r="I87" s="100" t="s">
        <v>19</v>
      </c>
      <c r="J87" s="104" t="str">
        <f>IF(J10="","",J10)</f>
        <v>5. 3. 2024</v>
      </c>
      <c r="K87" s="98"/>
      <c r="L87" s="101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</row>
    <row r="88" spans="1:31" s="102" customFormat="1" ht="6.75" customHeight="1" hidden="1">
      <c r="A88" s="98"/>
      <c r="B88" s="99"/>
      <c r="C88" s="98"/>
      <c r="D88" s="98"/>
      <c r="E88" s="98"/>
      <c r="F88" s="98"/>
      <c r="G88" s="98"/>
      <c r="H88" s="98"/>
      <c r="I88" s="98"/>
      <c r="J88" s="98"/>
      <c r="K88" s="98"/>
      <c r="L88" s="101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</row>
    <row r="89" spans="1:31" s="102" customFormat="1" ht="15" customHeight="1" hidden="1">
      <c r="A89" s="98"/>
      <c r="B89" s="99"/>
      <c r="C89" s="100" t="s">
        <v>21</v>
      </c>
      <c r="D89" s="98"/>
      <c r="E89" s="98"/>
      <c r="F89" s="103" t="str">
        <f>E13</f>
        <v>Statutární město Karviná</v>
      </c>
      <c r="G89" s="98"/>
      <c r="H89" s="98"/>
      <c r="I89" s="100" t="s">
        <v>29</v>
      </c>
      <c r="J89" s="134" t="str">
        <f>E19</f>
        <v>Ing. Marek Papoušek</v>
      </c>
      <c r="K89" s="98"/>
      <c r="L89" s="101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</row>
    <row r="90" spans="1:31" s="102" customFormat="1" ht="15" customHeight="1" hidden="1">
      <c r="A90" s="98"/>
      <c r="B90" s="99"/>
      <c r="C90" s="100" t="s">
        <v>27</v>
      </c>
      <c r="D90" s="98"/>
      <c r="E90" s="98"/>
      <c r="F90" s="103" t="str">
        <f>IF(E16="","",E16)</f>
        <v> </v>
      </c>
      <c r="G90" s="98"/>
      <c r="H90" s="98"/>
      <c r="I90" s="100" t="s">
        <v>34</v>
      </c>
      <c r="J90" s="134" t="str">
        <f>E22</f>
        <v> </v>
      </c>
      <c r="K90" s="98"/>
      <c r="L90" s="101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</row>
    <row r="91" spans="1:31" s="102" customFormat="1" ht="9.75" customHeight="1" hidden="1">
      <c r="A91" s="98"/>
      <c r="B91" s="99"/>
      <c r="C91" s="98"/>
      <c r="D91" s="98"/>
      <c r="E91" s="98"/>
      <c r="F91" s="98"/>
      <c r="G91" s="98"/>
      <c r="H91" s="98"/>
      <c r="I91" s="98"/>
      <c r="J91" s="98"/>
      <c r="K91" s="98"/>
      <c r="L91" s="101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</row>
    <row r="92" spans="1:31" s="102" customFormat="1" ht="29.25" customHeight="1" hidden="1">
      <c r="A92" s="98"/>
      <c r="B92" s="99"/>
      <c r="C92" s="135" t="s">
        <v>90</v>
      </c>
      <c r="D92" s="116"/>
      <c r="E92" s="116"/>
      <c r="F92" s="116"/>
      <c r="G92" s="116"/>
      <c r="H92" s="116"/>
      <c r="I92" s="116"/>
      <c r="J92" s="136" t="s">
        <v>91</v>
      </c>
      <c r="K92" s="116"/>
      <c r="L92" s="101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</row>
    <row r="93" spans="1:31" s="102" customFormat="1" ht="9.75" customHeight="1" hidden="1">
      <c r="A93" s="98"/>
      <c r="B93" s="99"/>
      <c r="C93" s="98"/>
      <c r="D93" s="98"/>
      <c r="E93" s="98"/>
      <c r="F93" s="98"/>
      <c r="G93" s="98"/>
      <c r="H93" s="98"/>
      <c r="I93" s="98"/>
      <c r="J93" s="98"/>
      <c r="K93" s="98"/>
      <c r="L93" s="101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</row>
    <row r="94" spans="1:47" s="102" customFormat="1" ht="22.5" customHeight="1" hidden="1">
      <c r="A94" s="98"/>
      <c r="B94" s="99"/>
      <c r="C94" s="137" t="s">
        <v>92</v>
      </c>
      <c r="D94" s="98"/>
      <c r="E94" s="98"/>
      <c r="F94" s="98"/>
      <c r="G94" s="98"/>
      <c r="H94" s="98"/>
      <c r="I94" s="98"/>
      <c r="J94" s="111">
        <f>J120</f>
        <v>0</v>
      </c>
      <c r="K94" s="98"/>
      <c r="L94" s="101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U94" s="91" t="s">
        <v>93</v>
      </c>
    </row>
    <row r="95" spans="2:12" s="138" customFormat="1" ht="24.75" customHeight="1" hidden="1">
      <c r="B95" s="139"/>
      <c r="D95" s="140" t="s">
        <v>94</v>
      </c>
      <c r="E95" s="141"/>
      <c r="F95" s="141"/>
      <c r="G95" s="141"/>
      <c r="H95" s="141"/>
      <c r="I95" s="141"/>
      <c r="J95" s="142">
        <f>J121</f>
        <v>0</v>
      </c>
      <c r="L95" s="139"/>
    </row>
    <row r="96" spans="2:12" s="143" customFormat="1" ht="19.5" customHeight="1" hidden="1">
      <c r="B96" s="144"/>
      <c r="D96" s="145" t="s">
        <v>95</v>
      </c>
      <c r="E96" s="146"/>
      <c r="F96" s="146"/>
      <c r="G96" s="146"/>
      <c r="H96" s="146"/>
      <c r="I96" s="146"/>
      <c r="J96" s="147">
        <f>J122</f>
        <v>0</v>
      </c>
      <c r="L96" s="144"/>
    </row>
    <row r="97" spans="2:12" s="143" customFormat="1" ht="19.5" customHeight="1" hidden="1">
      <c r="B97" s="144"/>
      <c r="D97" s="145" t="s">
        <v>96</v>
      </c>
      <c r="E97" s="146"/>
      <c r="F97" s="146"/>
      <c r="G97" s="146"/>
      <c r="H97" s="146"/>
      <c r="I97" s="146"/>
      <c r="J97" s="147">
        <f>J129</f>
        <v>0</v>
      </c>
      <c r="L97" s="144"/>
    </row>
    <row r="98" spans="2:12" s="143" customFormat="1" ht="19.5" customHeight="1" hidden="1">
      <c r="B98" s="144"/>
      <c r="D98" s="145" t="s">
        <v>97</v>
      </c>
      <c r="E98" s="146"/>
      <c r="F98" s="146"/>
      <c r="G98" s="146"/>
      <c r="H98" s="146"/>
      <c r="I98" s="146"/>
      <c r="J98" s="147">
        <f>J133</f>
        <v>0</v>
      </c>
      <c r="L98" s="144"/>
    </row>
    <row r="99" spans="2:12" s="143" customFormat="1" ht="19.5" customHeight="1" hidden="1">
      <c r="B99" s="144"/>
      <c r="D99" s="145" t="s">
        <v>98</v>
      </c>
      <c r="E99" s="146"/>
      <c r="F99" s="146"/>
      <c r="G99" s="146"/>
      <c r="H99" s="146"/>
      <c r="I99" s="146"/>
      <c r="J99" s="147">
        <f>J148</f>
        <v>0</v>
      </c>
      <c r="L99" s="144"/>
    </row>
    <row r="100" spans="2:12" s="143" customFormat="1" ht="19.5" customHeight="1" hidden="1">
      <c r="B100" s="144"/>
      <c r="D100" s="145" t="s">
        <v>99</v>
      </c>
      <c r="E100" s="146"/>
      <c r="F100" s="146"/>
      <c r="G100" s="146"/>
      <c r="H100" s="146"/>
      <c r="I100" s="146"/>
      <c r="J100" s="147">
        <f>J166</f>
        <v>0</v>
      </c>
      <c r="L100" s="144"/>
    </row>
    <row r="101" spans="2:12" s="143" customFormat="1" ht="19.5" customHeight="1" hidden="1">
      <c r="B101" s="144"/>
      <c r="D101" s="145" t="s">
        <v>100</v>
      </c>
      <c r="E101" s="146"/>
      <c r="F101" s="146"/>
      <c r="G101" s="146"/>
      <c r="H101" s="146"/>
      <c r="I101" s="146"/>
      <c r="J101" s="147">
        <f>J173</f>
        <v>0</v>
      </c>
      <c r="L101" s="144"/>
    </row>
    <row r="102" spans="2:12" s="143" customFormat="1" ht="19.5" customHeight="1" hidden="1">
      <c r="B102" s="144"/>
      <c r="D102" s="145" t="s">
        <v>101</v>
      </c>
      <c r="E102" s="146"/>
      <c r="F102" s="146"/>
      <c r="G102" s="146"/>
      <c r="H102" s="146"/>
      <c r="I102" s="146"/>
      <c r="J102" s="147">
        <f>J178</f>
        <v>0</v>
      </c>
      <c r="L102" s="144"/>
    </row>
    <row r="103" spans="1:31" s="102" customFormat="1" ht="21.75" customHeight="1" hidden="1">
      <c r="A103" s="98"/>
      <c r="B103" s="99"/>
      <c r="C103" s="98"/>
      <c r="D103" s="98"/>
      <c r="E103" s="98"/>
      <c r="F103" s="98"/>
      <c r="G103" s="98"/>
      <c r="H103" s="98"/>
      <c r="I103" s="98"/>
      <c r="J103" s="98"/>
      <c r="K103" s="98"/>
      <c r="L103" s="101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</row>
    <row r="104" spans="1:31" s="102" customFormat="1" ht="6.75" customHeight="1" hidden="1">
      <c r="A104" s="98"/>
      <c r="B104" s="130"/>
      <c r="C104" s="131"/>
      <c r="D104" s="131"/>
      <c r="E104" s="131"/>
      <c r="F104" s="131"/>
      <c r="G104" s="131"/>
      <c r="H104" s="131"/>
      <c r="I104" s="131"/>
      <c r="J104" s="131"/>
      <c r="K104" s="131"/>
      <c r="L104" s="101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  <c r="AC104" s="98"/>
      <c r="AD104" s="98"/>
      <c r="AE104" s="98"/>
    </row>
    <row r="105" ht="11.25" hidden="1"/>
    <row r="106" ht="11.25" hidden="1"/>
    <row r="107" ht="11.25" hidden="1"/>
    <row r="108" spans="1:31" s="102" customFormat="1" ht="6.75" customHeight="1">
      <c r="A108" s="98"/>
      <c r="B108" s="132"/>
      <c r="C108" s="133"/>
      <c r="D108" s="133"/>
      <c r="E108" s="133"/>
      <c r="F108" s="133"/>
      <c r="G108" s="133"/>
      <c r="H108" s="133"/>
      <c r="I108" s="133"/>
      <c r="J108" s="133"/>
      <c r="K108" s="133"/>
      <c r="L108" s="101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</row>
    <row r="109" spans="1:31" s="102" customFormat="1" ht="24.75" customHeight="1">
      <c r="A109" s="98"/>
      <c r="B109" s="99"/>
      <c r="C109" s="96" t="s">
        <v>102</v>
      </c>
      <c r="D109" s="98"/>
      <c r="E109" s="98"/>
      <c r="F109" s="98"/>
      <c r="G109" s="98"/>
      <c r="H109" s="98"/>
      <c r="I109" s="98"/>
      <c r="J109" s="98"/>
      <c r="K109" s="98"/>
      <c r="L109" s="101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</row>
    <row r="110" spans="1:31" s="102" customFormat="1" ht="6.75" customHeight="1">
      <c r="A110" s="98"/>
      <c r="B110" s="99"/>
      <c r="C110" s="98"/>
      <c r="D110" s="98"/>
      <c r="E110" s="98"/>
      <c r="F110" s="98"/>
      <c r="G110" s="98"/>
      <c r="H110" s="98"/>
      <c r="I110" s="98"/>
      <c r="J110" s="98"/>
      <c r="K110" s="98"/>
      <c r="L110" s="101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</row>
    <row r="111" spans="1:31" s="102" customFormat="1" ht="12" customHeight="1">
      <c r="A111" s="98"/>
      <c r="B111" s="99"/>
      <c r="C111" s="100" t="s">
        <v>13</v>
      </c>
      <c r="D111" s="98"/>
      <c r="E111" s="98"/>
      <c r="F111" s="98"/>
      <c r="G111" s="98"/>
      <c r="H111" s="98"/>
      <c r="I111" s="98"/>
      <c r="J111" s="98"/>
      <c r="K111" s="98"/>
      <c r="L111" s="101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</row>
    <row r="112" spans="1:31" s="102" customFormat="1" ht="30" customHeight="1">
      <c r="A112" s="98"/>
      <c r="B112" s="99"/>
      <c r="C112" s="98"/>
      <c r="D112" s="98"/>
      <c r="E112" s="246" t="str">
        <f>E7</f>
        <v>OBNOVA SPORTOVNÍHO POVRCHU BĚŽECKÉ DRÁHY ZŠ BOROVSKÉHO, KARVINÁ</v>
      </c>
      <c r="F112" s="246"/>
      <c r="G112" s="246"/>
      <c r="H112" s="246"/>
      <c r="I112" s="98"/>
      <c r="J112" s="98"/>
      <c r="K112" s="98"/>
      <c r="L112" s="101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</row>
    <row r="113" spans="1:31" s="102" customFormat="1" ht="6.75" customHeight="1">
      <c r="A113" s="98"/>
      <c r="B113" s="99"/>
      <c r="C113" s="98"/>
      <c r="D113" s="98"/>
      <c r="E113" s="98"/>
      <c r="F113" s="98"/>
      <c r="G113" s="98"/>
      <c r="H113" s="98"/>
      <c r="I113" s="98"/>
      <c r="J113" s="98"/>
      <c r="K113" s="98"/>
      <c r="L113" s="101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</row>
    <row r="114" spans="1:31" s="102" customFormat="1" ht="12" customHeight="1">
      <c r="A114" s="98"/>
      <c r="B114" s="99"/>
      <c r="C114" s="100" t="s">
        <v>17</v>
      </c>
      <c r="D114" s="98"/>
      <c r="E114" s="98"/>
      <c r="F114" s="103" t="str">
        <f>F10</f>
        <v>venkovní areál u ZŠ Borovského</v>
      </c>
      <c r="G114" s="98"/>
      <c r="H114" s="98"/>
      <c r="I114" s="100" t="s">
        <v>19</v>
      </c>
      <c r="J114" s="104" t="str">
        <f>IF(J10="","",J10)</f>
        <v>5. 3. 2024</v>
      </c>
      <c r="K114" s="98"/>
      <c r="L114" s="101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</row>
    <row r="115" spans="1:31" s="102" customFormat="1" ht="6.75" customHeight="1">
      <c r="A115" s="98"/>
      <c r="B115" s="99"/>
      <c r="C115" s="98"/>
      <c r="D115" s="98"/>
      <c r="E115" s="98"/>
      <c r="F115" s="98"/>
      <c r="G115" s="98"/>
      <c r="H115" s="98"/>
      <c r="I115" s="98"/>
      <c r="J115" s="98"/>
      <c r="K115" s="98"/>
      <c r="L115" s="101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</row>
    <row r="116" spans="1:31" s="102" customFormat="1" ht="15" customHeight="1">
      <c r="A116" s="98"/>
      <c r="B116" s="99"/>
      <c r="C116" s="100" t="s">
        <v>21</v>
      </c>
      <c r="D116" s="98"/>
      <c r="E116" s="98"/>
      <c r="F116" s="103" t="str">
        <f>E13</f>
        <v>Statutární město Karviná</v>
      </c>
      <c r="G116" s="98"/>
      <c r="H116" s="98"/>
      <c r="I116" s="100" t="s">
        <v>29</v>
      </c>
      <c r="J116" s="134" t="str">
        <f>E19</f>
        <v>Ing. Marek Papoušek</v>
      </c>
      <c r="K116" s="98"/>
      <c r="L116" s="101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</row>
    <row r="117" spans="1:31" s="102" customFormat="1" ht="15" customHeight="1">
      <c r="A117" s="98"/>
      <c r="B117" s="99"/>
      <c r="C117" s="100" t="s">
        <v>27</v>
      </c>
      <c r="D117" s="98"/>
      <c r="E117" s="98"/>
      <c r="F117" s="103" t="str">
        <f>IF(E16="","",E16)</f>
        <v> </v>
      </c>
      <c r="G117" s="98"/>
      <c r="H117" s="98"/>
      <c r="I117" s="100" t="s">
        <v>34</v>
      </c>
      <c r="J117" s="134" t="str">
        <f>E22</f>
        <v> </v>
      </c>
      <c r="K117" s="98"/>
      <c r="L117" s="101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  <c r="AC117" s="98"/>
      <c r="AD117" s="98"/>
      <c r="AE117" s="98"/>
    </row>
    <row r="118" spans="1:31" s="102" customFormat="1" ht="9.75" customHeight="1">
      <c r="A118" s="98"/>
      <c r="B118" s="99"/>
      <c r="C118" s="98"/>
      <c r="D118" s="98"/>
      <c r="E118" s="98"/>
      <c r="F118" s="98"/>
      <c r="G118" s="98"/>
      <c r="H118" s="98"/>
      <c r="I118" s="98"/>
      <c r="J118" s="98"/>
      <c r="K118" s="98"/>
      <c r="L118" s="101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</row>
    <row r="119" spans="1:31" s="157" customFormat="1" ht="29.25" customHeight="1">
      <c r="A119" s="148"/>
      <c r="B119" s="149"/>
      <c r="C119" s="150" t="s">
        <v>103</v>
      </c>
      <c r="D119" s="151" t="s">
        <v>61</v>
      </c>
      <c r="E119" s="151" t="s">
        <v>57</v>
      </c>
      <c r="F119" s="151" t="s">
        <v>58</v>
      </c>
      <c r="G119" s="151" t="s">
        <v>104</v>
      </c>
      <c r="H119" s="151" t="s">
        <v>105</v>
      </c>
      <c r="I119" s="151" t="s">
        <v>106</v>
      </c>
      <c r="J119" s="151" t="s">
        <v>91</v>
      </c>
      <c r="K119" s="152" t="s">
        <v>107</v>
      </c>
      <c r="L119" s="153"/>
      <c r="M119" s="154"/>
      <c r="N119" s="155" t="s">
        <v>40</v>
      </c>
      <c r="O119" s="155" t="s">
        <v>108</v>
      </c>
      <c r="P119" s="155" t="s">
        <v>109</v>
      </c>
      <c r="Q119" s="155" t="s">
        <v>110</v>
      </c>
      <c r="R119" s="155" t="s">
        <v>111</v>
      </c>
      <c r="S119" s="155" t="s">
        <v>112</v>
      </c>
      <c r="T119" s="156" t="s">
        <v>113</v>
      </c>
      <c r="U119" s="148"/>
      <c r="V119" s="148"/>
      <c r="W119" s="148"/>
      <c r="X119" s="148"/>
      <c r="Y119" s="148"/>
      <c r="Z119" s="148"/>
      <c r="AA119" s="148"/>
      <c r="AB119" s="148"/>
      <c r="AC119" s="148"/>
      <c r="AD119" s="148"/>
      <c r="AE119" s="148"/>
    </row>
    <row r="120" spans="1:63" s="102" customFormat="1" ht="22.5" customHeight="1">
      <c r="A120" s="98"/>
      <c r="B120" s="99"/>
      <c r="C120" s="158" t="s">
        <v>114</v>
      </c>
      <c r="D120" s="98"/>
      <c r="E120" s="98"/>
      <c r="F120" s="98"/>
      <c r="G120" s="98"/>
      <c r="H120" s="98"/>
      <c r="I120" s="98"/>
      <c r="J120" s="159">
        <f>BK120</f>
        <v>0</v>
      </c>
      <c r="K120" s="98"/>
      <c r="L120" s="99"/>
      <c r="M120" s="160"/>
      <c r="N120" s="161"/>
      <c r="O120" s="109"/>
      <c r="P120" s="162">
        <f>P121</f>
        <v>388.304324</v>
      </c>
      <c r="Q120" s="109"/>
      <c r="R120" s="162">
        <f>R121</f>
        <v>7.361588599999999</v>
      </c>
      <c r="S120" s="109"/>
      <c r="T120" s="163">
        <f>T121</f>
        <v>1.955</v>
      </c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T120" s="91" t="s">
        <v>75</v>
      </c>
      <c r="AU120" s="91" t="s">
        <v>93</v>
      </c>
      <c r="BK120" s="164">
        <f>BK121</f>
        <v>0</v>
      </c>
    </row>
    <row r="121" spans="2:63" s="165" customFormat="1" ht="25.5" customHeight="1">
      <c r="B121" s="166"/>
      <c r="D121" s="167" t="s">
        <v>75</v>
      </c>
      <c r="E121" s="168" t="s">
        <v>115</v>
      </c>
      <c r="F121" s="168" t="s">
        <v>116</v>
      </c>
      <c r="J121" s="169">
        <f>BK121</f>
        <v>0</v>
      </c>
      <c r="L121" s="166"/>
      <c r="M121" s="170"/>
      <c r="N121" s="171"/>
      <c r="O121" s="171"/>
      <c r="P121" s="172">
        <f>P122+P129+P133+P148+P166+P173+P178</f>
        <v>388.304324</v>
      </c>
      <c r="Q121" s="171"/>
      <c r="R121" s="172">
        <f>R122+R129+R133+R148+R166+R173+R178</f>
        <v>7.361588599999999</v>
      </c>
      <c r="S121" s="171"/>
      <c r="T121" s="173">
        <f>T122+T129+T133+T148+T166+T173+T178</f>
        <v>1.955</v>
      </c>
      <c r="AR121" s="167" t="s">
        <v>81</v>
      </c>
      <c r="AT121" s="174" t="s">
        <v>75</v>
      </c>
      <c r="AU121" s="174" t="s">
        <v>76</v>
      </c>
      <c r="AY121" s="167" t="s">
        <v>117</v>
      </c>
      <c r="BK121" s="175">
        <f>BK122+BK129+BK133+BK148+BK166+BK173+BK178</f>
        <v>0</v>
      </c>
    </row>
    <row r="122" spans="2:63" s="165" customFormat="1" ht="22.5" customHeight="1">
      <c r="B122" s="166"/>
      <c r="D122" s="167" t="s">
        <v>75</v>
      </c>
      <c r="E122" s="176" t="s">
        <v>81</v>
      </c>
      <c r="F122" s="176" t="s">
        <v>118</v>
      </c>
      <c r="J122" s="177">
        <f>BK122</f>
        <v>0</v>
      </c>
      <c r="L122" s="166"/>
      <c r="M122" s="170"/>
      <c r="N122" s="171"/>
      <c r="O122" s="171"/>
      <c r="P122" s="172">
        <f>SUM(P123:P128)</f>
        <v>6.5142</v>
      </c>
      <c r="Q122" s="171"/>
      <c r="R122" s="172">
        <f>SUM(R123:R128)</f>
        <v>0</v>
      </c>
      <c r="S122" s="171"/>
      <c r="T122" s="173">
        <f>SUM(T123:T128)</f>
        <v>1.955</v>
      </c>
      <c r="AR122" s="167" t="s">
        <v>81</v>
      </c>
      <c r="AT122" s="174" t="s">
        <v>75</v>
      </c>
      <c r="AU122" s="174" t="s">
        <v>81</v>
      </c>
      <c r="AY122" s="167" t="s">
        <v>117</v>
      </c>
      <c r="BK122" s="175">
        <f>SUM(BK123:BK128)</f>
        <v>0</v>
      </c>
    </row>
    <row r="123" spans="1:65" s="102" customFormat="1" ht="55.5" customHeight="1">
      <c r="A123" s="98"/>
      <c r="B123" s="99"/>
      <c r="C123" s="178" t="s">
        <v>81</v>
      </c>
      <c r="D123" s="178" t="s">
        <v>119</v>
      </c>
      <c r="E123" s="179" t="s">
        <v>120</v>
      </c>
      <c r="F123" s="180" t="s">
        <v>237</v>
      </c>
      <c r="G123" s="181" t="s">
        <v>121</v>
      </c>
      <c r="H123" s="182">
        <v>2.8</v>
      </c>
      <c r="I123" s="77"/>
      <c r="J123" s="183">
        <f>ROUND(I123*H123,2)</f>
        <v>0</v>
      </c>
      <c r="K123" s="180" t="s">
        <v>122</v>
      </c>
      <c r="L123" s="99"/>
      <c r="M123" s="184"/>
      <c r="N123" s="185" t="s">
        <v>41</v>
      </c>
      <c r="O123" s="186">
        <v>2.279</v>
      </c>
      <c r="P123" s="186">
        <f>O123*H123</f>
        <v>6.3812</v>
      </c>
      <c r="Q123" s="186">
        <v>0</v>
      </c>
      <c r="R123" s="186">
        <f>Q123*H123</f>
        <v>0</v>
      </c>
      <c r="S123" s="186">
        <v>0.625</v>
      </c>
      <c r="T123" s="187">
        <f>S123*H123</f>
        <v>1.75</v>
      </c>
      <c r="U123" s="98"/>
      <c r="V123" s="98"/>
      <c r="W123" s="98"/>
      <c r="X123" s="98"/>
      <c r="Y123" s="98"/>
      <c r="Z123" s="98"/>
      <c r="AA123" s="98"/>
      <c r="AB123" s="98"/>
      <c r="AC123" s="98"/>
      <c r="AD123" s="98"/>
      <c r="AE123" s="98"/>
      <c r="AR123" s="188" t="s">
        <v>123</v>
      </c>
      <c r="AT123" s="188" t="s">
        <v>119</v>
      </c>
      <c r="AU123" s="188" t="s">
        <v>87</v>
      </c>
      <c r="AY123" s="91" t="s">
        <v>117</v>
      </c>
      <c r="BE123" s="189">
        <f>IF(N123="základní",J123,0)</f>
        <v>0</v>
      </c>
      <c r="BF123" s="189">
        <f>IF(N123="snížená",J123,0)</f>
        <v>0</v>
      </c>
      <c r="BG123" s="189">
        <f>IF(N123="zákl. přenesená",J123,0)</f>
        <v>0</v>
      </c>
      <c r="BH123" s="189">
        <f>IF(N123="sníž. přenesená",J123,0)</f>
        <v>0</v>
      </c>
      <c r="BI123" s="189">
        <f>IF(N123="nulová",J123,0)</f>
        <v>0</v>
      </c>
      <c r="BJ123" s="91" t="s">
        <v>81</v>
      </c>
      <c r="BK123" s="189">
        <f>ROUND(I123*H123,2)</f>
        <v>0</v>
      </c>
      <c r="BL123" s="91" t="s">
        <v>123</v>
      </c>
      <c r="BM123" s="188" t="s">
        <v>124</v>
      </c>
    </row>
    <row r="124" spans="2:51" s="190" customFormat="1" ht="11.25">
      <c r="B124" s="191"/>
      <c r="D124" s="192" t="s">
        <v>125</v>
      </c>
      <c r="E124" s="193"/>
      <c r="F124" s="194" t="s">
        <v>126</v>
      </c>
      <c r="H124" s="195">
        <v>1.8</v>
      </c>
      <c r="I124" s="87"/>
      <c r="L124" s="191"/>
      <c r="M124" s="196"/>
      <c r="N124" s="197"/>
      <c r="O124" s="197"/>
      <c r="P124" s="197"/>
      <c r="Q124" s="197"/>
      <c r="R124" s="197"/>
      <c r="S124" s="197"/>
      <c r="T124" s="198"/>
      <c r="AT124" s="193" t="s">
        <v>125</v>
      </c>
      <c r="AU124" s="193" t="s">
        <v>87</v>
      </c>
      <c r="AV124" s="190" t="s">
        <v>87</v>
      </c>
      <c r="AW124" s="190" t="s">
        <v>33</v>
      </c>
      <c r="AX124" s="190" t="s">
        <v>81</v>
      </c>
      <c r="AY124" s="193" t="s">
        <v>117</v>
      </c>
    </row>
    <row r="125" spans="2:51" s="199" customFormat="1" ht="11.25">
      <c r="B125" s="200"/>
      <c r="D125" s="192" t="s">
        <v>125</v>
      </c>
      <c r="E125" s="201"/>
      <c r="F125" s="202" t="s">
        <v>127</v>
      </c>
      <c r="H125" s="201"/>
      <c r="I125" s="88"/>
      <c r="L125" s="200"/>
      <c r="M125" s="203"/>
      <c r="N125" s="204"/>
      <c r="O125" s="204"/>
      <c r="P125" s="204"/>
      <c r="Q125" s="204"/>
      <c r="R125" s="204"/>
      <c r="S125" s="204"/>
      <c r="T125" s="205"/>
      <c r="AT125" s="201" t="s">
        <v>125</v>
      </c>
      <c r="AU125" s="201" t="s">
        <v>87</v>
      </c>
      <c r="AV125" s="199" t="s">
        <v>81</v>
      </c>
      <c r="AW125" s="199" t="s">
        <v>33</v>
      </c>
      <c r="AX125" s="199" t="s">
        <v>76</v>
      </c>
      <c r="AY125" s="201" t="s">
        <v>117</v>
      </c>
    </row>
    <row r="126" spans="1:65" s="102" customFormat="1" ht="48.75" customHeight="1">
      <c r="A126" s="98"/>
      <c r="B126" s="99"/>
      <c r="C126" s="178" t="s">
        <v>87</v>
      </c>
      <c r="D126" s="178" t="s">
        <v>119</v>
      </c>
      <c r="E126" s="179" t="s">
        <v>128</v>
      </c>
      <c r="F126" s="180" t="s">
        <v>129</v>
      </c>
      <c r="G126" s="181" t="s">
        <v>130</v>
      </c>
      <c r="H126" s="182">
        <v>1</v>
      </c>
      <c r="I126" s="77"/>
      <c r="J126" s="183">
        <f>ROUND(I126*H126,2)</f>
        <v>0</v>
      </c>
      <c r="K126" s="180" t="s">
        <v>122</v>
      </c>
      <c r="L126" s="99"/>
      <c r="M126" s="184"/>
      <c r="N126" s="185" t="s">
        <v>41</v>
      </c>
      <c r="O126" s="186">
        <v>0.133</v>
      </c>
      <c r="P126" s="186">
        <f>O126*H126</f>
        <v>0.133</v>
      </c>
      <c r="Q126" s="186">
        <v>0</v>
      </c>
      <c r="R126" s="186">
        <f>Q126*H126</f>
        <v>0</v>
      </c>
      <c r="S126" s="186">
        <v>0.20500000000000002</v>
      </c>
      <c r="T126" s="187">
        <f>S126*H126</f>
        <v>0.20500000000000002</v>
      </c>
      <c r="U126" s="98"/>
      <c r="V126" s="98"/>
      <c r="W126" s="98"/>
      <c r="X126" s="98"/>
      <c r="Y126" s="98"/>
      <c r="Z126" s="98"/>
      <c r="AA126" s="98"/>
      <c r="AB126" s="98"/>
      <c r="AC126" s="98"/>
      <c r="AD126" s="98"/>
      <c r="AE126" s="98"/>
      <c r="AR126" s="188" t="s">
        <v>123</v>
      </c>
      <c r="AT126" s="188" t="s">
        <v>119</v>
      </c>
      <c r="AU126" s="188" t="s">
        <v>87</v>
      </c>
      <c r="AY126" s="91" t="s">
        <v>117</v>
      </c>
      <c r="BE126" s="189">
        <f>IF(N126="základní",J126,0)</f>
        <v>0</v>
      </c>
      <c r="BF126" s="189">
        <f>IF(N126="snížená",J126,0)</f>
        <v>0</v>
      </c>
      <c r="BG126" s="189">
        <f>IF(N126="zákl. přenesená",J126,0)</f>
        <v>0</v>
      </c>
      <c r="BH126" s="189">
        <f>IF(N126="sníž. přenesená",J126,0)</f>
        <v>0</v>
      </c>
      <c r="BI126" s="189">
        <f>IF(N126="nulová",J126,0)</f>
        <v>0</v>
      </c>
      <c r="BJ126" s="91" t="s">
        <v>81</v>
      </c>
      <c r="BK126" s="189">
        <f>ROUND(I126*H126,2)</f>
        <v>0</v>
      </c>
      <c r="BL126" s="91" t="s">
        <v>123</v>
      </c>
      <c r="BM126" s="188" t="s">
        <v>131</v>
      </c>
    </row>
    <row r="127" spans="2:51" s="190" customFormat="1" ht="11.25">
      <c r="B127" s="191"/>
      <c r="D127" s="192" t="s">
        <v>125</v>
      </c>
      <c r="E127" s="193"/>
      <c r="F127" s="194" t="s">
        <v>132</v>
      </c>
      <c r="H127" s="195">
        <v>1</v>
      </c>
      <c r="I127" s="87"/>
      <c r="L127" s="191"/>
      <c r="M127" s="196"/>
      <c r="N127" s="197"/>
      <c r="O127" s="197"/>
      <c r="P127" s="197"/>
      <c r="Q127" s="197"/>
      <c r="R127" s="197"/>
      <c r="S127" s="197"/>
      <c r="T127" s="198"/>
      <c r="AT127" s="193" t="s">
        <v>125</v>
      </c>
      <c r="AU127" s="193" t="s">
        <v>87</v>
      </c>
      <c r="AV127" s="190" t="s">
        <v>87</v>
      </c>
      <c r="AW127" s="190" t="s">
        <v>33</v>
      </c>
      <c r="AX127" s="190" t="s">
        <v>81</v>
      </c>
      <c r="AY127" s="193" t="s">
        <v>117</v>
      </c>
    </row>
    <row r="128" spans="2:51" s="199" customFormat="1" ht="11.25">
      <c r="B128" s="200"/>
      <c r="D128" s="192" t="s">
        <v>125</v>
      </c>
      <c r="E128" s="201"/>
      <c r="F128" s="202" t="s">
        <v>133</v>
      </c>
      <c r="H128" s="201"/>
      <c r="I128" s="88"/>
      <c r="L128" s="200"/>
      <c r="M128" s="203"/>
      <c r="N128" s="204"/>
      <c r="O128" s="204"/>
      <c r="P128" s="204"/>
      <c r="Q128" s="204"/>
      <c r="R128" s="204"/>
      <c r="S128" s="204"/>
      <c r="T128" s="205"/>
      <c r="AT128" s="201" t="s">
        <v>125</v>
      </c>
      <c r="AU128" s="201" t="s">
        <v>87</v>
      </c>
      <c r="AV128" s="199" t="s">
        <v>81</v>
      </c>
      <c r="AW128" s="199" t="s">
        <v>33</v>
      </c>
      <c r="AX128" s="199" t="s">
        <v>76</v>
      </c>
      <c r="AY128" s="201" t="s">
        <v>117</v>
      </c>
    </row>
    <row r="129" spans="2:63" s="165" customFormat="1" ht="22.5" customHeight="1">
      <c r="B129" s="166"/>
      <c r="D129" s="167" t="s">
        <v>75</v>
      </c>
      <c r="E129" s="176" t="s">
        <v>87</v>
      </c>
      <c r="F129" s="176" t="s">
        <v>134</v>
      </c>
      <c r="I129" s="89"/>
      <c r="J129" s="177">
        <f>BK129</f>
        <v>0</v>
      </c>
      <c r="L129" s="166"/>
      <c r="M129" s="170"/>
      <c r="N129" s="171"/>
      <c r="O129" s="171"/>
      <c r="P129" s="172">
        <f>SUM(P130:P132)</f>
        <v>0.71904</v>
      </c>
      <c r="Q129" s="171"/>
      <c r="R129" s="172">
        <f>SUM(R130:R132)</f>
        <v>0.0318186</v>
      </c>
      <c r="S129" s="171"/>
      <c r="T129" s="173">
        <f>SUM(T130:T132)</f>
        <v>0</v>
      </c>
      <c r="AR129" s="167" t="s">
        <v>81</v>
      </c>
      <c r="AT129" s="174" t="s">
        <v>75</v>
      </c>
      <c r="AU129" s="174" t="s">
        <v>81</v>
      </c>
      <c r="AY129" s="167" t="s">
        <v>117</v>
      </c>
      <c r="BK129" s="175">
        <f>SUM(BK130:BK132)</f>
        <v>0</v>
      </c>
    </row>
    <row r="130" spans="1:65" s="102" customFormat="1" ht="24" customHeight="1">
      <c r="A130" s="98"/>
      <c r="B130" s="99"/>
      <c r="C130" s="178" t="s">
        <v>135</v>
      </c>
      <c r="D130" s="178" t="s">
        <v>119</v>
      </c>
      <c r="E130" s="179" t="s">
        <v>136</v>
      </c>
      <c r="F130" s="180" t="s">
        <v>137</v>
      </c>
      <c r="G130" s="181" t="s">
        <v>138</v>
      </c>
      <c r="H130" s="182">
        <v>0.030000000000000002</v>
      </c>
      <c r="I130" s="77"/>
      <c r="J130" s="183">
        <f>ROUND(I130*H130,2)</f>
        <v>0</v>
      </c>
      <c r="K130" s="180" t="s">
        <v>122</v>
      </c>
      <c r="L130" s="99"/>
      <c r="M130" s="184"/>
      <c r="N130" s="185" t="s">
        <v>41</v>
      </c>
      <c r="O130" s="186">
        <v>23.968</v>
      </c>
      <c r="P130" s="186">
        <f>O130*H130</f>
        <v>0.71904</v>
      </c>
      <c r="Q130" s="186">
        <v>1.06062</v>
      </c>
      <c r="R130" s="186">
        <f>Q130*H130</f>
        <v>0.0318186</v>
      </c>
      <c r="S130" s="186">
        <v>0</v>
      </c>
      <c r="T130" s="187">
        <f>S130*H130</f>
        <v>0</v>
      </c>
      <c r="U130" s="98"/>
      <c r="V130" s="98"/>
      <c r="W130" s="98"/>
      <c r="X130" s="98"/>
      <c r="Y130" s="98"/>
      <c r="Z130" s="98"/>
      <c r="AA130" s="98"/>
      <c r="AB130" s="98"/>
      <c r="AC130" s="98"/>
      <c r="AD130" s="98"/>
      <c r="AE130" s="98"/>
      <c r="AR130" s="188" t="s">
        <v>123</v>
      </c>
      <c r="AT130" s="188" t="s">
        <v>119</v>
      </c>
      <c r="AU130" s="188" t="s">
        <v>87</v>
      </c>
      <c r="AY130" s="91" t="s">
        <v>117</v>
      </c>
      <c r="BE130" s="189">
        <f>IF(N130="základní",J130,0)</f>
        <v>0</v>
      </c>
      <c r="BF130" s="189">
        <f>IF(N130="snížená",J130,0)</f>
        <v>0</v>
      </c>
      <c r="BG130" s="189">
        <f>IF(N130="zákl. přenesená",J130,0)</f>
        <v>0</v>
      </c>
      <c r="BH130" s="189">
        <f>IF(N130="sníž. přenesená",J130,0)</f>
        <v>0</v>
      </c>
      <c r="BI130" s="189">
        <f>IF(N130="nulová",J130,0)</f>
        <v>0</v>
      </c>
      <c r="BJ130" s="91" t="s">
        <v>81</v>
      </c>
      <c r="BK130" s="189">
        <f>ROUND(I130*H130,2)</f>
        <v>0</v>
      </c>
      <c r="BL130" s="91" t="s">
        <v>123</v>
      </c>
      <c r="BM130" s="188" t="s">
        <v>139</v>
      </c>
    </row>
    <row r="131" spans="2:51" s="190" customFormat="1" ht="11.25">
      <c r="B131" s="191"/>
      <c r="D131" s="192" t="s">
        <v>125</v>
      </c>
      <c r="E131" s="193"/>
      <c r="F131" s="194" t="s">
        <v>140</v>
      </c>
      <c r="H131" s="195">
        <v>0.030000000000000002</v>
      </c>
      <c r="I131" s="87"/>
      <c r="L131" s="191"/>
      <c r="M131" s="196"/>
      <c r="N131" s="197"/>
      <c r="O131" s="197"/>
      <c r="P131" s="197"/>
      <c r="Q131" s="197"/>
      <c r="R131" s="197"/>
      <c r="S131" s="197"/>
      <c r="T131" s="198"/>
      <c r="AT131" s="193" t="s">
        <v>125</v>
      </c>
      <c r="AU131" s="193" t="s">
        <v>87</v>
      </c>
      <c r="AV131" s="190" t="s">
        <v>87</v>
      </c>
      <c r="AW131" s="190" t="s">
        <v>33</v>
      </c>
      <c r="AX131" s="190" t="s">
        <v>81</v>
      </c>
      <c r="AY131" s="193" t="s">
        <v>117</v>
      </c>
    </row>
    <row r="132" spans="2:51" s="199" customFormat="1" ht="22.5">
      <c r="B132" s="200"/>
      <c r="D132" s="192" t="s">
        <v>125</v>
      </c>
      <c r="E132" s="201"/>
      <c r="F132" s="202" t="s">
        <v>141</v>
      </c>
      <c r="H132" s="201"/>
      <c r="I132" s="88"/>
      <c r="L132" s="200"/>
      <c r="M132" s="203"/>
      <c r="N132" s="204"/>
      <c r="O132" s="204"/>
      <c r="P132" s="204"/>
      <c r="Q132" s="204"/>
      <c r="R132" s="204"/>
      <c r="S132" s="204"/>
      <c r="T132" s="205"/>
      <c r="AT132" s="201" t="s">
        <v>125</v>
      </c>
      <c r="AU132" s="201" t="s">
        <v>87</v>
      </c>
      <c r="AV132" s="199" t="s">
        <v>81</v>
      </c>
      <c r="AW132" s="199" t="s">
        <v>33</v>
      </c>
      <c r="AX132" s="199" t="s">
        <v>76</v>
      </c>
      <c r="AY132" s="201" t="s">
        <v>117</v>
      </c>
    </row>
    <row r="133" spans="2:63" s="165" customFormat="1" ht="22.5" customHeight="1">
      <c r="B133" s="166"/>
      <c r="D133" s="167" t="s">
        <v>75</v>
      </c>
      <c r="E133" s="176" t="s">
        <v>142</v>
      </c>
      <c r="F133" s="176" t="s">
        <v>143</v>
      </c>
      <c r="I133" s="89"/>
      <c r="J133" s="177">
        <f>BK133</f>
        <v>0</v>
      </c>
      <c r="L133" s="166"/>
      <c r="M133" s="170"/>
      <c r="N133" s="171"/>
      <c r="O133" s="171"/>
      <c r="P133" s="172">
        <f>SUM(P134:P147)</f>
        <v>111.70488</v>
      </c>
      <c r="Q133" s="171"/>
      <c r="R133" s="172">
        <f>SUM(R134:R147)</f>
        <v>5.952674399999999</v>
      </c>
      <c r="S133" s="171"/>
      <c r="T133" s="173">
        <f>SUM(T134:T147)</f>
        <v>0</v>
      </c>
      <c r="AR133" s="167" t="s">
        <v>81</v>
      </c>
      <c r="AT133" s="174" t="s">
        <v>75</v>
      </c>
      <c r="AU133" s="174" t="s">
        <v>81</v>
      </c>
      <c r="AY133" s="167" t="s">
        <v>117</v>
      </c>
      <c r="BK133" s="175">
        <f>SUM(BK134:BK147)</f>
        <v>0</v>
      </c>
    </row>
    <row r="134" spans="1:65" s="102" customFormat="1" ht="16.5" customHeight="1">
      <c r="A134" s="98"/>
      <c r="B134" s="99"/>
      <c r="C134" s="178" t="s">
        <v>123</v>
      </c>
      <c r="D134" s="178" t="s">
        <v>119</v>
      </c>
      <c r="E134" s="179" t="s">
        <v>144</v>
      </c>
      <c r="F134" s="180" t="s">
        <v>145</v>
      </c>
      <c r="G134" s="181" t="s">
        <v>121</v>
      </c>
      <c r="H134" s="182">
        <v>1562</v>
      </c>
      <c r="I134" s="77"/>
      <c r="J134" s="183">
        <f>ROUND(I134*H134,2)</f>
        <v>0</v>
      </c>
      <c r="K134" s="180" t="s">
        <v>122</v>
      </c>
      <c r="L134" s="99"/>
      <c r="M134" s="184"/>
      <c r="N134" s="185" t="s">
        <v>41</v>
      </c>
      <c r="O134" s="186">
        <v>0</v>
      </c>
      <c r="P134" s="186">
        <f>O134*H134</f>
        <v>0</v>
      </c>
      <c r="Q134" s="186">
        <v>0.0012</v>
      </c>
      <c r="R134" s="186">
        <f>Q134*H134</f>
        <v>1.8743999999999998</v>
      </c>
      <c r="S134" s="186">
        <v>0</v>
      </c>
      <c r="T134" s="187">
        <f>S134*H134</f>
        <v>0</v>
      </c>
      <c r="U134" s="98"/>
      <c r="V134" s="98"/>
      <c r="W134" s="98"/>
      <c r="X134" s="98"/>
      <c r="Y134" s="98"/>
      <c r="Z134" s="98"/>
      <c r="AA134" s="98"/>
      <c r="AB134" s="98"/>
      <c r="AC134" s="98"/>
      <c r="AD134" s="98"/>
      <c r="AE134" s="98"/>
      <c r="AR134" s="188" t="s">
        <v>123</v>
      </c>
      <c r="AT134" s="188" t="s">
        <v>119</v>
      </c>
      <c r="AU134" s="188" t="s">
        <v>87</v>
      </c>
      <c r="AY134" s="91" t="s">
        <v>117</v>
      </c>
      <c r="BE134" s="189">
        <f>IF(N134="základní",J134,0)</f>
        <v>0</v>
      </c>
      <c r="BF134" s="189">
        <f>IF(N134="snížená",J134,0)</f>
        <v>0</v>
      </c>
      <c r="BG134" s="189">
        <f>IF(N134="zákl. přenesená",J134,0)</f>
        <v>0</v>
      </c>
      <c r="BH134" s="189">
        <f>IF(N134="sníž. přenesená",J134,0)</f>
        <v>0</v>
      </c>
      <c r="BI134" s="189">
        <f>IF(N134="nulová",J134,0)</f>
        <v>0</v>
      </c>
      <c r="BJ134" s="91" t="s">
        <v>81</v>
      </c>
      <c r="BK134" s="189">
        <f>ROUND(I134*H134,2)</f>
        <v>0</v>
      </c>
      <c r="BL134" s="91" t="s">
        <v>123</v>
      </c>
      <c r="BM134" s="188" t="s">
        <v>146</v>
      </c>
    </row>
    <row r="135" spans="2:51" s="190" customFormat="1" ht="11.25">
      <c r="B135" s="191"/>
      <c r="D135" s="192" t="s">
        <v>125</v>
      </c>
      <c r="E135" s="193"/>
      <c r="F135" s="194" t="s">
        <v>83</v>
      </c>
      <c r="H135" s="195">
        <v>1562</v>
      </c>
      <c r="I135" s="87"/>
      <c r="L135" s="191"/>
      <c r="M135" s="196"/>
      <c r="N135" s="197"/>
      <c r="O135" s="197"/>
      <c r="P135" s="197"/>
      <c r="Q135" s="197"/>
      <c r="R135" s="197"/>
      <c r="S135" s="197"/>
      <c r="T135" s="198"/>
      <c r="AT135" s="193" t="s">
        <v>125</v>
      </c>
      <c r="AU135" s="193" t="s">
        <v>87</v>
      </c>
      <c r="AV135" s="190" t="s">
        <v>87</v>
      </c>
      <c r="AW135" s="190" t="s">
        <v>33</v>
      </c>
      <c r="AX135" s="190" t="s">
        <v>81</v>
      </c>
      <c r="AY135" s="193" t="s">
        <v>117</v>
      </c>
    </row>
    <row r="136" spans="1:65" s="102" customFormat="1" ht="24" customHeight="1">
      <c r="A136" s="98"/>
      <c r="B136" s="99"/>
      <c r="C136" s="178" t="s">
        <v>142</v>
      </c>
      <c r="D136" s="178" t="s">
        <v>119</v>
      </c>
      <c r="E136" s="179" t="s">
        <v>147</v>
      </c>
      <c r="F136" s="180" t="s">
        <v>148</v>
      </c>
      <c r="G136" s="181" t="s">
        <v>121</v>
      </c>
      <c r="H136" s="182">
        <v>1562</v>
      </c>
      <c r="I136" s="77"/>
      <c r="J136" s="183">
        <f>ROUND(I136*H136,2)</f>
        <v>0</v>
      </c>
      <c r="K136" s="180" t="s">
        <v>122</v>
      </c>
      <c r="L136" s="99"/>
      <c r="M136" s="184"/>
      <c r="N136" s="185" t="s">
        <v>41</v>
      </c>
      <c r="O136" s="186">
        <v>0.042</v>
      </c>
      <c r="P136" s="186">
        <f>O136*H136</f>
        <v>65.604</v>
      </c>
      <c r="Q136" s="186">
        <v>0.0026</v>
      </c>
      <c r="R136" s="186">
        <f>Q136*H136</f>
        <v>4.0611999999999995</v>
      </c>
      <c r="S136" s="186">
        <v>0</v>
      </c>
      <c r="T136" s="187">
        <f>S136*H136</f>
        <v>0</v>
      </c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R136" s="188" t="s">
        <v>123</v>
      </c>
      <c r="AT136" s="188" t="s">
        <v>119</v>
      </c>
      <c r="AU136" s="188" t="s">
        <v>87</v>
      </c>
      <c r="AY136" s="91" t="s">
        <v>117</v>
      </c>
      <c r="BE136" s="189">
        <f>IF(N136="základní",J136,0)</f>
        <v>0</v>
      </c>
      <c r="BF136" s="189">
        <f>IF(N136="snížená",J136,0)</f>
        <v>0</v>
      </c>
      <c r="BG136" s="189">
        <f>IF(N136="zákl. přenesená",J136,0)</f>
        <v>0</v>
      </c>
      <c r="BH136" s="189">
        <f>IF(N136="sníž. přenesená",J136,0)</f>
        <v>0</v>
      </c>
      <c r="BI136" s="189">
        <f>IF(N136="nulová",J136,0)</f>
        <v>0</v>
      </c>
      <c r="BJ136" s="91" t="s">
        <v>81</v>
      </c>
      <c r="BK136" s="189">
        <f>ROUND(I136*H136,2)</f>
        <v>0</v>
      </c>
      <c r="BL136" s="91" t="s">
        <v>123</v>
      </c>
      <c r="BM136" s="188" t="s">
        <v>149</v>
      </c>
    </row>
    <row r="137" spans="2:51" s="190" customFormat="1" ht="11.25">
      <c r="B137" s="191"/>
      <c r="D137" s="192" t="s">
        <v>125</v>
      </c>
      <c r="E137" s="193"/>
      <c r="F137" s="194" t="s">
        <v>150</v>
      </c>
      <c r="H137" s="195">
        <v>1562</v>
      </c>
      <c r="I137" s="87"/>
      <c r="L137" s="191"/>
      <c r="M137" s="196"/>
      <c r="N137" s="197"/>
      <c r="O137" s="197"/>
      <c r="P137" s="197"/>
      <c r="Q137" s="197"/>
      <c r="R137" s="197"/>
      <c r="S137" s="197"/>
      <c r="T137" s="198"/>
      <c r="AT137" s="193" t="s">
        <v>125</v>
      </c>
      <c r="AU137" s="193" t="s">
        <v>87</v>
      </c>
      <c r="AV137" s="190" t="s">
        <v>87</v>
      </c>
      <c r="AW137" s="190" t="s">
        <v>33</v>
      </c>
      <c r="AX137" s="190" t="s">
        <v>81</v>
      </c>
      <c r="AY137" s="193" t="s">
        <v>117</v>
      </c>
    </row>
    <row r="138" spans="1:65" s="102" customFormat="1" ht="33" customHeight="1">
      <c r="A138" s="98"/>
      <c r="B138" s="99"/>
      <c r="C138" s="178" t="s">
        <v>151</v>
      </c>
      <c r="D138" s="178" t="s">
        <v>119</v>
      </c>
      <c r="E138" s="179" t="s">
        <v>152</v>
      </c>
      <c r="F138" s="180" t="s">
        <v>153</v>
      </c>
      <c r="G138" s="181" t="s">
        <v>130</v>
      </c>
      <c r="H138" s="182">
        <v>1707.44</v>
      </c>
      <c r="I138" s="77"/>
      <c r="J138" s="183">
        <f>ROUND(I138*H138,2)</f>
        <v>0</v>
      </c>
      <c r="K138" s="180" t="s">
        <v>122</v>
      </c>
      <c r="L138" s="99"/>
      <c r="M138" s="184"/>
      <c r="N138" s="185" t="s">
        <v>41</v>
      </c>
      <c r="O138" s="186">
        <v>0.027</v>
      </c>
      <c r="P138" s="186">
        <f>O138*H138</f>
        <v>46.100880000000004</v>
      </c>
      <c r="Q138" s="186">
        <v>1E-05</v>
      </c>
      <c r="R138" s="186">
        <f>Q138*H138</f>
        <v>0.017074400000000003</v>
      </c>
      <c r="S138" s="186">
        <v>0</v>
      </c>
      <c r="T138" s="187">
        <f>S138*H138</f>
        <v>0</v>
      </c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R138" s="188" t="s">
        <v>123</v>
      </c>
      <c r="AT138" s="188" t="s">
        <v>119</v>
      </c>
      <c r="AU138" s="188" t="s">
        <v>87</v>
      </c>
      <c r="AY138" s="91" t="s">
        <v>117</v>
      </c>
      <c r="BE138" s="189">
        <f>IF(N138="základní",J138,0)</f>
        <v>0</v>
      </c>
      <c r="BF138" s="189">
        <f>IF(N138="snížená",J138,0)</f>
        <v>0</v>
      </c>
      <c r="BG138" s="189">
        <f>IF(N138="zákl. přenesená",J138,0)</f>
        <v>0</v>
      </c>
      <c r="BH138" s="189">
        <f>IF(N138="sníž. přenesená",J138,0)</f>
        <v>0</v>
      </c>
      <c r="BI138" s="189">
        <f>IF(N138="nulová",J138,0)</f>
        <v>0</v>
      </c>
      <c r="BJ138" s="91" t="s">
        <v>81</v>
      </c>
      <c r="BK138" s="189">
        <f>ROUND(I138*H138,2)</f>
        <v>0</v>
      </c>
      <c r="BL138" s="91" t="s">
        <v>123</v>
      </c>
      <c r="BM138" s="188" t="s">
        <v>154</v>
      </c>
    </row>
    <row r="139" spans="2:51" s="190" customFormat="1" ht="11.25">
      <c r="B139" s="191"/>
      <c r="D139" s="192" t="s">
        <v>125</v>
      </c>
      <c r="E139" s="193"/>
      <c r="F139" s="194" t="s">
        <v>155</v>
      </c>
      <c r="H139" s="195">
        <v>1644</v>
      </c>
      <c r="I139" s="87"/>
      <c r="L139" s="191"/>
      <c r="M139" s="196"/>
      <c r="N139" s="197"/>
      <c r="O139" s="197"/>
      <c r="P139" s="197"/>
      <c r="Q139" s="197"/>
      <c r="R139" s="197"/>
      <c r="S139" s="197"/>
      <c r="T139" s="198"/>
      <c r="AT139" s="193" t="s">
        <v>125</v>
      </c>
      <c r="AU139" s="193" t="s">
        <v>87</v>
      </c>
      <c r="AV139" s="190" t="s">
        <v>87</v>
      </c>
      <c r="AW139" s="190" t="s">
        <v>33</v>
      </c>
      <c r="AX139" s="190" t="s">
        <v>76</v>
      </c>
      <c r="AY139" s="193" t="s">
        <v>117</v>
      </c>
    </row>
    <row r="140" spans="2:51" s="199" customFormat="1" ht="11.25">
      <c r="B140" s="200"/>
      <c r="D140" s="192" t="s">
        <v>125</v>
      </c>
      <c r="E140" s="201"/>
      <c r="F140" s="202" t="s">
        <v>156</v>
      </c>
      <c r="H140" s="201"/>
      <c r="I140" s="88"/>
      <c r="L140" s="200"/>
      <c r="M140" s="203"/>
      <c r="N140" s="204"/>
      <c r="O140" s="204"/>
      <c r="P140" s="204"/>
      <c r="Q140" s="204"/>
      <c r="R140" s="204"/>
      <c r="S140" s="204"/>
      <c r="T140" s="205"/>
      <c r="AT140" s="201" t="s">
        <v>125</v>
      </c>
      <c r="AU140" s="201" t="s">
        <v>87</v>
      </c>
      <c r="AV140" s="199" t="s">
        <v>81</v>
      </c>
      <c r="AW140" s="199" t="s">
        <v>33</v>
      </c>
      <c r="AX140" s="199" t="s">
        <v>76</v>
      </c>
      <c r="AY140" s="201" t="s">
        <v>117</v>
      </c>
    </row>
    <row r="141" spans="2:51" s="190" customFormat="1" ht="11.25">
      <c r="B141" s="191"/>
      <c r="D141" s="192" t="s">
        <v>125</v>
      </c>
      <c r="E141" s="193"/>
      <c r="F141" s="194" t="s">
        <v>157</v>
      </c>
      <c r="H141" s="195">
        <v>19.52</v>
      </c>
      <c r="I141" s="87"/>
      <c r="L141" s="191"/>
      <c r="M141" s="196"/>
      <c r="N141" s="197"/>
      <c r="O141" s="197"/>
      <c r="P141" s="197"/>
      <c r="Q141" s="197"/>
      <c r="R141" s="197"/>
      <c r="S141" s="197"/>
      <c r="T141" s="198"/>
      <c r="AT141" s="193" t="s">
        <v>125</v>
      </c>
      <c r="AU141" s="193" t="s">
        <v>87</v>
      </c>
      <c r="AV141" s="190" t="s">
        <v>87</v>
      </c>
      <c r="AW141" s="190" t="s">
        <v>33</v>
      </c>
      <c r="AX141" s="190" t="s">
        <v>76</v>
      </c>
      <c r="AY141" s="193" t="s">
        <v>117</v>
      </c>
    </row>
    <row r="142" spans="2:51" s="199" customFormat="1" ht="11.25">
      <c r="B142" s="200"/>
      <c r="D142" s="192" t="s">
        <v>125</v>
      </c>
      <c r="E142" s="201"/>
      <c r="F142" s="202" t="s">
        <v>158</v>
      </c>
      <c r="H142" s="201"/>
      <c r="I142" s="88"/>
      <c r="L142" s="200"/>
      <c r="M142" s="203"/>
      <c r="N142" s="204"/>
      <c r="O142" s="204"/>
      <c r="P142" s="204"/>
      <c r="Q142" s="204"/>
      <c r="R142" s="204"/>
      <c r="S142" s="204"/>
      <c r="T142" s="205"/>
      <c r="AT142" s="201" t="s">
        <v>125</v>
      </c>
      <c r="AU142" s="201" t="s">
        <v>87</v>
      </c>
      <c r="AV142" s="199" t="s">
        <v>81</v>
      </c>
      <c r="AW142" s="199" t="s">
        <v>33</v>
      </c>
      <c r="AX142" s="199" t="s">
        <v>76</v>
      </c>
      <c r="AY142" s="201" t="s">
        <v>117</v>
      </c>
    </row>
    <row r="143" spans="2:51" s="190" customFormat="1" ht="11.25">
      <c r="B143" s="191"/>
      <c r="D143" s="192" t="s">
        <v>125</v>
      </c>
      <c r="E143" s="193"/>
      <c r="F143" s="194" t="s">
        <v>159</v>
      </c>
      <c r="H143" s="195">
        <v>4.88</v>
      </c>
      <c r="I143" s="87"/>
      <c r="L143" s="191"/>
      <c r="M143" s="196"/>
      <c r="N143" s="197"/>
      <c r="O143" s="197"/>
      <c r="P143" s="197"/>
      <c r="Q143" s="197"/>
      <c r="R143" s="197"/>
      <c r="S143" s="197"/>
      <c r="T143" s="198"/>
      <c r="AT143" s="193" t="s">
        <v>125</v>
      </c>
      <c r="AU143" s="193" t="s">
        <v>87</v>
      </c>
      <c r="AV143" s="190" t="s">
        <v>87</v>
      </c>
      <c r="AW143" s="190" t="s">
        <v>33</v>
      </c>
      <c r="AX143" s="190" t="s">
        <v>76</v>
      </c>
      <c r="AY143" s="193" t="s">
        <v>117</v>
      </c>
    </row>
    <row r="144" spans="2:51" s="199" customFormat="1" ht="11.25">
      <c r="B144" s="200"/>
      <c r="D144" s="192" t="s">
        <v>125</v>
      </c>
      <c r="E144" s="201"/>
      <c r="F144" s="202" t="s">
        <v>160</v>
      </c>
      <c r="H144" s="201"/>
      <c r="I144" s="88"/>
      <c r="L144" s="200"/>
      <c r="M144" s="203"/>
      <c r="N144" s="204"/>
      <c r="O144" s="204"/>
      <c r="P144" s="204"/>
      <c r="Q144" s="204"/>
      <c r="R144" s="204"/>
      <c r="S144" s="204"/>
      <c r="T144" s="205"/>
      <c r="AT144" s="201" t="s">
        <v>125</v>
      </c>
      <c r="AU144" s="201" t="s">
        <v>87</v>
      </c>
      <c r="AV144" s="199" t="s">
        <v>81</v>
      </c>
      <c r="AW144" s="199" t="s">
        <v>33</v>
      </c>
      <c r="AX144" s="199" t="s">
        <v>76</v>
      </c>
      <c r="AY144" s="201" t="s">
        <v>117</v>
      </c>
    </row>
    <row r="145" spans="2:51" s="190" customFormat="1" ht="11.25">
      <c r="B145" s="191"/>
      <c r="D145" s="192" t="s">
        <v>125</v>
      </c>
      <c r="E145" s="193"/>
      <c r="F145" s="194" t="s">
        <v>161</v>
      </c>
      <c r="H145" s="195">
        <v>39.04</v>
      </c>
      <c r="I145" s="87"/>
      <c r="L145" s="191"/>
      <c r="M145" s="196"/>
      <c r="N145" s="197"/>
      <c r="O145" s="197"/>
      <c r="P145" s="197"/>
      <c r="Q145" s="197"/>
      <c r="R145" s="197"/>
      <c r="S145" s="197"/>
      <c r="T145" s="198"/>
      <c r="AT145" s="193" t="s">
        <v>125</v>
      </c>
      <c r="AU145" s="193" t="s">
        <v>87</v>
      </c>
      <c r="AV145" s="190" t="s">
        <v>87</v>
      </c>
      <c r="AW145" s="190" t="s">
        <v>33</v>
      </c>
      <c r="AX145" s="190" t="s">
        <v>76</v>
      </c>
      <c r="AY145" s="193" t="s">
        <v>117</v>
      </c>
    </row>
    <row r="146" spans="2:51" s="199" customFormat="1" ht="11.25">
      <c r="B146" s="200"/>
      <c r="D146" s="192" t="s">
        <v>125</v>
      </c>
      <c r="E146" s="201"/>
      <c r="F146" s="202" t="s">
        <v>162</v>
      </c>
      <c r="H146" s="201"/>
      <c r="I146" s="88"/>
      <c r="L146" s="200"/>
      <c r="M146" s="203"/>
      <c r="N146" s="204"/>
      <c r="O146" s="204"/>
      <c r="P146" s="204"/>
      <c r="Q146" s="204"/>
      <c r="R146" s="204"/>
      <c r="S146" s="204"/>
      <c r="T146" s="205"/>
      <c r="AT146" s="201" t="s">
        <v>125</v>
      </c>
      <c r="AU146" s="201" t="s">
        <v>87</v>
      </c>
      <c r="AV146" s="199" t="s">
        <v>81</v>
      </c>
      <c r="AW146" s="199" t="s">
        <v>33</v>
      </c>
      <c r="AX146" s="199" t="s">
        <v>76</v>
      </c>
      <c r="AY146" s="201" t="s">
        <v>117</v>
      </c>
    </row>
    <row r="147" spans="2:51" s="206" customFormat="1" ht="11.25">
      <c r="B147" s="207"/>
      <c r="D147" s="192" t="s">
        <v>125</v>
      </c>
      <c r="E147" s="208"/>
      <c r="F147" s="209" t="s">
        <v>163</v>
      </c>
      <c r="H147" s="210">
        <v>1707.44</v>
      </c>
      <c r="I147" s="90"/>
      <c r="L147" s="207"/>
      <c r="M147" s="211"/>
      <c r="N147" s="212"/>
      <c r="O147" s="212"/>
      <c r="P147" s="212"/>
      <c r="Q147" s="212"/>
      <c r="R147" s="212"/>
      <c r="S147" s="212"/>
      <c r="T147" s="213"/>
      <c r="AT147" s="208" t="s">
        <v>125</v>
      </c>
      <c r="AU147" s="208" t="s">
        <v>87</v>
      </c>
      <c r="AV147" s="206" t="s">
        <v>123</v>
      </c>
      <c r="AW147" s="206" t="s">
        <v>33</v>
      </c>
      <c r="AX147" s="206" t="s">
        <v>81</v>
      </c>
      <c r="AY147" s="208" t="s">
        <v>117</v>
      </c>
    </row>
    <row r="148" spans="2:63" s="165" customFormat="1" ht="22.5" customHeight="1">
      <c r="B148" s="166"/>
      <c r="D148" s="167" t="s">
        <v>75</v>
      </c>
      <c r="E148" s="176" t="s">
        <v>151</v>
      </c>
      <c r="F148" s="176" t="s">
        <v>164</v>
      </c>
      <c r="I148" s="89"/>
      <c r="J148" s="177">
        <f>BK148</f>
        <v>0</v>
      </c>
      <c r="L148" s="166"/>
      <c r="M148" s="170"/>
      <c r="N148" s="171"/>
      <c r="O148" s="171"/>
      <c r="P148" s="172">
        <f>SUM(P149:P165)</f>
        <v>267.14000000000004</v>
      </c>
      <c r="Q148" s="171"/>
      <c r="R148" s="172">
        <f>SUM(R149:R165)</f>
        <v>0.029172</v>
      </c>
      <c r="S148" s="171"/>
      <c r="T148" s="173">
        <f>SUM(T149:T165)</f>
        <v>0</v>
      </c>
      <c r="AR148" s="167" t="s">
        <v>81</v>
      </c>
      <c r="AT148" s="174" t="s">
        <v>75</v>
      </c>
      <c r="AU148" s="174" t="s">
        <v>81</v>
      </c>
      <c r="AY148" s="167" t="s">
        <v>117</v>
      </c>
      <c r="BK148" s="175">
        <f>SUM(BK149:BK165)</f>
        <v>0</v>
      </c>
    </row>
    <row r="149" spans="1:65" s="102" customFormat="1" ht="16.5" customHeight="1">
      <c r="A149" s="98"/>
      <c r="B149" s="99"/>
      <c r="C149" s="178" t="s">
        <v>165</v>
      </c>
      <c r="D149" s="178" t="s">
        <v>119</v>
      </c>
      <c r="E149" s="179" t="s">
        <v>166</v>
      </c>
      <c r="F149" s="180" t="s">
        <v>167</v>
      </c>
      <c r="G149" s="181" t="s">
        <v>121</v>
      </c>
      <c r="H149" s="182">
        <v>1562</v>
      </c>
      <c r="I149" s="77"/>
      <c r="J149" s="183">
        <f>ROUND(I149*H149,2)</f>
        <v>0</v>
      </c>
      <c r="K149" s="180" t="s">
        <v>122</v>
      </c>
      <c r="L149" s="99"/>
      <c r="M149" s="184"/>
      <c r="N149" s="185" t="s">
        <v>41</v>
      </c>
      <c r="O149" s="186">
        <v>0.14</v>
      </c>
      <c r="P149" s="186">
        <f>O149*H149</f>
        <v>218.68</v>
      </c>
      <c r="Q149" s="186">
        <v>0</v>
      </c>
      <c r="R149" s="186">
        <f>Q149*H149</f>
        <v>0</v>
      </c>
      <c r="S149" s="186">
        <v>0</v>
      </c>
      <c r="T149" s="187">
        <f>S149*H149</f>
        <v>0</v>
      </c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R149" s="188" t="s">
        <v>123</v>
      </c>
      <c r="AT149" s="188" t="s">
        <v>119</v>
      </c>
      <c r="AU149" s="188" t="s">
        <v>87</v>
      </c>
      <c r="AY149" s="91" t="s">
        <v>117</v>
      </c>
      <c r="BE149" s="189">
        <f>IF(N149="základní",J149,0)</f>
        <v>0</v>
      </c>
      <c r="BF149" s="189">
        <f>IF(N149="snížená",J149,0)</f>
        <v>0</v>
      </c>
      <c r="BG149" s="189">
        <f>IF(N149="zákl. přenesená",J149,0)</f>
        <v>0</v>
      </c>
      <c r="BH149" s="189">
        <f>IF(N149="sníž. přenesená",J149,0)</f>
        <v>0</v>
      </c>
      <c r="BI149" s="189">
        <f>IF(N149="nulová",J149,0)</f>
        <v>0</v>
      </c>
      <c r="BJ149" s="91" t="s">
        <v>81</v>
      </c>
      <c r="BK149" s="189">
        <f>ROUND(I149*H149,2)</f>
        <v>0</v>
      </c>
      <c r="BL149" s="91" t="s">
        <v>123</v>
      </c>
      <c r="BM149" s="188" t="s">
        <v>168</v>
      </c>
    </row>
    <row r="150" spans="2:51" s="190" customFormat="1" ht="11.25">
      <c r="B150" s="191"/>
      <c r="D150" s="192" t="s">
        <v>125</v>
      </c>
      <c r="E150" s="193" t="s">
        <v>83</v>
      </c>
      <c r="F150" s="194" t="s">
        <v>169</v>
      </c>
      <c r="H150" s="195">
        <v>1562</v>
      </c>
      <c r="I150" s="87"/>
      <c r="L150" s="191"/>
      <c r="M150" s="196"/>
      <c r="N150" s="197"/>
      <c r="O150" s="197"/>
      <c r="P150" s="197"/>
      <c r="Q150" s="197"/>
      <c r="R150" s="197"/>
      <c r="S150" s="197"/>
      <c r="T150" s="198"/>
      <c r="AT150" s="193" t="s">
        <v>125</v>
      </c>
      <c r="AU150" s="193" t="s">
        <v>87</v>
      </c>
      <c r="AV150" s="190" t="s">
        <v>87</v>
      </c>
      <c r="AW150" s="190" t="s">
        <v>33</v>
      </c>
      <c r="AX150" s="190" t="s">
        <v>81</v>
      </c>
      <c r="AY150" s="193" t="s">
        <v>117</v>
      </c>
    </row>
    <row r="151" spans="2:51" s="199" customFormat="1" ht="11.25">
      <c r="B151" s="200"/>
      <c r="D151" s="192" t="s">
        <v>125</v>
      </c>
      <c r="E151" s="201"/>
      <c r="F151" s="202" t="s">
        <v>170</v>
      </c>
      <c r="H151" s="201"/>
      <c r="I151" s="88"/>
      <c r="L151" s="200"/>
      <c r="M151" s="203"/>
      <c r="N151" s="204"/>
      <c r="O151" s="204"/>
      <c r="P151" s="204"/>
      <c r="Q151" s="204"/>
      <c r="R151" s="204"/>
      <c r="S151" s="204"/>
      <c r="T151" s="205"/>
      <c r="AT151" s="201" t="s">
        <v>125</v>
      </c>
      <c r="AU151" s="201" t="s">
        <v>87</v>
      </c>
      <c r="AV151" s="199" t="s">
        <v>81</v>
      </c>
      <c r="AW151" s="199" t="s">
        <v>33</v>
      </c>
      <c r="AX151" s="199" t="s">
        <v>76</v>
      </c>
      <c r="AY151" s="201" t="s">
        <v>117</v>
      </c>
    </row>
    <row r="152" spans="1:65" s="102" customFormat="1" ht="37.5" customHeight="1">
      <c r="A152" s="98"/>
      <c r="B152" s="99"/>
      <c r="C152" s="178" t="s">
        <v>171</v>
      </c>
      <c r="D152" s="178" t="s">
        <v>119</v>
      </c>
      <c r="E152" s="179" t="s">
        <v>172</v>
      </c>
      <c r="F152" s="180" t="s">
        <v>173</v>
      </c>
      <c r="G152" s="181" t="s">
        <v>121</v>
      </c>
      <c r="H152" s="182">
        <v>640</v>
      </c>
      <c r="I152" s="77"/>
      <c r="J152" s="183">
        <f>ROUND(I152*H152,2)</f>
        <v>0</v>
      </c>
      <c r="K152" s="180" t="s">
        <v>122</v>
      </c>
      <c r="L152" s="99"/>
      <c r="M152" s="184"/>
      <c r="N152" s="185" t="s">
        <v>41</v>
      </c>
      <c r="O152" s="186">
        <v>0.060000000000000005</v>
      </c>
      <c r="P152" s="186">
        <f>O152*H152</f>
        <v>38.400000000000006</v>
      </c>
      <c r="Q152" s="186">
        <v>0</v>
      </c>
      <c r="R152" s="186">
        <f>Q152*H152</f>
        <v>0</v>
      </c>
      <c r="S152" s="186">
        <v>0</v>
      </c>
      <c r="T152" s="187">
        <f>S152*H152</f>
        <v>0</v>
      </c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R152" s="188" t="s">
        <v>123</v>
      </c>
      <c r="AT152" s="188" t="s">
        <v>119</v>
      </c>
      <c r="AU152" s="188" t="s">
        <v>87</v>
      </c>
      <c r="AY152" s="91" t="s">
        <v>117</v>
      </c>
      <c r="BE152" s="189">
        <f>IF(N152="základní",J152,0)</f>
        <v>0</v>
      </c>
      <c r="BF152" s="189">
        <f>IF(N152="snížená",J152,0)</f>
        <v>0</v>
      </c>
      <c r="BG152" s="189">
        <f>IF(N152="zákl. přenesená",J152,0)</f>
        <v>0</v>
      </c>
      <c r="BH152" s="189">
        <f>IF(N152="sníž. přenesená",J152,0)</f>
        <v>0</v>
      </c>
      <c r="BI152" s="189">
        <f>IF(N152="nulová",J152,0)</f>
        <v>0</v>
      </c>
      <c r="BJ152" s="91" t="s">
        <v>81</v>
      </c>
      <c r="BK152" s="189">
        <f>ROUND(I152*H152,2)</f>
        <v>0</v>
      </c>
      <c r="BL152" s="91" t="s">
        <v>123</v>
      </c>
      <c r="BM152" s="188" t="s">
        <v>174</v>
      </c>
    </row>
    <row r="153" spans="2:51" s="190" customFormat="1" ht="11.25">
      <c r="B153" s="191"/>
      <c r="D153" s="192" t="s">
        <v>125</v>
      </c>
      <c r="E153" s="193"/>
      <c r="F153" s="194" t="s">
        <v>175</v>
      </c>
      <c r="H153" s="195">
        <v>400</v>
      </c>
      <c r="I153" s="87"/>
      <c r="L153" s="191"/>
      <c r="M153" s="196"/>
      <c r="N153" s="197"/>
      <c r="O153" s="197"/>
      <c r="P153" s="197"/>
      <c r="Q153" s="197"/>
      <c r="R153" s="197"/>
      <c r="S153" s="197"/>
      <c r="T153" s="198"/>
      <c r="AT153" s="193" t="s">
        <v>125</v>
      </c>
      <c r="AU153" s="193" t="s">
        <v>87</v>
      </c>
      <c r="AV153" s="190" t="s">
        <v>87</v>
      </c>
      <c r="AW153" s="190" t="s">
        <v>33</v>
      </c>
      <c r="AX153" s="190" t="s">
        <v>76</v>
      </c>
      <c r="AY153" s="193" t="s">
        <v>117</v>
      </c>
    </row>
    <row r="154" spans="2:51" s="199" customFormat="1" ht="22.5">
      <c r="B154" s="200"/>
      <c r="D154" s="192" t="s">
        <v>125</v>
      </c>
      <c r="E154" s="201"/>
      <c r="F154" s="202" t="s">
        <v>176</v>
      </c>
      <c r="H154" s="201"/>
      <c r="I154" s="88"/>
      <c r="L154" s="200"/>
      <c r="M154" s="203"/>
      <c r="N154" s="204"/>
      <c r="O154" s="204"/>
      <c r="P154" s="204"/>
      <c r="Q154" s="204"/>
      <c r="R154" s="204"/>
      <c r="S154" s="204"/>
      <c r="T154" s="205"/>
      <c r="AT154" s="201" t="s">
        <v>125</v>
      </c>
      <c r="AU154" s="201" t="s">
        <v>87</v>
      </c>
      <c r="AV154" s="199" t="s">
        <v>81</v>
      </c>
      <c r="AW154" s="199" t="s">
        <v>33</v>
      </c>
      <c r="AX154" s="199" t="s">
        <v>76</v>
      </c>
      <c r="AY154" s="201" t="s">
        <v>117</v>
      </c>
    </row>
    <row r="155" spans="2:51" s="190" customFormat="1" ht="11.25">
      <c r="B155" s="191"/>
      <c r="D155" s="192" t="s">
        <v>125</v>
      </c>
      <c r="E155" s="193"/>
      <c r="F155" s="194" t="s">
        <v>177</v>
      </c>
      <c r="H155" s="195">
        <v>240</v>
      </c>
      <c r="I155" s="87"/>
      <c r="L155" s="191"/>
      <c r="M155" s="196"/>
      <c r="N155" s="197"/>
      <c r="O155" s="197"/>
      <c r="P155" s="197"/>
      <c r="Q155" s="197"/>
      <c r="R155" s="197"/>
      <c r="S155" s="197"/>
      <c r="T155" s="198"/>
      <c r="AT155" s="193" t="s">
        <v>125</v>
      </c>
      <c r="AU155" s="193" t="s">
        <v>87</v>
      </c>
      <c r="AV155" s="190" t="s">
        <v>87</v>
      </c>
      <c r="AW155" s="190" t="s">
        <v>33</v>
      </c>
      <c r="AX155" s="190" t="s">
        <v>76</v>
      </c>
      <c r="AY155" s="193" t="s">
        <v>117</v>
      </c>
    </row>
    <row r="156" spans="2:51" s="199" customFormat="1" ht="22.5">
      <c r="B156" s="200"/>
      <c r="D156" s="192" t="s">
        <v>125</v>
      </c>
      <c r="E156" s="201"/>
      <c r="F156" s="202" t="s">
        <v>178</v>
      </c>
      <c r="H156" s="201"/>
      <c r="I156" s="88"/>
      <c r="L156" s="200"/>
      <c r="M156" s="203"/>
      <c r="N156" s="204"/>
      <c r="O156" s="204"/>
      <c r="P156" s="204"/>
      <c r="Q156" s="204"/>
      <c r="R156" s="204"/>
      <c r="S156" s="204"/>
      <c r="T156" s="205"/>
      <c r="AT156" s="201" t="s">
        <v>125</v>
      </c>
      <c r="AU156" s="201" t="s">
        <v>87</v>
      </c>
      <c r="AV156" s="199" t="s">
        <v>81</v>
      </c>
      <c r="AW156" s="199" t="s">
        <v>33</v>
      </c>
      <c r="AX156" s="199" t="s">
        <v>76</v>
      </c>
      <c r="AY156" s="201" t="s">
        <v>117</v>
      </c>
    </row>
    <row r="157" spans="2:51" s="206" customFormat="1" ht="11.25">
      <c r="B157" s="207"/>
      <c r="D157" s="192" t="s">
        <v>125</v>
      </c>
      <c r="E157" s="208"/>
      <c r="F157" s="209" t="s">
        <v>163</v>
      </c>
      <c r="H157" s="210">
        <v>640</v>
      </c>
      <c r="I157" s="90"/>
      <c r="L157" s="207"/>
      <c r="M157" s="211"/>
      <c r="N157" s="212"/>
      <c r="O157" s="212"/>
      <c r="P157" s="212"/>
      <c r="Q157" s="212"/>
      <c r="R157" s="212"/>
      <c r="S157" s="212"/>
      <c r="T157" s="213"/>
      <c r="AT157" s="208" t="s">
        <v>125</v>
      </c>
      <c r="AU157" s="208" t="s">
        <v>87</v>
      </c>
      <c r="AV157" s="206" t="s">
        <v>123</v>
      </c>
      <c r="AW157" s="206" t="s">
        <v>33</v>
      </c>
      <c r="AX157" s="206" t="s">
        <v>81</v>
      </c>
      <c r="AY157" s="208" t="s">
        <v>117</v>
      </c>
    </row>
    <row r="158" spans="1:65" s="102" customFormat="1" ht="24" customHeight="1">
      <c r="A158" s="98"/>
      <c r="B158" s="99"/>
      <c r="C158" s="214" t="s">
        <v>179</v>
      </c>
      <c r="D158" s="214" t="s">
        <v>180</v>
      </c>
      <c r="E158" s="215" t="s">
        <v>181</v>
      </c>
      <c r="F158" s="216" t="s">
        <v>182</v>
      </c>
      <c r="G158" s="217" t="s">
        <v>130</v>
      </c>
      <c r="H158" s="218">
        <v>352</v>
      </c>
      <c r="I158" s="78"/>
      <c r="J158" s="219">
        <f>ROUND(I158*H158,2)</f>
        <v>0</v>
      </c>
      <c r="K158" s="216" t="s">
        <v>122</v>
      </c>
      <c r="L158" s="220"/>
      <c r="M158" s="221"/>
      <c r="N158" s="222" t="s">
        <v>41</v>
      </c>
      <c r="O158" s="186">
        <v>0</v>
      </c>
      <c r="P158" s="186">
        <f>O158*H158</f>
        <v>0</v>
      </c>
      <c r="Q158" s="186">
        <v>2E-05</v>
      </c>
      <c r="R158" s="186">
        <f>Q158*H158</f>
        <v>0.00704</v>
      </c>
      <c r="S158" s="186">
        <v>0</v>
      </c>
      <c r="T158" s="187">
        <f>S158*H158</f>
        <v>0</v>
      </c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R158" s="188" t="s">
        <v>171</v>
      </c>
      <c r="AT158" s="188" t="s">
        <v>180</v>
      </c>
      <c r="AU158" s="188" t="s">
        <v>87</v>
      </c>
      <c r="AY158" s="91" t="s">
        <v>117</v>
      </c>
      <c r="BE158" s="189">
        <f>IF(N158="základní",J158,0)</f>
        <v>0</v>
      </c>
      <c r="BF158" s="189">
        <f>IF(N158="snížená",J158,0)</f>
        <v>0</v>
      </c>
      <c r="BG158" s="189">
        <f>IF(N158="zákl. přenesená",J158,0)</f>
        <v>0</v>
      </c>
      <c r="BH158" s="189">
        <f>IF(N158="sníž. přenesená",J158,0)</f>
        <v>0</v>
      </c>
      <c r="BI158" s="189">
        <f>IF(N158="nulová",J158,0)</f>
        <v>0</v>
      </c>
      <c r="BJ158" s="91" t="s">
        <v>81</v>
      </c>
      <c r="BK158" s="189">
        <f>ROUND(I158*H158,2)</f>
        <v>0</v>
      </c>
      <c r="BL158" s="91" t="s">
        <v>123</v>
      </c>
      <c r="BM158" s="188" t="s">
        <v>183</v>
      </c>
    </row>
    <row r="159" spans="2:51" s="190" customFormat="1" ht="11.25">
      <c r="B159" s="191"/>
      <c r="D159" s="192" t="s">
        <v>125</v>
      </c>
      <c r="F159" s="194" t="s">
        <v>184</v>
      </c>
      <c r="H159" s="195">
        <v>352</v>
      </c>
      <c r="I159" s="87"/>
      <c r="L159" s="191"/>
      <c r="M159" s="196"/>
      <c r="N159" s="197"/>
      <c r="O159" s="197"/>
      <c r="P159" s="197"/>
      <c r="Q159" s="197"/>
      <c r="R159" s="197"/>
      <c r="S159" s="197"/>
      <c r="T159" s="198"/>
      <c r="AT159" s="193" t="s">
        <v>125</v>
      </c>
      <c r="AU159" s="193" t="s">
        <v>87</v>
      </c>
      <c r="AV159" s="190" t="s">
        <v>87</v>
      </c>
      <c r="AW159" s="190" t="s">
        <v>2</v>
      </c>
      <c r="AX159" s="190" t="s">
        <v>81</v>
      </c>
      <c r="AY159" s="193" t="s">
        <v>117</v>
      </c>
    </row>
    <row r="160" spans="1:65" s="102" customFormat="1" ht="21.75" customHeight="1">
      <c r="A160" s="98"/>
      <c r="B160" s="99"/>
      <c r="C160" s="214" t="s">
        <v>185</v>
      </c>
      <c r="D160" s="214" t="s">
        <v>180</v>
      </c>
      <c r="E160" s="215" t="s">
        <v>186</v>
      </c>
      <c r="F160" s="216" t="s">
        <v>187</v>
      </c>
      <c r="G160" s="217" t="s">
        <v>130</v>
      </c>
      <c r="H160" s="218">
        <v>320</v>
      </c>
      <c r="I160" s="78"/>
      <c r="J160" s="219">
        <f>ROUND(I160*H160,2)</f>
        <v>0</v>
      </c>
      <c r="K160" s="216" t="s">
        <v>122</v>
      </c>
      <c r="L160" s="220"/>
      <c r="M160" s="221"/>
      <c r="N160" s="222" t="s">
        <v>41</v>
      </c>
      <c r="O160" s="186">
        <v>0</v>
      </c>
      <c r="P160" s="186">
        <f>O160*H160</f>
        <v>0</v>
      </c>
      <c r="Q160" s="186">
        <v>0</v>
      </c>
      <c r="R160" s="186">
        <f>Q160*H160</f>
        <v>0</v>
      </c>
      <c r="S160" s="186">
        <v>0</v>
      </c>
      <c r="T160" s="187">
        <f>S160*H160</f>
        <v>0</v>
      </c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R160" s="188" t="s">
        <v>171</v>
      </c>
      <c r="AT160" s="188" t="s">
        <v>180</v>
      </c>
      <c r="AU160" s="188" t="s">
        <v>87</v>
      </c>
      <c r="AY160" s="91" t="s">
        <v>117</v>
      </c>
      <c r="BE160" s="189">
        <f>IF(N160="základní",J160,0)</f>
        <v>0</v>
      </c>
      <c r="BF160" s="189">
        <f>IF(N160="snížená",J160,0)</f>
        <v>0</v>
      </c>
      <c r="BG160" s="189">
        <f>IF(N160="zákl. přenesená",J160,0)</f>
        <v>0</v>
      </c>
      <c r="BH160" s="189">
        <f>IF(N160="sníž. přenesená",J160,0)</f>
        <v>0</v>
      </c>
      <c r="BI160" s="189">
        <f>IF(N160="nulová",J160,0)</f>
        <v>0</v>
      </c>
      <c r="BJ160" s="91" t="s">
        <v>81</v>
      </c>
      <c r="BK160" s="189">
        <f>ROUND(I160*H160,2)</f>
        <v>0</v>
      </c>
      <c r="BL160" s="91" t="s">
        <v>123</v>
      </c>
      <c r="BM160" s="188" t="s">
        <v>188</v>
      </c>
    </row>
    <row r="161" spans="1:65" s="102" customFormat="1" ht="37.5" customHeight="1">
      <c r="A161" s="98"/>
      <c r="B161" s="99"/>
      <c r="C161" s="178" t="s">
        <v>189</v>
      </c>
      <c r="D161" s="178" t="s">
        <v>119</v>
      </c>
      <c r="E161" s="179" t="s">
        <v>190</v>
      </c>
      <c r="F161" s="180" t="s">
        <v>191</v>
      </c>
      <c r="G161" s="181" t="s">
        <v>121</v>
      </c>
      <c r="H161" s="182">
        <v>503</v>
      </c>
      <c r="I161" s="77"/>
      <c r="J161" s="183">
        <f>ROUND(I161*H161,2)</f>
        <v>0</v>
      </c>
      <c r="K161" s="180" t="s">
        <v>122</v>
      </c>
      <c r="L161" s="99"/>
      <c r="M161" s="184"/>
      <c r="N161" s="185" t="s">
        <v>41</v>
      </c>
      <c r="O161" s="186">
        <v>0.02</v>
      </c>
      <c r="P161" s="186">
        <f>O161*H161</f>
        <v>10.06</v>
      </c>
      <c r="Q161" s="186">
        <v>0</v>
      </c>
      <c r="R161" s="186">
        <f>Q161*H161</f>
        <v>0</v>
      </c>
      <c r="S161" s="186">
        <v>0</v>
      </c>
      <c r="T161" s="187">
        <f>S161*H161</f>
        <v>0</v>
      </c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R161" s="188" t="s">
        <v>123</v>
      </c>
      <c r="AT161" s="188" t="s">
        <v>119</v>
      </c>
      <c r="AU161" s="188" t="s">
        <v>87</v>
      </c>
      <c r="AY161" s="91" t="s">
        <v>117</v>
      </c>
      <c r="BE161" s="189">
        <f>IF(N161="základní",J161,0)</f>
        <v>0</v>
      </c>
      <c r="BF161" s="189">
        <f>IF(N161="snížená",J161,0)</f>
        <v>0</v>
      </c>
      <c r="BG161" s="189">
        <f>IF(N161="zákl. přenesená",J161,0)</f>
        <v>0</v>
      </c>
      <c r="BH161" s="189">
        <f>IF(N161="sníž. přenesená",J161,0)</f>
        <v>0</v>
      </c>
      <c r="BI161" s="189">
        <f>IF(N161="nulová",J161,0)</f>
        <v>0</v>
      </c>
      <c r="BJ161" s="91" t="s">
        <v>81</v>
      </c>
      <c r="BK161" s="189">
        <f>ROUND(I161*H161,2)</f>
        <v>0</v>
      </c>
      <c r="BL161" s="91" t="s">
        <v>123</v>
      </c>
      <c r="BM161" s="188" t="s">
        <v>192</v>
      </c>
    </row>
    <row r="162" spans="2:51" s="190" customFormat="1" ht="11.25">
      <c r="B162" s="191"/>
      <c r="D162" s="192" t="s">
        <v>125</v>
      </c>
      <c r="E162" s="193"/>
      <c r="F162" s="194" t="s">
        <v>193</v>
      </c>
      <c r="H162" s="195">
        <v>503</v>
      </c>
      <c r="I162" s="87"/>
      <c r="L162" s="191"/>
      <c r="M162" s="196"/>
      <c r="N162" s="197"/>
      <c r="O162" s="197"/>
      <c r="P162" s="197"/>
      <c r="Q162" s="197"/>
      <c r="R162" s="197"/>
      <c r="S162" s="197"/>
      <c r="T162" s="198"/>
      <c r="AT162" s="193" t="s">
        <v>125</v>
      </c>
      <c r="AU162" s="193" t="s">
        <v>87</v>
      </c>
      <c r="AV162" s="190" t="s">
        <v>87</v>
      </c>
      <c r="AW162" s="190" t="s">
        <v>33</v>
      </c>
      <c r="AX162" s="190" t="s">
        <v>81</v>
      </c>
      <c r="AY162" s="193" t="s">
        <v>117</v>
      </c>
    </row>
    <row r="163" spans="2:51" s="199" customFormat="1" ht="11.25">
      <c r="B163" s="200"/>
      <c r="D163" s="192" t="s">
        <v>125</v>
      </c>
      <c r="E163" s="201"/>
      <c r="F163" s="202" t="s">
        <v>194</v>
      </c>
      <c r="H163" s="201"/>
      <c r="I163" s="88"/>
      <c r="L163" s="200"/>
      <c r="M163" s="203"/>
      <c r="N163" s="204"/>
      <c r="O163" s="204"/>
      <c r="P163" s="204"/>
      <c r="Q163" s="204"/>
      <c r="R163" s="204"/>
      <c r="S163" s="204"/>
      <c r="T163" s="205"/>
      <c r="AT163" s="201" t="s">
        <v>125</v>
      </c>
      <c r="AU163" s="201" t="s">
        <v>87</v>
      </c>
      <c r="AV163" s="199" t="s">
        <v>81</v>
      </c>
      <c r="AW163" s="199" t="s">
        <v>33</v>
      </c>
      <c r="AX163" s="199" t="s">
        <v>76</v>
      </c>
      <c r="AY163" s="201" t="s">
        <v>117</v>
      </c>
    </row>
    <row r="164" spans="1:65" s="102" customFormat="1" ht="16.5" customHeight="1">
      <c r="A164" s="98"/>
      <c r="B164" s="99"/>
      <c r="C164" s="214" t="s">
        <v>7</v>
      </c>
      <c r="D164" s="214" t="s">
        <v>180</v>
      </c>
      <c r="E164" s="215" t="s">
        <v>195</v>
      </c>
      <c r="F164" s="216" t="s">
        <v>196</v>
      </c>
      <c r="G164" s="217" t="s">
        <v>121</v>
      </c>
      <c r="H164" s="218">
        <v>553.3</v>
      </c>
      <c r="I164" s="78"/>
      <c r="J164" s="219">
        <f>ROUND(I164*H164,2)</f>
        <v>0</v>
      </c>
      <c r="K164" s="216" t="s">
        <v>122</v>
      </c>
      <c r="L164" s="220"/>
      <c r="M164" s="221"/>
      <c r="N164" s="222" t="s">
        <v>41</v>
      </c>
      <c r="O164" s="186">
        <v>0</v>
      </c>
      <c r="P164" s="186">
        <f>O164*H164</f>
        <v>0</v>
      </c>
      <c r="Q164" s="186">
        <v>4E-05</v>
      </c>
      <c r="R164" s="186">
        <f>Q164*H164</f>
        <v>0.022132</v>
      </c>
      <c r="S164" s="186">
        <v>0</v>
      </c>
      <c r="T164" s="187">
        <f>S164*H164</f>
        <v>0</v>
      </c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R164" s="188" t="s">
        <v>171</v>
      </c>
      <c r="AT164" s="188" t="s">
        <v>180</v>
      </c>
      <c r="AU164" s="188" t="s">
        <v>87</v>
      </c>
      <c r="AY164" s="91" t="s">
        <v>117</v>
      </c>
      <c r="BE164" s="189">
        <f>IF(N164="základní",J164,0)</f>
        <v>0</v>
      </c>
      <c r="BF164" s="189">
        <f>IF(N164="snížená",J164,0)</f>
        <v>0</v>
      </c>
      <c r="BG164" s="189">
        <f>IF(N164="zákl. přenesená",J164,0)</f>
        <v>0</v>
      </c>
      <c r="BH164" s="189">
        <f>IF(N164="sníž. přenesená",J164,0)</f>
        <v>0</v>
      </c>
      <c r="BI164" s="189">
        <f>IF(N164="nulová",J164,0)</f>
        <v>0</v>
      </c>
      <c r="BJ164" s="91" t="s">
        <v>81</v>
      </c>
      <c r="BK164" s="189">
        <f>ROUND(I164*H164,2)</f>
        <v>0</v>
      </c>
      <c r="BL164" s="91" t="s">
        <v>123</v>
      </c>
      <c r="BM164" s="188" t="s">
        <v>197</v>
      </c>
    </row>
    <row r="165" spans="2:51" s="190" customFormat="1" ht="11.25">
      <c r="B165" s="191"/>
      <c r="D165" s="192" t="s">
        <v>125</v>
      </c>
      <c r="F165" s="194" t="s">
        <v>198</v>
      </c>
      <c r="H165" s="195">
        <v>553.3</v>
      </c>
      <c r="I165" s="87"/>
      <c r="L165" s="191"/>
      <c r="M165" s="196"/>
      <c r="N165" s="197"/>
      <c r="O165" s="197"/>
      <c r="P165" s="197"/>
      <c r="Q165" s="197"/>
      <c r="R165" s="197"/>
      <c r="S165" s="197"/>
      <c r="T165" s="198"/>
      <c r="AT165" s="193" t="s">
        <v>125</v>
      </c>
      <c r="AU165" s="193" t="s">
        <v>87</v>
      </c>
      <c r="AV165" s="190" t="s">
        <v>87</v>
      </c>
      <c r="AW165" s="190" t="s">
        <v>2</v>
      </c>
      <c r="AX165" s="190" t="s">
        <v>81</v>
      </c>
      <c r="AY165" s="193" t="s">
        <v>117</v>
      </c>
    </row>
    <row r="166" spans="2:63" s="165" customFormat="1" ht="22.5" customHeight="1">
      <c r="B166" s="166"/>
      <c r="D166" s="167" t="s">
        <v>75</v>
      </c>
      <c r="E166" s="176" t="s">
        <v>179</v>
      </c>
      <c r="F166" s="176" t="s">
        <v>199</v>
      </c>
      <c r="I166" s="89"/>
      <c r="J166" s="177">
        <f>BK166</f>
        <v>0</v>
      </c>
      <c r="L166" s="166"/>
      <c r="M166" s="170"/>
      <c r="N166" s="171"/>
      <c r="O166" s="171"/>
      <c r="P166" s="172">
        <f>SUM(P167:P172)</f>
        <v>1.0176800000000001</v>
      </c>
      <c r="Q166" s="171"/>
      <c r="R166" s="172">
        <f>SUM(R167:R172)</f>
        <v>1.3479235999999999</v>
      </c>
      <c r="S166" s="171"/>
      <c r="T166" s="173">
        <f>SUM(T167:T172)</f>
        <v>0</v>
      </c>
      <c r="AR166" s="167" t="s">
        <v>81</v>
      </c>
      <c r="AT166" s="174" t="s">
        <v>75</v>
      </c>
      <c r="AU166" s="174" t="s">
        <v>81</v>
      </c>
      <c r="AY166" s="167" t="s">
        <v>117</v>
      </c>
      <c r="BK166" s="175">
        <f>SUM(BK167:BK172)</f>
        <v>0</v>
      </c>
    </row>
    <row r="167" spans="1:65" s="102" customFormat="1" ht="48.75" customHeight="1">
      <c r="A167" s="98"/>
      <c r="B167" s="99"/>
      <c r="C167" s="178" t="s">
        <v>200</v>
      </c>
      <c r="D167" s="178" t="s">
        <v>119</v>
      </c>
      <c r="E167" s="179" t="s">
        <v>201</v>
      </c>
      <c r="F167" s="180" t="s">
        <v>202</v>
      </c>
      <c r="G167" s="181" t="s">
        <v>130</v>
      </c>
      <c r="H167" s="182">
        <v>1</v>
      </c>
      <c r="I167" s="77"/>
      <c r="J167" s="183">
        <f>ROUND(I167*H167,2)</f>
        <v>0</v>
      </c>
      <c r="K167" s="180" t="s">
        <v>122</v>
      </c>
      <c r="L167" s="99"/>
      <c r="M167" s="184"/>
      <c r="N167" s="185" t="s">
        <v>41</v>
      </c>
      <c r="O167" s="186">
        <v>0.23900000000000002</v>
      </c>
      <c r="P167" s="186">
        <f>O167*H167</f>
        <v>0.23900000000000002</v>
      </c>
      <c r="Q167" s="186">
        <v>0.1295</v>
      </c>
      <c r="R167" s="186">
        <f>Q167*H167</f>
        <v>0.1295</v>
      </c>
      <c r="S167" s="186">
        <v>0</v>
      </c>
      <c r="T167" s="187">
        <f>S167*H167</f>
        <v>0</v>
      </c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R167" s="188" t="s">
        <v>123</v>
      </c>
      <c r="AT167" s="188" t="s">
        <v>119</v>
      </c>
      <c r="AU167" s="188" t="s">
        <v>87</v>
      </c>
      <c r="AY167" s="91" t="s">
        <v>117</v>
      </c>
      <c r="BE167" s="189">
        <f>IF(N167="základní",J167,0)</f>
        <v>0</v>
      </c>
      <c r="BF167" s="189">
        <f>IF(N167="snížená",J167,0)</f>
        <v>0</v>
      </c>
      <c r="BG167" s="189">
        <f>IF(N167="zákl. přenesená",J167,0)</f>
        <v>0</v>
      </c>
      <c r="BH167" s="189">
        <f>IF(N167="sníž. přenesená",J167,0)</f>
        <v>0</v>
      </c>
      <c r="BI167" s="189">
        <f>IF(N167="nulová",J167,0)</f>
        <v>0</v>
      </c>
      <c r="BJ167" s="91" t="s">
        <v>81</v>
      </c>
      <c r="BK167" s="189">
        <f>ROUND(I167*H167,2)</f>
        <v>0</v>
      </c>
      <c r="BL167" s="91" t="s">
        <v>123</v>
      </c>
      <c r="BM167" s="188" t="s">
        <v>203</v>
      </c>
    </row>
    <row r="168" spans="2:51" s="190" customFormat="1" ht="11.25">
      <c r="B168" s="191"/>
      <c r="D168" s="192" t="s">
        <v>125</v>
      </c>
      <c r="E168" s="193"/>
      <c r="F168" s="194" t="s">
        <v>132</v>
      </c>
      <c r="H168" s="195">
        <v>1</v>
      </c>
      <c r="I168" s="87"/>
      <c r="L168" s="191"/>
      <c r="M168" s="196"/>
      <c r="N168" s="197"/>
      <c r="O168" s="197"/>
      <c r="P168" s="197"/>
      <c r="Q168" s="197"/>
      <c r="R168" s="197"/>
      <c r="S168" s="197"/>
      <c r="T168" s="198"/>
      <c r="AT168" s="193" t="s">
        <v>125</v>
      </c>
      <c r="AU168" s="193" t="s">
        <v>87</v>
      </c>
      <c r="AV168" s="190" t="s">
        <v>87</v>
      </c>
      <c r="AW168" s="190" t="s">
        <v>33</v>
      </c>
      <c r="AX168" s="190" t="s">
        <v>81</v>
      </c>
      <c r="AY168" s="193" t="s">
        <v>117</v>
      </c>
    </row>
    <row r="169" spans="2:51" s="199" customFormat="1" ht="11.25">
      <c r="B169" s="200"/>
      <c r="D169" s="192" t="s">
        <v>125</v>
      </c>
      <c r="E169" s="201"/>
      <c r="F169" s="202" t="s">
        <v>204</v>
      </c>
      <c r="H169" s="201"/>
      <c r="I169" s="88"/>
      <c r="L169" s="200"/>
      <c r="M169" s="203"/>
      <c r="N169" s="204"/>
      <c r="O169" s="204"/>
      <c r="P169" s="204"/>
      <c r="Q169" s="204"/>
      <c r="R169" s="204"/>
      <c r="S169" s="204"/>
      <c r="T169" s="205"/>
      <c r="AT169" s="201" t="s">
        <v>125</v>
      </c>
      <c r="AU169" s="201" t="s">
        <v>87</v>
      </c>
      <c r="AV169" s="199" t="s">
        <v>81</v>
      </c>
      <c r="AW169" s="199" t="s">
        <v>33</v>
      </c>
      <c r="AX169" s="199" t="s">
        <v>76</v>
      </c>
      <c r="AY169" s="201" t="s">
        <v>117</v>
      </c>
    </row>
    <row r="170" spans="1:65" s="102" customFormat="1" ht="24" customHeight="1">
      <c r="A170" s="98"/>
      <c r="B170" s="99"/>
      <c r="C170" s="178" t="s">
        <v>205</v>
      </c>
      <c r="D170" s="178" t="s">
        <v>119</v>
      </c>
      <c r="E170" s="179" t="s">
        <v>206</v>
      </c>
      <c r="F170" s="180" t="s">
        <v>207</v>
      </c>
      <c r="G170" s="181" t="s">
        <v>208</v>
      </c>
      <c r="H170" s="182">
        <v>0.54</v>
      </c>
      <c r="I170" s="77"/>
      <c r="J170" s="183">
        <f>ROUND(I170*H170,2)</f>
        <v>0</v>
      </c>
      <c r="K170" s="180" t="s">
        <v>122</v>
      </c>
      <c r="L170" s="99"/>
      <c r="M170" s="184"/>
      <c r="N170" s="185" t="s">
        <v>41</v>
      </c>
      <c r="O170" s="186">
        <v>1.442</v>
      </c>
      <c r="P170" s="186">
        <f>O170*H170</f>
        <v>0.77868</v>
      </c>
      <c r="Q170" s="186">
        <v>2.25634</v>
      </c>
      <c r="R170" s="186">
        <f>Q170*H170</f>
        <v>1.2184236</v>
      </c>
      <c r="S170" s="186">
        <v>0</v>
      </c>
      <c r="T170" s="187">
        <f>S170*H170</f>
        <v>0</v>
      </c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R170" s="188" t="s">
        <v>123</v>
      </c>
      <c r="AT170" s="188" t="s">
        <v>119</v>
      </c>
      <c r="AU170" s="188" t="s">
        <v>87</v>
      </c>
      <c r="AY170" s="91" t="s">
        <v>117</v>
      </c>
      <c r="BE170" s="189">
        <f>IF(N170="základní",J170,0)</f>
        <v>0</v>
      </c>
      <c r="BF170" s="189">
        <f>IF(N170="snížená",J170,0)</f>
        <v>0</v>
      </c>
      <c r="BG170" s="189">
        <f>IF(N170="zákl. přenesená",J170,0)</f>
        <v>0</v>
      </c>
      <c r="BH170" s="189">
        <f>IF(N170="sníž. přenesená",J170,0)</f>
        <v>0</v>
      </c>
      <c r="BI170" s="189">
        <f>IF(N170="nulová",J170,0)</f>
        <v>0</v>
      </c>
      <c r="BJ170" s="91" t="s">
        <v>81</v>
      </c>
      <c r="BK170" s="189">
        <f>ROUND(I170*H170,2)</f>
        <v>0</v>
      </c>
      <c r="BL170" s="91" t="s">
        <v>123</v>
      </c>
      <c r="BM170" s="188" t="s">
        <v>209</v>
      </c>
    </row>
    <row r="171" spans="2:51" s="190" customFormat="1" ht="11.25">
      <c r="B171" s="191"/>
      <c r="D171" s="192" t="s">
        <v>125</v>
      </c>
      <c r="E171" s="193"/>
      <c r="F171" s="194" t="s">
        <v>210</v>
      </c>
      <c r="H171" s="195">
        <v>0.54</v>
      </c>
      <c r="I171" s="87"/>
      <c r="L171" s="191"/>
      <c r="M171" s="196"/>
      <c r="N171" s="197"/>
      <c r="O171" s="197"/>
      <c r="P171" s="197"/>
      <c r="Q171" s="197"/>
      <c r="R171" s="197"/>
      <c r="S171" s="197"/>
      <c r="T171" s="198"/>
      <c r="AT171" s="193" t="s">
        <v>125</v>
      </c>
      <c r="AU171" s="193" t="s">
        <v>87</v>
      </c>
      <c r="AV171" s="190" t="s">
        <v>87</v>
      </c>
      <c r="AW171" s="190" t="s">
        <v>33</v>
      </c>
      <c r="AX171" s="190" t="s">
        <v>81</v>
      </c>
      <c r="AY171" s="193" t="s">
        <v>117</v>
      </c>
    </row>
    <row r="172" spans="2:51" s="199" customFormat="1" ht="11.25">
      <c r="B172" s="200"/>
      <c r="D172" s="192" t="s">
        <v>125</v>
      </c>
      <c r="E172" s="201"/>
      <c r="F172" s="202" t="s">
        <v>211</v>
      </c>
      <c r="H172" s="201"/>
      <c r="I172" s="88"/>
      <c r="L172" s="200"/>
      <c r="M172" s="203"/>
      <c r="N172" s="204"/>
      <c r="O172" s="204"/>
      <c r="P172" s="204"/>
      <c r="Q172" s="204"/>
      <c r="R172" s="204"/>
      <c r="S172" s="204"/>
      <c r="T172" s="205"/>
      <c r="AT172" s="201" t="s">
        <v>125</v>
      </c>
      <c r="AU172" s="201" t="s">
        <v>87</v>
      </c>
      <c r="AV172" s="199" t="s">
        <v>81</v>
      </c>
      <c r="AW172" s="199" t="s">
        <v>33</v>
      </c>
      <c r="AX172" s="199" t="s">
        <v>76</v>
      </c>
      <c r="AY172" s="201" t="s">
        <v>117</v>
      </c>
    </row>
    <row r="173" spans="2:63" s="165" customFormat="1" ht="22.5" customHeight="1">
      <c r="B173" s="166"/>
      <c r="D173" s="167" t="s">
        <v>75</v>
      </c>
      <c r="E173" s="176" t="s">
        <v>212</v>
      </c>
      <c r="F173" s="176" t="s">
        <v>213</v>
      </c>
      <c r="I173" s="89"/>
      <c r="J173" s="177">
        <f>BK173</f>
        <v>0</v>
      </c>
      <c r="L173" s="166"/>
      <c r="M173" s="170"/>
      <c r="N173" s="171"/>
      <c r="O173" s="171"/>
      <c r="P173" s="172">
        <f>SUM(P174:P177)</f>
        <v>0.23674</v>
      </c>
      <c r="Q173" s="171"/>
      <c r="R173" s="172">
        <f>SUM(R174:R177)</f>
        <v>0</v>
      </c>
      <c r="S173" s="171"/>
      <c r="T173" s="173">
        <f>SUM(T174:T177)</f>
        <v>0</v>
      </c>
      <c r="AR173" s="167" t="s">
        <v>81</v>
      </c>
      <c r="AT173" s="174" t="s">
        <v>75</v>
      </c>
      <c r="AU173" s="174" t="s">
        <v>81</v>
      </c>
      <c r="AY173" s="167" t="s">
        <v>117</v>
      </c>
      <c r="BK173" s="175">
        <f>SUM(BK174:BK177)</f>
        <v>0</v>
      </c>
    </row>
    <row r="174" spans="1:65" s="102" customFormat="1" ht="37.5" customHeight="1">
      <c r="A174" s="98"/>
      <c r="B174" s="99"/>
      <c r="C174" s="178" t="s">
        <v>214</v>
      </c>
      <c r="D174" s="178" t="s">
        <v>119</v>
      </c>
      <c r="E174" s="179" t="s">
        <v>215</v>
      </c>
      <c r="F174" s="180" t="s">
        <v>216</v>
      </c>
      <c r="G174" s="181" t="s">
        <v>138</v>
      </c>
      <c r="H174" s="182">
        <v>1.33</v>
      </c>
      <c r="I174" s="77"/>
      <c r="J174" s="183">
        <f>ROUND(I174*H174,2)</f>
        <v>0</v>
      </c>
      <c r="K174" s="180" t="s">
        <v>122</v>
      </c>
      <c r="L174" s="99"/>
      <c r="M174" s="184"/>
      <c r="N174" s="185" t="s">
        <v>41</v>
      </c>
      <c r="O174" s="186">
        <v>0.08</v>
      </c>
      <c r="P174" s="186">
        <f>O174*H174</f>
        <v>0.10640000000000001</v>
      </c>
      <c r="Q174" s="186">
        <v>0</v>
      </c>
      <c r="R174" s="186">
        <f>Q174*H174</f>
        <v>0</v>
      </c>
      <c r="S174" s="186">
        <v>0</v>
      </c>
      <c r="T174" s="187">
        <f>S174*H174</f>
        <v>0</v>
      </c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R174" s="188" t="s">
        <v>123</v>
      </c>
      <c r="AT174" s="188" t="s">
        <v>119</v>
      </c>
      <c r="AU174" s="188" t="s">
        <v>87</v>
      </c>
      <c r="AY174" s="91" t="s">
        <v>117</v>
      </c>
      <c r="BE174" s="189">
        <f>IF(N174="základní",J174,0)</f>
        <v>0</v>
      </c>
      <c r="BF174" s="189">
        <f>IF(N174="snížená",J174,0)</f>
        <v>0</v>
      </c>
      <c r="BG174" s="189">
        <f>IF(N174="zákl. přenesená",J174,0)</f>
        <v>0</v>
      </c>
      <c r="BH174" s="189">
        <f>IF(N174="sníž. přenesená",J174,0)</f>
        <v>0</v>
      </c>
      <c r="BI174" s="189">
        <f>IF(N174="nulová",J174,0)</f>
        <v>0</v>
      </c>
      <c r="BJ174" s="91" t="s">
        <v>81</v>
      </c>
      <c r="BK174" s="189">
        <f>ROUND(I174*H174,2)</f>
        <v>0</v>
      </c>
      <c r="BL174" s="91" t="s">
        <v>123</v>
      </c>
      <c r="BM174" s="188" t="s">
        <v>217</v>
      </c>
    </row>
    <row r="175" spans="1:65" s="102" customFormat="1" ht="44.25" customHeight="1">
      <c r="A175" s="98"/>
      <c r="B175" s="99"/>
      <c r="C175" s="178" t="s">
        <v>218</v>
      </c>
      <c r="D175" s="178" t="s">
        <v>119</v>
      </c>
      <c r="E175" s="179" t="s">
        <v>219</v>
      </c>
      <c r="F175" s="180" t="s">
        <v>220</v>
      </c>
      <c r="G175" s="181" t="s">
        <v>138</v>
      </c>
      <c r="H175" s="182">
        <v>9.31</v>
      </c>
      <c r="I175" s="77"/>
      <c r="J175" s="183">
        <f>ROUND(I175*H175,2)</f>
        <v>0</v>
      </c>
      <c r="K175" s="180" t="s">
        <v>122</v>
      </c>
      <c r="L175" s="99"/>
      <c r="M175" s="184"/>
      <c r="N175" s="185" t="s">
        <v>41</v>
      </c>
      <c r="O175" s="186">
        <v>0.014</v>
      </c>
      <c r="P175" s="186">
        <f>O175*H175</f>
        <v>0.13034</v>
      </c>
      <c r="Q175" s="186">
        <v>0</v>
      </c>
      <c r="R175" s="186">
        <f>Q175*H175</f>
        <v>0</v>
      </c>
      <c r="S175" s="186">
        <v>0</v>
      </c>
      <c r="T175" s="187">
        <f>S175*H175</f>
        <v>0</v>
      </c>
      <c r="U175" s="98"/>
      <c r="V175" s="98"/>
      <c r="W175" s="98"/>
      <c r="X175" s="98"/>
      <c r="Y175" s="98"/>
      <c r="Z175" s="98"/>
      <c r="AA175" s="98"/>
      <c r="AB175" s="98"/>
      <c r="AC175" s="98"/>
      <c r="AD175" s="98"/>
      <c r="AE175" s="98"/>
      <c r="AR175" s="188" t="s">
        <v>123</v>
      </c>
      <c r="AT175" s="188" t="s">
        <v>119</v>
      </c>
      <c r="AU175" s="188" t="s">
        <v>87</v>
      </c>
      <c r="AY175" s="91" t="s">
        <v>117</v>
      </c>
      <c r="BE175" s="189">
        <f>IF(N175="základní",J175,0)</f>
        <v>0</v>
      </c>
      <c r="BF175" s="189">
        <f>IF(N175="snížená",J175,0)</f>
        <v>0</v>
      </c>
      <c r="BG175" s="189">
        <f>IF(N175="zákl. přenesená",J175,0)</f>
        <v>0</v>
      </c>
      <c r="BH175" s="189">
        <f>IF(N175="sníž. přenesená",J175,0)</f>
        <v>0</v>
      </c>
      <c r="BI175" s="189">
        <f>IF(N175="nulová",J175,0)</f>
        <v>0</v>
      </c>
      <c r="BJ175" s="91" t="s">
        <v>81</v>
      </c>
      <c r="BK175" s="189">
        <f>ROUND(I175*H175,2)</f>
        <v>0</v>
      </c>
      <c r="BL175" s="91" t="s">
        <v>123</v>
      </c>
      <c r="BM175" s="188" t="s">
        <v>221</v>
      </c>
    </row>
    <row r="176" spans="2:51" s="190" customFormat="1" ht="11.25">
      <c r="B176" s="191"/>
      <c r="D176" s="192" t="s">
        <v>125</v>
      </c>
      <c r="F176" s="194" t="s">
        <v>222</v>
      </c>
      <c r="H176" s="195">
        <v>9.31</v>
      </c>
      <c r="I176" s="87"/>
      <c r="L176" s="191"/>
      <c r="M176" s="196"/>
      <c r="N176" s="197"/>
      <c r="O176" s="197"/>
      <c r="P176" s="197"/>
      <c r="Q176" s="197"/>
      <c r="R176" s="197"/>
      <c r="S176" s="197"/>
      <c r="T176" s="198"/>
      <c r="AT176" s="193" t="s">
        <v>125</v>
      </c>
      <c r="AU176" s="193" t="s">
        <v>87</v>
      </c>
      <c r="AV176" s="190" t="s">
        <v>87</v>
      </c>
      <c r="AW176" s="190" t="s">
        <v>2</v>
      </c>
      <c r="AX176" s="190" t="s">
        <v>81</v>
      </c>
      <c r="AY176" s="193" t="s">
        <v>117</v>
      </c>
    </row>
    <row r="177" spans="1:65" s="102" customFormat="1" ht="44.25" customHeight="1">
      <c r="A177" s="98"/>
      <c r="B177" s="99"/>
      <c r="C177" s="178" t="s">
        <v>223</v>
      </c>
      <c r="D177" s="178" t="s">
        <v>119</v>
      </c>
      <c r="E177" s="179" t="s">
        <v>224</v>
      </c>
      <c r="F177" s="180" t="s">
        <v>225</v>
      </c>
      <c r="G177" s="181" t="s">
        <v>138</v>
      </c>
      <c r="H177" s="182">
        <v>1.33</v>
      </c>
      <c r="I177" s="77"/>
      <c r="J177" s="183">
        <f>ROUND(I177*H177,2)</f>
        <v>0</v>
      </c>
      <c r="K177" s="180" t="s">
        <v>122</v>
      </c>
      <c r="L177" s="99"/>
      <c r="M177" s="184"/>
      <c r="N177" s="185" t="s">
        <v>41</v>
      </c>
      <c r="O177" s="186">
        <v>0</v>
      </c>
      <c r="P177" s="186">
        <f>O177*H177</f>
        <v>0</v>
      </c>
      <c r="Q177" s="186">
        <v>0</v>
      </c>
      <c r="R177" s="186">
        <f>Q177*H177</f>
        <v>0</v>
      </c>
      <c r="S177" s="186">
        <v>0</v>
      </c>
      <c r="T177" s="187">
        <f>S177*H177</f>
        <v>0</v>
      </c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R177" s="188" t="s">
        <v>123</v>
      </c>
      <c r="AT177" s="188" t="s">
        <v>119</v>
      </c>
      <c r="AU177" s="188" t="s">
        <v>87</v>
      </c>
      <c r="AY177" s="91" t="s">
        <v>117</v>
      </c>
      <c r="BE177" s="189">
        <f>IF(N177="základní",J177,0)</f>
        <v>0</v>
      </c>
      <c r="BF177" s="189">
        <f>IF(N177="snížená",J177,0)</f>
        <v>0</v>
      </c>
      <c r="BG177" s="189">
        <f>IF(N177="zákl. přenesená",J177,0)</f>
        <v>0</v>
      </c>
      <c r="BH177" s="189">
        <f>IF(N177="sníž. přenesená",J177,0)</f>
        <v>0</v>
      </c>
      <c r="BI177" s="189">
        <f>IF(N177="nulová",J177,0)</f>
        <v>0</v>
      </c>
      <c r="BJ177" s="91" t="s">
        <v>81</v>
      </c>
      <c r="BK177" s="189">
        <f>ROUND(I177*H177,2)</f>
        <v>0</v>
      </c>
      <c r="BL177" s="91" t="s">
        <v>123</v>
      </c>
      <c r="BM177" s="188" t="s">
        <v>226</v>
      </c>
    </row>
    <row r="178" spans="2:63" s="165" customFormat="1" ht="22.5" customHeight="1">
      <c r="B178" s="166"/>
      <c r="D178" s="167" t="s">
        <v>75</v>
      </c>
      <c r="E178" s="176" t="s">
        <v>227</v>
      </c>
      <c r="F178" s="176" t="s">
        <v>228</v>
      </c>
      <c r="I178" s="89"/>
      <c r="J178" s="177">
        <f>BK178</f>
        <v>0</v>
      </c>
      <c r="L178" s="166"/>
      <c r="M178" s="170"/>
      <c r="N178" s="171"/>
      <c r="O178" s="171"/>
      <c r="P178" s="172">
        <f>P179</f>
        <v>0.9717840000000001</v>
      </c>
      <c r="Q178" s="171"/>
      <c r="R178" s="172">
        <f>R179</f>
        <v>0</v>
      </c>
      <c r="S178" s="171"/>
      <c r="T178" s="173">
        <f>T179</f>
        <v>0</v>
      </c>
      <c r="AR178" s="167" t="s">
        <v>81</v>
      </c>
      <c r="AT178" s="174" t="s">
        <v>75</v>
      </c>
      <c r="AU178" s="174" t="s">
        <v>81</v>
      </c>
      <c r="AY178" s="167" t="s">
        <v>117</v>
      </c>
      <c r="BK178" s="175">
        <f>BK179</f>
        <v>0</v>
      </c>
    </row>
    <row r="179" spans="1:65" s="102" customFormat="1" ht="24" customHeight="1">
      <c r="A179" s="98"/>
      <c r="B179" s="99"/>
      <c r="C179" s="178" t="s">
        <v>229</v>
      </c>
      <c r="D179" s="178" t="s">
        <v>119</v>
      </c>
      <c r="E179" s="179" t="s">
        <v>230</v>
      </c>
      <c r="F179" s="180" t="s">
        <v>231</v>
      </c>
      <c r="G179" s="181" t="s">
        <v>138</v>
      </c>
      <c r="H179" s="182">
        <v>7.362</v>
      </c>
      <c r="I179" s="77"/>
      <c r="J179" s="183">
        <f>ROUND(I179*H179,2)</f>
        <v>0</v>
      </c>
      <c r="K179" s="180" t="s">
        <v>122</v>
      </c>
      <c r="L179" s="99"/>
      <c r="M179" s="223"/>
      <c r="N179" s="224" t="s">
        <v>41</v>
      </c>
      <c r="O179" s="225">
        <v>0.132</v>
      </c>
      <c r="P179" s="225">
        <f>O179*H179</f>
        <v>0.9717840000000001</v>
      </c>
      <c r="Q179" s="225">
        <v>0</v>
      </c>
      <c r="R179" s="225">
        <f>Q179*H179</f>
        <v>0</v>
      </c>
      <c r="S179" s="225">
        <v>0</v>
      </c>
      <c r="T179" s="226">
        <f>S179*H179</f>
        <v>0</v>
      </c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R179" s="188" t="s">
        <v>123</v>
      </c>
      <c r="AT179" s="188" t="s">
        <v>119</v>
      </c>
      <c r="AU179" s="188" t="s">
        <v>87</v>
      </c>
      <c r="AY179" s="91" t="s">
        <v>117</v>
      </c>
      <c r="BE179" s="189">
        <f>IF(N179="základní",J179,0)</f>
        <v>0</v>
      </c>
      <c r="BF179" s="189">
        <f>IF(N179="snížená",J179,0)</f>
        <v>0</v>
      </c>
      <c r="BG179" s="189">
        <f>IF(N179="zákl. přenesená",J179,0)</f>
        <v>0</v>
      </c>
      <c r="BH179" s="189">
        <f>IF(N179="sníž. přenesená",J179,0)</f>
        <v>0</v>
      </c>
      <c r="BI179" s="189">
        <f>IF(N179="nulová",J179,0)</f>
        <v>0</v>
      </c>
      <c r="BJ179" s="91" t="s">
        <v>81</v>
      </c>
      <c r="BK179" s="189">
        <f>ROUND(I179*H179,2)</f>
        <v>0</v>
      </c>
      <c r="BL179" s="91" t="s">
        <v>123</v>
      </c>
      <c r="BM179" s="188" t="s">
        <v>232</v>
      </c>
    </row>
    <row r="180" spans="1:31" s="102" customFormat="1" ht="6.75" customHeight="1">
      <c r="A180" s="98"/>
      <c r="B180" s="130"/>
      <c r="C180" s="131"/>
      <c r="D180" s="131"/>
      <c r="E180" s="131"/>
      <c r="F180" s="131"/>
      <c r="G180" s="131"/>
      <c r="H180" s="131"/>
      <c r="I180" s="131"/>
      <c r="J180" s="131"/>
      <c r="K180" s="131"/>
      <c r="L180" s="99"/>
      <c r="M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  <c r="AC180" s="98"/>
      <c r="AD180" s="98"/>
      <c r="AE180" s="98"/>
    </row>
  </sheetData>
  <sheetProtection password="CC1E" sheet="1" selectLockedCells="1"/>
  <autoFilter ref="C119:K179"/>
  <mergeCells count="6">
    <mergeCell ref="L2:V2"/>
    <mergeCell ref="E7:H7"/>
    <mergeCell ref="E16:H16"/>
    <mergeCell ref="E25:H25"/>
    <mergeCell ref="E85:H85"/>
    <mergeCell ref="E112:H112"/>
  </mergeCells>
  <printOptions/>
  <pageMargins left="0.39375" right="0.39375" top="0.39375" bottom="0.39375" header="0.5118055555555555" footer="0"/>
  <pageSetup fitToHeight="100" fitToWidth="1" horizontalDpi="300" verticalDpi="300" orientation="portrait" paperSize="9" r:id="rId2"/>
  <headerFooter alignWithMargins="0">
    <oddFooter>&amp;C&amp;"Arial CE,obyčejné"&amp;8Strana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8"/>
  <sheetViews>
    <sheetView showGridLines="0" zoomScalePageLayoutView="0" workbookViewId="0" topLeftCell="A1">
      <selection activeCell="A1" sqref="A1:IV16384"/>
    </sheetView>
  </sheetViews>
  <sheetFormatPr defaultColWidth="6.8515625" defaultRowHeight="12.75"/>
  <cols>
    <col min="1" max="1" width="6.7109375" style="1" customWidth="1"/>
    <col min="2" max="2" width="1.28515625" style="1" customWidth="1"/>
    <col min="3" max="3" width="20.00390625" style="1" customWidth="1"/>
    <col min="4" max="4" width="60.8515625" style="1" customWidth="1"/>
    <col min="5" max="5" width="10.7109375" style="1" customWidth="1"/>
    <col min="6" max="6" width="16.00390625" style="1" customWidth="1"/>
    <col min="7" max="7" width="1.28515625" style="1" customWidth="1"/>
    <col min="8" max="8" width="6.7109375" style="1" customWidth="1"/>
    <col min="9" max="16384" width="6.8515625" style="1" customWidth="1"/>
  </cols>
  <sheetData>
    <row r="1" ht="11.25" customHeight="1"/>
    <row r="2" ht="36.75" customHeight="1"/>
    <row r="3" spans="2:8" ht="6.75" customHeight="1">
      <c r="B3" s="4"/>
      <c r="C3" s="5"/>
      <c r="D3" s="5"/>
      <c r="E3" s="5"/>
      <c r="F3" s="5"/>
      <c r="G3" s="5"/>
      <c r="H3" s="6"/>
    </row>
    <row r="4" spans="2:8" ht="24.75" customHeight="1">
      <c r="B4" s="6"/>
      <c r="C4" s="7" t="s">
        <v>233</v>
      </c>
      <c r="H4" s="6"/>
    </row>
    <row r="5" spans="2:8" ht="12" customHeight="1">
      <c r="B5" s="6"/>
      <c r="C5" s="9" t="s">
        <v>11</v>
      </c>
      <c r="D5" s="230" t="s">
        <v>12</v>
      </c>
      <c r="E5" s="230"/>
      <c r="F5" s="230"/>
      <c r="H5" s="6"/>
    </row>
    <row r="6" spans="2:8" ht="36.75" customHeight="1">
      <c r="B6" s="6"/>
      <c r="C6" s="10" t="s">
        <v>13</v>
      </c>
      <c r="D6" s="229" t="s">
        <v>14</v>
      </c>
      <c r="E6" s="229"/>
      <c r="F6" s="229"/>
      <c r="H6" s="6"/>
    </row>
    <row r="7" spans="2:8" ht="16.5" customHeight="1">
      <c r="B7" s="6"/>
      <c r="C7" s="11" t="s">
        <v>19</v>
      </c>
      <c r="D7" s="70" t="str">
        <f>'Rekapitulace stavby'!AN8</f>
        <v>5. 3. 2024</v>
      </c>
      <c r="H7" s="6"/>
    </row>
    <row r="8" spans="1:8" s="18" customFormat="1" ht="10.5" customHeight="1">
      <c r="A8" s="14"/>
      <c r="B8" s="15"/>
      <c r="C8" s="14"/>
      <c r="D8" s="14"/>
      <c r="E8" s="14"/>
      <c r="F8" s="14"/>
      <c r="G8" s="14"/>
      <c r="H8" s="15"/>
    </row>
    <row r="9" spans="1:8" s="76" customFormat="1" ht="29.25" customHeight="1">
      <c r="A9" s="71"/>
      <c r="B9" s="72"/>
      <c r="C9" s="73" t="s">
        <v>57</v>
      </c>
      <c r="D9" s="74" t="s">
        <v>58</v>
      </c>
      <c r="E9" s="74" t="s">
        <v>104</v>
      </c>
      <c r="F9" s="75" t="s">
        <v>234</v>
      </c>
      <c r="G9" s="71"/>
      <c r="H9" s="72"/>
    </row>
    <row r="10" spans="1:8" s="18" customFormat="1" ht="26.25" customHeight="1">
      <c r="A10" s="14"/>
      <c r="B10" s="15"/>
      <c r="C10" s="79" t="s">
        <v>12</v>
      </c>
      <c r="D10" s="79" t="s">
        <v>14</v>
      </c>
      <c r="E10" s="14"/>
      <c r="F10" s="14"/>
      <c r="G10" s="14"/>
      <c r="H10" s="15"/>
    </row>
    <row r="11" spans="1:8" s="18" customFormat="1" ht="16.5" customHeight="1">
      <c r="A11" s="14"/>
      <c r="B11" s="15"/>
      <c r="C11" s="80" t="s">
        <v>83</v>
      </c>
      <c r="D11" s="81" t="s">
        <v>84</v>
      </c>
      <c r="E11" s="82" t="s">
        <v>85</v>
      </c>
      <c r="F11" s="83">
        <v>1562</v>
      </c>
      <c r="G11" s="14"/>
      <c r="H11" s="15"/>
    </row>
    <row r="12" spans="1:8" s="18" customFormat="1" ht="16.5" customHeight="1">
      <c r="A12" s="14"/>
      <c r="B12" s="15"/>
      <c r="C12" s="84" t="s">
        <v>83</v>
      </c>
      <c r="D12" s="84" t="s">
        <v>169</v>
      </c>
      <c r="E12" s="3"/>
      <c r="F12" s="85">
        <v>1562</v>
      </c>
      <c r="G12" s="14"/>
      <c r="H12" s="15"/>
    </row>
    <row r="13" spans="1:8" s="18" customFormat="1" ht="16.5" customHeight="1">
      <c r="A13" s="14"/>
      <c r="B13" s="15"/>
      <c r="C13" s="86" t="s">
        <v>235</v>
      </c>
      <c r="D13" s="14"/>
      <c r="E13" s="14"/>
      <c r="F13" s="14"/>
      <c r="G13" s="14"/>
      <c r="H13" s="15"/>
    </row>
    <row r="14" spans="1:8" s="18" customFormat="1" ht="16.5" customHeight="1">
      <c r="A14" s="14"/>
      <c r="B14" s="15"/>
      <c r="C14" s="84" t="s">
        <v>166</v>
      </c>
      <c r="D14" s="84" t="s">
        <v>236</v>
      </c>
      <c r="E14" s="3" t="s">
        <v>121</v>
      </c>
      <c r="F14" s="85">
        <v>1562</v>
      </c>
      <c r="G14" s="14"/>
      <c r="H14" s="15"/>
    </row>
    <row r="15" spans="1:8" s="18" customFormat="1" ht="16.5" customHeight="1">
      <c r="A15" s="14"/>
      <c r="B15" s="15"/>
      <c r="C15" s="84" t="s">
        <v>147</v>
      </c>
      <c r="D15" s="84" t="s">
        <v>148</v>
      </c>
      <c r="E15" s="3" t="s">
        <v>121</v>
      </c>
      <c r="F15" s="85">
        <v>1562</v>
      </c>
      <c r="G15" s="14"/>
      <c r="H15" s="15"/>
    </row>
    <row r="16" spans="1:8" s="18" customFormat="1" ht="16.5" customHeight="1">
      <c r="A16" s="14"/>
      <c r="B16" s="15"/>
      <c r="C16" s="84" t="s">
        <v>144</v>
      </c>
      <c r="D16" s="84" t="s">
        <v>145</v>
      </c>
      <c r="E16" s="3" t="s">
        <v>121</v>
      </c>
      <c r="F16" s="85">
        <v>1562</v>
      </c>
      <c r="G16" s="14"/>
      <c r="H16" s="15"/>
    </row>
    <row r="17" spans="1:8" s="18" customFormat="1" ht="7.5" customHeight="1">
      <c r="A17" s="14"/>
      <c r="B17" s="30"/>
      <c r="C17" s="31"/>
      <c r="D17" s="31"/>
      <c r="E17" s="31"/>
      <c r="F17" s="31"/>
      <c r="G17" s="31"/>
      <c r="H17" s="15"/>
    </row>
    <row r="18" spans="1:8" s="18" customFormat="1" ht="11.25">
      <c r="A18" s="14"/>
      <c r="B18" s="14"/>
      <c r="C18" s="14"/>
      <c r="D18" s="14"/>
      <c r="E18" s="14"/>
      <c r="F18" s="14"/>
      <c r="G18" s="14"/>
      <c r="H18" s="14"/>
    </row>
  </sheetData>
  <sheetProtection selectLockedCells="1" selectUnlockedCells="1"/>
  <mergeCells count="2">
    <mergeCell ref="D5:F5"/>
    <mergeCell ref="D6:F6"/>
  </mergeCells>
  <printOptions/>
  <pageMargins left="0.7479166666666667" right="0.7479166666666667" top="0.9840277777777777" bottom="0.9840277777777777" header="0.5118055555555555" footer="0.5118055555555555"/>
  <pageSetup fitToHeight="100" fitToWidth="1" horizontalDpi="300" verticalDpi="300" orientation="portrait" paperSize="9"/>
  <headerFooter alignWithMargins="0">
    <oddFooter>&amp;C&amp;"Arial CE,obyčejné"&amp;8Strana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Maslovská Jana</cp:lastModifiedBy>
  <dcterms:modified xsi:type="dcterms:W3CDTF">2024-04-15T07:56:36Z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