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_oddělení_OPÚM\PŘEHLED STAVEB, SLUŽEB A DODÁVEK\Virtuální učebny\1. PD\PD - Virtuální učebny 02_2024 PLATNÉ\1 - STAVEBNÍ ČÁST\UČEBNY VIRTUÁLNÍ REALITY_ZŠ Borovského_stavba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Pol'!$A$1:$U$147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37" i="12" l="1"/>
  <c r="F39" i="1" s="1"/>
  <c r="BA129" i="12"/>
  <c r="BA124" i="12"/>
  <c r="BA122" i="12"/>
  <c r="BA120" i="12"/>
  <c r="BA104" i="12"/>
  <c r="BA96" i="12"/>
  <c r="BA89" i="12"/>
  <c r="BA79" i="12"/>
  <c r="BA71" i="12"/>
  <c r="BA67" i="12"/>
  <c r="BA21" i="12"/>
  <c r="BA15" i="12"/>
  <c r="BA10" i="12"/>
  <c r="F9" i="12"/>
  <c r="G9" i="12"/>
  <c r="I9" i="12"/>
  <c r="K9" i="12"/>
  <c r="M9" i="12"/>
  <c r="O9" i="12"/>
  <c r="Q9" i="12"/>
  <c r="U9" i="12"/>
  <c r="F11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F13" i="12"/>
  <c r="G13" i="12"/>
  <c r="I13" i="12"/>
  <c r="K13" i="12"/>
  <c r="M13" i="12"/>
  <c r="O13" i="12"/>
  <c r="Q13" i="12"/>
  <c r="U13" i="12"/>
  <c r="F14" i="12"/>
  <c r="G14" i="12"/>
  <c r="I14" i="12"/>
  <c r="K14" i="12"/>
  <c r="M14" i="12"/>
  <c r="O14" i="12"/>
  <c r="Q14" i="12"/>
  <c r="U14" i="12"/>
  <c r="F16" i="12"/>
  <c r="G16" i="12"/>
  <c r="I16" i="12"/>
  <c r="K16" i="12"/>
  <c r="M16" i="12"/>
  <c r="O16" i="12"/>
  <c r="Q16" i="12"/>
  <c r="U16" i="12"/>
  <c r="F17" i="12"/>
  <c r="G17" i="12"/>
  <c r="I17" i="12"/>
  <c r="K17" i="12"/>
  <c r="M17" i="12"/>
  <c r="O17" i="12"/>
  <c r="Q17" i="12"/>
  <c r="U17" i="12"/>
  <c r="F18" i="12"/>
  <c r="G18" i="12"/>
  <c r="I18" i="12"/>
  <c r="K18" i="12"/>
  <c r="M18" i="12"/>
  <c r="O18" i="12"/>
  <c r="Q18" i="12"/>
  <c r="U18" i="12"/>
  <c r="F19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F23" i="12"/>
  <c r="G23" i="12" s="1"/>
  <c r="I23" i="12"/>
  <c r="I22" i="12" s="1"/>
  <c r="K23" i="12"/>
  <c r="K22" i="12" s="1"/>
  <c r="O23" i="12"/>
  <c r="O22" i="12" s="1"/>
  <c r="Q23" i="12"/>
  <c r="Q22" i="12" s="1"/>
  <c r="U23" i="12"/>
  <c r="U22" i="12" s="1"/>
  <c r="F25" i="12"/>
  <c r="G25" i="12"/>
  <c r="M25" i="12" s="1"/>
  <c r="I25" i="12"/>
  <c r="K25" i="12"/>
  <c r="K24" i="12" s="1"/>
  <c r="O25" i="12"/>
  <c r="Q25" i="12"/>
  <c r="U25" i="12"/>
  <c r="U24" i="12" s="1"/>
  <c r="F26" i="12"/>
  <c r="G26" i="12" s="1"/>
  <c r="M26" i="12" s="1"/>
  <c r="I26" i="12"/>
  <c r="K26" i="12"/>
  <c r="O26" i="12"/>
  <c r="Q26" i="12"/>
  <c r="U26" i="12"/>
  <c r="F28" i="12"/>
  <c r="G28" i="12" s="1"/>
  <c r="I28" i="12"/>
  <c r="I27" i="12" s="1"/>
  <c r="K28" i="12"/>
  <c r="O28" i="12"/>
  <c r="Q28" i="12"/>
  <c r="U28" i="12"/>
  <c r="U27" i="12" s="1"/>
  <c r="F29" i="12"/>
  <c r="G29" i="12" s="1"/>
  <c r="M29" i="12" s="1"/>
  <c r="I29" i="12"/>
  <c r="K29" i="12"/>
  <c r="O29" i="12"/>
  <c r="Q29" i="12"/>
  <c r="U29" i="12"/>
  <c r="F31" i="12"/>
  <c r="G31" i="12" s="1"/>
  <c r="I31" i="12"/>
  <c r="I30" i="12" s="1"/>
  <c r="K31" i="12"/>
  <c r="K30" i="12" s="1"/>
  <c r="O31" i="12"/>
  <c r="Q31" i="12"/>
  <c r="Q30" i="12" s="1"/>
  <c r="U31" i="12"/>
  <c r="U30" i="12" s="1"/>
  <c r="F32" i="12"/>
  <c r="G32" i="12" s="1"/>
  <c r="M32" i="12" s="1"/>
  <c r="I32" i="12"/>
  <c r="K32" i="12"/>
  <c r="O32" i="12"/>
  <c r="Q32" i="12"/>
  <c r="U32" i="12"/>
  <c r="F34" i="12"/>
  <c r="G34" i="12"/>
  <c r="G33" i="12" s="1"/>
  <c r="I54" i="1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/>
  <c r="M42" i="12" s="1"/>
  <c r="I42" i="12"/>
  <c r="K42" i="12"/>
  <c r="O42" i="12"/>
  <c r="Q42" i="12"/>
  <c r="U42" i="12"/>
  <c r="F44" i="12"/>
  <c r="G44" i="12"/>
  <c r="G43" i="12" s="1"/>
  <c r="I55" i="1" s="1"/>
  <c r="I44" i="12"/>
  <c r="I43" i="12" s="1"/>
  <c r="K44" i="12"/>
  <c r="K43" i="12" s="1"/>
  <c r="O44" i="12"/>
  <c r="O43" i="12" s="1"/>
  <c r="Q44" i="12"/>
  <c r="Q43" i="12" s="1"/>
  <c r="U44" i="12"/>
  <c r="U43" i="12" s="1"/>
  <c r="F46" i="12"/>
  <c r="G46" i="12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6" i="12"/>
  <c r="G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6" i="12"/>
  <c r="G66" i="12" s="1"/>
  <c r="I66" i="12"/>
  <c r="K66" i="12"/>
  <c r="K65" i="12" s="1"/>
  <c r="O66" i="12"/>
  <c r="O65" i="12" s="1"/>
  <c r="Q66" i="12"/>
  <c r="U66" i="12"/>
  <c r="F68" i="12"/>
  <c r="G68" i="12" s="1"/>
  <c r="M68" i="12" s="1"/>
  <c r="I68" i="12"/>
  <c r="K68" i="12"/>
  <c r="O68" i="12"/>
  <c r="Q68" i="12"/>
  <c r="U68" i="12"/>
  <c r="F70" i="12"/>
  <c r="G70" i="12"/>
  <c r="M70" i="12" s="1"/>
  <c r="I70" i="12"/>
  <c r="K70" i="12"/>
  <c r="K69" i="12" s="1"/>
  <c r="O70" i="12"/>
  <c r="Q70" i="12"/>
  <c r="U70" i="12"/>
  <c r="U69" i="12" s="1"/>
  <c r="F72" i="12"/>
  <c r="G72" i="12" s="1"/>
  <c r="M72" i="12" s="1"/>
  <c r="I72" i="12"/>
  <c r="K72" i="12"/>
  <c r="O72" i="12"/>
  <c r="Q72" i="12"/>
  <c r="U72" i="12"/>
  <c r="F74" i="12"/>
  <c r="G74" i="12" s="1"/>
  <c r="I74" i="12"/>
  <c r="I73" i="12" s="1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80" i="12"/>
  <c r="G80" i="12" s="1"/>
  <c r="M80" i="12" s="1"/>
  <c r="I80" i="12"/>
  <c r="K80" i="12"/>
  <c r="O80" i="12"/>
  <c r="Q80" i="12"/>
  <c r="U80" i="12"/>
  <c r="F82" i="12"/>
  <c r="G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8" i="12"/>
  <c r="G88" i="12"/>
  <c r="I88" i="12"/>
  <c r="K88" i="12"/>
  <c r="M88" i="12"/>
  <c r="O88" i="12"/>
  <c r="Q88" i="12"/>
  <c r="Q87" i="12" s="1"/>
  <c r="U88" i="12"/>
  <c r="F90" i="12"/>
  <c r="G90" i="12"/>
  <c r="I90" i="12"/>
  <c r="K90" i="12"/>
  <c r="M90" i="12"/>
  <c r="O90" i="12"/>
  <c r="Q90" i="12"/>
  <c r="U90" i="12"/>
  <c r="F91" i="12"/>
  <c r="G91" i="12"/>
  <c r="I91" i="12"/>
  <c r="K91" i="12"/>
  <c r="M91" i="12"/>
  <c r="O91" i="12"/>
  <c r="Q91" i="12"/>
  <c r="U91" i="12"/>
  <c r="F93" i="12"/>
  <c r="G93" i="12" s="1"/>
  <c r="I93" i="12"/>
  <c r="I92" i="12" s="1"/>
  <c r="K93" i="12"/>
  <c r="K92" i="12" s="1"/>
  <c r="O93" i="12"/>
  <c r="O92" i="12" s="1"/>
  <c r="Q93" i="12"/>
  <c r="Q92" i="12" s="1"/>
  <c r="U93" i="12"/>
  <c r="U92" i="12" s="1"/>
  <c r="F95" i="12"/>
  <c r="G95" i="12"/>
  <c r="I95" i="12"/>
  <c r="K95" i="12"/>
  <c r="O95" i="12"/>
  <c r="Q95" i="12"/>
  <c r="U95" i="12"/>
  <c r="F97" i="12"/>
  <c r="G97" i="12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5" i="12"/>
  <c r="G105" i="12"/>
  <c r="M105" i="12" s="1"/>
  <c r="I105" i="12"/>
  <c r="K105" i="12"/>
  <c r="O105" i="12"/>
  <c r="Q105" i="12"/>
  <c r="U105" i="12"/>
  <c r="F106" i="12"/>
  <c r="G106" i="12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09" i="12"/>
  <c r="G109" i="12"/>
  <c r="M109" i="12" s="1"/>
  <c r="I109" i="12"/>
  <c r="K109" i="12"/>
  <c r="O109" i="12"/>
  <c r="Q109" i="12"/>
  <c r="U109" i="12"/>
  <c r="F110" i="12"/>
  <c r="G110" i="12" s="1"/>
  <c r="M110" i="12" s="1"/>
  <c r="I110" i="12"/>
  <c r="K110" i="12"/>
  <c r="O110" i="12"/>
  <c r="Q110" i="12"/>
  <c r="U110" i="12"/>
  <c r="F111" i="12"/>
  <c r="G111" i="12"/>
  <c r="M111" i="12" s="1"/>
  <c r="I111" i="12"/>
  <c r="K111" i="12"/>
  <c r="O111" i="12"/>
  <c r="Q111" i="12"/>
  <c r="U111" i="12"/>
  <c r="F112" i="12"/>
  <c r="G112" i="12" s="1"/>
  <c r="M112" i="12" s="1"/>
  <c r="I112" i="12"/>
  <c r="K112" i="12"/>
  <c r="O112" i="12"/>
  <c r="Q112" i="12"/>
  <c r="U112" i="12"/>
  <c r="F113" i="12"/>
  <c r="G113" i="12"/>
  <c r="M113" i="12" s="1"/>
  <c r="I113" i="12"/>
  <c r="K113" i="12"/>
  <c r="O113" i="12"/>
  <c r="Q113" i="12"/>
  <c r="U113" i="12"/>
  <c r="F114" i="12"/>
  <c r="G114" i="12"/>
  <c r="M114" i="12" s="1"/>
  <c r="I114" i="12"/>
  <c r="K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 s="1"/>
  <c r="M116" i="12" s="1"/>
  <c r="I116" i="12"/>
  <c r="K116" i="12"/>
  <c r="O116" i="12"/>
  <c r="Q116" i="12"/>
  <c r="U116" i="12"/>
  <c r="F117" i="12"/>
  <c r="G117" i="12"/>
  <c r="M117" i="12" s="1"/>
  <c r="I117" i="12"/>
  <c r="K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F119" i="12"/>
  <c r="G119" i="12"/>
  <c r="M119" i="12" s="1"/>
  <c r="I119" i="12"/>
  <c r="K119" i="12"/>
  <c r="O119" i="12"/>
  <c r="Q119" i="12"/>
  <c r="U119" i="12"/>
  <c r="F121" i="12"/>
  <c r="G121" i="12" s="1"/>
  <c r="M121" i="12" s="1"/>
  <c r="I121" i="12"/>
  <c r="K121" i="12"/>
  <c r="O121" i="12"/>
  <c r="Q121" i="12"/>
  <c r="U121" i="12"/>
  <c r="F123" i="12"/>
  <c r="G123" i="12"/>
  <c r="M123" i="12" s="1"/>
  <c r="I123" i="12"/>
  <c r="K123" i="12"/>
  <c r="O123" i="12"/>
  <c r="Q123" i="12"/>
  <c r="U123" i="12"/>
  <c r="F125" i="12"/>
  <c r="G125" i="12"/>
  <c r="M125" i="12" s="1"/>
  <c r="I125" i="12"/>
  <c r="K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8" i="12"/>
  <c r="G128" i="12"/>
  <c r="M128" i="12" s="1"/>
  <c r="I128" i="12"/>
  <c r="K128" i="12"/>
  <c r="O128" i="12"/>
  <c r="Q128" i="12"/>
  <c r="U128" i="12"/>
  <c r="F130" i="12"/>
  <c r="G130" i="12" s="1"/>
  <c r="M130" i="12" s="1"/>
  <c r="I130" i="12"/>
  <c r="K130" i="12"/>
  <c r="O130" i="12"/>
  <c r="Q130" i="12"/>
  <c r="U130" i="12"/>
  <c r="F131" i="12"/>
  <c r="G131" i="12"/>
  <c r="M131" i="12" s="1"/>
  <c r="I131" i="12"/>
  <c r="K131" i="12"/>
  <c r="O131" i="12"/>
  <c r="Q131" i="12"/>
  <c r="U131" i="12"/>
  <c r="F132" i="12"/>
  <c r="G132" i="12" s="1"/>
  <c r="M132" i="12" s="1"/>
  <c r="I132" i="12"/>
  <c r="K132" i="12"/>
  <c r="O132" i="12"/>
  <c r="Q132" i="12"/>
  <c r="U132" i="12"/>
  <c r="F133" i="12"/>
  <c r="G133" i="12"/>
  <c r="M133" i="12" s="1"/>
  <c r="I133" i="12"/>
  <c r="K133" i="12"/>
  <c r="O133" i="12"/>
  <c r="Q133" i="12"/>
  <c r="U133" i="12"/>
  <c r="F134" i="12"/>
  <c r="G134" i="12"/>
  <c r="M134" i="12" s="1"/>
  <c r="I134" i="12"/>
  <c r="K134" i="12"/>
  <c r="O134" i="12"/>
  <c r="Q134" i="12"/>
  <c r="U134" i="12"/>
  <c r="F135" i="12"/>
  <c r="G135" i="12" s="1"/>
  <c r="M135" i="12" s="1"/>
  <c r="I135" i="12"/>
  <c r="K135" i="12"/>
  <c r="O135" i="12"/>
  <c r="Q135" i="12"/>
  <c r="U135" i="12"/>
  <c r="I20" i="1"/>
  <c r="I18" i="1"/>
  <c r="AZ43" i="1"/>
  <c r="G27" i="1"/>
  <c r="J28" i="1"/>
  <c r="J26" i="1"/>
  <c r="G38" i="1"/>
  <c r="F38" i="1"/>
  <c r="J23" i="1"/>
  <c r="J24" i="1"/>
  <c r="J25" i="1"/>
  <c r="J27" i="1"/>
  <c r="E24" i="1"/>
  <c r="E26" i="1"/>
  <c r="AD137" i="12" l="1"/>
  <c r="G39" i="1" s="1"/>
  <c r="G40" i="1" s="1"/>
  <c r="G25" i="1" s="1"/>
  <c r="G26" i="1" s="1"/>
  <c r="G55" i="12"/>
  <c r="I57" i="1" s="1"/>
  <c r="M56" i="12"/>
  <c r="M55" i="12" s="1"/>
  <c r="F40" i="1"/>
  <c r="G45" i="12"/>
  <c r="I56" i="1" s="1"/>
  <c r="M8" i="12"/>
  <c r="O87" i="12"/>
  <c r="O81" i="12"/>
  <c r="Q69" i="12"/>
  <c r="I65" i="12"/>
  <c r="U33" i="12"/>
  <c r="O30" i="12"/>
  <c r="Q24" i="12"/>
  <c r="K8" i="12"/>
  <c r="U94" i="12"/>
  <c r="M87" i="12"/>
  <c r="K81" i="12"/>
  <c r="O69" i="12"/>
  <c r="Q33" i="12"/>
  <c r="O24" i="12"/>
  <c r="I8" i="12"/>
  <c r="G94" i="12"/>
  <c r="I64" i="1" s="1"/>
  <c r="U55" i="12"/>
  <c r="U45" i="12"/>
  <c r="G8" i="12"/>
  <c r="U87" i="12"/>
  <c r="O33" i="12"/>
  <c r="O94" i="12"/>
  <c r="I87" i="12"/>
  <c r="Q73" i="12"/>
  <c r="I69" i="12"/>
  <c r="Q55" i="12"/>
  <c r="Q45" i="12"/>
  <c r="M34" i="12"/>
  <c r="M33" i="12" s="1"/>
  <c r="Q27" i="12"/>
  <c r="I24" i="12"/>
  <c r="U81" i="12"/>
  <c r="K55" i="12"/>
  <c r="I45" i="12"/>
  <c r="I55" i="12"/>
  <c r="U73" i="12"/>
  <c r="K94" i="12"/>
  <c r="G87" i="12"/>
  <c r="I62" i="1" s="1"/>
  <c r="O73" i="12"/>
  <c r="U65" i="12"/>
  <c r="O55" i="12"/>
  <c r="O45" i="12"/>
  <c r="K33" i="12"/>
  <c r="O27" i="12"/>
  <c r="U8" i="12"/>
  <c r="O8" i="12"/>
  <c r="Q81" i="12"/>
  <c r="Q94" i="12"/>
  <c r="K87" i="12"/>
  <c r="I81" i="12"/>
  <c r="I94" i="12"/>
  <c r="K73" i="12"/>
  <c r="Q65" i="12"/>
  <c r="K45" i="12"/>
  <c r="I33" i="12"/>
  <c r="K27" i="12"/>
  <c r="Q8" i="12"/>
  <c r="M69" i="12"/>
  <c r="M24" i="12"/>
  <c r="G92" i="12"/>
  <c r="I63" i="1" s="1"/>
  <c r="I19" i="1" s="1"/>
  <c r="M93" i="12"/>
  <c r="M92" i="12" s="1"/>
  <c r="M74" i="12"/>
  <c r="M73" i="12" s="1"/>
  <c r="G73" i="12"/>
  <c r="I60" i="1" s="1"/>
  <c r="M28" i="12"/>
  <c r="M27" i="12" s="1"/>
  <c r="G27" i="12"/>
  <c r="I52" i="1" s="1"/>
  <c r="M66" i="12"/>
  <c r="M65" i="12" s="1"/>
  <c r="G65" i="12"/>
  <c r="I58" i="1" s="1"/>
  <c r="G81" i="12"/>
  <c r="I61" i="1" s="1"/>
  <c r="M82" i="12"/>
  <c r="M81" i="12" s="1"/>
  <c r="G30" i="12"/>
  <c r="I53" i="1" s="1"/>
  <c r="M31" i="12"/>
  <c r="M30" i="12" s="1"/>
  <c r="M23" i="12"/>
  <c r="M22" i="12" s="1"/>
  <c r="G22" i="12"/>
  <c r="I50" i="1" s="1"/>
  <c r="G69" i="12"/>
  <c r="I59" i="1" s="1"/>
  <c r="G24" i="12"/>
  <c r="I51" i="1" s="1"/>
  <c r="M44" i="12"/>
  <c r="M43" i="12" s="1"/>
  <c r="M95" i="12"/>
  <c r="M94" i="12" s="1"/>
  <c r="M46" i="12"/>
  <c r="M45" i="12" s="1"/>
  <c r="I17" i="1" l="1"/>
  <c r="H39" i="1"/>
  <c r="G28" i="1"/>
  <c r="G23" i="1"/>
  <c r="G24" i="1" s="1"/>
  <c r="G29" i="1" s="1"/>
  <c r="G137" i="12"/>
  <c r="I49" i="1"/>
  <c r="I16" i="1" l="1"/>
  <c r="I21" i="1" s="1"/>
  <c r="I65" i="1"/>
  <c r="H40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<sst xmlns="http://schemas.openxmlformats.org/spreadsheetml/2006/main" count="755" uniqueCount="345">
  <si>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</si>
  <si>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</si>
  <si>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</si>
  <si>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</si>
  <si>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</si>
  <si>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</si>
  <si>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</si>
  <si>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</si>
  <si>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</si>
  <si>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</si>
  <si>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</si>
  <si>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</si>
  <si>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</si>
  <si>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</si>
  <si>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</si>
  <si>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</si>
  <si>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</si>
  <si>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</si>
  <si>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</si>
  <si>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</si>
  <si>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</si>
  <si>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</si>
  <si>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</si>
  <si>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</si>
  <si>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</si>
  <si>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</si>
  <si>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</si>
  <si>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</si>
  <si>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</si>
  <si>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</si>
  <si>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</si>
  <si>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</si>
  <si>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</si>
  <si>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</si>
  <si>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</si>
  <si>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</si>
  <si>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</si>
  <si>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</si>
  <si>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</si>
  <si>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</si>
  <si>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</si>
  <si>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</si>
  <si>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</si>
  <si>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Borovského - Karviná</t>
  </si>
  <si>
    <t>Rozpočet:</t>
  </si>
  <si>
    <t>Misto</t>
  </si>
  <si>
    <t>2023/001</t>
  </si>
  <si>
    <t>Rozpočet</t>
  </si>
  <si>
    <t>Celkem za stavbu</t>
  </si>
  <si>
    <t>CZK</t>
  </si>
  <si>
    <t xml:space="preserve">Popis rozpočtu:  - </t>
  </si>
  <si>
    <t>Cenová soustava II/2023</t>
  </si>
  <si>
    <t>Rekapitulace dílů</t>
  </si>
  <si>
    <t>Typ dílu</t>
  </si>
  <si>
    <t>61</t>
  </si>
  <si>
    <t>Upravy povrchů vnitřní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</si>
  <si>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</si>
  <si>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</si>
  <si>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</si>
  <si>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</si>
  <si>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</si>
  <si>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</si>
  <si>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</si>
  <si>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</si>
  <si>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</si>
  <si>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</si>
  <si>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</si>
  <si>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</si>
  <si>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725</t>
  </si>
  <si>
    <t>Zařizovací předměty</t>
  </si>
  <si>
    <t>766</t>
  </si>
  <si>
    <t>Konstrukce truhlářské</t>
  </si>
  <si>
    <t>767</t>
  </si>
  <si>
    <t>Konstrukce zámečnické</t>
  </si>
  <si>
    <t>775</t>
  </si>
  <si>
    <t>Podlahy vlysové a parketové</t>
  </si>
  <si>
    <t>781</t>
  </si>
  <si>
    <t>Obklady keramické</t>
  </si>
  <si>
    <t>783</t>
  </si>
  <si>
    <t>Nátěry</t>
  </si>
  <si>
    <t>784</t>
  </si>
  <si>
    <t>Malby</t>
  </si>
  <si>
    <t>VN</t>
  </si>
  <si>
    <t>741</t>
  </si>
  <si>
    <t>Elektroinstalace – silnoproud a slaboproud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</si>
  <si>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</si>
  <si>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</si>
  <si>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</si>
  <si>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</si>
  <si>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</si>
  <si>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</si>
  <si>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</si>
  <si>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</si>
  <si>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</si>
  <si>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</si>
  <si>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</si>
  <si>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</si>
  <si>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</si>
  <si>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</si>
  <si>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</si>
  <si>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</si>
  <si>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</si>
  <si>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</si>
  <si>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</si>
  <si>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</si>
  <si>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</si>
  <si>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</si>
  <si>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</si>
  <si>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</si>
  <si>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</si>
  <si>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</si>
  <si>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</si>
  <si>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</si>
  <si>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612421331RT2</t>
  </si>
  <si>
    <t>Oprava vápen.omítek stěn do 30 % pl. - štukových</t>
  </si>
  <si>
    <t>m2</t>
  </si>
  <si>
    <t>POL1_0</t>
  </si>
  <si>
    <t>(8,65+12,27)*2*3,25=135,98 – 56 odpočet otvorů</t>
  </si>
  <si>
    <t>POP</t>
  </si>
  <si>
    <t>610991111R00</t>
  </si>
  <si>
    <t>Zakrývání výplní vnitřních otvorů</t>
  </si>
  <si>
    <t>611403399RT2</t>
  </si>
  <si>
    <t>Hrubá výplň rýh maltou ve stropech</t>
  </si>
  <si>
    <t>611425531RT2</t>
  </si>
  <si>
    <t>Omítka rýh stropů vápenná, štuková do 15 cm</t>
  </si>
  <si>
    <t>611421231RT2</t>
  </si>
  <si>
    <t>Oprava váp.omítek stropů do 10% plochy - štukových</t>
  </si>
  <si>
    <t>12,27*8,65</t>
  </si>
  <si>
    <t>612403399RT2</t>
  </si>
  <si>
    <t>Hrubá výplň rýh ve stěnách maltou</t>
  </si>
  <si>
    <t>612100020RAA</t>
  </si>
  <si>
    <t>Začištění omítek kolem oken a dveří, podlah a obkladů</t>
  </si>
  <si>
    <t>m</t>
  </si>
  <si>
    <t>POL2_0</t>
  </si>
  <si>
    <t>612423531RT2</t>
  </si>
  <si>
    <t>Omítka rýh stěn vápenná šířky do 15 cm, štuková</t>
  </si>
  <si>
    <t>612425921R00</t>
  </si>
  <si>
    <t>Omítka vápenná vnitřních stěn, ostění - hladká</t>
  </si>
  <si>
    <t>612481211RU1</t>
  </si>
  <si>
    <t>Montáž výztužné sítě(perlinky)do stěrky-vnit.stěny, včetně výztužné sítě a stěrkového tmelu</t>
  </si>
  <si>
    <t>79,98*0,3 (30% z plochy) + 2,87</t>
  </si>
  <si>
    <t>642944121RU5</t>
  </si>
  <si>
    <t>Osazení ocelových zárubní dodatečně do 2,5 m2, včetně dodávky zárubně 900 x 1970 x 150 mm</t>
  </si>
  <si>
    <t>kus</t>
  </si>
  <si>
    <t>946941501R00</t>
  </si>
  <si>
    <t>Návoz a odvoz pomocného lešení</t>
  </si>
  <si>
    <t>kompl</t>
  </si>
  <si>
    <t>941955002R00</t>
  </si>
  <si>
    <t>Lešení lehké pomocné, výška podlahy do 1,9 m</t>
  </si>
  <si>
    <t>784011221RT2</t>
  </si>
  <si>
    <t>Zakrytí podlah geotextílií/fólií, včetně odstranění</t>
  </si>
  <si>
    <t>952901111R00</t>
  </si>
  <si>
    <t>Vyčištění budov o výšce podlaží do 4 m</t>
  </si>
  <si>
    <t>968061125R00</t>
  </si>
  <si>
    <t>Vyvěšení dřevěných a plastových dveřních křídel pl. do 2 m2</t>
  </si>
  <si>
    <t>968072455R00</t>
  </si>
  <si>
    <t>Vybourání kovových dveřních zárubní pl. do 2 m2</t>
  </si>
  <si>
    <t>978059511R00</t>
  </si>
  <si>
    <t>Odsekání vnitřních obkladů stěn</t>
  </si>
  <si>
    <t>974031121R00</t>
  </si>
  <si>
    <t>Vysekání rýh ve zdi cihelné 3 x 3 cm</t>
  </si>
  <si>
    <t>979011211R00</t>
  </si>
  <si>
    <t>Svislá doprava suti a vybour. hmot za 2.NP nošením</t>
  </si>
  <si>
    <t>t</t>
  </si>
  <si>
    <t>979082111R00</t>
  </si>
  <si>
    <t>Vnitrostaveništní doprava suti do 10 m</t>
  </si>
  <si>
    <t>979100014RA0</t>
  </si>
  <si>
    <t>Odvoz suti a vyb.hmot do 15 km, vnitrost. 25 m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</si>
  <si>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</si>
  <si>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</si>
  <si>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</si>
  <si>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</si>
  <si>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973032616R00</t>
  </si>
  <si>
    <t>Vysekání kapes cih. duté špalík, krabice 10x10x5cm</t>
  </si>
  <si>
    <t>979092111R00</t>
  </si>
  <si>
    <t>Vyklizení nábytku a zařízení</t>
  </si>
  <si>
    <t>ks</t>
  </si>
  <si>
    <t>999281108R00</t>
  </si>
  <si>
    <t>Přesun hmot pro opravy a údržbu do výšky 12 m</t>
  </si>
  <si>
    <t>725290020RA0</t>
  </si>
  <si>
    <t>Demontáž umyvadla včetně baterie a konzol</t>
  </si>
  <si>
    <t>725219201R00</t>
  </si>
  <si>
    <t>Montáž umyvadel na konzoly</t>
  </si>
  <si>
    <t>soubor</t>
  </si>
  <si>
    <t>725829202R00</t>
  </si>
  <si>
    <t>Montáž baterie umyvadlové a dřezové nástěnné</t>
  </si>
  <si>
    <t>725017123R00</t>
  </si>
  <si>
    <t>Umyvadlo, 600 x 450 mm, bílé</t>
  </si>
  <si>
    <t>725810402R00</t>
  </si>
  <si>
    <t>Ventil rohový bez přípojovací trubičky 1/2"</t>
  </si>
  <si>
    <t>55144236R</t>
  </si>
  <si>
    <t>Baterie umyvadlová s výpustí</t>
  </si>
  <si>
    <t>POL3_0</t>
  </si>
  <si>
    <t>725860211RT1</t>
  </si>
  <si>
    <t>Sifon umyvadlový , 5/4", zpětná klapka, čistící otvor, D 32, 40 mm</t>
  </si>
  <si>
    <t>vlastní</t>
  </si>
  <si>
    <t xml:space="preserve">Vodoinstalační práce spojené s napojením, zařizovacích předmětů </t>
  </si>
  <si>
    <t>998725202R00</t>
  </si>
  <si>
    <t>Přesun hmot pro zařizovací předměty, výšky do 12 m</t>
  </si>
  <si>
    <t>631664112R00</t>
  </si>
  <si>
    <t>Oprava podlah cement. hmotou tl. do 20 mm</t>
  </si>
  <si>
    <t>766660016RA0</t>
  </si>
  <si>
    <t>Montáž dveří jednokřídlových šířky 90 cm</t>
  </si>
  <si>
    <t>611601204R</t>
  </si>
  <si>
    <t>Dveře vnitřní CPL 0,2 plné 1-křídlé 900 x 1970 mm</t>
  </si>
  <si>
    <t>611601214R</t>
  </si>
  <si>
    <t>Dveře vnitřní RAL plné 1-křídlé 900 x 1970 mm lak, lakované, 30 barev</t>
  </si>
  <si>
    <t>766670021R00</t>
  </si>
  <si>
    <t>Montáž kliky a štítku</t>
  </si>
  <si>
    <t>549146440R</t>
  </si>
  <si>
    <t>Bezpečnostní kování, klika-madlo Cr</t>
  </si>
  <si>
    <t>767896120R00</t>
  </si>
  <si>
    <t>Montáž okopových plechů H do 50 cm</t>
  </si>
  <si>
    <t>776981124R00</t>
  </si>
  <si>
    <t>Plech okopový nerez 915x250x0,6mm</t>
  </si>
  <si>
    <t>998766202R00</t>
  </si>
  <si>
    <t>Přesun hmot pro truhlářské konstr., výšky do 12 m</t>
  </si>
  <si>
    <t>767587211RU1</t>
  </si>
  <si>
    <t>Podhled minerální ,vidit.kce,kazeta 600x600mm, bez děrování, do tl. 19 mm</t>
  </si>
  <si>
    <t>998767202R00</t>
  </si>
  <si>
    <t>Přesun hmot pro zámečnické konstr., výšky do 12 m</t>
  </si>
  <si>
    <t>775599146R00</t>
  </si>
  <si>
    <t>Oprava podlah - Lak vysoká zátěž, Z+2x, přebroušení</t>
  </si>
  <si>
    <t>Broušení včetně tmelení, základní lak, vrchnílak pro velmi vysokou zátěž, mezibroušení, nátěr olejem a voskování</t>
  </si>
  <si>
    <t>998775202R00</t>
  </si>
  <si>
    <t>Přesun hmot pro podlahy vlysové, výšky do 12 m</t>
  </si>
  <si>
    <t>602016193R00</t>
  </si>
  <si>
    <t>Penetrace hloubková stěn</t>
  </si>
  <si>
    <t>711212321R00</t>
  </si>
  <si>
    <t>Izolace pod obklad nátěrem nebo stěrkou ve dvou, vrstvách</t>
  </si>
  <si>
    <t>781475116RU2</t>
  </si>
  <si>
    <t>Obklad vnitřní stěn keramický, do tmele, flex.lep., spár.hmota</t>
  </si>
  <si>
    <t>781479711R00</t>
  </si>
  <si>
    <t>Příplatek k obkladu stěn keram.,za plochu do 10 m2</t>
  </si>
  <si>
    <t>59782220R</t>
  </si>
  <si>
    <t>Dlaždice obkladová</t>
  </si>
  <si>
    <t>2,87*1,1 'Přepočtené koeficientem množství</t>
  </si>
  <si>
    <t>998781202R00</t>
  </si>
  <si>
    <t>Přesun hmot pro obklady keramické, výšky do 12 m</t>
  </si>
  <si>
    <t>783120014RAB</t>
  </si>
  <si>
    <t>Nátěr ocelových konstrukcí, základní a dvojnásobný krycí</t>
  </si>
  <si>
    <t>783201811R00</t>
  </si>
  <si>
    <t>Odstranění nátěrů z kovových konstrukcí oškrábáním, článkových otopných těles</t>
  </si>
  <si>
    <t>783222931R00</t>
  </si>
  <si>
    <t>Údržba, nátěr syntetický kov.konstr. dvojnásobný</t>
  </si>
  <si>
    <t>783401811R00</t>
  </si>
  <si>
    <t>Odstranění nátěru z potrubí DN do 50 mm</t>
  </si>
  <si>
    <t>Údržba, nátěr syntetický 2x kov.konstr.potrubí DN do 50 mm</t>
  </si>
  <si>
    <t>783801812R00</t>
  </si>
  <si>
    <t>Odstranění malby z omítek stěn, oškrabáním</t>
  </si>
  <si>
    <t>79,98</t>
  </si>
  <si>
    <t>784161601R00</t>
  </si>
  <si>
    <t>Penetrace podkladu 1 x, hloubková</t>
  </si>
  <si>
    <t>784165442R00</t>
  </si>
  <si>
    <t>Malba bílá, otěruvzdorná, bez pen.,2x</t>
  </si>
  <si>
    <t>005121020R</t>
  </si>
  <si>
    <t xml:space="preserve">Zařízení staveniště </t>
  </si>
  <si>
    <t>Soubor</t>
  </si>
  <si>
    <t>900     T02</t>
  </si>
  <si>
    <t>HZS Montážní práce v rozvaděči, odborné úpravy rozvaděče</t>
  </si>
  <si>
    <t>h</t>
  </si>
  <si>
    <t>Montáž nových zařízení kvalifikovaným pracovníkem MaR z hlediska poškození stávajících zařízení a uvedení do provozního stavu.</t>
  </si>
  <si>
    <t>741.01</t>
  </si>
  <si>
    <t>Demontáž stávajícího, osvětlení a rozvodů el.</t>
  </si>
  <si>
    <t>741.02</t>
  </si>
  <si>
    <t>Modulární patch panel 24, portů 1U</t>
  </si>
  <si>
    <t>741.03</t>
  </si>
  <si>
    <t>Keystone CAT6 UTP RJ45</t>
  </si>
  <si>
    <t>360001211T00</t>
  </si>
  <si>
    <t>Montáž přístroje do rozvaděče do 2 kg</t>
  </si>
  <si>
    <t>741.04</t>
  </si>
  <si>
    <t>Patch kabel UTP 0,5m cat6</t>
  </si>
  <si>
    <t>741.09</t>
  </si>
  <si>
    <t>Patch kabel UTP 2m cat6</t>
  </si>
  <si>
    <t>122160T10R</t>
  </si>
  <si>
    <t>Kompletní napojení komunikačních rozhraní</t>
  </si>
  <si>
    <t>Odzkoušení zapojení  komunikace s příslušnou OPS , nastavení včetně přizpůsobení požadovaným  úrovním uživatelského  přístupu</t>
  </si>
  <si>
    <t>741.05</t>
  </si>
  <si>
    <t>Zásuvka CAT6 UTP 2 x RJ45</t>
  </si>
  <si>
    <t>222290008R00</t>
  </si>
  <si>
    <t>Zásuvka 2xRJ45 STP kat.6 pod omítku</t>
  </si>
  <si>
    <t>741.06</t>
  </si>
  <si>
    <t>Zásuvka CAT6 UTP 1 x RJ46</t>
  </si>
  <si>
    <t>222290005R00</t>
  </si>
  <si>
    <t>Zásuvka 1xRJ45 UTP kat.6 pod omítku</t>
  </si>
  <si>
    <t>741.07</t>
  </si>
  <si>
    <t>Instalační krabice přístrojová pod omítku</t>
  </si>
  <si>
    <t>210010344R00</t>
  </si>
  <si>
    <t>Krabice přístrojová LK 80/1</t>
  </si>
  <si>
    <t>741.08</t>
  </si>
  <si>
    <t>Kabel UTP, Cat6, drát, LSOH</t>
  </si>
  <si>
    <t>222280215R00</t>
  </si>
  <si>
    <t>Kabel UTP kat.6 v trubkách</t>
  </si>
  <si>
    <t>741.10</t>
  </si>
  <si>
    <t>Ohebná chránička D 25 mm</t>
  </si>
  <si>
    <t>210010003R00</t>
  </si>
  <si>
    <t>Trubka ohebná pod omítku, vnější průměr 25 mm</t>
  </si>
  <si>
    <t>741.11</t>
  </si>
  <si>
    <t>Ohebná chránička D 32 mm</t>
  </si>
  <si>
    <t>210010004R00</t>
  </si>
  <si>
    <t>Trubka ohebná pod omítku, vnější průměr 32 mm</t>
  </si>
  <si>
    <t>222170021R00</t>
  </si>
  <si>
    <t>Měření útlumu na metal.míst.sděl. kabelu</t>
  </si>
  <si>
    <t>par</t>
  </si>
  <si>
    <t>741110302</t>
  </si>
  <si>
    <t>Montáž trubka ochranná do krabic plastová tuhá D, přes 40 do 90 mm uložená pevně</t>
  </si>
  <si>
    <t>HZS Montážní práce v rozvaděči - odborné úpravy, rozvaděče</t>
  </si>
  <si>
    <t>hod</t>
  </si>
  <si>
    <t>141      R00</t>
  </si>
  <si>
    <t>Přirážka za podružný materiál  M 21, M 22</t>
  </si>
  <si>
    <t>Procentní sazba z hodnoty nosného materiálu.</t>
  </si>
  <si>
    <t>34571158</t>
  </si>
  <si>
    <t>trubka elektroinstalační ohebná z PH, D 48mm</t>
  </si>
  <si>
    <t>15*1,05 'Přepočtené koeficientem množství</t>
  </si>
  <si>
    <t>741112101</t>
  </si>
  <si>
    <t>Montáž rozvodka zapuštěná, plastová kruhová</t>
  </si>
  <si>
    <t>34571521</t>
  </si>
  <si>
    <t>krabice pod omítku PVC odbočná kruhová D 70mm s, víčkem a svorkovnicí</t>
  </si>
  <si>
    <t>741122611</t>
  </si>
  <si>
    <t>Montáž kabel Cu plný kulatý žíla 3x1,5 až 6 mm2, uložený pevně (např. CYKY)</t>
  </si>
  <si>
    <t>34111030</t>
  </si>
  <si>
    <t>kabel instalační jádro Cu plné izolace PVC plášť, PVC 450/750V (CYKY) 3x1,5mm2</t>
  </si>
  <si>
    <t>50*1,15 'Přepočtené koeficientem množství</t>
  </si>
  <si>
    <t>34535004</t>
  </si>
  <si>
    <t>přepínač křížový kompletní, zápustný, řazení 7, šroubové svorky</t>
  </si>
  <si>
    <t>34535007</t>
  </si>
  <si>
    <t>přepínač střídavý dvojitý kompletní, zápustný, řazení 6+6(6+1), šroubové svorky</t>
  </si>
  <si>
    <t>741310024</t>
  </si>
  <si>
    <t>Montáž přepínač nástěnný 6+6 dvojitý střídavý, prostředí normální se zapojením vodičů</t>
  </si>
  <si>
    <t>741372062</t>
  </si>
  <si>
    <t>Montáž svítidlo LED interiérové do podhledu stropn, hranaté přes 0,09 do 0,36 m2 se zapojením vodičů</t>
  </si>
  <si>
    <t>34825012</t>
  </si>
  <si>
    <t>svítidlo stropní panelové čtvercové/obdélníkové, přes 0,36m2 přes 5000lm</t>
  </si>
  <si>
    <t>741810001</t>
  </si>
  <si>
    <t>Celková prohlídka elektrického rozvodu a zařízení, včetně elektro revize</t>
  </si>
  <si>
    <t/>
  </si>
  <si>
    <t>SUM</t>
  </si>
  <si>
    <t>Poznámky uchazeče k zadání</t>
  </si>
  <si>
    <t>POPUZIV</t>
  </si>
  <si>
    <t>END</t>
  </si>
  <si>
    <t>Viz technická specifikace TZ ZŠ Karviná Borovského + Dokumentace Bor 1.0</t>
  </si>
  <si>
    <t>Učebny virtuální reality na ZŠ v Karviné - stavební práce - Budovy ZŠ</t>
  </si>
  <si>
    <t>ZŠ Borovského, Karviná</t>
  </si>
  <si>
    <t>statutární město Karviná</t>
  </si>
  <si>
    <t>00297534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</si>
</sst>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6"/>
      <color rgb="FF00B05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20" fillId="0" borderId="0" xfId="0" applyFont="1"/>
    <xf numFmtId="0" fontId="3" fillId="2" borderId="0" xfId="0" applyFont="1" applyFill="1" applyAlignment="1">
      <alignment horizontal="left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9" fontId="0" fillId="0" borderId="0" xfId="0" applyNumberFormat="1" applyFont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++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8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2.42578125" customWidth="1"/>
  </cols>
  <sheetData>
    <row r="1" spans="1:15" ht="33.75" customHeight="1" x14ac:dyDescent="0.2">
      <c r="A1" s="71" t="s">
        <v>36</v>
      </c>
      <c r="B1" s="205" t="s">
        <v>42</v>
      </c>
      <c r="C1" s="206"/>
      <c r="D1" s="206"/>
      <c r="E1" s="206"/>
      <c r="F1" s="206"/>
      <c r="G1" s="206"/>
      <c r="H1" s="206"/>
      <c r="I1" s="206"/>
      <c r="J1" s="207"/>
    </row>
    <row r="2" spans="1:15" ht="23.25" customHeight="1" x14ac:dyDescent="0.2">
      <c r="A2" s="4"/>
      <c r="B2" s="79" t="s">
        <v>40</v>
      </c>
      <c r="C2" s="80"/>
      <c r="D2" s="198" t="s">
        <v>341</v>
      </c>
      <c r="E2" s="199"/>
      <c r="F2" s="199"/>
      <c r="G2" s="199"/>
      <c r="H2" s="199"/>
      <c r="I2" s="199"/>
      <c r="J2" s="200"/>
      <c r="O2" s="2"/>
    </row>
    <row r="3" spans="1:15" ht="23.25" customHeight="1" x14ac:dyDescent="0.2">
      <c r="A3" s="4"/>
      <c r="B3" s="81" t="s">
        <v>45</v>
      </c>
      <c r="C3" s="82"/>
      <c r="D3" s="228" t="s">
        <v>342</v>
      </c>
      <c r="E3" s="229"/>
      <c r="F3" s="229"/>
      <c r="G3" s="229"/>
      <c r="H3" s="229"/>
      <c r="I3" s="229"/>
      <c r="J3" s="230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277" t="s">
        <v>343</v>
      </c>
      <c r="E5" s="25"/>
      <c r="F5" s="25"/>
      <c r="G5" s="25"/>
      <c r="H5" s="27" t="s">
        <v>33</v>
      </c>
      <c r="I5" s="277" t="s">
        <v>344</v>
      </c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16"/>
      <c r="E11" s="216"/>
      <c r="F11" s="216"/>
      <c r="G11" s="216"/>
      <c r="H11" s="27" t="s">
        <v>33</v>
      </c>
      <c r="I11" s="194"/>
      <c r="J11" s="11"/>
    </row>
    <row r="12" spans="1:15" ht="15.75" customHeight="1" x14ac:dyDescent="0.2">
      <c r="A12" s="4"/>
      <c r="B12" s="39"/>
      <c r="C12" s="25"/>
      <c r="D12" s="238"/>
      <c r="E12" s="238"/>
      <c r="F12" s="238"/>
      <c r="G12" s="238"/>
      <c r="H12" s="27" t="s">
        <v>34</v>
      </c>
      <c r="I12" s="194"/>
      <c r="J12" s="11"/>
    </row>
    <row r="13" spans="1:15" ht="15.75" customHeight="1" x14ac:dyDescent="0.2">
      <c r="A13" s="4"/>
      <c r="B13" s="40"/>
      <c r="C13" s="91"/>
      <c r="D13" s="239"/>
      <c r="E13" s="239"/>
      <c r="F13" s="239"/>
      <c r="G13" s="239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04"/>
      <c r="F15" s="204"/>
      <c r="G15" s="224"/>
      <c r="H15" s="224"/>
      <c r="I15" s="224" t="s">
        <v>28</v>
      </c>
      <c r="J15" s="225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01"/>
      <c r="F16" s="202"/>
      <c r="G16" s="201"/>
      <c r="H16" s="202"/>
      <c r="I16" s="201">
        <f>SUMIF(F49:F64,A16,I49:I64)+SUMIF(F49:F64,"PSU",I49:I64)</f>
        <v>0</v>
      </c>
      <c r="J16" s="203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01"/>
      <c r="F17" s="202"/>
      <c r="G17" s="201"/>
      <c r="H17" s="202"/>
      <c r="I17" s="201">
        <f>SUMIF(F49:F64,A17,I49:I64)</f>
        <v>0</v>
      </c>
      <c r="J17" s="203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01"/>
      <c r="F18" s="202"/>
      <c r="G18" s="201"/>
      <c r="H18" s="202"/>
      <c r="I18" s="201">
        <f>SUMIF(F49:F64,A18,I49:I64)</f>
        <v>0</v>
      </c>
      <c r="J18" s="203"/>
    </row>
    <row r="19" spans="1:10" ht="23.25" customHeight="1" x14ac:dyDescent="0.2">
      <c r="A19" s="139" t="s">
        <v>82</v>
      </c>
      <c r="B19" s="140" t="s">
        <v>26</v>
      </c>
      <c r="C19" s="56"/>
      <c r="D19" s="57"/>
      <c r="E19" s="201"/>
      <c r="F19" s="202"/>
      <c r="G19" s="201"/>
      <c r="H19" s="202"/>
      <c r="I19" s="201">
        <f>SUMIF(F49:F64,A19,I49:I64)</f>
        <v>0</v>
      </c>
      <c r="J19" s="203"/>
    </row>
    <row r="20" spans="1:10" ht="23.25" customHeight="1" x14ac:dyDescent="0.2">
      <c r="A20" s="139" t="s">
        <v>85</v>
      </c>
      <c r="B20" s="140" t="s">
        <v>27</v>
      </c>
      <c r="C20" s="56"/>
      <c r="D20" s="57"/>
      <c r="E20" s="201"/>
      <c r="F20" s="202"/>
      <c r="G20" s="201"/>
      <c r="H20" s="202"/>
      <c r="I20" s="201">
        <f>SUMIF(F49:F64,A20,I49:I64)</f>
        <v>0</v>
      </c>
      <c r="J20" s="203"/>
    </row>
    <row r="21" spans="1:10" ht="23.25" customHeight="1" x14ac:dyDescent="0.2">
      <c r="A21" s="4"/>
      <c r="B21" s="72" t="s">
        <v>28</v>
      </c>
      <c r="C21" s="73"/>
      <c r="D21" s="74"/>
      <c r="E21" s="214"/>
      <c r="F21" s="215"/>
      <c r="G21" s="214"/>
      <c r="H21" s="215"/>
      <c r="I21" s="214">
        <f>SUM(I16:J20)</f>
        <v>0</v>
      </c>
      <c r="J21" s="219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12">
        <f>ZakladDPHSniVypocet</f>
        <v>0</v>
      </c>
      <c r="H23" s="213"/>
      <c r="I23" s="213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17">
        <f>ZakladDPHSni*SazbaDPH1/100</f>
        <v>0</v>
      </c>
      <c r="H24" s="218"/>
      <c r="I24" s="218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12">
        <f>ZakladDPHZaklVypocet</f>
        <v>0</v>
      </c>
      <c r="H25" s="213"/>
      <c r="I25" s="213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08">
        <f>ZakladDPHZakl*SazbaDPH2/100</f>
        <v>0</v>
      </c>
      <c r="H26" s="209"/>
      <c r="I26" s="209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10">
        <f>0</f>
        <v>0</v>
      </c>
      <c r="H27" s="210"/>
      <c r="I27" s="210"/>
      <c r="J27" s="61" t="str">
        <f t="shared" si="0"/>
        <v>CZK</v>
      </c>
    </row>
    <row r="28" spans="1:10" ht="27.75" hidden="1" customHeight="1" thickBot="1" x14ac:dyDescent="0.25">
      <c r="A28" s="4"/>
      <c r="B28" s="110" t="s">
        <v>22</v>
      </c>
      <c r="C28" s="111"/>
      <c r="D28" s="111"/>
      <c r="E28" s="112"/>
      <c r="F28" s="113"/>
      <c r="G28" s="223">
        <f>ZakladDPHSniVypocet+ZakladDPHZaklVypocet</f>
        <v>0</v>
      </c>
      <c r="H28" s="223"/>
      <c r="I28" s="223"/>
      <c r="J28" s="114" t="str">
        <f t="shared" si="0"/>
        <v>CZK</v>
      </c>
    </row>
    <row r="29" spans="1:10" ht="27.75" customHeight="1" thickBot="1" x14ac:dyDescent="0.25">
      <c r="A29" s="4"/>
      <c r="B29" s="110" t="s">
        <v>35</v>
      </c>
      <c r="C29" s="115"/>
      <c r="D29" s="115"/>
      <c r="E29" s="115"/>
      <c r="F29" s="115"/>
      <c r="G29" s="211">
        <f>ZakladDPHSni+DPHSni+ZakladDPHZakl+DPHZakl+Zaokrouhleni</f>
        <v>0</v>
      </c>
      <c r="H29" s="211"/>
      <c r="I29" s="211"/>
      <c r="J29" s="116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226"/>
      <c r="E34" s="226"/>
      <c r="F34" s="30"/>
      <c r="G34" s="226"/>
      <c r="H34" s="226"/>
      <c r="I34" s="226"/>
      <c r="J34" s="36"/>
    </row>
    <row r="35" spans="1:52" ht="12.75" customHeight="1" x14ac:dyDescent="0.2">
      <c r="A35" s="4"/>
      <c r="B35" s="4"/>
      <c r="C35" s="5"/>
      <c r="D35" s="227" t="s">
        <v>2</v>
      </c>
      <c r="E35" s="227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02"/>
      <c r="G37" s="102"/>
      <c r="H37" s="102"/>
      <c r="I37" s="102"/>
      <c r="J37" s="3"/>
    </row>
    <row r="38" spans="1:52" ht="25.5" hidden="1" customHeight="1" x14ac:dyDescent="0.2">
      <c r="A38" s="94" t="s">
        <v>37</v>
      </c>
      <c r="B38" s="96" t="s">
        <v>16</v>
      </c>
      <c r="C38" s="97" t="s">
        <v>5</v>
      </c>
      <c r="D38" s="98"/>
      <c r="E38" s="98"/>
      <c r="F38" s="103" t="str">
        <f>B23</f>
        <v>Základ pro sníženou DPH</v>
      </c>
      <c r="G38" s="103" t="str">
        <f>B25</f>
        <v>Základ pro základní DPH</v>
      </c>
      <c r="H38" s="104" t="s">
        <v>17</v>
      </c>
      <c r="I38" s="104" t="s">
        <v>1</v>
      </c>
      <c r="J38" s="99" t="s">
        <v>0</v>
      </c>
    </row>
    <row r="39" spans="1:52" ht="25.5" hidden="1" customHeight="1" x14ac:dyDescent="0.2">
      <c r="A39" s="94">
        <v>1</v>
      </c>
      <c r="B39" s="100" t="s">
        <v>47</v>
      </c>
      <c r="C39" s="231" t="s">
        <v>46</v>
      </c>
      <c r="D39" s="232"/>
      <c r="E39" s="232"/>
      <c r="F39" s="105">
        <f>'Rozpočet Pol'!AC137</f>
        <v>0</v>
      </c>
      <c r="G39" s="106">
        <f>'Rozpočet Pol'!AD137</f>
        <v>0</v>
      </c>
      <c r="H39" s="107">
        <f>(F39*SazbaDPH1/100)+(G39*SazbaDPH2/100)</f>
        <v>0</v>
      </c>
      <c r="I39" s="107">
        <f>F39+G39+H39</f>
        <v>0</v>
      </c>
      <c r="J39" s="101" t="str">
        <f>IF(CenaCelkemVypocet=0,"",I39/CenaCelkemVypocet*100)</f>
        <v/>
      </c>
    </row>
    <row r="40" spans="1:52" ht="25.5" hidden="1" customHeight="1" x14ac:dyDescent="0.2">
      <c r="A40" s="94"/>
      <c r="B40" s="233" t="s">
        <v>48</v>
      </c>
      <c r="C40" s="234"/>
      <c r="D40" s="234"/>
      <c r="E40" s="235"/>
      <c r="F40" s="108">
        <f>SUMIF(A39:A39,"=1",F39:F39)</f>
        <v>0</v>
      </c>
      <c r="G40" s="109">
        <f>SUMIF(A39:A39,"=1",G39:G39)</f>
        <v>0</v>
      </c>
      <c r="H40" s="109">
        <f>SUMIF(A39:A39,"=1",H39:H39)</f>
        <v>0</v>
      </c>
      <c r="I40" s="109">
        <f>SUMIF(A39:A39,"=1",I39:I39)</f>
        <v>0</v>
      </c>
      <c r="J40" s="95">
        <f>SUMIF(A39:A39,"=1",J39:J39)</f>
        <v>0</v>
      </c>
    </row>
    <row r="42" spans="1:52" x14ac:dyDescent="0.2">
      <c r="B42" t="s">
        <v>50</v>
      </c>
    </row>
    <row r="43" spans="1:52" x14ac:dyDescent="0.2">
      <c r="B43" s="236" t="s">
        <v>51</v>
      </c>
      <c r="C43" s="236"/>
      <c r="D43" s="236"/>
      <c r="E43" s="236"/>
      <c r="F43" s="236"/>
      <c r="G43" s="236"/>
      <c r="H43" s="236"/>
      <c r="I43" s="236"/>
      <c r="J43" s="236"/>
      <c r="AZ43" s="117" t="str">
        <f>B43</f>
        <v>Cenová soustava II/2023</v>
      </c>
    </row>
    <row r="46" spans="1:52" ht="15.75" x14ac:dyDescent="0.25">
      <c r="B46" s="118" t="s">
        <v>52</v>
      </c>
    </row>
    <row r="48" spans="1:52" ht="25.5" customHeight="1" x14ac:dyDescent="0.2">
      <c r="A48" s="119"/>
      <c r="B48" s="123" t="s">
        <v>16</v>
      </c>
      <c r="C48" s="123" t="s">
        <v>5</v>
      </c>
      <c r="D48" s="124"/>
      <c r="E48" s="124"/>
      <c r="F48" s="127" t="s">
        <v>53</v>
      </c>
      <c r="G48" s="127"/>
      <c r="H48" s="127"/>
      <c r="I48" s="237" t="s">
        <v>28</v>
      </c>
      <c r="J48" s="237"/>
    </row>
    <row r="49" spans="1:10" ht="25.5" customHeight="1" x14ac:dyDescent="0.2">
      <c r="A49" s="120"/>
      <c r="B49" s="128" t="s">
        <v>54</v>
      </c>
      <c r="C49" s="221" t="s">
        <v>55</v>
      </c>
      <c r="D49" s="222"/>
      <c r="E49" s="222"/>
      <c r="F49" s="130" t="s">
        <v>23</v>
      </c>
      <c r="G49" s="131"/>
      <c r="H49" s="131"/>
      <c r="I49" s="220">
        <f>'Rozpočet Pol'!G8</f>
        <v>0</v>
      </c>
      <c r="J49" s="220"/>
    </row>
    <row r="50" spans="1:10" ht="25.5" customHeight="1" x14ac:dyDescent="0.2">
      <c r="A50" s="120"/>
      <c r="B50" s="122" t="s">
        <v>56</v>
      </c>
      <c r="C50" s="241" t="s">
        <v>57</v>
      </c>
      <c r="D50" s="242"/>
      <c r="E50" s="242"/>
      <c r="F50" s="132" t="s">
        <v>23</v>
      </c>
      <c r="G50" s="133"/>
      <c r="H50" s="133"/>
      <c r="I50" s="240">
        <f>'Rozpočet Pol'!G22</f>
        <v>0</v>
      </c>
      <c r="J50" s="240"/>
    </row>
    <row r="51" spans="1:10" ht="25.5" customHeight="1" x14ac:dyDescent="0.2">
      <c r="A51" s="120"/>
      <c r="B51" s="122" t="s">
        <v>58</v>
      </c>
      <c r="C51" s="241" t="s">
        <v>59</v>
      </c>
      <c r="D51" s="242"/>
      <c r="E51" s="242"/>
      <c r="F51" s="132" t="s">
        <v>23</v>
      </c>
      <c r="G51" s="133"/>
      <c r="H51" s="133"/>
      <c r="I51" s="240">
        <f>'Rozpočet Pol'!G24</f>
        <v>0</v>
      </c>
      <c r="J51" s="240"/>
    </row>
    <row r="52" spans="1:10" ht="25.5" customHeight="1" x14ac:dyDescent="0.2">
      <c r="A52" s="120"/>
      <c r="B52" s="122" t="s">
        <v>60</v>
      </c>
      <c r="C52" s="241" t="s">
        <v>61</v>
      </c>
      <c r="D52" s="242"/>
      <c r="E52" s="242"/>
      <c r="F52" s="132" t="s">
        <v>23</v>
      </c>
      <c r="G52" s="133"/>
      <c r="H52" s="133"/>
      <c r="I52" s="240">
        <f>'Rozpočet Pol'!G27</f>
        <v>0</v>
      </c>
      <c r="J52" s="240"/>
    </row>
    <row r="53" spans="1:10" ht="25.5" customHeight="1" x14ac:dyDescent="0.2">
      <c r="A53" s="120"/>
      <c r="B53" s="122" t="s">
        <v>62</v>
      </c>
      <c r="C53" s="241" t="s">
        <v>63</v>
      </c>
      <c r="D53" s="242"/>
      <c r="E53" s="242"/>
      <c r="F53" s="132" t="s">
        <v>23</v>
      </c>
      <c r="G53" s="133"/>
      <c r="H53" s="133"/>
      <c r="I53" s="240">
        <f>'Rozpočet Pol'!G30</f>
        <v>0</v>
      </c>
      <c r="J53" s="240"/>
    </row>
    <row r="54" spans="1:10" ht="25.5" customHeight="1" x14ac:dyDescent="0.2">
      <c r="A54" s="120"/>
      <c r="B54" s="122" t="s">
        <v>64</v>
      </c>
      <c r="C54" s="241" t="s">
        <v>65</v>
      </c>
      <c r="D54" s="242"/>
      <c r="E54" s="242"/>
      <c r="F54" s="132" t="s">
        <v>23</v>
      </c>
      <c r="G54" s="133"/>
      <c r="H54" s="133"/>
      <c r="I54" s="240">
        <f>'Rozpočet Pol'!G33</f>
        <v>0</v>
      </c>
      <c r="J54" s="240"/>
    </row>
    <row r="55" spans="1:10" ht="25.5" customHeight="1" x14ac:dyDescent="0.2">
      <c r="A55" s="120"/>
      <c r="B55" s="122" t="s">
        <v>66</v>
      </c>
      <c r="C55" s="241" t="s">
        <v>67</v>
      </c>
      <c r="D55" s="242"/>
      <c r="E55" s="242"/>
      <c r="F55" s="132" t="s">
        <v>23</v>
      </c>
      <c r="G55" s="133"/>
      <c r="H55" s="133"/>
      <c r="I55" s="240">
        <f>'Rozpočet Pol'!G43</f>
        <v>0</v>
      </c>
      <c r="J55" s="240"/>
    </row>
    <row r="56" spans="1:10" ht="25.5" customHeight="1" x14ac:dyDescent="0.2">
      <c r="A56" s="120"/>
      <c r="B56" s="122" t="s">
        <v>68</v>
      </c>
      <c r="C56" s="241" t="s">
        <v>69</v>
      </c>
      <c r="D56" s="242"/>
      <c r="E56" s="242"/>
      <c r="F56" s="132" t="s">
        <v>24</v>
      </c>
      <c r="G56" s="133"/>
      <c r="H56" s="133"/>
      <c r="I56" s="240">
        <f>'Rozpočet Pol'!G45</f>
        <v>0</v>
      </c>
      <c r="J56" s="240"/>
    </row>
    <row r="57" spans="1:10" ht="25.5" customHeight="1" x14ac:dyDescent="0.2">
      <c r="A57" s="120"/>
      <c r="B57" s="122" t="s">
        <v>70</v>
      </c>
      <c r="C57" s="241" t="s">
        <v>71</v>
      </c>
      <c r="D57" s="242"/>
      <c r="E57" s="242"/>
      <c r="F57" s="132" t="s">
        <v>24</v>
      </c>
      <c r="G57" s="133"/>
      <c r="H57" s="133"/>
      <c r="I57" s="240">
        <f>'Rozpočet Pol'!G55</f>
        <v>0</v>
      </c>
      <c r="J57" s="240"/>
    </row>
    <row r="58" spans="1:10" ht="25.5" customHeight="1" x14ac:dyDescent="0.2">
      <c r="A58" s="120"/>
      <c r="B58" s="122" t="s">
        <v>72</v>
      </c>
      <c r="C58" s="241" t="s">
        <v>73</v>
      </c>
      <c r="D58" s="242"/>
      <c r="E58" s="242"/>
      <c r="F58" s="132" t="s">
        <v>24</v>
      </c>
      <c r="G58" s="133"/>
      <c r="H58" s="133"/>
      <c r="I58" s="240">
        <f>'Rozpočet Pol'!G65</f>
        <v>0</v>
      </c>
      <c r="J58" s="240"/>
    </row>
    <row r="59" spans="1:10" ht="25.5" customHeight="1" x14ac:dyDescent="0.2">
      <c r="A59" s="120"/>
      <c r="B59" s="122" t="s">
        <v>74</v>
      </c>
      <c r="C59" s="241" t="s">
        <v>75</v>
      </c>
      <c r="D59" s="242"/>
      <c r="E59" s="242"/>
      <c r="F59" s="132" t="s">
        <v>24</v>
      </c>
      <c r="G59" s="133"/>
      <c r="H59" s="133"/>
      <c r="I59" s="240">
        <f>'Rozpočet Pol'!G69</f>
        <v>0</v>
      </c>
      <c r="J59" s="240"/>
    </row>
    <row r="60" spans="1:10" ht="25.5" customHeight="1" x14ac:dyDescent="0.2">
      <c r="A60" s="120"/>
      <c r="B60" s="122" t="s">
        <v>76</v>
      </c>
      <c r="C60" s="241" t="s">
        <v>77</v>
      </c>
      <c r="D60" s="242"/>
      <c r="E60" s="242"/>
      <c r="F60" s="132" t="s">
        <v>24</v>
      </c>
      <c r="G60" s="133"/>
      <c r="H60" s="133"/>
      <c r="I60" s="240">
        <f>'Rozpočet Pol'!G73</f>
        <v>0</v>
      </c>
      <c r="J60" s="240"/>
    </row>
    <row r="61" spans="1:10" ht="25.5" customHeight="1" x14ac:dyDescent="0.2">
      <c r="A61" s="120"/>
      <c r="B61" s="122" t="s">
        <v>78</v>
      </c>
      <c r="C61" s="241" t="s">
        <v>79</v>
      </c>
      <c r="D61" s="242"/>
      <c r="E61" s="242"/>
      <c r="F61" s="132" t="s">
        <v>24</v>
      </c>
      <c r="G61" s="133"/>
      <c r="H61" s="133"/>
      <c r="I61" s="240">
        <f>'Rozpočet Pol'!G81</f>
        <v>0</v>
      </c>
      <c r="J61" s="240"/>
    </row>
    <row r="62" spans="1:10" ht="25.5" customHeight="1" x14ac:dyDescent="0.2">
      <c r="A62" s="120"/>
      <c r="B62" s="122" t="s">
        <v>80</v>
      </c>
      <c r="C62" s="241" t="s">
        <v>81</v>
      </c>
      <c r="D62" s="242"/>
      <c r="E62" s="242"/>
      <c r="F62" s="132" t="s">
        <v>24</v>
      </c>
      <c r="G62" s="133"/>
      <c r="H62" s="133"/>
      <c r="I62" s="240">
        <f>'Rozpočet Pol'!G87</f>
        <v>0</v>
      </c>
      <c r="J62" s="240"/>
    </row>
    <row r="63" spans="1:10" ht="25.5" customHeight="1" x14ac:dyDescent="0.2">
      <c r="A63" s="120"/>
      <c r="B63" s="122" t="s">
        <v>82</v>
      </c>
      <c r="C63" s="241" t="s">
        <v>26</v>
      </c>
      <c r="D63" s="242"/>
      <c r="E63" s="242"/>
      <c r="F63" s="132" t="s">
        <v>82</v>
      </c>
      <c r="G63" s="133"/>
      <c r="H63" s="133"/>
      <c r="I63" s="240">
        <f>'Rozpočet Pol'!G92</f>
        <v>0</v>
      </c>
      <c r="J63" s="240"/>
    </row>
    <row r="64" spans="1:10" ht="25.5" customHeight="1" x14ac:dyDescent="0.2">
      <c r="A64" s="120"/>
      <c r="B64" s="129" t="s">
        <v>83</v>
      </c>
      <c r="C64" s="245" t="s">
        <v>84</v>
      </c>
      <c r="D64" s="246"/>
      <c r="E64" s="246"/>
      <c r="F64" s="134" t="s">
        <v>23</v>
      </c>
      <c r="G64" s="135"/>
      <c r="H64" s="135"/>
      <c r="I64" s="244">
        <f>'Rozpočet Pol'!G94</f>
        <v>0</v>
      </c>
      <c r="J64" s="244"/>
    </row>
    <row r="65" spans="1:10" ht="25.5" customHeight="1" x14ac:dyDescent="0.2">
      <c r="A65" s="121"/>
      <c r="B65" s="125" t="s">
        <v>1</v>
      </c>
      <c r="C65" s="125"/>
      <c r="D65" s="126"/>
      <c r="E65" s="126"/>
      <c r="F65" s="136"/>
      <c r="G65" s="137"/>
      <c r="H65" s="137"/>
      <c r="I65" s="243">
        <f>SUM(I49:I64)</f>
        <v>0</v>
      </c>
      <c r="J65" s="243"/>
    </row>
    <row r="66" spans="1:10" x14ac:dyDescent="0.2">
      <c r="F66" s="138"/>
      <c r="G66" s="93"/>
      <c r="H66" s="138"/>
      <c r="I66" s="93"/>
      <c r="J66" s="93"/>
    </row>
    <row r="67" spans="1:10" x14ac:dyDescent="0.2">
      <c r="F67" s="138"/>
      <c r="G67" s="93"/>
      <c r="H67" s="138"/>
      <c r="I67" s="93"/>
      <c r="J67" s="93"/>
    </row>
    <row r="68" spans="1:10" x14ac:dyDescent="0.2">
      <c r="F68" s="138"/>
      <c r="G68" s="93"/>
      <c r="H68" s="138"/>
      <c r="I68" s="93"/>
      <c r="J68" s="93"/>
    </row>
  </sheetData>
  <sheetProtection algorithmName="SHA-512" hashValue="tIshkJMHXCJYDLo0lek0kZKpqBRpxQRg9WEJhnS5s6j5YMy1Vv/I4noFRkZIjF2pgDWkjDP3K4/qGUxmpaq/XQ==" saltValue="sptut3iORt38IxVINEsf3w==" spinCount="100000" sheet="1" objects="1" scenarios="1" selectLockedCell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4">
    <mergeCell ref="I65:J65"/>
    <mergeCell ref="I62:J62"/>
    <mergeCell ref="C62:E62"/>
    <mergeCell ref="I63:J63"/>
    <mergeCell ref="C63:E63"/>
    <mergeCell ref="I64:J64"/>
    <mergeCell ref="C64:E64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I49:J49"/>
    <mergeCell ref="C49:E49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C39:E39"/>
    <mergeCell ref="B40:E40"/>
    <mergeCell ref="B43:J43"/>
    <mergeCell ref="I48:J4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7" t="s">
        <v>41</v>
      </c>
      <c r="B2" s="76"/>
      <c r="C2" s="249"/>
      <c r="D2" s="249"/>
      <c r="E2" s="249"/>
      <c r="F2" s="249"/>
      <c r="G2" s="250"/>
    </row>
    <row r="3" spans="1:7" ht="24.95" hidden="1" customHeight="1" x14ac:dyDescent="0.2">
      <c r="A3" s="77" t="s">
        <v>7</v>
      </c>
      <c r="B3" s="76"/>
      <c r="C3" s="249"/>
      <c r="D3" s="249"/>
      <c r="E3" s="249"/>
      <c r="F3" s="249"/>
      <c r="G3" s="250"/>
    </row>
    <row r="4" spans="1:7" ht="24.95" hidden="1" customHeight="1" x14ac:dyDescent="0.2">
      <c r="A4" s="77" t="s">
        <v>8</v>
      </c>
      <c r="B4" s="76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47"/>
  <sheetViews>
    <sheetView workbookViewId="0">
      <selection activeCell="F26" sqref="F26"/>
    </sheetView>
  </sheetViews>
  <sheetFormatPr defaultRowHeight="12.75" outlineLevelRow="1" x14ac:dyDescent="0.2"/>
  <cols>
    <col min="1" max="1" width="4.28515625" customWidth="1"/>
    <col min="2" max="2" width="14.42578125" style="92" customWidth="1"/>
    <col min="3" max="3" width="38.28515625" style="92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6" t="s">
        <v>6</v>
      </c>
      <c r="B1" s="256"/>
      <c r="C1" s="256"/>
      <c r="D1" s="256"/>
      <c r="E1" s="256"/>
      <c r="F1" s="256"/>
      <c r="G1" s="256"/>
      <c r="AE1" t="s">
        <v>87</v>
      </c>
    </row>
    <row r="2" spans="1:60" ht="25.15" customHeight="1" x14ac:dyDescent="0.2">
      <c r="A2" s="143" t="s">
        <v>86</v>
      </c>
      <c r="B2" s="141"/>
      <c r="C2" s="257" t="s">
        <v>46</v>
      </c>
      <c r="D2" s="258"/>
      <c r="E2" s="258"/>
      <c r="F2" s="258"/>
      <c r="G2" s="259"/>
      <c r="AE2" t="s">
        <v>88</v>
      </c>
    </row>
    <row r="3" spans="1:60" ht="25.15" customHeight="1" x14ac:dyDescent="0.2">
      <c r="A3" s="144" t="s">
        <v>7</v>
      </c>
      <c r="B3" s="142"/>
      <c r="C3" s="260" t="s">
        <v>43</v>
      </c>
      <c r="D3" s="261"/>
      <c r="E3" s="261"/>
      <c r="F3" s="261"/>
      <c r="G3" s="262"/>
      <c r="AE3" t="s">
        <v>89</v>
      </c>
    </row>
    <row r="4" spans="1:60" ht="25.15" hidden="1" customHeight="1" x14ac:dyDescent="0.2">
      <c r="A4" s="144" t="s">
        <v>8</v>
      </c>
      <c r="B4" s="142"/>
      <c r="C4" s="260"/>
      <c r="D4" s="261"/>
      <c r="E4" s="261"/>
      <c r="F4" s="261"/>
      <c r="G4" s="262"/>
      <c r="AE4" t="s">
        <v>90</v>
      </c>
    </row>
    <row r="5" spans="1:60" hidden="1" x14ac:dyDescent="0.2">
      <c r="A5" s="145" t="s">
        <v>91</v>
      </c>
      <c r="B5" s="146"/>
      <c r="C5" s="147"/>
      <c r="D5" s="148"/>
      <c r="E5" s="148"/>
      <c r="F5" s="148"/>
      <c r="G5" s="149"/>
      <c r="AE5" t="s">
        <v>92</v>
      </c>
    </row>
    <row r="7" spans="1:60" ht="38.25" x14ac:dyDescent="0.2">
      <c r="A7" s="155" t="s">
        <v>93</v>
      </c>
      <c r="B7" s="156" t="s">
        <v>94</v>
      </c>
      <c r="C7" s="156" t="s">
        <v>95</v>
      </c>
      <c r="D7" s="155" t="s">
        <v>96</v>
      </c>
      <c r="E7" s="155" t="s">
        <v>97</v>
      </c>
      <c r="F7" s="150" t="s">
        <v>98</v>
      </c>
      <c r="G7" s="170" t="s">
        <v>28</v>
      </c>
      <c r="H7" s="171" t="s">
        <v>29</v>
      </c>
      <c r="I7" s="171" t="s">
        <v>99</v>
      </c>
      <c r="J7" s="171" t="s">
        <v>30</v>
      </c>
      <c r="K7" s="171" t="s">
        <v>100</v>
      </c>
      <c r="L7" s="171" t="s">
        <v>101</v>
      </c>
      <c r="M7" s="171" t="s">
        <v>102</v>
      </c>
      <c r="N7" s="171" t="s">
        <v>103</v>
      </c>
      <c r="O7" s="171" t="s">
        <v>104</v>
      </c>
      <c r="P7" s="171" t="s">
        <v>105</v>
      </c>
      <c r="Q7" s="171" t="s">
        <v>106</v>
      </c>
      <c r="R7" s="171" t="s">
        <v>107</v>
      </c>
      <c r="S7" s="171" t="s">
        <v>108</v>
      </c>
      <c r="T7" s="171" t="s">
        <v>109</v>
      </c>
      <c r="U7" s="158" t="s">
        <v>110</v>
      </c>
    </row>
    <row r="8" spans="1:60" x14ac:dyDescent="0.2">
      <c r="A8" s="172" t="s">
        <v>111</v>
      </c>
      <c r="B8" s="173" t="s">
        <v>54</v>
      </c>
      <c r="C8" s="174" t="s">
        <v>55</v>
      </c>
      <c r="D8" s="157"/>
      <c r="E8" s="175"/>
      <c r="F8" s="176"/>
      <c r="G8" s="176">
        <f>SUMIF(AE9:AE21,"&lt;&gt;NOR",G9:G21)</f>
        <v>0</v>
      </c>
      <c r="H8" s="176"/>
      <c r="I8" s="176">
        <f>SUM(I9:I21)</f>
        <v>0</v>
      </c>
      <c r="J8" s="176"/>
      <c r="K8" s="176">
        <f>SUM(K9:K21)</f>
        <v>0</v>
      </c>
      <c r="L8" s="176"/>
      <c r="M8" s="176">
        <f>SUM(M9:M21)</f>
        <v>0</v>
      </c>
      <c r="N8" s="157"/>
      <c r="O8" s="157">
        <f>SUM(O9:O21)</f>
        <v>2.3228299999999997</v>
      </c>
      <c r="P8" s="157"/>
      <c r="Q8" s="157">
        <f>SUM(Q9:Q21)</f>
        <v>0</v>
      </c>
      <c r="R8" s="157"/>
      <c r="S8" s="157"/>
      <c r="T8" s="172"/>
      <c r="U8" s="157">
        <f>SUM(U9:U21)</f>
        <v>87.53</v>
      </c>
      <c r="AE8" t="s">
        <v>112</v>
      </c>
    </row>
    <row r="9" spans="1:60" outlineLevel="1" x14ac:dyDescent="0.2">
      <c r="A9" s="152">
        <v>1</v>
      </c>
      <c r="B9" s="159" t="s">
        <v>113</v>
      </c>
      <c r="C9" s="188" t="s">
        <v>114</v>
      </c>
      <c r="D9" s="161" t="s">
        <v>115</v>
      </c>
      <c r="E9" s="165">
        <v>79.98</v>
      </c>
      <c r="F9" s="167">
        <f>H9+J9</f>
        <v>0</v>
      </c>
      <c r="G9" s="168">
        <f>ROUND(E9*F9,2)</f>
        <v>0</v>
      </c>
      <c r="H9" s="168"/>
      <c r="I9" s="168">
        <f>ROUND(E9*H9,2)</f>
        <v>0</v>
      </c>
      <c r="J9" s="168"/>
      <c r="K9" s="168">
        <f>ROUND(E9*J9,2)</f>
        <v>0</v>
      </c>
      <c r="L9" s="168">
        <v>21</v>
      </c>
      <c r="M9" s="168">
        <f>G9*(1+L9/100)</f>
        <v>0</v>
      </c>
      <c r="N9" s="161">
        <v>1.038E-2</v>
      </c>
      <c r="O9" s="161">
        <f>ROUND(E9*N9,5)</f>
        <v>0.83018999999999998</v>
      </c>
      <c r="P9" s="161">
        <v>0</v>
      </c>
      <c r="Q9" s="161">
        <f>ROUND(E9*P9,5)</f>
        <v>0</v>
      </c>
      <c r="R9" s="161"/>
      <c r="S9" s="161"/>
      <c r="T9" s="162">
        <v>0.33688000000000001</v>
      </c>
      <c r="U9" s="161">
        <f>ROUND(E9*T9,2)</f>
        <v>26.94</v>
      </c>
      <c r="V9" s="196" t="s">
        <v>340</v>
      </c>
      <c r="W9" s="151"/>
      <c r="X9" s="151"/>
      <c r="Y9" s="151"/>
      <c r="Z9" s="151"/>
      <c r="AA9" s="151"/>
      <c r="AB9" s="151"/>
      <c r="AC9" s="151"/>
      <c r="AD9" s="151"/>
      <c r="AE9" s="151" t="s">
        <v>116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/>
      <c r="B10" s="159"/>
      <c r="C10" s="251" t="s">
        <v>117</v>
      </c>
      <c r="D10" s="252"/>
      <c r="E10" s="253"/>
      <c r="F10" s="254"/>
      <c r="G10" s="255"/>
      <c r="H10" s="168"/>
      <c r="I10" s="168"/>
      <c r="J10" s="168"/>
      <c r="K10" s="168"/>
      <c r="L10" s="168"/>
      <c r="M10" s="168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118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4" t="str">
        <f>C10</f>
        <v>(8,65+12,27)*2*3,25=135,98 – 56 odpočet otvorů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>
        <v>2</v>
      </c>
      <c r="B11" s="159" t="s">
        <v>119</v>
      </c>
      <c r="C11" s="188" t="s">
        <v>120</v>
      </c>
      <c r="D11" s="161" t="s">
        <v>115</v>
      </c>
      <c r="E11" s="165">
        <v>56</v>
      </c>
      <c r="F11" s="167">
        <f>H11+J11</f>
        <v>0</v>
      </c>
      <c r="G11" s="168">
        <f>ROUND(E11*F11,2)</f>
        <v>0</v>
      </c>
      <c r="H11" s="168"/>
      <c r="I11" s="168">
        <f>ROUND(E11*H11,2)</f>
        <v>0</v>
      </c>
      <c r="J11" s="168"/>
      <c r="K11" s="168">
        <f>ROUND(E11*J11,2)</f>
        <v>0</v>
      </c>
      <c r="L11" s="168">
        <v>21</v>
      </c>
      <c r="M11" s="168">
        <f>G11*(1+L11/100)</f>
        <v>0</v>
      </c>
      <c r="N11" s="161">
        <v>4.0000000000000003E-5</v>
      </c>
      <c r="O11" s="161">
        <f>ROUND(E11*N11,5)</f>
        <v>2.2399999999999998E-3</v>
      </c>
      <c r="P11" s="161">
        <v>0</v>
      </c>
      <c r="Q11" s="161">
        <f>ROUND(E11*P11,5)</f>
        <v>0</v>
      </c>
      <c r="R11" s="161"/>
      <c r="S11" s="161"/>
      <c r="T11" s="162">
        <v>7.8E-2</v>
      </c>
      <c r="U11" s="161">
        <f>ROUND(E11*T11,2)</f>
        <v>4.37</v>
      </c>
      <c r="V11" s="196" t="s">
        <v>340</v>
      </c>
      <c r="W11" s="151"/>
      <c r="X11" s="151"/>
      <c r="Y11" s="151"/>
      <c r="Z11" s="151"/>
      <c r="AA11" s="151"/>
      <c r="AB11" s="151"/>
      <c r="AC11" s="151"/>
      <c r="AD11" s="151"/>
      <c r="AE11" s="151" t="s">
        <v>116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>
        <v>3</v>
      </c>
      <c r="B12" s="159" t="s">
        <v>121</v>
      </c>
      <c r="C12" s="188" t="s">
        <v>122</v>
      </c>
      <c r="D12" s="161" t="s">
        <v>115</v>
      </c>
      <c r="E12" s="165">
        <v>3</v>
      </c>
      <c r="F12" s="167">
        <v>0</v>
      </c>
      <c r="G12" s="168">
        <f>ROUND(E12*F12,2)</f>
        <v>0</v>
      </c>
      <c r="H12" s="168"/>
      <c r="I12" s="168">
        <f>ROUND(E12*H12,2)</f>
        <v>0</v>
      </c>
      <c r="J12" s="168"/>
      <c r="K12" s="168">
        <f>ROUND(E12*J12,2)</f>
        <v>0</v>
      </c>
      <c r="L12" s="168">
        <v>21</v>
      </c>
      <c r="M12" s="168">
        <f>G12*(1+L12/100)</f>
        <v>0</v>
      </c>
      <c r="N12" s="161">
        <v>6.8000000000000005E-2</v>
      </c>
      <c r="O12" s="161">
        <f>ROUND(E12*N12,5)</f>
        <v>0.20399999999999999</v>
      </c>
      <c r="P12" s="161">
        <v>0</v>
      </c>
      <c r="Q12" s="161">
        <f>ROUND(E12*P12,5)</f>
        <v>0</v>
      </c>
      <c r="R12" s="161"/>
      <c r="S12" s="161"/>
      <c r="T12" s="162">
        <v>0.81945000000000001</v>
      </c>
      <c r="U12" s="161">
        <f>ROUND(E12*T12,2)</f>
        <v>2.46</v>
      </c>
      <c r="V12" s="196" t="s">
        <v>340</v>
      </c>
      <c r="W12" s="151"/>
      <c r="X12" s="151"/>
      <c r="Y12" s="151"/>
      <c r="Z12" s="151"/>
      <c r="AA12" s="151"/>
      <c r="AB12" s="151"/>
      <c r="AC12" s="151"/>
      <c r="AD12" s="151"/>
      <c r="AE12" s="151" t="s">
        <v>116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>
        <v>4</v>
      </c>
      <c r="B13" s="159" t="s">
        <v>123</v>
      </c>
      <c r="C13" s="188" t="s">
        <v>124</v>
      </c>
      <c r="D13" s="161" t="s">
        <v>115</v>
      </c>
      <c r="E13" s="165">
        <v>3</v>
      </c>
      <c r="F13" s="167">
        <f>H13+J13</f>
        <v>0</v>
      </c>
      <c r="G13" s="168">
        <f>ROUND(E13*F13,2)</f>
        <v>0</v>
      </c>
      <c r="H13" s="168"/>
      <c r="I13" s="168">
        <f>ROUND(E13*H13,2)</f>
        <v>0</v>
      </c>
      <c r="J13" s="168"/>
      <c r="K13" s="168">
        <f>ROUND(E13*J13,2)</f>
        <v>0</v>
      </c>
      <c r="L13" s="168">
        <v>21</v>
      </c>
      <c r="M13" s="168">
        <f>G13*(1+L13/100)</f>
        <v>0</v>
      </c>
      <c r="N13" s="161">
        <v>5.2679999999999998E-2</v>
      </c>
      <c r="O13" s="161">
        <f>ROUND(E13*N13,5)</f>
        <v>0.15804000000000001</v>
      </c>
      <c r="P13" s="161">
        <v>0</v>
      </c>
      <c r="Q13" s="161">
        <f>ROUND(E13*P13,5)</f>
        <v>0</v>
      </c>
      <c r="R13" s="161"/>
      <c r="S13" s="161"/>
      <c r="T13" s="162">
        <v>2.8540199999999998</v>
      </c>
      <c r="U13" s="161">
        <f>ROUND(E13*T13,2)</f>
        <v>8.56</v>
      </c>
      <c r="V13" s="196" t="s">
        <v>340</v>
      </c>
      <c r="W13" s="151"/>
      <c r="X13" s="151"/>
      <c r="Y13" s="151"/>
      <c r="Z13" s="151"/>
      <c r="AA13" s="151"/>
      <c r="AB13" s="151"/>
      <c r="AC13" s="151"/>
      <c r="AD13" s="151"/>
      <c r="AE13" s="151" t="s">
        <v>116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52">
        <v>5</v>
      </c>
      <c r="B14" s="159" t="s">
        <v>125</v>
      </c>
      <c r="C14" s="188" t="s">
        <v>126</v>
      </c>
      <c r="D14" s="161" t="s">
        <v>115</v>
      </c>
      <c r="E14" s="165">
        <v>106.14</v>
      </c>
      <c r="F14" s="167">
        <f>H14+J14</f>
        <v>0</v>
      </c>
      <c r="G14" s="168">
        <f>ROUND(E14*F14,2)</f>
        <v>0</v>
      </c>
      <c r="H14" s="168"/>
      <c r="I14" s="168">
        <f>ROUND(E14*H14,2)</f>
        <v>0</v>
      </c>
      <c r="J14" s="168"/>
      <c r="K14" s="168">
        <f>ROUND(E14*J14,2)</f>
        <v>0</v>
      </c>
      <c r="L14" s="168">
        <v>21</v>
      </c>
      <c r="M14" s="168">
        <f>G14*(1+L14/100)</f>
        <v>0</v>
      </c>
      <c r="N14" s="161">
        <v>4.1200000000000004E-3</v>
      </c>
      <c r="O14" s="161">
        <f>ROUND(E14*N14,5)</f>
        <v>0.43730000000000002</v>
      </c>
      <c r="P14" s="161">
        <v>0</v>
      </c>
      <c r="Q14" s="161">
        <f>ROUND(E14*P14,5)</f>
        <v>0</v>
      </c>
      <c r="R14" s="161"/>
      <c r="S14" s="161"/>
      <c r="T14" s="162">
        <v>0.19350999999999999</v>
      </c>
      <c r="U14" s="161">
        <f>ROUND(E14*T14,2)</f>
        <v>20.54</v>
      </c>
      <c r="V14" s="196" t="s">
        <v>340</v>
      </c>
      <c r="W14" s="151"/>
      <c r="X14" s="151"/>
      <c r="Y14" s="151"/>
      <c r="Z14" s="151"/>
      <c r="AA14" s="151"/>
      <c r="AB14" s="151"/>
      <c r="AC14" s="151"/>
      <c r="AD14" s="151"/>
      <c r="AE14" s="151" t="s">
        <v>116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/>
      <c r="B15" s="159"/>
      <c r="C15" s="251" t="s">
        <v>127</v>
      </c>
      <c r="D15" s="252"/>
      <c r="E15" s="253"/>
      <c r="F15" s="254"/>
      <c r="G15" s="255"/>
      <c r="H15" s="168"/>
      <c r="I15" s="168"/>
      <c r="J15" s="168"/>
      <c r="K15" s="168"/>
      <c r="L15" s="168"/>
      <c r="M15" s="168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118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4" t="str">
        <f>C15</f>
        <v>12,27*8,65</v>
      </c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>
        <v>6</v>
      </c>
      <c r="B16" s="159" t="s">
        <v>128</v>
      </c>
      <c r="C16" s="188" t="s">
        <v>129</v>
      </c>
      <c r="D16" s="161" t="s">
        <v>115</v>
      </c>
      <c r="E16" s="165">
        <v>3.15</v>
      </c>
      <c r="F16" s="167">
        <f>H16+J16</f>
        <v>0</v>
      </c>
      <c r="G16" s="168">
        <f>ROUND(E16*F16,2)</f>
        <v>0</v>
      </c>
      <c r="H16" s="168"/>
      <c r="I16" s="168">
        <f>ROUND(E16*H16,2)</f>
        <v>0</v>
      </c>
      <c r="J16" s="168"/>
      <c r="K16" s="168">
        <f>ROUND(E16*J16,2)</f>
        <v>0</v>
      </c>
      <c r="L16" s="168">
        <v>21</v>
      </c>
      <c r="M16" s="168">
        <f>G16*(1+L16/100)</f>
        <v>0</v>
      </c>
      <c r="N16" s="161">
        <v>6.8000000000000005E-2</v>
      </c>
      <c r="O16" s="161">
        <f>ROUND(E16*N16,5)</f>
        <v>0.2142</v>
      </c>
      <c r="P16" s="161">
        <v>0</v>
      </c>
      <c r="Q16" s="161">
        <f>ROUND(E16*P16,5)</f>
        <v>0</v>
      </c>
      <c r="R16" s="161"/>
      <c r="S16" s="161"/>
      <c r="T16" s="162">
        <v>0.71397999999999995</v>
      </c>
      <c r="U16" s="161">
        <f>ROUND(E16*T16,2)</f>
        <v>2.25</v>
      </c>
      <c r="V16" s="196" t="s">
        <v>340</v>
      </c>
      <c r="W16" s="151"/>
      <c r="X16" s="151"/>
      <c r="Y16" s="151"/>
      <c r="Z16" s="151"/>
      <c r="AA16" s="151"/>
      <c r="AB16" s="151"/>
      <c r="AC16" s="151"/>
      <c r="AD16" s="151"/>
      <c r="AE16" s="151" t="s">
        <v>116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52">
        <v>7</v>
      </c>
      <c r="B17" s="159" t="s">
        <v>130</v>
      </c>
      <c r="C17" s="188" t="s">
        <v>131</v>
      </c>
      <c r="D17" s="161" t="s">
        <v>132</v>
      </c>
      <c r="E17" s="165">
        <v>19.600000000000001</v>
      </c>
      <c r="F17" s="167">
        <f>H17+J17</f>
        <v>0</v>
      </c>
      <c r="G17" s="168">
        <f>ROUND(E17*F17,2)</f>
        <v>0</v>
      </c>
      <c r="H17" s="168"/>
      <c r="I17" s="168">
        <f>ROUND(E17*H17,2)</f>
        <v>0</v>
      </c>
      <c r="J17" s="168"/>
      <c r="K17" s="168">
        <f>ROUND(E17*J17,2)</f>
        <v>0</v>
      </c>
      <c r="L17" s="168">
        <v>21</v>
      </c>
      <c r="M17" s="168">
        <f>G17*(1+L17/100)</f>
        <v>0</v>
      </c>
      <c r="N17" s="161">
        <v>3.7100000000000002E-3</v>
      </c>
      <c r="O17" s="161">
        <f>ROUND(E17*N17,5)</f>
        <v>7.2720000000000007E-2</v>
      </c>
      <c r="P17" s="161">
        <v>0</v>
      </c>
      <c r="Q17" s="161">
        <f>ROUND(E17*P17,5)</f>
        <v>0</v>
      </c>
      <c r="R17" s="161"/>
      <c r="S17" s="161"/>
      <c r="T17" s="162">
        <v>0.19136</v>
      </c>
      <c r="U17" s="161">
        <f>ROUND(E17*T17,2)</f>
        <v>3.75</v>
      </c>
      <c r="V17" s="196" t="s">
        <v>340</v>
      </c>
      <c r="W17" s="151"/>
      <c r="X17" s="151"/>
      <c r="Y17" s="151"/>
      <c r="Z17" s="151"/>
      <c r="AA17" s="151"/>
      <c r="AB17" s="151"/>
      <c r="AC17" s="151"/>
      <c r="AD17" s="151"/>
      <c r="AE17" s="151" t="s">
        <v>133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>
        <v>8</v>
      </c>
      <c r="B18" s="159" t="s">
        <v>134</v>
      </c>
      <c r="C18" s="188" t="s">
        <v>135</v>
      </c>
      <c r="D18" s="161" t="s">
        <v>115</v>
      </c>
      <c r="E18" s="165">
        <v>3.15</v>
      </c>
      <c r="F18" s="167">
        <f>H18+J18</f>
        <v>0</v>
      </c>
      <c r="G18" s="168">
        <f>ROUND(E18*F18,2)</f>
        <v>0</v>
      </c>
      <c r="H18" s="168"/>
      <c r="I18" s="168">
        <f>ROUND(E18*H18,2)</f>
        <v>0</v>
      </c>
      <c r="J18" s="168"/>
      <c r="K18" s="168">
        <f>ROUND(E18*J18,2)</f>
        <v>0</v>
      </c>
      <c r="L18" s="168">
        <v>21</v>
      </c>
      <c r="M18" s="168">
        <f>G18*(1+L18/100)</f>
        <v>0</v>
      </c>
      <c r="N18" s="161">
        <v>3.8289999999999998E-2</v>
      </c>
      <c r="O18" s="161">
        <f>ROUND(E18*N18,5)</f>
        <v>0.12060999999999999</v>
      </c>
      <c r="P18" s="161">
        <v>0</v>
      </c>
      <c r="Q18" s="161">
        <f>ROUND(E18*P18,5)</f>
        <v>0</v>
      </c>
      <c r="R18" s="161"/>
      <c r="S18" s="161"/>
      <c r="T18" s="162">
        <v>1.8764099999999999</v>
      </c>
      <c r="U18" s="161">
        <f>ROUND(E18*T18,2)</f>
        <v>5.91</v>
      </c>
      <c r="V18" s="196" t="s">
        <v>340</v>
      </c>
      <c r="W18" s="151"/>
      <c r="X18" s="151"/>
      <c r="Y18" s="151"/>
      <c r="Z18" s="151"/>
      <c r="AA18" s="151"/>
      <c r="AB18" s="151"/>
      <c r="AC18" s="151"/>
      <c r="AD18" s="151"/>
      <c r="AE18" s="151" t="s">
        <v>116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>
        <v>9</v>
      </c>
      <c r="B19" s="159" t="s">
        <v>136</v>
      </c>
      <c r="C19" s="188" t="s">
        <v>137</v>
      </c>
      <c r="D19" s="161" t="s">
        <v>115</v>
      </c>
      <c r="E19" s="165">
        <v>2.87</v>
      </c>
      <c r="F19" s="167">
        <f>H19+J19</f>
        <v>0</v>
      </c>
      <c r="G19" s="168">
        <f>ROUND(E19*F19,2)</f>
        <v>0</v>
      </c>
      <c r="H19" s="168"/>
      <c r="I19" s="168">
        <f>ROUND(E19*H19,2)</f>
        <v>0</v>
      </c>
      <c r="J19" s="168"/>
      <c r="K19" s="168">
        <f>ROUND(E19*J19,2)</f>
        <v>0</v>
      </c>
      <c r="L19" s="168">
        <v>21</v>
      </c>
      <c r="M19" s="168">
        <f>G19*(1+L19/100)</f>
        <v>0</v>
      </c>
      <c r="N19" s="161">
        <v>5.2839999999999998E-2</v>
      </c>
      <c r="O19" s="161">
        <f>ROUND(E19*N19,5)</f>
        <v>0.15165000000000001</v>
      </c>
      <c r="P19" s="161">
        <v>0</v>
      </c>
      <c r="Q19" s="161">
        <f>ROUND(E19*P19,5)</f>
        <v>0</v>
      </c>
      <c r="R19" s="161"/>
      <c r="S19" s="161"/>
      <c r="T19" s="162">
        <v>1.0569999999999999</v>
      </c>
      <c r="U19" s="161">
        <f>ROUND(E19*T19,2)</f>
        <v>3.03</v>
      </c>
      <c r="V19" s="196" t="s">
        <v>340</v>
      </c>
      <c r="W19" s="151"/>
      <c r="X19" s="151"/>
      <c r="Y19" s="151"/>
      <c r="Z19" s="151"/>
      <c r="AA19" s="151"/>
      <c r="AB19" s="151"/>
      <c r="AC19" s="151"/>
      <c r="AD19" s="151"/>
      <c r="AE19" s="151" t="s">
        <v>116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2.5" outlineLevel="1" x14ac:dyDescent="0.2">
      <c r="A20" s="152">
        <v>10</v>
      </c>
      <c r="B20" s="159" t="s">
        <v>138</v>
      </c>
      <c r="C20" s="188" t="s">
        <v>139</v>
      </c>
      <c r="D20" s="161" t="s">
        <v>115</v>
      </c>
      <c r="E20" s="165">
        <v>26.86</v>
      </c>
      <c r="F20" s="167">
        <v>0</v>
      </c>
      <c r="G20" s="168">
        <f>ROUND(E20*F20,2)</f>
        <v>0</v>
      </c>
      <c r="H20" s="168"/>
      <c r="I20" s="168">
        <f>ROUND(E20*H20,2)</f>
        <v>0</v>
      </c>
      <c r="J20" s="168"/>
      <c r="K20" s="168">
        <f>ROUND(E20*J20,2)</f>
        <v>0</v>
      </c>
      <c r="L20" s="168">
        <v>21</v>
      </c>
      <c r="M20" s="168">
        <f>G20*(1+L20/100)</f>
        <v>0</v>
      </c>
      <c r="N20" s="161">
        <v>4.9100000000000003E-3</v>
      </c>
      <c r="O20" s="161">
        <f>ROUND(E20*N20,5)</f>
        <v>0.13188</v>
      </c>
      <c r="P20" s="161">
        <v>0</v>
      </c>
      <c r="Q20" s="161">
        <f>ROUND(E20*P20,5)</f>
        <v>0</v>
      </c>
      <c r="R20" s="161"/>
      <c r="S20" s="161"/>
      <c r="T20" s="162">
        <v>0.36199999999999999</v>
      </c>
      <c r="U20" s="161">
        <f>ROUND(E20*T20,2)</f>
        <v>9.7200000000000006</v>
      </c>
      <c r="V20" s="196" t="s">
        <v>340</v>
      </c>
      <c r="W20" s="151"/>
      <c r="X20" s="151"/>
      <c r="Y20" s="151"/>
      <c r="Z20" s="151"/>
      <c r="AA20" s="151"/>
      <c r="AB20" s="151"/>
      <c r="AC20" s="151"/>
      <c r="AD20" s="151"/>
      <c r="AE20" s="151" t="s">
        <v>116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/>
      <c r="B21" s="159"/>
      <c r="C21" s="251" t="s">
        <v>140</v>
      </c>
      <c r="D21" s="252"/>
      <c r="E21" s="253"/>
      <c r="F21" s="254"/>
      <c r="G21" s="255"/>
      <c r="H21" s="168"/>
      <c r="I21" s="168"/>
      <c r="J21" s="168"/>
      <c r="K21" s="168"/>
      <c r="L21" s="168"/>
      <c r="M21" s="168"/>
      <c r="N21" s="161"/>
      <c r="O21" s="161"/>
      <c r="P21" s="161"/>
      <c r="Q21" s="161"/>
      <c r="R21" s="161"/>
      <c r="S21" s="161"/>
      <c r="T21" s="162"/>
      <c r="U21" s="161"/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118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4" t="str">
        <f>C21</f>
        <v>79,98*0,3 (30% z plochy) + 2,87</v>
      </c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53" t="s">
        <v>111</v>
      </c>
      <c r="B22" s="160" t="s">
        <v>56</v>
      </c>
      <c r="C22" s="189" t="s">
        <v>57</v>
      </c>
      <c r="D22" s="163"/>
      <c r="E22" s="166"/>
      <c r="F22" s="169"/>
      <c r="G22" s="169">
        <f>SUMIF(AE23:AE23,"&lt;&gt;NOR",G23:G23)</f>
        <v>0</v>
      </c>
      <c r="H22" s="169"/>
      <c r="I22" s="169">
        <f>SUM(I23:I23)</f>
        <v>0</v>
      </c>
      <c r="J22" s="169"/>
      <c r="K22" s="169">
        <f>SUM(K23:K23)</f>
        <v>0</v>
      </c>
      <c r="L22" s="169"/>
      <c r="M22" s="169">
        <f>SUM(M23:M23)</f>
        <v>0</v>
      </c>
      <c r="N22" s="163"/>
      <c r="O22" s="163">
        <f>SUM(O23:O23)</f>
        <v>0.13461999999999999</v>
      </c>
      <c r="P22" s="163"/>
      <c r="Q22" s="163">
        <f>SUM(Q23:Q23)</f>
        <v>0</v>
      </c>
      <c r="R22" s="163"/>
      <c r="S22" s="163"/>
      <c r="T22" s="164"/>
      <c r="U22" s="163">
        <f>SUM(U23:U23)</f>
        <v>4.1900000000000004</v>
      </c>
      <c r="AE22" t="s">
        <v>112</v>
      </c>
    </row>
    <row r="23" spans="1:60" ht="22.5" outlineLevel="1" x14ac:dyDescent="0.2">
      <c r="A23" s="152">
        <v>11</v>
      </c>
      <c r="B23" s="159" t="s">
        <v>141</v>
      </c>
      <c r="C23" s="188" t="s">
        <v>142</v>
      </c>
      <c r="D23" s="161" t="s">
        <v>143</v>
      </c>
      <c r="E23" s="165">
        <v>2</v>
      </c>
      <c r="F23" s="167">
        <f>H23+J23</f>
        <v>0</v>
      </c>
      <c r="G23" s="168">
        <f>ROUND(E23*F23,2)</f>
        <v>0</v>
      </c>
      <c r="H23" s="168"/>
      <c r="I23" s="168">
        <f>ROUND(E23*H23,2)</f>
        <v>0</v>
      </c>
      <c r="J23" s="168"/>
      <c r="K23" s="168">
        <f>ROUND(E23*J23,2)</f>
        <v>0</v>
      </c>
      <c r="L23" s="168">
        <v>21</v>
      </c>
      <c r="M23" s="168">
        <f>G23*(1+L23/100)</f>
        <v>0</v>
      </c>
      <c r="N23" s="161">
        <v>6.7309999999999995E-2</v>
      </c>
      <c r="O23" s="161">
        <f>ROUND(E23*N23,5)</f>
        <v>0.13461999999999999</v>
      </c>
      <c r="P23" s="161">
        <v>0</v>
      </c>
      <c r="Q23" s="161">
        <f>ROUND(E23*P23,5)</f>
        <v>0</v>
      </c>
      <c r="R23" s="161"/>
      <c r="S23" s="161"/>
      <c r="T23" s="162">
        <v>2.097</v>
      </c>
      <c r="U23" s="161">
        <f>ROUND(E23*T23,2)</f>
        <v>4.1900000000000004</v>
      </c>
      <c r="V23" s="196" t="s">
        <v>340</v>
      </c>
      <c r="W23" s="151"/>
      <c r="X23" s="151"/>
      <c r="Y23" s="151"/>
      <c r="Z23" s="151"/>
      <c r="AA23" s="151"/>
      <c r="AB23" s="151"/>
      <c r="AC23" s="151"/>
      <c r="AD23" s="151"/>
      <c r="AE23" s="151" t="s">
        <v>116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53" t="s">
        <v>111</v>
      </c>
      <c r="B24" s="160" t="s">
        <v>58</v>
      </c>
      <c r="C24" s="189" t="s">
        <v>59</v>
      </c>
      <c r="D24" s="163"/>
      <c r="E24" s="166"/>
      <c r="F24" s="169"/>
      <c r="G24" s="169">
        <f>SUMIF(AE25:AE26,"&lt;&gt;NOR",G25:G26)</f>
        <v>0</v>
      </c>
      <c r="H24" s="169"/>
      <c r="I24" s="169">
        <f>SUM(I25:I26)</f>
        <v>0</v>
      </c>
      <c r="J24" s="169"/>
      <c r="K24" s="169">
        <f>SUM(K25:K26)</f>
        <v>0</v>
      </c>
      <c r="L24" s="169"/>
      <c r="M24" s="169">
        <f>SUM(M25:M26)</f>
        <v>0</v>
      </c>
      <c r="N24" s="163"/>
      <c r="O24" s="163">
        <f>SUM(O25:O26)</f>
        <v>0.16747999999999999</v>
      </c>
      <c r="P24" s="163"/>
      <c r="Q24" s="163">
        <f>SUM(Q25:Q26)</f>
        <v>0</v>
      </c>
      <c r="R24" s="163"/>
      <c r="S24" s="163"/>
      <c r="T24" s="164"/>
      <c r="U24" s="163">
        <f>SUM(U25:U26)</f>
        <v>22.68</v>
      </c>
      <c r="AE24" t="s">
        <v>112</v>
      </c>
    </row>
    <row r="25" spans="1:60" outlineLevel="1" x14ac:dyDescent="0.2">
      <c r="A25" s="152">
        <v>12</v>
      </c>
      <c r="B25" s="159" t="s">
        <v>144</v>
      </c>
      <c r="C25" s="188" t="s">
        <v>145</v>
      </c>
      <c r="D25" s="161" t="s">
        <v>146</v>
      </c>
      <c r="E25" s="165">
        <v>1</v>
      </c>
      <c r="F25" s="167">
        <f>H25+J25</f>
        <v>0</v>
      </c>
      <c r="G25" s="168">
        <f>ROUND(E25*F25,2)</f>
        <v>0</v>
      </c>
      <c r="H25" s="168"/>
      <c r="I25" s="168">
        <f>ROUND(E25*H25,2)</f>
        <v>0</v>
      </c>
      <c r="J25" s="168"/>
      <c r="K25" s="168">
        <f>ROUND(E25*J25,2)</f>
        <v>0</v>
      </c>
      <c r="L25" s="168">
        <v>21</v>
      </c>
      <c r="M25" s="168">
        <f>G25*(1+L25/100)</f>
        <v>0</v>
      </c>
      <c r="N25" s="161">
        <v>0</v>
      </c>
      <c r="O25" s="161">
        <f>ROUND(E25*N25,5)</f>
        <v>0</v>
      </c>
      <c r="P25" s="161">
        <v>0</v>
      </c>
      <c r="Q25" s="161">
        <f>ROUND(E25*P25,5)</f>
        <v>0</v>
      </c>
      <c r="R25" s="161"/>
      <c r="S25" s="161"/>
      <c r="T25" s="162">
        <v>0</v>
      </c>
      <c r="U25" s="161">
        <f>ROUND(E25*T25,2)</f>
        <v>0</v>
      </c>
      <c r="V25" s="196" t="s">
        <v>340</v>
      </c>
      <c r="W25" s="151"/>
      <c r="X25" s="151"/>
      <c r="Y25" s="151"/>
      <c r="Z25" s="151"/>
      <c r="AA25" s="151"/>
      <c r="AB25" s="151"/>
      <c r="AC25" s="151"/>
      <c r="AD25" s="151"/>
      <c r="AE25" s="151" t="s">
        <v>116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>
        <v>13</v>
      </c>
      <c r="B26" s="159" t="s">
        <v>147</v>
      </c>
      <c r="C26" s="188" t="s">
        <v>148</v>
      </c>
      <c r="D26" s="161" t="s">
        <v>115</v>
      </c>
      <c r="E26" s="165">
        <v>106</v>
      </c>
      <c r="F26" s="167">
        <f>H26+J26</f>
        <v>0</v>
      </c>
      <c r="G26" s="168">
        <f>ROUND(E26*F26,2)</f>
        <v>0</v>
      </c>
      <c r="H26" s="168"/>
      <c r="I26" s="168">
        <f>ROUND(E26*H26,2)</f>
        <v>0</v>
      </c>
      <c r="J26" s="168"/>
      <c r="K26" s="168">
        <f>ROUND(E26*J26,2)</f>
        <v>0</v>
      </c>
      <c r="L26" s="168">
        <v>21</v>
      </c>
      <c r="M26" s="168">
        <f>G26*(1+L26/100)</f>
        <v>0</v>
      </c>
      <c r="N26" s="161">
        <v>1.58E-3</v>
      </c>
      <c r="O26" s="161">
        <f>ROUND(E26*N26,5)</f>
        <v>0.16747999999999999</v>
      </c>
      <c r="P26" s="161">
        <v>0</v>
      </c>
      <c r="Q26" s="161">
        <f>ROUND(E26*P26,5)</f>
        <v>0</v>
      </c>
      <c r="R26" s="161"/>
      <c r="S26" s="161"/>
      <c r="T26" s="162">
        <v>0.214</v>
      </c>
      <c r="U26" s="161">
        <f>ROUND(E26*T26,2)</f>
        <v>22.68</v>
      </c>
      <c r="V26" s="196" t="s">
        <v>340</v>
      </c>
      <c r="W26" s="151"/>
      <c r="X26" s="151"/>
      <c r="Y26" s="151"/>
      <c r="Z26" s="151"/>
      <c r="AA26" s="151"/>
      <c r="AB26" s="151"/>
      <c r="AC26" s="151"/>
      <c r="AD26" s="151"/>
      <c r="AE26" s="151" t="s">
        <v>116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">
      <c r="A27" s="153" t="s">
        <v>111</v>
      </c>
      <c r="B27" s="160" t="s">
        <v>60</v>
      </c>
      <c r="C27" s="189" t="s">
        <v>61</v>
      </c>
      <c r="D27" s="163"/>
      <c r="E27" s="166"/>
      <c r="F27" s="169"/>
      <c r="G27" s="169">
        <f>SUMIF(AE28:AE29,"&lt;&gt;NOR",G28:G29)</f>
        <v>0</v>
      </c>
      <c r="H27" s="169"/>
      <c r="I27" s="169">
        <f>SUM(I28:I29)</f>
        <v>0</v>
      </c>
      <c r="J27" s="169"/>
      <c r="K27" s="169">
        <f>SUM(K28:K29)</f>
        <v>0</v>
      </c>
      <c r="L27" s="169"/>
      <c r="M27" s="169">
        <f>SUM(M28:M29)</f>
        <v>0</v>
      </c>
      <c r="N27" s="163"/>
      <c r="O27" s="163">
        <f>SUM(O28:O29)</f>
        <v>6.3599999999999993E-3</v>
      </c>
      <c r="P27" s="163"/>
      <c r="Q27" s="163">
        <f>SUM(Q28:Q29)</f>
        <v>0</v>
      </c>
      <c r="R27" s="163"/>
      <c r="S27" s="163"/>
      <c r="T27" s="164"/>
      <c r="U27" s="163">
        <f>SUM(U28:U29)</f>
        <v>35.72</v>
      </c>
      <c r="AE27" t="s">
        <v>112</v>
      </c>
    </row>
    <row r="28" spans="1:60" outlineLevel="1" x14ac:dyDescent="0.2">
      <c r="A28" s="152">
        <v>14</v>
      </c>
      <c r="B28" s="159" t="s">
        <v>149</v>
      </c>
      <c r="C28" s="188" t="s">
        <v>150</v>
      </c>
      <c r="D28" s="161" t="s">
        <v>115</v>
      </c>
      <c r="E28" s="165">
        <v>106</v>
      </c>
      <c r="F28" s="167">
        <f>H28+J28</f>
        <v>0</v>
      </c>
      <c r="G28" s="168">
        <f>ROUND(E28*F28,2)</f>
        <v>0</v>
      </c>
      <c r="H28" s="168"/>
      <c r="I28" s="168">
        <f>ROUND(E28*H28,2)</f>
        <v>0</v>
      </c>
      <c r="J28" s="168"/>
      <c r="K28" s="168">
        <f>ROUND(E28*J28,2)</f>
        <v>0</v>
      </c>
      <c r="L28" s="168">
        <v>21</v>
      </c>
      <c r="M28" s="168">
        <f>G28*(1+L28/100)</f>
        <v>0</v>
      </c>
      <c r="N28" s="161">
        <v>2.0000000000000002E-5</v>
      </c>
      <c r="O28" s="161">
        <f>ROUND(E28*N28,5)</f>
        <v>2.1199999999999999E-3</v>
      </c>
      <c r="P28" s="161">
        <v>0</v>
      </c>
      <c r="Q28" s="161">
        <f>ROUND(E28*P28,5)</f>
        <v>0</v>
      </c>
      <c r="R28" s="161"/>
      <c r="S28" s="161"/>
      <c r="T28" s="162">
        <v>2.9000000000000001E-2</v>
      </c>
      <c r="U28" s="161">
        <f>ROUND(E28*T28,2)</f>
        <v>3.07</v>
      </c>
      <c r="V28" s="196" t="s">
        <v>340</v>
      </c>
      <c r="W28" s="151"/>
      <c r="X28" s="151"/>
      <c r="Y28" s="151"/>
      <c r="Z28" s="151"/>
      <c r="AA28" s="151"/>
      <c r="AB28" s="151"/>
      <c r="AC28" s="151"/>
      <c r="AD28" s="151"/>
      <c r="AE28" s="151" t="s">
        <v>116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>
        <v>15</v>
      </c>
      <c r="B29" s="159" t="s">
        <v>151</v>
      </c>
      <c r="C29" s="188" t="s">
        <v>152</v>
      </c>
      <c r="D29" s="161" t="s">
        <v>115</v>
      </c>
      <c r="E29" s="165">
        <v>106</v>
      </c>
      <c r="F29" s="167">
        <f>H29+J29</f>
        <v>0</v>
      </c>
      <c r="G29" s="168">
        <f>ROUND(E29*F29,2)</f>
        <v>0</v>
      </c>
      <c r="H29" s="168"/>
      <c r="I29" s="168">
        <f>ROUND(E29*H29,2)</f>
        <v>0</v>
      </c>
      <c r="J29" s="168"/>
      <c r="K29" s="168">
        <f>ROUND(E29*J29,2)</f>
        <v>0</v>
      </c>
      <c r="L29" s="168">
        <v>21</v>
      </c>
      <c r="M29" s="168">
        <f>G29*(1+L29/100)</f>
        <v>0</v>
      </c>
      <c r="N29" s="161">
        <v>4.0000000000000003E-5</v>
      </c>
      <c r="O29" s="161">
        <f>ROUND(E29*N29,5)</f>
        <v>4.2399999999999998E-3</v>
      </c>
      <c r="P29" s="161">
        <v>0</v>
      </c>
      <c r="Q29" s="161">
        <f>ROUND(E29*P29,5)</f>
        <v>0</v>
      </c>
      <c r="R29" s="161"/>
      <c r="S29" s="161"/>
      <c r="T29" s="162">
        <v>0.308</v>
      </c>
      <c r="U29" s="161">
        <f>ROUND(E29*T29,2)</f>
        <v>32.65</v>
      </c>
      <c r="V29" s="196" t="s">
        <v>340</v>
      </c>
      <c r="W29" s="151"/>
      <c r="X29" s="151"/>
      <c r="Y29" s="151"/>
      <c r="Z29" s="151"/>
      <c r="AA29" s="151"/>
      <c r="AB29" s="151"/>
      <c r="AC29" s="151"/>
      <c r="AD29" s="151"/>
      <c r="AE29" s="151" t="s">
        <v>116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x14ac:dyDescent="0.2">
      <c r="A30" s="153" t="s">
        <v>111</v>
      </c>
      <c r="B30" s="160" t="s">
        <v>62</v>
      </c>
      <c r="C30" s="189" t="s">
        <v>63</v>
      </c>
      <c r="D30" s="163"/>
      <c r="E30" s="166"/>
      <c r="F30" s="169"/>
      <c r="G30" s="169">
        <f>SUMIF(AE31:AE32,"&lt;&gt;NOR",G31:G32)</f>
        <v>0</v>
      </c>
      <c r="H30" s="169"/>
      <c r="I30" s="169">
        <f>SUM(I31:I32)</f>
        <v>0</v>
      </c>
      <c r="J30" s="169"/>
      <c r="K30" s="169">
        <f>SUM(K31:K32)</f>
        <v>0</v>
      </c>
      <c r="L30" s="169"/>
      <c r="M30" s="169">
        <f>SUM(M31:M32)</f>
        <v>0</v>
      </c>
      <c r="N30" s="163"/>
      <c r="O30" s="163">
        <f>SUM(O31:O32)</f>
        <v>4.2100000000000002E-3</v>
      </c>
      <c r="P30" s="163"/>
      <c r="Q30" s="163">
        <f>SUM(Q31:Q32)</f>
        <v>0.27360000000000001</v>
      </c>
      <c r="R30" s="163"/>
      <c r="S30" s="163"/>
      <c r="T30" s="164"/>
      <c r="U30" s="163">
        <f>SUM(U31:U32)</f>
        <v>3.48</v>
      </c>
      <c r="AE30" t="s">
        <v>112</v>
      </c>
    </row>
    <row r="31" spans="1:60" ht="22.5" outlineLevel="1" x14ac:dyDescent="0.2">
      <c r="A31" s="152">
        <v>16</v>
      </c>
      <c r="B31" s="159" t="s">
        <v>153</v>
      </c>
      <c r="C31" s="188" t="s">
        <v>154</v>
      </c>
      <c r="D31" s="161" t="s">
        <v>143</v>
      </c>
      <c r="E31" s="165">
        <v>2</v>
      </c>
      <c r="F31" s="167">
        <f>H31+J31</f>
        <v>0</v>
      </c>
      <c r="G31" s="168">
        <f>ROUND(E31*F31,2)</f>
        <v>0</v>
      </c>
      <c r="H31" s="168"/>
      <c r="I31" s="168">
        <f>ROUND(E31*H31,2)</f>
        <v>0</v>
      </c>
      <c r="J31" s="168"/>
      <c r="K31" s="168">
        <f>ROUND(E31*J31,2)</f>
        <v>0</v>
      </c>
      <c r="L31" s="168">
        <v>21</v>
      </c>
      <c r="M31" s="168">
        <f>G31*(1+L31/100)</f>
        <v>0</v>
      </c>
      <c r="N31" s="161">
        <v>0</v>
      </c>
      <c r="O31" s="161">
        <f>ROUND(E31*N31,5)</f>
        <v>0</v>
      </c>
      <c r="P31" s="161">
        <v>0</v>
      </c>
      <c r="Q31" s="161">
        <f>ROUND(E31*P31,5)</f>
        <v>0</v>
      </c>
      <c r="R31" s="161"/>
      <c r="S31" s="161"/>
      <c r="T31" s="162">
        <v>0.05</v>
      </c>
      <c r="U31" s="161">
        <f>ROUND(E31*T31,2)</f>
        <v>0.1</v>
      </c>
      <c r="V31" s="196" t="s">
        <v>340</v>
      </c>
      <c r="W31" s="151"/>
      <c r="X31" s="151"/>
      <c r="Y31" s="151"/>
      <c r="Z31" s="151"/>
      <c r="AA31" s="151"/>
      <c r="AB31" s="151"/>
      <c r="AC31" s="151"/>
      <c r="AD31" s="151"/>
      <c r="AE31" s="151" t="s">
        <v>116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>
        <v>17</v>
      </c>
      <c r="B32" s="159" t="s">
        <v>155</v>
      </c>
      <c r="C32" s="188" t="s">
        <v>156</v>
      </c>
      <c r="D32" s="161" t="s">
        <v>115</v>
      </c>
      <c r="E32" s="165">
        <v>3.6</v>
      </c>
      <c r="F32" s="167">
        <f>H32+J32</f>
        <v>0</v>
      </c>
      <c r="G32" s="168">
        <f>ROUND(E32*F32,2)</f>
        <v>0</v>
      </c>
      <c r="H32" s="168"/>
      <c r="I32" s="168">
        <f>ROUND(E32*H32,2)</f>
        <v>0</v>
      </c>
      <c r="J32" s="168"/>
      <c r="K32" s="168">
        <f>ROUND(E32*J32,2)</f>
        <v>0</v>
      </c>
      <c r="L32" s="168">
        <v>21</v>
      </c>
      <c r="M32" s="168">
        <f>G32*(1+L32/100)</f>
        <v>0</v>
      </c>
      <c r="N32" s="161">
        <v>1.17E-3</v>
      </c>
      <c r="O32" s="161">
        <f>ROUND(E32*N32,5)</f>
        <v>4.2100000000000002E-3</v>
      </c>
      <c r="P32" s="161">
        <v>7.5999999999999998E-2</v>
      </c>
      <c r="Q32" s="161">
        <f>ROUND(E32*P32,5)</f>
        <v>0.27360000000000001</v>
      </c>
      <c r="R32" s="161"/>
      <c r="S32" s="161"/>
      <c r="T32" s="162">
        <v>0.93899999999999995</v>
      </c>
      <c r="U32" s="161">
        <f>ROUND(E32*T32,2)</f>
        <v>3.38</v>
      </c>
      <c r="V32" s="196" t="s">
        <v>340</v>
      </c>
      <c r="W32" s="151"/>
      <c r="X32" s="151"/>
      <c r="Y32" s="151"/>
      <c r="Z32" s="151"/>
      <c r="AA32" s="151"/>
      <c r="AB32" s="151"/>
      <c r="AC32" s="151"/>
      <c r="AD32" s="151"/>
      <c r="AE32" s="151" t="s">
        <v>116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x14ac:dyDescent="0.2">
      <c r="A33" s="153" t="s">
        <v>111</v>
      </c>
      <c r="B33" s="160" t="s">
        <v>64</v>
      </c>
      <c r="C33" s="189" t="s">
        <v>65</v>
      </c>
      <c r="D33" s="163"/>
      <c r="E33" s="166"/>
      <c r="F33" s="169"/>
      <c r="G33" s="169">
        <f>SUMIF(AE34:AE42,"&lt;&gt;NOR",G34:G42)</f>
        <v>0</v>
      </c>
      <c r="H33" s="169"/>
      <c r="I33" s="169">
        <f>SUM(I34:I42)</f>
        <v>0</v>
      </c>
      <c r="J33" s="169"/>
      <c r="K33" s="169">
        <f>SUM(K34:K42)</f>
        <v>0</v>
      </c>
      <c r="L33" s="169"/>
      <c r="M33" s="169">
        <f>SUM(M34:M42)</f>
        <v>0</v>
      </c>
      <c r="N33" s="163"/>
      <c r="O33" s="163">
        <f>SUM(O34:O42)</f>
        <v>5.2050000000000006E-2</v>
      </c>
      <c r="P33" s="163"/>
      <c r="Q33" s="163">
        <f>SUM(Q34:Q42)</f>
        <v>0.40901999999999999</v>
      </c>
      <c r="R33" s="163"/>
      <c r="S33" s="163"/>
      <c r="T33" s="164"/>
      <c r="U33" s="163">
        <f>SUM(U34:U42)</f>
        <v>40.64</v>
      </c>
      <c r="AE33" t="s">
        <v>112</v>
      </c>
    </row>
    <row r="34" spans="1:60" outlineLevel="1" x14ac:dyDescent="0.2">
      <c r="A34" s="152">
        <v>18</v>
      </c>
      <c r="B34" s="159" t="s">
        <v>157</v>
      </c>
      <c r="C34" s="188" t="s">
        <v>158</v>
      </c>
      <c r="D34" s="161" t="s">
        <v>115</v>
      </c>
      <c r="E34" s="165">
        <v>2.8679999999999999</v>
      </c>
      <c r="F34" s="167">
        <f t="shared" ref="F34:F42" si="0">H34+J34</f>
        <v>0</v>
      </c>
      <c r="G34" s="168">
        <f t="shared" ref="G34:G42" si="1">ROUND(E34*F34,2)</f>
        <v>0</v>
      </c>
      <c r="H34" s="168"/>
      <c r="I34" s="168">
        <f t="shared" ref="I34:I42" si="2">ROUND(E34*H34,2)</f>
        <v>0</v>
      </c>
      <c r="J34" s="168"/>
      <c r="K34" s="168">
        <f t="shared" ref="K34:K42" si="3">ROUND(E34*J34,2)</f>
        <v>0</v>
      </c>
      <c r="L34" s="168">
        <v>21</v>
      </c>
      <c r="M34" s="168">
        <f t="shared" ref="M34:M42" si="4">G34*(1+L34/100)</f>
        <v>0</v>
      </c>
      <c r="N34" s="161">
        <v>0</v>
      </c>
      <c r="O34" s="161">
        <f t="shared" ref="O34:O42" si="5">ROUND(E34*N34,5)</f>
        <v>0</v>
      </c>
      <c r="P34" s="161">
        <v>6.8000000000000005E-2</v>
      </c>
      <c r="Q34" s="161">
        <f t="shared" ref="Q34:Q42" si="6">ROUND(E34*P34,5)</f>
        <v>0.19502</v>
      </c>
      <c r="R34" s="161"/>
      <c r="S34" s="161"/>
      <c r="T34" s="162">
        <v>0.69</v>
      </c>
      <c r="U34" s="161">
        <f t="shared" ref="U34:U42" si="7">ROUND(E34*T34,2)</f>
        <v>1.98</v>
      </c>
      <c r="V34" s="196" t="s">
        <v>340</v>
      </c>
      <c r="W34" s="151"/>
      <c r="X34" s="151"/>
      <c r="Y34" s="151"/>
      <c r="Z34" s="151"/>
      <c r="AA34" s="151"/>
      <c r="AB34" s="151"/>
      <c r="AC34" s="151"/>
      <c r="AD34" s="151"/>
      <c r="AE34" s="151" t="s">
        <v>116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>
        <v>19</v>
      </c>
      <c r="B35" s="159" t="s">
        <v>159</v>
      </c>
      <c r="C35" s="188" t="s">
        <v>160</v>
      </c>
      <c r="D35" s="161" t="s">
        <v>132</v>
      </c>
      <c r="E35" s="165">
        <v>105</v>
      </c>
      <c r="F35" s="167">
        <f t="shared" si="0"/>
        <v>0</v>
      </c>
      <c r="G35" s="168">
        <f t="shared" si="1"/>
        <v>0</v>
      </c>
      <c r="H35" s="168"/>
      <c r="I35" s="168">
        <f t="shared" si="2"/>
        <v>0</v>
      </c>
      <c r="J35" s="168"/>
      <c r="K35" s="168">
        <f t="shared" si="3"/>
        <v>0</v>
      </c>
      <c r="L35" s="168">
        <v>21</v>
      </c>
      <c r="M35" s="168">
        <f t="shared" si="4"/>
        <v>0</v>
      </c>
      <c r="N35" s="161">
        <v>4.8999999999999998E-4</v>
      </c>
      <c r="O35" s="161">
        <f t="shared" si="5"/>
        <v>5.1450000000000003E-2</v>
      </c>
      <c r="P35" s="161">
        <v>2E-3</v>
      </c>
      <c r="Q35" s="161">
        <f t="shared" si="6"/>
        <v>0.21</v>
      </c>
      <c r="R35" s="161"/>
      <c r="S35" s="161"/>
      <c r="T35" s="162">
        <v>0.17599999999999999</v>
      </c>
      <c r="U35" s="161">
        <f t="shared" si="7"/>
        <v>18.48</v>
      </c>
      <c r="V35" s="196" t="s">
        <v>340</v>
      </c>
      <c r="W35" s="151"/>
      <c r="X35" s="151"/>
      <c r="Y35" s="151"/>
      <c r="Z35" s="151"/>
      <c r="AA35" s="151"/>
      <c r="AB35" s="151"/>
      <c r="AC35" s="151"/>
      <c r="AD35" s="151"/>
      <c r="AE35" s="151" t="s">
        <v>116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>
        <v>20</v>
      </c>
      <c r="B36" s="159" t="s">
        <v>161</v>
      </c>
      <c r="C36" s="188" t="s">
        <v>162</v>
      </c>
      <c r="D36" s="161" t="s">
        <v>163</v>
      </c>
      <c r="E36" s="165">
        <v>2.02</v>
      </c>
      <c r="F36" s="167">
        <f t="shared" si="0"/>
        <v>0</v>
      </c>
      <c r="G36" s="168">
        <f t="shared" si="1"/>
        <v>0</v>
      </c>
      <c r="H36" s="168"/>
      <c r="I36" s="168">
        <f t="shared" si="2"/>
        <v>0</v>
      </c>
      <c r="J36" s="168"/>
      <c r="K36" s="168">
        <f t="shared" si="3"/>
        <v>0</v>
      </c>
      <c r="L36" s="168">
        <v>21</v>
      </c>
      <c r="M36" s="168">
        <f t="shared" si="4"/>
        <v>0</v>
      </c>
      <c r="N36" s="161">
        <v>0</v>
      </c>
      <c r="O36" s="161">
        <f t="shared" si="5"/>
        <v>0</v>
      </c>
      <c r="P36" s="161">
        <v>0</v>
      </c>
      <c r="Q36" s="161">
        <f t="shared" si="6"/>
        <v>0</v>
      </c>
      <c r="R36" s="161"/>
      <c r="S36" s="161"/>
      <c r="T36" s="162">
        <v>2.0089999999999999</v>
      </c>
      <c r="U36" s="161">
        <f t="shared" si="7"/>
        <v>4.0599999999999996</v>
      </c>
      <c r="V36" s="196" t="s">
        <v>340</v>
      </c>
      <c r="W36" s="151"/>
      <c r="X36" s="151"/>
      <c r="Y36" s="151"/>
      <c r="Z36" s="151"/>
      <c r="AA36" s="151"/>
      <c r="AB36" s="151"/>
      <c r="AC36" s="151"/>
      <c r="AD36" s="151"/>
      <c r="AE36" s="151" t="s">
        <v>116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>
        <v>21</v>
      </c>
      <c r="B37" s="159" t="s">
        <v>164</v>
      </c>
      <c r="C37" s="188" t="s">
        <v>165</v>
      </c>
      <c r="D37" s="161" t="s">
        <v>163</v>
      </c>
      <c r="E37" s="165">
        <v>2.02</v>
      </c>
      <c r="F37" s="167">
        <f t="shared" si="0"/>
        <v>0</v>
      </c>
      <c r="G37" s="168">
        <f t="shared" si="1"/>
        <v>0</v>
      </c>
      <c r="H37" s="168"/>
      <c r="I37" s="168">
        <f t="shared" si="2"/>
        <v>0</v>
      </c>
      <c r="J37" s="168"/>
      <c r="K37" s="168">
        <f t="shared" si="3"/>
        <v>0</v>
      </c>
      <c r="L37" s="168">
        <v>21</v>
      </c>
      <c r="M37" s="168">
        <f t="shared" si="4"/>
        <v>0</v>
      </c>
      <c r="N37" s="161">
        <v>0</v>
      </c>
      <c r="O37" s="161">
        <f t="shared" si="5"/>
        <v>0</v>
      </c>
      <c r="P37" s="161">
        <v>0</v>
      </c>
      <c r="Q37" s="161">
        <f t="shared" si="6"/>
        <v>0</v>
      </c>
      <c r="R37" s="161"/>
      <c r="S37" s="161"/>
      <c r="T37" s="162">
        <v>0.94199999999999995</v>
      </c>
      <c r="U37" s="161">
        <f t="shared" si="7"/>
        <v>1.9</v>
      </c>
      <c r="V37" s="196" t="s">
        <v>340</v>
      </c>
      <c r="W37" s="151"/>
      <c r="X37" s="151"/>
      <c r="Y37" s="151"/>
      <c r="Z37" s="151"/>
      <c r="AA37" s="151"/>
      <c r="AB37" s="151"/>
      <c r="AC37" s="151"/>
      <c r="AD37" s="151"/>
      <c r="AE37" s="151" t="s">
        <v>116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>
        <v>22</v>
      </c>
      <c r="B38" s="159" t="s">
        <v>166</v>
      </c>
      <c r="C38" s="188" t="s">
        <v>167</v>
      </c>
      <c r="D38" s="161" t="s">
        <v>163</v>
      </c>
      <c r="E38" s="165">
        <v>2.02</v>
      </c>
      <c r="F38" s="167">
        <f t="shared" si="0"/>
        <v>0</v>
      </c>
      <c r="G38" s="168">
        <f t="shared" si="1"/>
        <v>0</v>
      </c>
      <c r="H38" s="168"/>
      <c r="I38" s="168">
        <f t="shared" si="2"/>
        <v>0</v>
      </c>
      <c r="J38" s="168"/>
      <c r="K38" s="168">
        <f t="shared" si="3"/>
        <v>0</v>
      </c>
      <c r="L38" s="168">
        <v>21</v>
      </c>
      <c r="M38" s="168">
        <f t="shared" si="4"/>
        <v>0</v>
      </c>
      <c r="N38" s="161">
        <v>0</v>
      </c>
      <c r="O38" s="161">
        <f t="shared" si="5"/>
        <v>0</v>
      </c>
      <c r="P38" s="161">
        <v>0</v>
      </c>
      <c r="Q38" s="161">
        <f t="shared" si="6"/>
        <v>0</v>
      </c>
      <c r="R38" s="161"/>
      <c r="S38" s="161"/>
      <c r="T38" s="162">
        <v>2.68</v>
      </c>
      <c r="U38" s="161">
        <f t="shared" si="7"/>
        <v>5.41</v>
      </c>
      <c r="V38" s="196" t="s">
        <v>340</v>
      </c>
      <c r="W38" s="151"/>
      <c r="X38" s="151"/>
      <c r="Y38" s="151"/>
      <c r="Z38" s="151"/>
      <c r="AA38" s="151"/>
      <c r="AB38" s="151"/>
      <c r="AC38" s="151"/>
      <c r="AD38" s="151"/>
      <c r="AE38" s="151" t="s">
        <v>133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2.5" outlineLevel="1" x14ac:dyDescent="0.2">
      <c r="A39" s="152">
        <v>23</v>
      </c>
      <c r="B39" s="159" t="s">
        <v>168</v>
      </c>
      <c r="C39" s="188" t="s">
        <v>169</v>
      </c>
      <c r="D39" s="161" t="s">
        <v>163</v>
      </c>
      <c r="E39" s="165">
        <v>2.02</v>
      </c>
      <c r="F39" s="167">
        <f t="shared" si="0"/>
        <v>0</v>
      </c>
      <c r="G39" s="168">
        <f t="shared" si="1"/>
        <v>0</v>
      </c>
      <c r="H39" s="168"/>
      <c r="I39" s="168">
        <f t="shared" si="2"/>
        <v>0</v>
      </c>
      <c r="J39" s="168"/>
      <c r="K39" s="168">
        <f t="shared" si="3"/>
        <v>0</v>
      </c>
      <c r="L39" s="168">
        <v>21</v>
      </c>
      <c r="M39" s="168">
        <f t="shared" si="4"/>
        <v>0</v>
      </c>
      <c r="N39" s="161">
        <v>0</v>
      </c>
      <c r="O39" s="161">
        <f t="shared" si="5"/>
        <v>0</v>
      </c>
      <c r="P39" s="161">
        <v>0</v>
      </c>
      <c r="Q39" s="161">
        <f t="shared" si="6"/>
        <v>0</v>
      </c>
      <c r="R39" s="161"/>
      <c r="S39" s="161"/>
      <c r="T39" s="162">
        <v>0</v>
      </c>
      <c r="U39" s="161">
        <f t="shared" si="7"/>
        <v>0</v>
      </c>
      <c r="V39" s="196" t="s">
        <v>340</v>
      </c>
      <c r="W39" s="151"/>
      <c r="X39" s="151"/>
      <c r="Y39" s="151"/>
      <c r="Z39" s="151"/>
      <c r="AA39" s="151"/>
      <c r="AB39" s="151"/>
      <c r="AC39" s="151"/>
      <c r="AD39" s="151"/>
      <c r="AE39" s="151" t="s">
        <v>116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2.5" outlineLevel="1" x14ac:dyDescent="0.2">
      <c r="A40" s="152">
        <v>24</v>
      </c>
      <c r="B40" s="159" t="s">
        <v>170</v>
      </c>
      <c r="C40" s="188" t="s">
        <v>171</v>
      </c>
      <c r="D40" s="161" t="s">
        <v>163</v>
      </c>
      <c r="E40" s="165">
        <v>2.02</v>
      </c>
      <c r="F40" s="167">
        <f t="shared" si="0"/>
        <v>0</v>
      </c>
      <c r="G40" s="168">
        <f t="shared" si="1"/>
        <v>0</v>
      </c>
      <c r="H40" s="168"/>
      <c r="I40" s="168">
        <f t="shared" si="2"/>
        <v>0</v>
      </c>
      <c r="J40" s="168"/>
      <c r="K40" s="168">
        <f t="shared" si="3"/>
        <v>0</v>
      </c>
      <c r="L40" s="168">
        <v>21</v>
      </c>
      <c r="M40" s="168">
        <f t="shared" si="4"/>
        <v>0</v>
      </c>
      <c r="N40" s="161">
        <v>0</v>
      </c>
      <c r="O40" s="161">
        <f t="shared" si="5"/>
        <v>0</v>
      </c>
      <c r="P40" s="161">
        <v>0</v>
      </c>
      <c r="Q40" s="161">
        <f t="shared" si="6"/>
        <v>0</v>
      </c>
      <c r="R40" s="161"/>
      <c r="S40" s="161"/>
      <c r="T40" s="162">
        <v>0</v>
      </c>
      <c r="U40" s="161">
        <f t="shared" si="7"/>
        <v>0</v>
      </c>
      <c r="V40" s="196" t="s">
        <v>340</v>
      </c>
      <c r="W40" s="151"/>
      <c r="X40" s="151"/>
      <c r="Y40" s="151"/>
      <c r="Z40" s="151"/>
      <c r="AA40" s="151"/>
      <c r="AB40" s="151"/>
      <c r="AC40" s="151"/>
      <c r="AD40" s="151"/>
      <c r="AE40" s="151" t="s">
        <v>116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>
        <v>25</v>
      </c>
      <c r="B41" s="159" t="s">
        <v>172</v>
      </c>
      <c r="C41" s="188" t="s">
        <v>173</v>
      </c>
      <c r="D41" s="161" t="s">
        <v>143</v>
      </c>
      <c r="E41" s="165">
        <v>4</v>
      </c>
      <c r="F41" s="167">
        <f t="shared" si="0"/>
        <v>0</v>
      </c>
      <c r="G41" s="168">
        <f t="shared" si="1"/>
        <v>0</v>
      </c>
      <c r="H41" s="168"/>
      <c r="I41" s="168">
        <f t="shared" si="2"/>
        <v>0</v>
      </c>
      <c r="J41" s="168"/>
      <c r="K41" s="168">
        <f t="shared" si="3"/>
        <v>0</v>
      </c>
      <c r="L41" s="168">
        <v>21</v>
      </c>
      <c r="M41" s="168">
        <f t="shared" si="4"/>
        <v>0</v>
      </c>
      <c r="N41" s="161">
        <v>1.4999999999999999E-4</v>
      </c>
      <c r="O41" s="161">
        <f t="shared" si="5"/>
        <v>5.9999999999999995E-4</v>
      </c>
      <c r="P41" s="161">
        <v>1E-3</v>
      </c>
      <c r="Q41" s="161">
        <f t="shared" si="6"/>
        <v>4.0000000000000001E-3</v>
      </c>
      <c r="R41" s="161"/>
      <c r="S41" s="161"/>
      <c r="T41" s="162">
        <v>0.106</v>
      </c>
      <c r="U41" s="161">
        <f t="shared" si="7"/>
        <v>0.42</v>
      </c>
      <c r="V41" s="196" t="s">
        <v>340</v>
      </c>
      <c r="W41" s="151"/>
      <c r="X41" s="151"/>
      <c r="Y41" s="151"/>
      <c r="Z41" s="151"/>
      <c r="AA41" s="151"/>
      <c r="AB41" s="151"/>
      <c r="AC41" s="151"/>
      <c r="AD41" s="151"/>
      <c r="AE41" s="151" t="s">
        <v>116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>
        <v>26</v>
      </c>
      <c r="B42" s="159" t="s">
        <v>174</v>
      </c>
      <c r="C42" s="188" t="s">
        <v>175</v>
      </c>
      <c r="D42" s="161" t="s">
        <v>176</v>
      </c>
      <c r="E42" s="165">
        <v>1</v>
      </c>
      <c r="F42" s="167">
        <f t="shared" si="0"/>
        <v>0</v>
      </c>
      <c r="G42" s="168">
        <f t="shared" si="1"/>
        <v>0</v>
      </c>
      <c r="H42" s="168"/>
      <c r="I42" s="168">
        <f t="shared" si="2"/>
        <v>0</v>
      </c>
      <c r="J42" s="168"/>
      <c r="K42" s="168">
        <f t="shared" si="3"/>
        <v>0</v>
      </c>
      <c r="L42" s="168">
        <v>21</v>
      </c>
      <c r="M42" s="168">
        <f t="shared" si="4"/>
        <v>0</v>
      </c>
      <c r="N42" s="161">
        <v>0</v>
      </c>
      <c r="O42" s="161">
        <f t="shared" si="5"/>
        <v>0</v>
      </c>
      <c r="P42" s="161">
        <v>0</v>
      </c>
      <c r="Q42" s="161">
        <f t="shared" si="6"/>
        <v>0</v>
      </c>
      <c r="R42" s="161"/>
      <c r="S42" s="161"/>
      <c r="T42" s="162">
        <v>8.3849999999999998</v>
      </c>
      <c r="U42" s="161">
        <f t="shared" si="7"/>
        <v>8.39</v>
      </c>
      <c r="V42" s="196" t="s">
        <v>340</v>
      </c>
      <c r="W42" s="151"/>
      <c r="X42" s="151"/>
      <c r="Y42" s="151"/>
      <c r="Z42" s="151"/>
      <c r="AA42" s="151"/>
      <c r="AB42" s="151"/>
      <c r="AC42" s="151"/>
      <c r="AD42" s="151"/>
      <c r="AE42" s="151" t="s">
        <v>116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x14ac:dyDescent="0.2">
      <c r="A43" s="153" t="s">
        <v>111</v>
      </c>
      <c r="B43" s="160" t="s">
        <v>66</v>
      </c>
      <c r="C43" s="189" t="s">
        <v>67</v>
      </c>
      <c r="D43" s="163"/>
      <c r="E43" s="166"/>
      <c r="F43" s="169"/>
      <c r="G43" s="169">
        <f>SUMIF(AE44:AE44,"&lt;&gt;NOR",G44:G44)</f>
        <v>0</v>
      </c>
      <c r="H43" s="169"/>
      <c r="I43" s="169">
        <f>SUM(I44:I44)</f>
        <v>0</v>
      </c>
      <c r="J43" s="169"/>
      <c r="K43" s="169">
        <f>SUM(K44:K44)</f>
        <v>0</v>
      </c>
      <c r="L43" s="169"/>
      <c r="M43" s="169">
        <f>SUM(M44:M44)</f>
        <v>0</v>
      </c>
      <c r="N43" s="163"/>
      <c r="O43" s="163">
        <f>SUM(O44:O44)</f>
        <v>0</v>
      </c>
      <c r="P43" s="163"/>
      <c r="Q43" s="163">
        <f>SUM(Q44:Q44)</f>
        <v>0</v>
      </c>
      <c r="R43" s="163"/>
      <c r="S43" s="163"/>
      <c r="T43" s="164"/>
      <c r="U43" s="163">
        <f>SUM(U44:U44)</f>
        <v>5.79</v>
      </c>
      <c r="AE43" t="s">
        <v>112</v>
      </c>
    </row>
    <row r="44" spans="1:60" outlineLevel="1" x14ac:dyDescent="0.2">
      <c r="A44" s="152">
        <v>27</v>
      </c>
      <c r="B44" s="159" t="s">
        <v>177</v>
      </c>
      <c r="C44" s="188" t="s">
        <v>178</v>
      </c>
      <c r="D44" s="161" t="s">
        <v>163</v>
      </c>
      <c r="E44" s="165">
        <v>3.06</v>
      </c>
      <c r="F44" s="167">
        <f>H44+J44</f>
        <v>0</v>
      </c>
      <c r="G44" s="168">
        <f>ROUND(E44*F44,2)</f>
        <v>0</v>
      </c>
      <c r="H44" s="168"/>
      <c r="I44" s="168">
        <f>ROUND(E44*H44,2)</f>
        <v>0</v>
      </c>
      <c r="J44" s="168"/>
      <c r="K44" s="168">
        <f>ROUND(E44*J44,2)</f>
        <v>0</v>
      </c>
      <c r="L44" s="168">
        <v>21</v>
      </c>
      <c r="M44" s="168">
        <f>G44*(1+L44/100)</f>
        <v>0</v>
      </c>
      <c r="N44" s="161">
        <v>0</v>
      </c>
      <c r="O44" s="161">
        <f>ROUND(E44*N44,5)</f>
        <v>0</v>
      </c>
      <c r="P44" s="161">
        <v>0</v>
      </c>
      <c r="Q44" s="161">
        <f>ROUND(E44*P44,5)</f>
        <v>0</v>
      </c>
      <c r="R44" s="161"/>
      <c r="S44" s="161"/>
      <c r="T44" s="162">
        <v>1.8919999999999999</v>
      </c>
      <c r="U44" s="161">
        <f>ROUND(E44*T44,2)</f>
        <v>5.79</v>
      </c>
      <c r="V44" s="196" t="s">
        <v>340</v>
      </c>
      <c r="W44" s="151"/>
      <c r="X44" s="151"/>
      <c r="Y44" s="151"/>
      <c r="Z44" s="151"/>
      <c r="AA44" s="151"/>
      <c r="AB44" s="151"/>
      <c r="AC44" s="151"/>
      <c r="AD44" s="151"/>
      <c r="AE44" s="151" t="s">
        <v>116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53" t="s">
        <v>111</v>
      </c>
      <c r="B45" s="160" t="s">
        <v>68</v>
      </c>
      <c r="C45" s="189" t="s">
        <v>69</v>
      </c>
      <c r="D45" s="163"/>
      <c r="E45" s="166"/>
      <c r="F45" s="169"/>
      <c r="G45" s="169">
        <f>SUMIF(AE46:AE54,"&lt;&gt;NOR",G46:G54)</f>
        <v>0</v>
      </c>
      <c r="H45" s="169"/>
      <c r="I45" s="169">
        <f>SUM(I46:I54)</f>
        <v>0</v>
      </c>
      <c r="J45" s="169"/>
      <c r="K45" s="169">
        <f>SUM(K46:K54)</f>
        <v>0</v>
      </c>
      <c r="L45" s="169"/>
      <c r="M45" s="169">
        <f>SUM(M46:M54)</f>
        <v>0</v>
      </c>
      <c r="N45" s="163"/>
      <c r="O45" s="163">
        <f>SUM(O46:O54)</f>
        <v>1.8520000000000002E-2</v>
      </c>
      <c r="P45" s="163"/>
      <c r="Q45" s="163">
        <f>SUM(Q46:Q54)</f>
        <v>3.1870000000000002E-2</v>
      </c>
      <c r="R45" s="163"/>
      <c r="S45" s="163"/>
      <c r="T45" s="164"/>
      <c r="U45" s="163">
        <f>SUM(U46:U54)</f>
        <v>4.46</v>
      </c>
      <c r="AE45" t="s">
        <v>112</v>
      </c>
    </row>
    <row r="46" spans="1:60" outlineLevel="1" x14ac:dyDescent="0.2">
      <c r="A46" s="152">
        <v>28</v>
      </c>
      <c r="B46" s="159" t="s">
        <v>179</v>
      </c>
      <c r="C46" s="188" t="s">
        <v>180</v>
      </c>
      <c r="D46" s="161" t="s">
        <v>143</v>
      </c>
      <c r="E46" s="165">
        <v>1</v>
      </c>
      <c r="F46" s="167">
        <f t="shared" ref="F46:F54" si="8">H46+J46</f>
        <v>0</v>
      </c>
      <c r="G46" s="168">
        <f t="shared" ref="G46:G54" si="9">ROUND(E46*F46,2)</f>
        <v>0</v>
      </c>
      <c r="H46" s="168"/>
      <c r="I46" s="168">
        <f t="shared" ref="I46:I54" si="10">ROUND(E46*H46,2)</f>
        <v>0</v>
      </c>
      <c r="J46" s="168"/>
      <c r="K46" s="168">
        <f t="shared" ref="K46:K54" si="11">ROUND(E46*J46,2)</f>
        <v>0</v>
      </c>
      <c r="L46" s="168">
        <v>21</v>
      </c>
      <c r="M46" s="168">
        <f t="shared" ref="M46:M54" si="12">G46*(1+L46/100)</f>
        <v>0</v>
      </c>
      <c r="N46" s="161">
        <v>0</v>
      </c>
      <c r="O46" s="161">
        <f t="shared" ref="O46:O54" si="13">ROUND(E46*N46,5)</f>
        <v>0</v>
      </c>
      <c r="P46" s="161">
        <v>3.1870000000000002E-2</v>
      </c>
      <c r="Q46" s="161">
        <f t="shared" ref="Q46:Q54" si="14">ROUND(E46*P46,5)</f>
        <v>3.1870000000000002E-2</v>
      </c>
      <c r="R46" s="161"/>
      <c r="S46" s="161"/>
      <c r="T46" s="162">
        <v>0.89376</v>
      </c>
      <c r="U46" s="161">
        <f t="shared" ref="U46:U54" si="15">ROUND(E46*T46,2)</f>
        <v>0.89</v>
      </c>
      <c r="V46" s="196" t="s">
        <v>340</v>
      </c>
      <c r="W46" s="151"/>
      <c r="X46" s="151"/>
      <c r="Y46" s="151"/>
      <c r="Z46" s="151"/>
      <c r="AA46" s="151"/>
      <c r="AB46" s="151"/>
      <c r="AC46" s="151"/>
      <c r="AD46" s="151"/>
      <c r="AE46" s="151" t="s">
        <v>133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2">
        <v>29</v>
      </c>
      <c r="B47" s="159" t="s">
        <v>181</v>
      </c>
      <c r="C47" s="188" t="s">
        <v>182</v>
      </c>
      <c r="D47" s="161" t="s">
        <v>183</v>
      </c>
      <c r="E47" s="165">
        <v>1</v>
      </c>
      <c r="F47" s="167">
        <f t="shared" si="8"/>
        <v>0</v>
      </c>
      <c r="G47" s="168">
        <f t="shared" si="9"/>
        <v>0</v>
      </c>
      <c r="H47" s="168"/>
      <c r="I47" s="168">
        <f t="shared" si="10"/>
        <v>0</v>
      </c>
      <c r="J47" s="168"/>
      <c r="K47" s="168">
        <f t="shared" si="11"/>
        <v>0</v>
      </c>
      <c r="L47" s="168">
        <v>21</v>
      </c>
      <c r="M47" s="168">
        <f t="shared" si="12"/>
        <v>0</v>
      </c>
      <c r="N47" s="161">
        <v>8.4000000000000003E-4</v>
      </c>
      <c r="O47" s="161">
        <f t="shared" si="13"/>
        <v>8.4000000000000003E-4</v>
      </c>
      <c r="P47" s="161">
        <v>0</v>
      </c>
      <c r="Q47" s="161">
        <f t="shared" si="14"/>
        <v>0</v>
      </c>
      <c r="R47" s="161"/>
      <c r="S47" s="161"/>
      <c r="T47" s="162">
        <v>1.2529999999999999</v>
      </c>
      <c r="U47" s="161">
        <f t="shared" si="15"/>
        <v>1.25</v>
      </c>
      <c r="V47" s="196" t="s">
        <v>340</v>
      </c>
      <c r="W47" s="151"/>
      <c r="X47" s="151"/>
      <c r="Y47" s="151"/>
      <c r="Z47" s="151"/>
      <c r="AA47" s="151"/>
      <c r="AB47" s="151"/>
      <c r="AC47" s="151"/>
      <c r="AD47" s="151"/>
      <c r="AE47" s="151" t="s">
        <v>116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>
        <v>30</v>
      </c>
      <c r="B48" s="159" t="s">
        <v>184</v>
      </c>
      <c r="C48" s="188" t="s">
        <v>185</v>
      </c>
      <c r="D48" s="161" t="s">
        <v>143</v>
      </c>
      <c r="E48" s="165">
        <v>1</v>
      </c>
      <c r="F48" s="167">
        <f t="shared" si="8"/>
        <v>0</v>
      </c>
      <c r="G48" s="168">
        <f t="shared" si="9"/>
        <v>0</v>
      </c>
      <c r="H48" s="168"/>
      <c r="I48" s="168">
        <f t="shared" si="10"/>
        <v>0</v>
      </c>
      <c r="J48" s="168"/>
      <c r="K48" s="168">
        <f t="shared" si="11"/>
        <v>0</v>
      </c>
      <c r="L48" s="168">
        <v>21</v>
      </c>
      <c r="M48" s="168">
        <f t="shared" si="12"/>
        <v>0</v>
      </c>
      <c r="N48" s="161">
        <v>1.8000000000000001E-4</v>
      </c>
      <c r="O48" s="161">
        <f t="shared" si="13"/>
        <v>1.8000000000000001E-4</v>
      </c>
      <c r="P48" s="161">
        <v>0</v>
      </c>
      <c r="Q48" s="161">
        <f t="shared" si="14"/>
        <v>0</v>
      </c>
      <c r="R48" s="161"/>
      <c r="S48" s="161"/>
      <c r="T48" s="162">
        <v>0.47599999999999998</v>
      </c>
      <c r="U48" s="161">
        <f t="shared" si="15"/>
        <v>0.48</v>
      </c>
      <c r="V48" s="196" t="s">
        <v>340</v>
      </c>
      <c r="W48" s="151"/>
      <c r="X48" s="151"/>
      <c r="Y48" s="151"/>
      <c r="Z48" s="151"/>
      <c r="AA48" s="151"/>
      <c r="AB48" s="151"/>
      <c r="AC48" s="151"/>
      <c r="AD48" s="151"/>
      <c r="AE48" s="151" t="s">
        <v>116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2">
        <v>31</v>
      </c>
      <c r="B49" s="159" t="s">
        <v>186</v>
      </c>
      <c r="C49" s="188" t="s">
        <v>187</v>
      </c>
      <c r="D49" s="161" t="s">
        <v>183</v>
      </c>
      <c r="E49" s="165">
        <v>1</v>
      </c>
      <c r="F49" s="167">
        <f t="shared" si="8"/>
        <v>0</v>
      </c>
      <c r="G49" s="168">
        <f t="shared" si="9"/>
        <v>0</v>
      </c>
      <c r="H49" s="168"/>
      <c r="I49" s="168">
        <f t="shared" si="10"/>
        <v>0</v>
      </c>
      <c r="J49" s="168"/>
      <c r="K49" s="168">
        <f t="shared" si="11"/>
        <v>0</v>
      </c>
      <c r="L49" s="168">
        <v>21</v>
      </c>
      <c r="M49" s="168">
        <f t="shared" si="12"/>
        <v>0</v>
      </c>
      <c r="N49" s="161">
        <v>1.521E-2</v>
      </c>
      <c r="O49" s="161">
        <f t="shared" si="13"/>
        <v>1.521E-2</v>
      </c>
      <c r="P49" s="161">
        <v>0</v>
      </c>
      <c r="Q49" s="161">
        <f t="shared" si="14"/>
        <v>0</v>
      </c>
      <c r="R49" s="161"/>
      <c r="S49" s="161"/>
      <c r="T49" s="162">
        <v>1.1890000000000001</v>
      </c>
      <c r="U49" s="161">
        <f t="shared" si="15"/>
        <v>1.19</v>
      </c>
      <c r="V49" s="196" t="s">
        <v>340</v>
      </c>
      <c r="W49" s="151"/>
      <c r="X49" s="151"/>
      <c r="Y49" s="151"/>
      <c r="Z49" s="151"/>
      <c r="AA49" s="151"/>
      <c r="AB49" s="151"/>
      <c r="AC49" s="151"/>
      <c r="AD49" s="151"/>
      <c r="AE49" s="151" t="s">
        <v>116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>
        <v>32</v>
      </c>
      <c r="B50" s="159" t="s">
        <v>188</v>
      </c>
      <c r="C50" s="188" t="s">
        <v>189</v>
      </c>
      <c r="D50" s="161" t="s">
        <v>183</v>
      </c>
      <c r="E50" s="165">
        <v>1</v>
      </c>
      <c r="F50" s="167">
        <f t="shared" si="8"/>
        <v>0</v>
      </c>
      <c r="G50" s="168">
        <f t="shared" si="9"/>
        <v>0</v>
      </c>
      <c r="H50" s="168"/>
      <c r="I50" s="168">
        <f t="shared" si="10"/>
        <v>0</v>
      </c>
      <c r="J50" s="168"/>
      <c r="K50" s="168">
        <f t="shared" si="11"/>
        <v>0</v>
      </c>
      <c r="L50" s="168">
        <v>21</v>
      </c>
      <c r="M50" s="168">
        <f t="shared" si="12"/>
        <v>0</v>
      </c>
      <c r="N50" s="161">
        <v>1.7000000000000001E-4</v>
      </c>
      <c r="O50" s="161">
        <f t="shared" si="13"/>
        <v>1.7000000000000001E-4</v>
      </c>
      <c r="P50" s="161">
        <v>0</v>
      </c>
      <c r="Q50" s="161">
        <f t="shared" si="14"/>
        <v>0</v>
      </c>
      <c r="R50" s="161"/>
      <c r="S50" s="161"/>
      <c r="T50" s="162">
        <v>0.22700000000000001</v>
      </c>
      <c r="U50" s="161">
        <f t="shared" si="15"/>
        <v>0.23</v>
      </c>
      <c r="V50" s="196" t="s">
        <v>340</v>
      </c>
      <c r="W50" s="151"/>
      <c r="X50" s="151"/>
      <c r="Y50" s="151"/>
      <c r="Z50" s="151"/>
      <c r="AA50" s="151"/>
      <c r="AB50" s="151"/>
      <c r="AC50" s="151"/>
      <c r="AD50" s="151"/>
      <c r="AE50" s="151" t="s">
        <v>116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>
        <v>33</v>
      </c>
      <c r="B51" s="159" t="s">
        <v>190</v>
      </c>
      <c r="C51" s="188" t="s">
        <v>191</v>
      </c>
      <c r="D51" s="161" t="s">
        <v>143</v>
      </c>
      <c r="E51" s="165">
        <v>1</v>
      </c>
      <c r="F51" s="167">
        <f t="shared" si="8"/>
        <v>0</v>
      </c>
      <c r="G51" s="168">
        <f t="shared" si="9"/>
        <v>0</v>
      </c>
      <c r="H51" s="168"/>
      <c r="I51" s="168">
        <f t="shared" si="10"/>
        <v>0</v>
      </c>
      <c r="J51" s="168"/>
      <c r="K51" s="168">
        <f t="shared" si="11"/>
        <v>0</v>
      </c>
      <c r="L51" s="168">
        <v>21</v>
      </c>
      <c r="M51" s="168">
        <f t="shared" si="12"/>
        <v>0</v>
      </c>
      <c r="N51" s="161">
        <v>1.9E-3</v>
      </c>
      <c r="O51" s="161">
        <f t="shared" si="13"/>
        <v>1.9E-3</v>
      </c>
      <c r="P51" s="161">
        <v>0</v>
      </c>
      <c r="Q51" s="161">
        <f t="shared" si="14"/>
        <v>0</v>
      </c>
      <c r="R51" s="161"/>
      <c r="S51" s="161"/>
      <c r="T51" s="162">
        <v>0</v>
      </c>
      <c r="U51" s="161">
        <f t="shared" si="15"/>
        <v>0</v>
      </c>
      <c r="V51" s="196" t="s">
        <v>340</v>
      </c>
      <c r="W51" s="151"/>
      <c r="X51" s="151"/>
      <c r="Y51" s="151"/>
      <c r="Z51" s="151"/>
      <c r="AA51" s="151"/>
      <c r="AB51" s="151"/>
      <c r="AC51" s="151"/>
      <c r="AD51" s="151"/>
      <c r="AE51" s="151" t="s">
        <v>192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2.5" outlineLevel="1" x14ac:dyDescent="0.2">
      <c r="A52" s="152">
        <v>34</v>
      </c>
      <c r="B52" s="159" t="s">
        <v>193</v>
      </c>
      <c r="C52" s="188" t="s">
        <v>194</v>
      </c>
      <c r="D52" s="161" t="s">
        <v>143</v>
      </c>
      <c r="E52" s="165">
        <v>1</v>
      </c>
      <c r="F52" s="167">
        <f t="shared" si="8"/>
        <v>0</v>
      </c>
      <c r="G52" s="168">
        <f t="shared" si="9"/>
        <v>0</v>
      </c>
      <c r="H52" s="168"/>
      <c r="I52" s="168">
        <f t="shared" si="10"/>
        <v>0</v>
      </c>
      <c r="J52" s="168"/>
      <c r="K52" s="168">
        <f t="shared" si="11"/>
        <v>0</v>
      </c>
      <c r="L52" s="168">
        <v>21</v>
      </c>
      <c r="M52" s="168">
        <f t="shared" si="12"/>
        <v>0</v>
      </c>
      <c r="N52" s="161">
        <v>2.2000000000000001E-4</v>
      </c>
      <c r="O52" s="161">
        <f t="shared" si="13"/>
        <v>2.2000000000000001E-4</v>
      </c>
      <c r="P52" s="161">
        <v>0</v>
      </c>
      <c r="Q52" s="161">
        <f t="shared" si="14"/>
        <v>0</v>
      </c>
      <c r="R52" s="161"/>
      <c r="S52" s="161"/>
      <c r="T52" s="162">
        <v>0.246</v>
      </c>
      <c r="U52" s="161">
        <f t="shared" si="15"/>
        <v>0.25</v>
      </c>
      <c r="V52" s="196" t="s">
        <v>340</v>
      </c>
      <c r="W52" s="151"/>
      <c r="X52" s="151"/>
      <c r="Y52" s="151"/>
      <c r="Z52" s="151"/>
      <c r="AA52" s="151"/>
      <c r="AB52" s="151"/>
      <c r="AC52" s="151"/>
      <c r="AD52" s="151"/>
      <c r="AE52" s="151" t="s">
        <v>116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 x14ac:dyDescent="0.2">
      <c r="A53" s="152">
        <v>35</v>
      </c>
      <c r="B53" s="159" t="s">
        <v>195</v>
      </c>
      <c r="C53" s="188" t="s">
        <v>196</v>
      </c>
      <c r="D53" s="161" t="s">
        <v>183</v>
      </c>
      <c r="E53" s="165">
        <v>1</v>
      </c>
      <c r="F53" s="167">
        <f t="shared" si="8"/>
        <v>0</v>
      </c>
      <c r="G53" s="168">
        <f t="shared" si="9"/>
        <v>0</v>
      </c>
      <c r="H53" s="168"/>
      <c r="I53" s="168">
        <f t="shared" si="10"/>
        <v>0</v>
      </c>
      <c r="J53" s="168"/>
      <c r="K53" s="168">
        <f t="shared" si="11"/>
        <v>0</v>
      </c>
      <c r="L53" s="168">
        <v>21</v>
      </c>
      <c r="M53" s="168">
        <f t="shared" si="12"/>
        <v>0</v>
      </c>
      <c r="N53" s="161">
        <v>0</v>
      </c>
      <c r="O53" s="161">
        <f t="shared" si="13"/>
        <v>0</v>
      </c>
      <c r="P53" s="161">
        <v>0</v>
      </c>
      <c r="Q53" s="161">
        <f t="shared" si="14"/>
        <v>0</v>
      </c>
      <c r="R53" s="161"/>
      <c r="S53" s="161"/>
      <c r="T53" s="162">
        <v>0.17399999999999999</v>
      </c>
      <c r="U53" s="161">
        <f t="shared" si="15"/>
        <v>0.17</v>
      </c>
      <c r="V53" s="196" t="s">
        <v>340</v>
      </c>
      <c r="W53" s="151"/>
      <c r="X53" s="151"/>
      <c r="Y53" s="151"/>
      <c r="Z53" s="151"/>
      <c r="AA53" s="151"/>
      <c r="AB53" s="151"/>
      <c r="AC53" s="151"/>
      <c r="AD53" s="151"/>
      <c r="AE53" s="151" t="s">
        <v>116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52">
        <v>36</v>
      </c>
      <c r="B54" s="159" t="s">
        <v>197</v>
      </c>
      <c r="C54" s="188" t="s">
        <v>198</v>
      </c>
      <c r="D54" s="161" t="s">
        <v>0</v>
      </c>
      <c r="E54" s="165">
        <v>78</v>
      </c>
      <c r="F54" s="167">
        <f t="shared" si="8"/>
        <v>0</v>
      </c>
      <c r="G54" s="168">
        <f t="shared" si="9"/>
        <v>0</v>
      </c>
      <c r="H54" s="168"/>
      <c r="I54" s="168">
        <f t="shared" si="10"/>
        <v>0</v>
      </c>
      <c r="J54" s="168"/>
      <c r="K54" s="168">
        <f t="shared" si="11"/>
        <v>0</v>
      </c>
      <c r="L54" s="168">
        <v>21</v>
      </c>
      <c r="M54" s="168">
        <f t="shared" si="12"/>
        <v>0</v>
      </c>
      <c r="N54" s="161">
        <v>0</v>
      </c>
      <c r="O54" s="161">
        <f t="shared" si="13"/>
        <v>0</v>
      </c>
      <c r="P54" s="161">
        <v>0</v>
      </c>
      <c r="Q54" s="161">
        <f t="shared" si="14"/>
        <v>0</v>
      </c>
      <c r="R54" s="161"/>
      <c r="S54" s="161"/>
      <c r="T54" s="162">
        <v>0</v>
      </c>
      <c r="U54" s="161">
        <f t="shared" si="15"/>
        <v>0</v>
      </c>
      <c r="V54" s="196" t="s">
        <v>340</v>
      </c>
      <c r="W54" s="151"/>
      <c r="X54" s="151"/>
      <c r="Y54" s="151"/>
      <c r="Z54" s="151"/>
      <c r="AA54" s="151"/>
      <c r="AB54" s="151"/>
      <c r="AC54" s="151"/>
      <c r="AD54" s="151"/>
      <c r="AE54" s="151" t="s">
        <v>116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x14ac:dyDescent="0.2">
      <c r="A55" s="153" t="s">
        <v>111</v>
      </c>
      <c r="B55" s="160" t="s">
        <v>70</v>
      </c>
      <c r="C55" s="189" t="s">
        <v>71</v>
      </c>
      <c r="D55" s="163"/>
      <c r="E55" s="166"/>
      <c r="F55" s="169"/>
      <c r="G55" s="169">
        <f>SUMIF(AE56:AE64,"&lt;&gt;NOR",G56:G64)</f>
        <v>0</v>
      </c>
      <c r="H55" s="169"/>
      <c r="I55" s="169">
        <f>SUM(I56:I64)</f>
        <v>0</v>
      </c>
      <c r="J55" s="169"/>
      <c r="K55" s="169">
        <f>SUM(K56:K64)</f>
        <v>0</v>
      </c>
      <c r="L55" s="169"/>
      <c r="M55" s="169">
        <f>SUM(M56:M64)</f>
        <v>0</v>
      </c>
      <c r="N55" s="163"/>
      <c r="O55" s="163">
        <f>SUM(O56:O64)</f>
        <v>0.11076000000000001</v>
      </c>
      <c r="P55" s="163"/>
      <c r="Q55" s="163">
        <f>SUM(Q56:Q64)</f>
        <v>0</v>
      </c>
      <c r="R55" s="163"/>
      <c r="S55" s="163"/>
      <c r="T55" s="164"/>
      <c r="U55" s="163">
        <f>SUM(U56:U64)</f>
        <v>7.96</v>
      </c>
      <c r="AE55" t="s">
        <v>112</v>
      </c>
    </row>
    <row r="56" spans="1:60" outlineLevel="1" x14ac:dyDescent="0.2">
      <c r="A56" s="152">
        <v>37</v>
      </c>
      <c r="B56" s="159" t="s">
        <v>199</v>
      </c>
      <c r="C56" s="188" t="s">
        <v>200</v>
      </c>
      <c r="D56" s="161" t="s">
        <v>115</v>
      </c>
      <c r="E56" s="165">
        <v>2</v>
      </c>
      <c r="F56" s="167">
        <f t="shared" ref="F56:F64" si="16">H56+J56</f>
        <v>0</v>
      </c>
      <c r="G56" s="168">
        <f t="shared" ref="G56:G64" si="17">ROUND(E56*F56,2)</f>
        <v>0</v>
      </c>
      <c r="H56" s="168"/>
      <c r="I56" s="168">
        <f t="shared" ref="I56:I64" si="18">ROUND(E56*H56,2)</f>
        <v>0</v>
      </c>
      <c r="J56" s="168"/>
      <c r="K56" s="168">
        <f t="shared" ref="K56:K64" si="19">ROUND(E56*J56,2)</f>
        <v>0</v>
      </c>
      <c r="L56" s="168">
        <v>21</v>
      </c>
      <c r="M56" s="168">
        <f t="shared" ref="M56:M64" si="20">G56*(1+L56/100)</f>
        <v>0</v>
      </c>
      <c r="N56" s="161">
        <v>3.1710000000000002E-2</v>
      </c>
      <c r="O56" s="161">
        <f t="shared" ref="O56:O64" si="21">ROUND(E56*N56,5)</f>
        <v>6.3420000000000004E-2</v>
      </c>
      <c r="P56" s="161">
        <v>0</v>
      </c>
      <c r="Q56" s="161">
        <f t="shared" ref="Q56:Q64" si="22">ROUND(E56*P56,5)</f>
        <v>0</v>
      </c>
      <c r="R56" s="161"/>
      <c r="S56" s="161"/>
      <c r="T56" s="162">
        <v>0.44</v>
      </c>
      <c r="U56" s="161">
        <f t="shared" ref="U56:U64" si="23">ROUND(E56*T56,2)</f>
        <v>0.88</v>
      </c>
      <c r="V56" s="196" t="s">
        <v>340</v>
      </c>
      <c r="W56" s="151"/>
      <c r="X56" s="151"/>
      <c r="Y56" s="151"/>
      <c r="Z56" s="151"/>
      <c r="AA56" s="151"/>
      <c r="AB56" s="151"/>
      <c r="AC56" s="151"/>
      <c r="AD56" s="151"/>
      <c r="AE56" s="151" t="s">
        <v>116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2">
        <v>38</v>
      </c>
      <c r="B57" s="159" t="s">
        <v>201</v>
      </c>
      <c r="C57" s="188" t="s">
        <v>202</v>
      </c>
      <c r="D57" s="161" t="s">
        <v>143</v>
      </c>
      <c r="E57" s="165">
        <v>2</v>
      </c>
      <c r="F57" s="167">
        <f t="shared" si="16"/>
        <v>0</v>
      </c>
      <c r="G57" s="168">
        <f t="shared" si="17"/>
        <v>0</v>
      </c>
      <c r="H57" s="168"/>
      <c r="I57" s="168">
        <f t="shared" si="18"/>
        <v>0</v>
      </c>
      <c r="J57" s="168"/>
      <c r="K57" s="168">
        <f t="shared" si="19"/>
        <v>0</v>
      </c>
      <c r="L57" s="168">
        <v>21</v>
      </c>
      <c r="M57" s="168">
        <f t="shared" si="20"/>
        <v>0</v>
      </c>
      <c r="N57" s="161">
        <v>1.82E-3</v>
      </c>
      <c r="O57" s="161">
        <f t="shared" si="21"/>
        <v>3.64E-3</v>
      </c>
      <c r="P57" s="161">
        <v>0</v>
      </c>
      <c r="Q57" s="161">
        <f t="shared" si="22"/>
        <v>0</v>
      </c>
      <c r="R57" s="161"/>
      <c r="S57" s="161"/>
      <c r="T57" s="162">
        <v>2.0944099999999999</v>
      </c>
      <c r="U57" s="161">
        <f t="shared" si="23"/>
        <v>4.1900000000000004</v>
      </c>
      <c r="V57" s="196" t="s">
        <v>340</v>
      </c>
      <c r="W57" s="151"/>
      <c r="X57" s="151"/>
      <c r="Y57" s="151"/>
      <c r="Z57" s="151"/>
      <c r="AA57" s="151"/>
      <c r="AB57" s="151"/>
      <c r="AC57" s="151"/>
      <c r="AD57" s="151"/>
      <c r="AE57" s="151" t="s">
        <v>133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>
        <v>39</v>
      </c>
      <c r="B58" s="159" t="s">
        <v>203</v>
      </c>
      <c r="C58" s="188" t="s">
        <v>204</v>
      </c>
      <c r="D58" s="161" t="s">
        <v>143</v>
      </c>
      <c r="E58" s="165">
        <v>1</v>
      </c>
      <c r="F58" s="167">
        <f t="shared" si="16"/>
        <v>0</v>
      </c>
      <c r="G58" s="168">
        <f t="shared" si="17"/>
        <v>0</v>
      </c>
      <c r="H58" s="168"/>
      <c r="I58" s="168">
        <f t="shared" si="18"/>
        <v>0</v>
      </c>
      <c r="J58" s="168"/>
      <c r="K58" s="168">
        <f t="shared" si="19"/>
        <v>0</v>
      </c>
      <c r="L58" s="168">
        <v>21</v>
      </c>
      <c r="M58" s="168">
        <f t="shared" si="20"/>
        <v>0</v>
      </c>
      <c r="N58" s="161">
        <v>2.1000000000000001E-2</v>
      </c>
      <c r="O58" s="161">
        <f t="shared" si="21"/>
        <v>2.1000000000000001E-2</v>
      </c>
      <c r="P58" s="161">
        <v>0</v>
      </c>
      <c r="Q58" s="161">
        <f t="shared" si="22"/>
        <v>0</v>
      </c>
      <c r="R58" s="161"/>
      <c r="S58" s="161"/>
      <c r="T58" s="162">
        <v>0</v>
      </c>
      <c r="U58" s="161">
        <f t="shared" si="23"/>
        <v>0</v>
      </c>
      <c r="V58" s="196" t="s">
        <v>340</v>
      </c>
      <c r="W58" s="151"/>
      <c r="X58" s="151"/>
      <c r="Y58" s="151"/>
      <c r="Z58" s="151"/>
      <c r="AA58" s="151"/>
      <c r="AB58" s="151"/>
      <c r="AC58" s="151"/>
      <c r="AD58" s="151"/>
      <c r="AE58" s="151" t="s">
        <v>192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ht="22.5" outlineLevel="1" x14ac:dyDescent="0.2">
      <c r="A59" s="152">
        <v>40</v>
      </c>
      <c r="B59" s="159" t="s">
        <v>205</v>
      </c>
      <c r="C59" s="188" t="s">
        <v>206</v>
      </c>
      <c r="D59" s="161" t="s">
        <v>143</v>
      </c>
      <c r="E59" s="165">
        <v>1</v>
      </c>
      <c r="F59" s="167">
        <f t="shared" si="16"/>
        <v>0</v>
      </c>
      <c r="G59" s="168">
        <f t="shared" si="17"/>
        <v>0</v>
      </c>
      <c r="H59" s="168"/>
      <c r="I59" s="168">
        <f t="shared" si="18"/>
        <v>0</v>
      </c>
      <c r="J59" s="168"/>
      <c r="K59" s="168">
        <f t="shared" si="19"/>
        <v>0</v>
      </c>
      <c r="L59" s="168">
        <v>21</v>
      </c>
      <c r="M59" s="168">
        <f t="shared" si="20"/>
        <v>0</v>
      </c>
      <c r="N59" s="161">
        <v>0.02</v>
      </c>
      <c r="O59" s="161">
        <f t="shared" si="21"/>
        <v>0.02</v>
      </c>
      <c r="P59" s="161">
        <v>0</v>
      </c>
      <c r="Q59" s="161">
        <f t="shared" si="22"/>
        <v>0</v>
      </c>
      <c r="R59" s="161"/>
      <c r="S59" s="161"/>
      <c r="T59" s="162">
        <v>0</v>
      </c>
      <c r="U59" s="161">
        <f t="shared" si="23"/>
        <v>0</v>
      </c>
      <c r="V59" s="196" t="s">
        <v>340</v>
      </c>
      <c r="W59" s="151"/>
      <c r="X59" s="151"/>
      <c r="Y59" s="151"/>
      <c r="Z59" s="151"/>
      <c r="AA59" s="151"/>
      <c r="AB59" s="151"/>
      <c r="AC59" s="151"/>
      <c r="AD59" s="151"/>
      <c r="AE59" s="151" t="s">
        <v>192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>
        <v>41</v>
      </c>
      <c r="B60" s="159" t="s">
        <v>207</v>
      </c>
      <c r="C60" s="188" t="s">
        <v>208</v>
      </c>
      <c r="D60" s="161" t="s">
        <v>143</v>
      </c>
      <c r="E60" s="165">
        <v>2</v>
      </c>
      <c r="F60" s="167">
        <f t="shared" si="16"/>
        <v>0</v>
      </c>
      <c r="G60" s="168">
        <f t="shared" si="17"/>
        <v>0</v>
      </c>
      <c r="H60" s="168"/>
      <c r="I60" s="168">
        <f t="shared" si="18"/>
        <v>0</v>
      </c>
      <c r="J60" s="168"/>
      <c r="K60" s="168">
        <f t="shared" si="19"/>
        <v>0</v>
      </c>
      <c r="L60" s="168">
        <v>21</v>
      </c>
      <c r="M60" s="168">
        <f t="shared" si="20"/>
        <v>0</v>
      </c>
      <c r="N60" s="161">
        <v>0</v>
      </c>
      <c r="O60" s="161">
        <f t="shared" si="21"/>
        <v>0</v>
      </c>
      <c r="P60" s="161">
        <v>0</v>
      </c>
      <c r="Q60" s="161">
        <f t="shared" si="22"/>
        <v>0</v>
      </c>
      <c r="R60" s="161"/>
      <c r="S60" s="161"/>
      <c r="T60" s="162">
        <v>0.77500000000000002</v>
      </c>
      <c r="U60" s="161">
        <f t="shared" si="23"/>
        <v>1.55</v>
      </c>
      <c r="V60" s="196" t="s">
        <v>340</v>
      </c>
      <c r="W60" s="151"/>
      <c r="X60" s="151"/>
      <c r="Y60" s="151"/>
      <c r="Z60" s="151"/>
      <c r="AA60" s="151"/>
      <c r="AB60" s="151"/>
      <c r="AC60" s="151"/>
      <c r="AD60" s="151"/>
      <c r="AE60" s="151" t="s">
        <v>116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>
        <v>42</v>
      </c>
      <c r="B61" s="159" t="s">
        <v>209</v>
      </c>
      <c r="C61" s="188" t="s">
        <v>210</v>
      </c>
      <c r="D61" s="161" t="s">
        <v>143</v>
      </c>
      <c r="E61" s="165">
        <v>2</v>
      </c>
      <c r="F61" s="167">
        <f t="shared" si="16"/>
        <v>0</v>
      </c>
      <c r="G61" s="168">
        <f t="shared" si="17"/>
        <v>0</v>
      </c>
      <c r="H61" s="168"/>
      <c r="I61" s="168">
        <f t="shared" si="18"/>
        <v>0</v>
      </c>
      <c r="J61" s="168"/>
      <c r="K61" s="168">
        <f t="shared" si="19"/>
        <v>0</v>
      </c>
      <c r="L61" s="168">
        <v>21</v>
      </c>
      <c r="M61" s="168">
        <f t="shared" si="20"/>
        <v>0</v>
      </c>
      <c r="N61" s="161">
        <v>0</v>
      </c>
      <c r="O61" s="161">
        <f t="shared" si="21"/>
        <v>0</v>
      </c>
      <c r="P61" s="161">
        <v>0</v>
      </c>
      <c r="Q61" s="161">
        <f t="shared" si="22"/>
        <v>0</v>
      </c>
      <c r="R61" s="161"/>
      <c r="S61" s="161"/>
      <c r="T61" s="162">
        <v>0</v>
      </c>
      <c r="U61" s="161">
        <f t="shared" si="23"/>
        <v>0</v>
      </c>
      <c r="V61" s="196" t="s">
        <v>340</v>
      </c>
      <c r="W61" s="151"/>
      <c r="X61" s="151"/>
      <c r="Y61" s="151"/>
      <c r="Z61" s="151"/>
      <c r="AA61" s="151"/>
      <c r="AB61" s="151"/>
      <c r="AC61" s="151"/>
      <c r="AD61" s="151"/>
      <c r="AE61" s="151" t="s">
        <v>192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>
        <v>43</v>
      </c>
      <c r="B62" s="159" t="s">
        <v>211</v>
      </c>
      <c r="C62" s="188" t="s">
        <v>212</v>
      </c>
      <c r="D62" s="161" t="s">
        <v>132</v>
      </c>
      <c r="E62" s="165">
        <v>3.6</v>
      </c>
      <c r="F62" s="167">
        <f t="shared" si="16"/>
        <v>0</v>
      </c>
      <c r="G62" s="168">
        <f t="shared" si="17"/>
        <v>0</v>
      </c>
      <c r="H62" s="168"/>
      <c r="I62" s="168">
        <f t="shared" si="18"/>
        <v>0</v>
      </c>
      <c r="J62" s="168"/>
      <c r="K62" s="168">
        <f t="shared" si="19"/>
        <v>0</v>
      </c>
      <c r="L62" s="168">
        <v>21</v>
      </c>
      <c r="M62" s="168">
        <f t="shared" si="20"/>
        <v>0</v>
      </c>
      <c r="N62" s="161">
        <v>1.0000000000000001E-5</v>
      </c>
      <c r="O62" s="161">
        <f t="shared" si="21"/>
        <v>4.0000000000000003E-5</v>
      </c>
      <c r="P62" s="161">
        <v>0</v>
      </c>
      <c r="Q62" s="161">
        <f t="shared" si="22"/>
        <v>0</v>
      </c>
      <c r="R62" s="161"/>
      <c r="S62" s="161"/>
      <c r="T62" s="162">
        <v>0.22</v>
      </c>
      <c r="U62" s="161">
        <f t="shared" si="23"/>
        <v>0.79</v>
      </c>
      <c r="V62" s="196" t="s">
        <v>340</v>
      </c>
      <c r="W62" s="151"/>
      <c r="X62" s="151"/>
      <c r="Y62" s="151"/>
      <c r="Z62" s="151"/>
      <c r="AA62" s="151"/>
      <c r="AB62" s="151"/>
      <c r="AC62" s="151"/>
      <c r="AD62" s="151"/>
      <c r="AE62" s="151" t="s">
        <v>116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>
        <v>44</v>
      </c>
      <c r="B63" s="159" t="s">
        <v>213</v>
      </c>
      <c r="C63" s="188" t="s">
        <v>214</v>
      </c>
      <c r="D63" s="161" t="s">
        <v>132</v>
      </c>
      <c r="E63" s="165">
        <v>3.6</v>
      </c>
      <c r="F63" s="167">
        <f t="shared" si="16"/>
        <v>0</v>
      </c>
      <c r="G63" s="168">
        <f t="shared" si="17"/>
        <v>0</v>
      </c>
      <c r="H63" s="168"/>
      <c r="I63" s="168">
        <f t="shared" si="18"/>
        <v>0</v>
      </c>
      <c r="J63" s="168"/>
      <c r="K63" s="168">
        <f t="shared" si="19"/>
        <v>0</v>
      </c>
      <c r="L63" s="168">
        <v>21</v>
      </c>
      <c r="M63" s="168">
        <f t="shared" si="20"/>
        <v>0</v>
      </c>
      <c r="N63" s="161">
        <v>7.3999999999999999E-4</v>
      </c>
      <c r="O63" s="161">
        <f t="shared" si="21"/>
        <v>2.66E-3</v>
      </c>
      <c r="P63" s="161">
        <v>0</v>
      </c>
      <c r="Q63" s="161">
        <f t="shared" si="22"/>
        <v>0</v>
      </c>
      <c r="R63" s="161"/>
      <c r="S63" s="161"/>
      <c r="T63" s="162">
        <v>0.152</v>
      </c>
      <c r="U63" s="161">
        <f t="shared" si="23"/>
        <v>0.55000000000000004</v>
      </c>
      <c r="V63" s="196" t="s">
        <v>340</v>
      </c>
      <c r="W63" s="151"/>
      <c r="X63" s="151"/>
      <c r="Y63" s="151"/>
      <c r="Z63" s="151"/>
      <c r="AA63" s="151"/>
      <c r="AB63" s="151"/>
      <c r="AC63" s="151"/>
      <c r="AD63" s="151"/>
      <c r="AE63" s="151" t="s">
        <v>116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2">
        <v>45</v>
      </c>
      <c r="B64" s="159" t="s">
        <v>215</v>
      </c>
      <c r="C64" s="188" t="s">
        <v>216</v>
      </c>
      <c r="D64" s="161" t="s">
        <v>0</v>
      </c>
      <c r="E64" s="165">
        <v>158</v>
      </c>
      <c r="F64" s="167">
        <f t="shared" si="16"/>
        <v>0</v>
      </c>
      <c r="G64" s="168">
        <f t="shared" si="17"/>
        <v>0</v>
      </c>
      <c r="H64" s="168"/>
      <c r="I64" s="168">
        <f t="shared" si="18"/>
        <v>0</v>
      </c>
      <c r="J64" s="168"/>
      <c r="K64" s="168">
        <f t="shared" si="19"/>
        <v>0</v>
      </c>
      <c r="L64" s="168">
        <v>21</v>
      </c>
      <c r="M64" s="168">
        <f t="shared" si="20"/>
        <v>0</v>
      </c>
      <c r="N64" s="161">
        <v>0</v>
      </c>
      <c r="O64" s="161">
        <f t="shared" si="21"/>
        <v>0</v>
      </c>
      <c r="P64" s="161">
        <v>0</v>
      </c>
      <c r="Q64" s="161">
        <f t="shared" si="22"/>
        <v>0</v>
      </c>
      <c r="R64" s="161"/>
      <c r="S64" s="161"/>
      <c r="T64" s="162">
        <v>0</v>
      </c>
      <c r="U64" s="161">
        <f t="shared" si="23"/>
        <v>0</v>
      </c>
      <c r="V64" s="196" t="s">
        <v>340</v>
      </c>
      <c r="W64" s="151"/>
      <c r="X64" s="151"/>
      <c r="Y64" s="151"/>
      <c r="Z64" s="151"/>
      <c r="AA64" s="151"/>
      <c r="AB64" s="151"/>
      <c r="AC64" s="151"/>
      <c r="AD64" s="151"/>
      <c r="AE64" s="151" t="s">
        <v>116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x14ac:dyDescent="0.2">
      <c r="A65" s="153" t="s">
        <v>111</v>
      </c>
      <c r="B65" s="160" t="s">
        <v>72</v>
      </c>
      <c r="C65" s="189" t="s">
        <v>73</v>
      </c>
      <c r="D65" s="163"/>
      <c r="E65" s="166"/>
      <c r="F65" s="169"/>
      <c r="G65" s="169">
        <f>SUMIF(AE66:AE68,"&lt;&gt;NOR",G66:G68)</f>
        <v>0</v>
      </c>
      <c r="H65" s="169"/>
      <c r="I65" s="169">
        <f>SUM(I66:I68)</f>
        <v>0</v>
      </c>
      <c r="J65" s="169"/>
      <c r="K65" s="169">
        <f>SUM(K66:K68)</f>
        <v>0</v>
      </c>
      <c r="L65" s="169"/>
      <c r="M65" s="169">
        <f>SUM(M66:M68)</f>
        <v>0</v>
      </c>
      <c r="N65" s="163"/>
      <c r="O65" s="163">
        <f>SUM(O66:O68)</f>
        <v>0.51266</v>
      </c>
      <c r="P65" s="163"/>
      <c r="Q65" s="163">
        <f>SUM(Q66:Q68)</f>
        <v>0</v>
      </c>
      <c r="R65" s="163"/>
      <c r="S65" s="163"/>
      <c r="T65" s="164"/>
      <c r="U65" s="163">
        <f>SUM(U66:U68)</f>
        <v>51.48</v>
      </c>
      <c r="AE65" t="s">
        <v>112</v>
      </c>
    </row>
    <row r="66" spans="1:60" ht="22.5" outlineLevel="1" x14ac:dyDescent="0.2">
      <c r="A66" s="152">
        <v>46</v>
      </c>
      <c r="B66" s="159" t="s">
        <v>217</v>
      </c>
      <c r="C66" s="188" t="s">
        <v>218</v>
      </c>
      <c r="D66" s="161" t="s">
        <v>115</v>
      </c>
      <c r="E66" s="165">
        <v>106.14</v>
      </c>
      <c r="F66" s="167">
        <f>H66+J66</f>
        <v>0</v>
      </c>
      <c r="G66" s="168">
        <f>ROUND(E66*F66,2)</f>
        <v>0</v>
      </c>
      <c r="H66" s="168"/>
      <c r="I66" s="168">
        <f>ROUND(E66*H66,2)</f>
        <v>0</v>
      </c>
      <c r="J66" s="168"/>
      <c r="K66" s="168">
        <f>ROUND(E66*J66,2)</f>
        <v>0</v>
      </c>
      <c r="L66" s="168">
        <v>21</v>
      </c>
      <c r="M66" s="168">
        <f>G66*(1+L66/100)</f>
        <v>0</v>
      </c>
      <c r="N66" s="161">
        <v>4.8300000000000001E-3</v>
      </c>
      <c r="O66" s="161">
        <f>ROUND(E66*N66,5)</f>
        <v>0.51266</v>
      </c>
      <c r="P66" s="161">
        <v>0</v>
      </c>
      <c r="Q66" s="161">
        <f>ROUND(E66*P66,5)</f>
        <v>0</v>
      </c>
      <c r="R66" s="161"/>
      <c r="S66" s="161"/>
      <c r="T66" s="162">
        <v>0.48499999999999999</v>
      </c>
      <c r="U66" s="161">
        <f>ROUND(E66*T66,2)</f>
        <v>51.48</v>
      </c>
      <c r="V66" s="196" t="s">
        <v>340</v>
      </c>
      <c r="W66" s="151"/>
      <c r="X66" s="151"/>
      <c r="Y66" s="151"/>
      <c r="Z66" s="151"/>
      <c r="AA66" s="151"/>
      <c r="AB66" s="151"/>
      <c r="AC66" s="151"/>
      <c r="AD66" s="151"/>
      <c r="AE66" s="151" t="s">
        <v>116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2"/>
      <c r="B67" s="159"/>
      <c r="C67" s="251" t="s">
        <v>127</v>
      </c>
      <c r="D67" s="252"/>
      <c r="E67" s="253"/>
      <c r="F67" s="254"/>
      <c r="G67" s="255"/>
      <c r="H67" s="168"/>
      <c r="I67" s="168"/>
      <c r="J67" s="168"/>
      <c r="K67" s="168"/>
      <c r="L67" s="168"/>
      <c r="M67" s="168"/>
      <c r="N67" s="161"/>
      <c r="O67" s="161"/>
      <c r="P67" s="161"/>
      <c r="Q67" s="161"/>
      <c r="R67" s="161"/>
      <c r="S67" s="161"/>
      <c r="T67" s="162"/>
      <c r="U67" s="161"/>
      <c r="V67" s="196" t="s">
        <v>340</v>
      </c>
      <c r="W67" s="151"/>
      <c r="X67" s="151"/>
      <c r="Y67" s="151"/>
      <c r="Z67" s="151"/>
      <c r="AA67" s="151"/>
      <c r="AB67" s="151"/>
      <c r="AC67" s="151"/>
      <c r="AD67" s="151"/>
      <c r="AE67" s="151" t="s">
        <v>118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4" t="str">
        <f>C67</f>
        <v>12,27*8,65</v>
      </c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2">
        <v>47</v>
      </c>
      <c r="B68" s="159" t="s">
        <v>219</v>
      </c>
      <c r="C68" s="188" t="s">
        <v>220</v>
      </c>
      <c r="D68" s="161" t="s">
        <v>0</v>
      </c>
      <c r="E68" s="165">
        <v>1164</v>
      </c>
      <c r="F68" s="167">
        <f>H68+J68</f>
        <v>0</v>
      </c>
      <c r="G68" s="168">
        <f>ROUND(E68*F68,2)</f>
        <v>0</v>
      </c>
      <c r="H68" s="168"/>
      <c r="I68" s="168">
        <f>ROUND(E68*H68,2)</f>
        <v>0</v>
      </c>
      <c r="J68" s="168"/>
      <c r="K68" s="168">
        <f>ROUND(E68*J68,2)</f>
        <v>0</v>
      </c>
      <c r="L68" s="168">
        <v>21</v>
      </c>
      <c r="M68" s="168">
        <f>G68*(1+L68/100)</f>
        <v>0</v>
      </c>
      <c r="N68" s="161">
        <v>0</v>
      </c>
      <c r="O68" s="161">
        <f>ROUND(E68*N68,5)</f>
        <v>0</v>
      </c>
      <c r="P68" s="161">
        <v>0</v>
      </c>
      <c r="Q68" s="161">
        <f>ROUND(E68*P68,5)</f>
        <v>0</v>
      </c>
      <c r="R68" s="161"/>
      <c r="S68" s="161"/>
      <c r="T68" s="162">
        <v>0</v>
      </c>
      <c r="U68" s="161">
        <f>ROUND(E68*T68,2)</f>
        <v>0</v>
      </c>
      <c r="V68" s="196" t="s">
        <v>340</v>
      </c>
      <c r="W68" s="151"/>
      <c r="X68" s="151"/>
      <c r="Y68" s="151"/>
      <c r="Z68" s="151"/>
      <c r="AA68" s="151"/>
      <c r="AB68" s="151"/>
      <c r="AC68" s="151"/>
      <c r="AD68" s="151"/>
      <c r="AE68" s="151" t="s">
        <v>116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">
      <c r="A69" s="153" t="s">
        <v>111</v>
      </c>
      <c r="B69" s="160" t="s">
        <v>74</v>
      </c>
      <c r="C69" s="189" t="s">
        <v>75</v>
      </c>
      <c r="D69" s="163"/>
      <c r="E69" s="166"/>
      <c r="F69" s="169"/>
      <c r="G69" s="169">
        <f>SUMIF(AE70:AE72,"&lt;&gt;NOR",G70:G72)</f>
        <v>0</v>
      </c>
      <c r="H69" s="169"/>
      <c r="I69" s="169">
        <f>SUM(I70:I72)</f>
        <v>0</v>
      </c>
      <c r="J69" s="169"/>
      <c r="K69" s="169">
        <f>SUM(K70:K72)</f>
        <v>0</v>
      </c>
      <c r="L69" s="169"/>
      <c r="M69" s="169">
        <f>SUM(M70:M72)</f>
        <v>0</v>
      </c>
      <c r="N69" s="163"/>
      <c r="O69" s="163">
        <f>SUM(O70:O72)</f>
        <v>3.7150000000000002E-2</v>
      </c>
      <c r="P69" s="163"/>
      <c r="Q69" s="163">
        <f>SUM(Q70:Q72)</f>
        <v>0</v>
      </c>
      <c r="R69" s="163"/>
      <c r="S69" s="163"/>
      <c r="T69" s="164"/>
      <c r="U69" s="163">
        <f>SUM(U70:U72)</f>
        <v>60.5</v>
      </c>
      <c r="AE69" t="s">
        <v>112</v>
      </c>
    </row>
    <row r="70" spans="1:60" ht="22.5" outlineLevel="1" x14ac:dyDescent="0.2">
      <c r="A70" s="152">
        <v>48</v>
      </c>
      <c r="B70" s="159" t="s">
        <v>221</v>
      </c>
      <c r="C70" s="188" t="s">
        <v>222</v>
      </c>
      <c r="D70" s="161" t="s">
        <v>115</v>
      </c>
      <c r="E70" s="165">
        <v>106.14</v>
      </c>
      <c r="F70" s="167">
        <f>H70+J70</f>
        <v>0</v>
      </c>
      <c r="G70" s="168">
        <f>ROUND(E70*F70,2)</f>
        <v>0</v>
      </c>
      <c r="H70" s="168"/>
      <c r="I70" s="168">
        <f>ROUND(E70*H70,2)</f>
        <v>0</v>
      </c>
      <c r="J70" s="168"/>
      <c r="K70" s="168">
        <f>ROUND(E70*J70,2)</f>
        <v>0</v>
      </c>
      <c r="L70" s="168">
        <v>21</v>
      </c>
      <c r="M70" s="168">
        <f>G70*(1+L70/100)</f>
        <v>0</v>
      </c>
      <c r="N70" s="161">
        <v>3.5E-4</v>
      </c>
      <c r="O70" s="161">
        <f>ROUND(E70*N70,5)</f>
        <v>3.7150000000000002E-2</v>
      </c>
      <c r="P70" s="161">
        <v>0</v>
      </c>
      <c r="Q70" s="161">
        <f>ROUND(E70*P70,5)</f>
        <v>0</v>
      </c>
      <c r="R70" s="161"/>
      <c r="S70" s="161"/>
      <c r="T70" s="162">
        <v>0.56999999999999995</v>
      </c>
      <c r="U70" s="161">
        <f>ROUND(E70*T70,2)</f>
        <v>60.5</v>
      </c>
      <c r="V70" s="196" t="s">
        <v>340</v>
      </c>
      <c r="W70" s="151"/>
      <c r="X70" s="151"/>
      <c r="Y70" s="151"/>
      <c r="Z70" s="151"/>
      <c r="AA70" s="151"/>
      <c r="AB70" s="151"/>
      <c r="AC70" s="151"/>
      <c r="AD70" s="151"/>
      <c r="AE70" s="151" t="s">
        <v>116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ht="22.5" outlineLevel="1" x14ac:dyDescent="0.2">
      <c r="A71" s="152"/>
      <c r="B71" s="159"/>
      <c r="C71" s="251" t="s">
        <v>223</v>
      </c>
      <c r="D71" s="252"/>
      <c r="E71" s="253"/>
      <c r="F71" s="254"/>
      <c r="G71" s="255"/>
      <c r="H71" s="168"/>
      <c r="I71" s="168"/>
      <c r="J71" s="168"/>
      <c r="K71" s="168"/>
      <c r="L71" s="168"/>
      <c r="M71" s="168"/>
      <c r="N71" s="161"/>
      <c r="O71" s="161"/>
      <c r="P71" s="161"/>
      <c r="Q71" s="161"/>
      <c r="R71" s="161"/>
      <c r="S71" s="161"/>
      <c r="T71" s="162"/>
      <c r="U71" s="161"/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118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4" t="str">
        <f>C71</f>
        <v>Broušení včetně tmelení, základní lak, vrchnílak pro velmi vysokou zátěž, mezibroušení, nátěr olejem a voskování</v>
      </c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>
        <v>49</v>
      </c>
      <c r="B72" s="159" t="s">
        <v>224</v>
      </c>
      <c r="C72" s="188" t="s">
        <v>225</v>
      </c>
      <c r="D72" s="161" t="s">
        <v>0</v>
      </c>
      <c r="E72" s="165">
        <v>673</v>
      </c>
      <c r="F72" s="167">
        <f>H72+J72</f>
        <v>0</v>
      </c>
      <c r="G72" s="168">
        <f>ROUND(E72*F72,2)</f>
        <v>0</v>
      </c>
      <c r="H72" s="168"/>
      <c r="I72" s="168">
        <f>ROUND(E72*H72,2)</f>
        <v>0</v>
      </c>
      <c r="J72" s="168"/>
      <c r="K72" s="168">
        <f>ROUND(E72*J72,2)</f>
        <v>0</v>
      </c>
      <c r="L72" s="168">
        <v>21</v>
      </c>
      <c r="M72" s="168">
        <f>G72*(1+L72/100)</f>
        <v>0</v>
      </c>
      <c r="N72" s="161">
        <v>0</v>
      </c>
      <c r="O72" s="161">
        <f>ROUND(E72*N72,5)</f>
        <v>0</v>
      </c>
      <c r="P72" s="161">
        <v>0</v>
      </c>
      <c r="Q72" s="161">
        <f>ROUND(E72*P72,5)</f>
        <v>0</v>
      </c>
      <c r="R72" s="161"/>
      <c r="S72" s="161"/>
      <c r="T72" s="162">
        <v>0</v>
      </c>
      <c r="U72" s="161">
        <f>ROUND(E72*T72,2)</f>
        <v>0</v>
      </c>
      <c r="V72" s="196" t="s">
        <v>340</v>
      </c>
      <c r="W72" s="151"/>
      <c r="X72" s="151"/>
      <c r="Y72" s="151"/>
      <c r="Z72" s="151"/>
      <c r="AA72" s="151"/>
      <c r="AB72" s="151"/>
      <c r="AC72" s="151"/>
      <c r="AD72" s="151"/>
      <c r="AE72" s="151" t="s">
        <v>116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x14ac:dyDescent="0.2">
      <c r="A73" s="153" t="s">
        <v>111</v>
      </c>
      <c r="B73" s="160" t="s">
        <v>76</v>
      </c>
      <c r="C73" s="189" t="s">
        <v>77</v>
      </c>
      <c r="D73" s="163"/>
      <c r="E73" s="166"/>
      <c r="F73" s="169"/>
      <c r="G73" s="169">
        <f>SUMIF(AE74:AE80,"&lt;&gt;NOR",G74:G80)</f>
        <v>0</v>
      </c>
      <c r="H73" s="169"/>
      <c r="I73" s="169">
        <f>SUM(I74:I80)</f>
        <v>0</v>
      </c>
      <c r="J73" s="169"/>
      <c r="K73" s="169">
        <f>SUM(K74:K80)</f>
        <v>0</v>
      </c>
      <c r="L73" s="169"/>
      <c r="M73" s="169">
        <f>SUM(M74:M80)</f>
        <v>0</v>
      </c>
      <c r="N73" s="163"/>
      <c r="O73" s="163">
        <f>SUM(O74:O80)</f>
        <v>7.6749999999999999E-2</v>
      </c>
      <c r="P73" s="163"/>
      <c r="Q73" s="163">
        <f>SUM(Q74:Q80)</f>
        <v>0</v>
      </c>
      <c r="R73" s="163"/>
      <c r="S73" s="163"/>
      <c r="T73" s="164"/>
      <c r="U73" s="163">
        <f>SUM(U74:U80)</f>
        <v>4.42</v>
      </c>
      <c r="AE73" t="s">
        <v>112</v>
      </c>
    </row>
    <row r="74" spans="1:60" outlineLevel="1" x14ac:dyDescent="0.2">
      <c r="A74" s="152">
        <v>50</v>
      </c>
      <c r="B74" s="159" t="s">
        <v>226</v>
      </c>
      <c r="C74" s="188" t="s">
        <v>227</v>
      </c>
      <c r="D74" s="161" t="s">
        <v>115</v>
      </c>
      <c r="E74" s="165">
        <v>2.87</v>
      </c>
      <c r="F74" s="167">
        <f>H74+J74</f>
        <v>0</v>
      </c>
      <c r="G74" s="168">
        <f>ROUND(E74*F74,2)</f>
        <v>0</v>
      </c>
      <c r="H74" s="168"/>
      <c r="I74" s="168">
        <f>ROUND(E74*H74,2)</f>
        <v>0</v>
      </c>
      <c r="J74" s="168"/>
      <c r="K74" s="168">
        <f>ROUND(E74*J74,2)</f>
        <v>0</v>
      </c>
      <c r="L74" s="168">
        <v>21</v>
      </c>
      <c r="M74" s="168">
        <f>G74*(1+L74/100)</f>
        <v>0</v>
      </c>
      <c r="N74" s="161">
        <v>3.2000000000000003E-4</v>
      </c>
      <c r="O74" s="161">
        <f>ROUND(E74*N74,5)</f>
        <v>9.2000000000000003E-4</v>
      </c>
      <c r="P74" s="161">
        <v>0</v>
      </c>
      <c r="Q74" s="161">
        <f>ROUND(E74*P74,5)</f>
        <v>0</v>
      </c>
      <c r="R74" s="161"/>
      <c r="S74" s="161"/>
      <c r="T74" s="162">
        <v>7.0000000000000007E-2</v>
      </c>
      <c r="U74" s="161">
        <f>ROUND(E74*T74,2)</f>
        <v>0.2</v>
      </c>
      <c r="V74" s="196" t="s">
        <v>340</v>
      </c>
      <c r="W74" s="151"/>
      <c r="X74" s="151"/>
      <c r="Y74" s="151"/>
      <c r="Z74" s="151"/>
      <c r="AA74" s="151"/>
      <c r="AB74" s="151"/>
      <c r="AC74" s="151"/>
      <c r="AD74" s="151"/>
      <c r="AE74" s="151" t="s">
        <v>116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52">
        <v>51</v>
      </c>
      <c r="B75" s="159" t="s">
        <v>228</v>
      </c>
      <c r="C75" s="188" t="s">
        <v>229</v>
      </c>
      <c r="D75" s="161" t="s">
        <v>115</v>
      </c>
      <c r="E75" s="165">
        <v>2.87</v>
      </c>
      <c r="F75" s="167">
        <f>H75+J75</f>
        <v>0</v>
      </c>
      <c r="G75" s="168">
        <f>ROUND(E75*F75,2)</f>
        <v>0</v>
      </c>
      <c r="H75" s="168"/>
      <c r="I75" s="168">
        <f>ROUND(E75*H75,2)</f>
        <v>0</v>
      </c>
      <c r="J75" s="168"/>
      <c r="K75" s="168">
        <f>ROUND(E75*J75,2)</f>
        <v>0</v>
      </c>
      <c r="L75" s="168">
        <v>21</v>
      </c>
      <c r="M75" s="168">
        <f>G75*(1+L75/100)</f>
        <v>0</v>
      </c>
      <c r="N75" s="161">
        <v>2.63E-3</v>
      </c>
      <c r="O75" s="161">
        <f>ROUND(E75*N75,5)</f>
        <v>7.5500000000000003E-3</v>
      </c>
      <c r="P75" s="161">
        <v>0</v>
      </c>
      <c r="Q75" s="161">
        <f>ROUND(E75*P75,5)</f>
        <v>0</v>
      </c>
      <c r="R75" s="161"/>
      <c r="S75" s="161"/>
      <c r="T75" s="162">
        <v>0.38500000000000001</v>
      </c>
      <c r="U75" s="161">
        <f>ROUND(E75*T75,2)</f>
        <v>1.1000000000000001</v>
      </c>
      <c r="V75" s="196" t="s">
        <v>340</v>
      </c>
      <c r="W75" s="151"/>
      <c r="X75" s="151"/>
      <c r="Y75" s="151"/>
      <c r="Z75" s="151"/>
      <c r="AA75" s="151"/>
      <c r="AB75" s="151"/>
      <c r="AC75" s="151"/>
      <c r="AD75" s="151"/>
      <c r="AE75" s="151" t="s">
        <v>116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52">
        <v>52</v>
      </c>
      <c r="B76" s="159" t="s">
        <v>230</v>
      </c>
      <c r="C76" s="188" t="s">
        <v>231</v>
      </c>
      <c r="D76" s="161" t="s">
        <v>115</v>
      </c>
      <c r="E76" s="165">
        <v>2.87</v>
      </c>
      <c r="F76" s="167">
        <f>H76+J76</f>
        <v>0</v>
      </c>
      <c r="G76" s="168">
        <f>ROUND(E76*F76,2)</f>
        <v>0</v>
      </c>
      <c r="H76" s="168"/>
      <c r="I76" s="168">
        <f>ROUND(E76*H76,2)</f>
        <v>0</v>
      </c>
      <c r="J76" s="168"/>
      <c r="K76" s="168">
        <f>ROUND(E76*J76,2)</f>
        <v>0</v>
      </c>
      <c r="L76" s="168">
        <v>21</v>
      </c>
      <c r="M76" s="168">
        <f>G76*(1+L76/100)</f>
        <v>0</v>
      </c>
      <c r="N76" s="161">
        <v>4.1900000000000001E-3</v>
      </c>
      <c r="O76" s="161">
        <f>ROUND(E76*N76,5)</f>
        <v>1.2030000000000001E-2</v>
      </c>
      <c r="P76" s="161">
        <v>0</v>
      </c>
      <c r="Q76" s="161">
        <f>ROUND(E76*P76,5)</f>
        <v>0</v>
      </c>
      <c r="R76" s="161"/>
      <c r="S76" s="161"/>
      <c r="T76" s="162">
        <v>0.95840000000000003</v>
      </c>
      <c r="U76" s="161">
        <f>ROUND(E76*T76,2)</f>
        <v>2.75</v>
      </c>
      <c r="V76" s="196" t="s">
        <v>340</v>
      </c>
      <c r="W76" s="151"/>
      <c r="X76" s="151"/>
      <c r="Y76" s="151"/>
      <c r="Z76" s="151"/>
      <c r="AA76" s="151"/>
      <c r="AB76" s="151"/>
      <c r="AC76" s="151"/>
      <c r="AD76" s="151"/>
      <c r="AE76" s="151" t="s">
        <v>116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>
        <v>53</v>
      </c>
      <c r="B77" s="159" t="s">
        <v>232</v>
      </c>
      <c r="C77" s="188" t="s">
        <v>233</v>
      </c>
      <c r="D77" s="161" t="s">
        <v>115</v>
      </c>
      <c r="E77" s="165">
        <v>2.87</v>
      </c>
      <c r="F77" s="167">
        <f>H77+J77</f>
        <v>0</v>
      </c>
      <c r="G77" s="168">
        <f>ROUND(E77*F77,2)</f>
        <v>0</v>
      </c>
      <c r="H77" s="168"/>
      <c r="I77" s="168">
        <f>ROUND(E77*H77,2)</f>
        <v>0</v>
      </c>
      <c r="J77" s="168"/>
      <c r="K77" s="168">
        <f>ROUND(E77*J77,2)</f>
        <v>0</v>
      </c>
      <c r="L77" s="168">
        <v>21</v>
      </c>
      <c r="M77" s="168">
        <f>G77*(1+L77/100)</f>
        <v>0</v>
      </c>
      <c r="N77" s="161">
        <v>0</v>
      </c>
      <c r="O77" s="161">
        <f>ROUND(E77*N77,5)</f>
        <v>0</v>
      </c>
      <c r="P77" s="161">
        <v>0</v>
      </c>
      <c r="Q77" s="161">
        <f>ROUND(E77*P77,5)</f>
        <v>0</v>
      </c>
      <c r="R77" s="161"/>
      <c r="S77" s="161"/>
      <c r="T77" s="162">
        <v>0.13</v>
      </c>
      <c r="U77" s="161">
        <f>ROUND(E77*T77,2)</f>
        <v>0.37</v>
      </c>
      <c r="V77" s="196" t="s">
        <v>340</v>
      </c>
      <c r="W77" s="151"/>
      <c r="X77" s="151"/>
      <c r="Y77" s="151"/>
      <c r="Z77" s="151"/>
      <c r="AA77" s="151"/>
      <c r="AB77" s="151"/>
      <c r="AC77" s="151"/>
      <c r="AD77" s="151"/>
      <c r="AE77" s="151" t="s">
        <v>116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2">
        <v>54</v>
      </c>
      <c r="B78" s="159" t="s">
        <v>234</v>
      </c>
      <c r="C78" s="188" t="s">
        <v>235</v>
      </c>
      <c r="D78" s="161" t="s">
        <v>115</v>
      </c>
      <c r="E78" s="165">
        <v>3.16</v>
      </c>
      <c r="F78" s="167">
        <f>H78+J78</f>
        <v>0</v>
      </c>
      <c r="G78" s="168">
        <f>ROUND(E78*F78,2)</f>
        <v>0</v>
      </c>
      <c r="H78" s="168"/>
      <c r="I78" s="168">
        <f>ROUND(E78*H78,2)</f>
        <v>0</v>
      </c>
      <c r="J78" s="168"/>
      <c r="K78" s="168">
        <f>ROUND(E78*J78,2)</f>
        <v>0</v>
      </c>
      <c r="L78" s="168">
        <v>21</v>
      </c>
      <c r="M78" s="168">
        <f>G78*(1+L78/100)</f>
        <v>0</v>
      </c>
      <c r="N78" s="161">
        <v>1.78E-2</v>
      </c>
      <c r="O78" s="161">
        <f>ROUND(E78*N78,5)</f>
        <v>5.6250000000000001E-2</v>
      </c>
      <c r="P78" s="161">
        <v>0</v>
      </c>
      <c r="Q78" s="161">
        <f>ROUND(E78*P78,5)</f>
        <v>0</v>
      </c>
      <c r="R78" s="161"/>
      <c r="S78" s="161"/>
      <c r="T78" s="162">
        <v>0</v>
      </c>
      <c r="U78" s="161">
        <f>ROUND(E78*T78,2)</f>
        <v>0</v>
      </c>
      <c r="V78" s="196" t="s">
        <v>340</v>
      </c>
      <c r="W78" s="151"/>
      <c r="X78" s="151"/>
      <c r="Y78" s="151"/>
      <c r="Z78" s="151"/>
      <c r="AA78" s="151"/>
      <c r="AB78" s="151"/>
      <c r="AC78" s="151"/>
      <c r="AD78" s="151"/>
      <c r="AE78" s="151" t="s">
        <v>192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2"/>
      <c r="B79" s="159"/>
      <c r="C79" s="251" t="s">
        <v>236</v>
      </c>
      <c r="D79" s="252"/>
      <c r="E79" s="253"/>
      <c r="F79" s="254"/>
      <c r="G79" s="255"/>
      <c r="H79" s="168"/>
      <c r="I79" s="168"/>
      <c r="J79" s="168"/>
      <c r="K79" s="168"/>
      <c r="L79" s="168"/>
      <c r="M79" s="168"/>
      <c r="N79" s="161"/>
      <c r="O79" s="161"/>
      <c r="P79" s="161"/>
      <c r="Q79" s="161"/>
      <c r="R79" s="161"/>
      <c r="S79" s="161"/>
      <c r="T79" s="162"/>
      <c r="U79" s="161"/>
      <c r="V79" s="196" t="s">
        <v>340</v>
      </c>
      <c r="W79" s="151"/>
      <c r="X79" s="151"/>
      <c r="Y79" s="151"/>
      <c r="Z79" s="151"/>
      <c r="AA79" s="151"/>
      <c r="AB79" s="151"/>
      <c r="AC79" s="151"/>
      <c r="AD79" s="151"/>
      <c r="AE79" s="151" t="s">
        <v>118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4" t="str">
        <f>C79</f>
        <v>2,87*1,1 'Přepočtené koeficientem množství</v>
      </c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2">
        <v>55</v>
      </c>
      <c r="B80" s="159" t="s">
        <v>237</v>
      </c>
      <c r="C80" s="188" t="s">
        <v>238</v>
      </c>
      <c r="D80" s="161" t="s">
        <v>0</v>
      </c>
      <c r="E80" s="165">
        <v>54.2</v>
      </c>
      <c r="F80" s="167">
        <f>H80+J80</f>
        <v>0</v>
      </c>
      <c r="G80" s="168">
        <f>ROUND(E80*F80,2)</f>
        <v>0</v>
      </c>
      <c r="H80" s="168"/>
      <c r="I80" s="168">
        <f>ROUND(E80*H80,2)</f>
        <v>0</v>
      </c>
      <c r="J80" s="168"/>
      <c r="K80" s="168">
        <f>ROUND(E80*J80,2)</f>
        <v>0</v>
      </c>
      <c r="L80" s="168">
        <v>21</v>
      </c>
      <c r="M80" s="168">
        <f>G80*(1+L80/100)</f>
        <v>0</v>
      </c>
      <c r="N80" s="161">
        <v>0</v>
      </c>
      <c r="O80" s="161">
        <f>ROUND(E80*N80,5)</f>
        <v>0</v>
      </c>
      <c r="P80" s="161">
        <v>0</v>
      </c>
      <c r="Q80" s="161">
        <f>ROUND(E80*P80,5)</f>
        <v>0</v>
      </c>
      <c r="R80" s="161"/>
      <c r="S80" s="161"/>
      <c r="T80" s="162">
        <v>0</v>
      </c>
      <c r="U80" s="161">
        <f>ROUND(E80*T80,2)</f>
        <v>0</v>
      </c>
      <c r="V80" s="196" t="s">
        <v>340</v>
      </c>
      <c r="W80" s="151"/>
      <c r="X80" s="151"/>
      <c r="Y80" s="151"/>
      <c r="Z80" s="151"/>
      <c r="AA80" s="151"/>
      <c r="AB80" s="151"/>
      <c r="AC80" s="151"/>
      <c r="AD80" s="151"/>
      <c r="AE80" s="151" t="s">
        <v>116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x14ac:dyDescent="0.2">
      <c r="A81" s="153" t="s">
        <v>111</v>
      </c>
      <c r="B81" s="160" t="s">
        <v>78</v>
      </c>
      <c r="C81" s="189" t="s">
        <v>79</v>
      </c>
      <c r="D81" s="163"/>
      <c r="E81" s="166"/>
      <c r="F81" s="169"/>
      <c r="G81" s="169">
        <f>SUMIF(AE82:AE86,"&lt;&gt;NOR",G82:G86)</f>
        <v>0</v>
      </c>
      <c r="H81" s="169"/>
      <c r="I81" s="169">
        <f>SUM(I82:I86)</f>
        <v>0</v>
      </c>
      <c r="J81" s="169"/>
      <c r="K81" s="169">
        <f>SUM(K82:K86)</f>
        <v>0</v>
      </c>
      <c r="L81" s="169"/>
      <c r="M81" s="169">
        <f>SUM(M82:M86)</f>
        <v>0</v>
      </c>
      <c r="N81" s="163"/>
      <c r="O81" s="163">
        <f>SUM(O82:O86)</f>
        <v>9.4799999999999988E-3</v>
      </c>
      <c r="P81" s="163"/>
      <c r="Q81" s="163">
        <f>SUM(Q82:Q86)</f>
        <v>0</v>
      </c>
      <c r="R81" s="163"/>
      <c r="S81" s="163"/>
      <c r="T81" s="164"/>
      <c r="U81" s="163">
        <f>SUM(U82:U86)</f>
        <v>7.8299999999999992</v>
      </c>
      <c r="AE81" t="s">
        <v>112</v>
      </c>
    </row>
    <row r="82" spans="1:60" ht="22.5" outlineLevel="1" x14ac:dyDescent="0.2">
      <c r="A82" s="152">
        <v>56</v>
      </c>
      <c r="B82" s="159" t="s">
        <v>239</v>
      </c>
      <c r="C82" s="188" t="s">
        <v>240</v>
      </c>
      <c r="D82" s="161" t="s">
        <v>115</v>
      </c>
      <c r="E82" s="165">
        <v>3.4</v>
      </c>
      <c r="F82" s="167">
        <f>H82+J82</f>
        <v>0</v>
      </c>
      <c r="G82" s="168">
        <f>ROUND(E82*F82,2)</f>
        <v>0</v>
      </c>
      <c r="H82" s="168"/>
      <c r="I82" s="168">
        <f>ROUND(E82*H82,2)</f>
        <v>0</v>
      </c>
      <c r="J82" s="168"/>
      <c r="K82" s="168">
        <f>ROUND(E82*J82,2)</f>
        <v>0</v>
      </c>
      <c r="L82" s="168">
        <v>21</v>
      </c>
      <c r="M82" s="168">
        <f>G82*(1+L82/100)</f>
        <v>0</v>
      </c>
      <c r="N82" s="161">
        <v>4.8999999999999998E-4</v>
      </c>
      <c r="O82" s="161">
        <f>ROUND(E82*N82,5)</f>
        <v>1.67E-3</v>
      </c>
      <c r="P82" s="161">
        <v>0</v>
      </c>
      <c r="Q82" s="161">
        <f>ROUND(E82*P82,5)</f>
        <v>0</v>
      </c>
      <c r="R82" s="161"/>
      <c r="S82" s="161"/>
      <c r="T82" s="162">
        <v>0.24875</v>
      </c>
      <c r="U82" s="161">
        <f>ROUND(E82*T82,2)</f>
        <v>0.85</v>
      </c>
      <c r="V82" s="196" t="s">
        <v>340</v>
      </c>
      <c r="W82" s="151"/>
      <c r="X82" s="151"/>
      <c r="Y82" s="151"/>
      <c r="Z82" s="151"/>
      <c r="AA82" s="151"/>
      <c r="AB82" s="151"/>
      <c r="AC82" s="151"/>
      <c r="AD82" s="151"/>
      <c r="AE82" s="151" t="s">
        <v>133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2.5" outlineLevel="1" x14ac:dyDescent="0.2">
      <c r="A83" s="152">
        <v>57</v>
      </c>
      <c r="B83" s="159" t="s">
        <v>241</v>
      </c>
      <c r="C83" s="188" t="s">
        <v>242</v>
      </c>
      <c r="D83" s="161" t="s">
        <v>115</v>
      </c>
      <c r="E83" s="165">
        <v>13.5</v>
      </c>
      <c r="F83" s="167">
        <f>H83+J83</f>
        <v>0</v>
      </c>
      <c r="G83" s="168">
        <f>ROUND(E83*F83,2)</f>
        <v>0</v>
      </c>
      <c r="H83" s="168"/>
      <c r="I83" s="168">
        <f>ROUND(E83*H83,2)</f>
        <v>0</v>
      </c>
      <c r="J83" s="168"/>
      <c r="K83" s="168">
        <f>ROUND(E83*J83,2)</f>
        <v>0</v>
      </c>
      <c r="L83" s="168">
        <v>21</v>
      </c>
      <c r="M83" s="168">
        <f>G83*(1+L83/100)</f>
        <v>0</v>
      </c>
      <c r="N83" s="161">
        <v>1.0000000000000001E-5</v>
      </c>
      <c r="O83" s="161">
        <f>ROUND(E83*N83,5)</f>
        <v>1.3999999999999999E-4</v>
      </c>
      <c r="P83" s="161">
        <v>0</v>
      </c>
      <c r="Q83" s="161">
        <f>ROUND(E83*P83,5)</f>
        <v>0</v>
      </c>
      <c r="R83" s="161"/>
      <c r="S83" s="161"/>
      <c r="T83" s="162">
        <v>7.1999999999999995E-2</v>
      </c>
      <c r="U83" s="161">
        <f>ROUND(E83*T83,2)</f>
        <v>0.97</v>
      </c>
      <c r="V83" s="196" t="s">
        <v>340</v>
      </c>
      <c r="W83" s="151"/>
      <c r="X83" s="151"/>
      <c r="Y83" s="151"/>
      <c r="Z83" s="151"/>
      <c r="AA83" s="151"/>
      <c r="AB83" s="151"/>
      <c r="AC83" s="151"/>
      <c r="AD83" s="151"/>
      <c r="AE83" s="151" t="s">
        <v>116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2">
        <v>58</v>
      </c>
      <c r="B84" s="159" t="s">
        <v>243</v>
      </c>
      <c r="C84" s="188" t="s">
        <v>244</v>
      </c>
      <c r="D84" s="161" t="s">
        <v>115</v>
      </c>
      <c r="E84" s="165">
        <v>13.5</v>
      </c>
      <c r="F84" s="167">
        <f>H84+J84</f>
        <v>0</v>
      </c>
      <c r="G84" s="168">
        <f>ROUND(E84*F84,2)</f>
        <v>0</v>
      </c>
      <c r="H84" s="168"/>
      <c r="I84" s="168">
        <f>ROUND(E84*H84,2)</f>
        <v>0</v>
      </c>
      <c r="J84" s="168"/>
      <c r="K84" s="168">
        <f>ROUND(E84*J84,2)</f>
        <v>0</v>
      </c>
      <c r="L84" s="168">
        <v>21</v>
      </c>
      <c r="M84" s="168">
        <f>G84*(1+L84/100)</f>
        <v>0</v>
      </c>
      <c r="N84" s="161">
        <v>4.0999999999999999E-4</v>
      </c>
      <c r="O84" s="161">
        <f>ROUND(E84*N84,5)</f>
        <v>5.5399999999999998E-3</v>
      </c>
      <c r="P84" s="161">
        <v>0</v>
      </c>
      <c r="Q84" s="161">
        <f>ROUND(E84*P84,5)</f>
        <v>0</v>
      </c>
      <c r="R84" s="161"/>
      <c r="S84" s="161"/>
      <c r="T84" s="162">
        <v>0.30599999999999999</v>
      </c>
      <c r="U84" s="161">
        <f>ROUND(E84*T84,2)</f>
        <v>4.13</v>
      </c>
      <c r="V84" s="196" t="s">
        <v>340</v>
      </c>
      <c r="W84" s="151"/>
      <c r="X84" s="151"/>
      <c r="Y84" s="151"/>
      <c r="Z84" s="151"/>
      <c r="AA84" s="151"/>
      <c r="AB84" s="151"/>
      <c r="AC84" s="151"/>
      <c r="AD84" s="151"/>
      <c r="AE84" s="151" t="s">
        <v>116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2">
        <v>59</v>
      </c>
      <c r="B85" s="159" t="s">
        <v>245</v>
      </c>
      <c r="C85" s="188" t="s">
        <v>246</v>
      </c>
      <c r="D85" s="161" t="s">
        <v>132</v>
      </c>
      <c r="E85" s="165">
        <v>32.5</v>
      </c>
      <c r="F85" s="167">
        <f>H85+J85</f>
        <v>0</v>
      </c>
      <c r="G85" s="168">
        <f>ROUND(E85*F85,2)</f>
        <v>0</v>
      </c>
      <c r="H85" s="168"/>
      <c r="I85" s="168">
        <f>ROUND(E85*H85,2)</f>
        <v>0</v>
      </c>
      <c r="J85" s="168"/>
      <c r="K85" s="168">
        <f>ROUND(E85*J85,2)</f>
        <v>0</v>
      </c>
      <c r="L85" s="168">
        <v>21</v>
      </c>
      <c r="M85" s="168">
        <f>G85*(1+L85/100)</f>
        <v>0</v>
      </c>
      <c r="N85" s="161">
        <v>0</v>
      </c>
      <c r="O85" s="161">
        <f>ROUND(E85*N85,5)</f>
        <v>0</v>
      </c>
      <c r="P85" s="161">
        <v>0</v>
      </c>
      <c r="Q85" s="161">
        <f>ROUND(E85*P85,5)</f>
        <v>0</v>
      </c>
      <c r="R85" s="161"/>
      <c r="S85" s="161"/>
      <c r="T85" s="162">
        <v>8.9999999999999993E-3</v>
      </c>
      <c r="U85" s="161">
        <f>ROUND(E85*T85,2)</f>
        <v>0.28999999999999998</v>
      </c>
      <c r="V85" s="196" t="s">
        <v>340</v>
      </c>
      <c r="W85" s="151"/>
      <c r="X85" s="151"/>
      <c r="Y85" s="151"/>
      <c r="Z85" s="151"/>
      <c r="AA85" s="151"/>
      <c r="AB85" s="151"/>
      <c r="AC85" s="151"/>
      <c r="AD85" s="151"/>
      <c r="AE85" s="151" t="s">
        <v>116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ht="22.5" outlineLevel="1" x14ac:dyDescent="0.2">
      <c r="A86" s="152">
        <v>60</v>
      </c>
      <c r="B86" s="159" t="s">
        <v>243</v>
      </c>
      <c r="C86" s="188" t="s">
        <v>247</v>
      </c>
      <c r="D86" s="161" t="s">
        <v>115</v>
      </c>
      <c r="E86" s="165">
        <v>5.2</v>
      </c>
      <c r="F86" s="167">
        <f>H86+J86</f>
        <v>0</v>
      </c>
      <c r="G86" s="168">
        <f>ROUND(E86*F86,2)</f>
        <v>0</v>
      </c>
      <c r="H86" s="168"/>
      <c r="I86" s="168">
        <f>ROUND(E86*H86,2)</f>
        <v>0</v>
      </c>
      <c r="J86" s="168"/>
      <c r="K86" s="168">
        <f>ROUND(E86*J86,2)</f>
        <v>0</v>
      </c>
      <c r="L86" s="168">
        <v>21</v>
      </c>
      <c r="M86" s="168">
        <f>G86*(1+L86/100)</f>
        <v>0</v>
      </c>
      <c r="N86" s="161">
        <v>4.0999999999999999E-4</v>
      </c>
      <c r="O86" s="161">
        <f>ROUND(E86*N86,5)</f>
        <v>2.1299999999999999E-3</v>
      </c>
      <c r="P86" s="161">
        <v>0</v>
      </c>
      <c r="Q86" s="161">
        <f>ROUND(E86*P86,5)</f>
        <v>0</v>
      </c>
      <c r="R86" s="161"/>
      <c r="S86" s="161"/>
      <c r="T86" s="162">
        <v>0.30599999999999999</v>
      </c>
      <c r="U86" s="161">
        <f>ROUND(E86*T86,2)</f>
        <v>1.59</v>
      </c>
      <c r="V86" s="196" t="s">
        <v>340</v>
      </c>
      <c r="W86" s="151"/>
      <c r="X86" s="151"/>
      <c r="Y86" s="151"/>
      <c r="Z86" s="151"/>
      <c r="AA86" s="151"/>
      <c r="AB86" s="151"/>
      <c r="AC86" s="151"/>
      <c r="AD86" s="151"/>
      <c r="AE86" s="151" t="s">
        <v>116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53" t="s">
        <v>111</v>
      </c>
      <c r="B87" s="160" t="s">
        <v>80</v>
      </c>
      <c r="C87" s="189" t="s">
        <v>81</v>
      </c>
      <c r="D87" s="163"/>
      <c r="E87" s="166"/>
      <c r="F87" s="169"/>
      <c r="G87" s="169">
        <f>SUMIF(AE88:AE91,"&lt;&gt;NOR",G88:G91)</f>
        <v>0</v>
      </c>
      <c r="H87" s="169"/>
      <c r="I87" s="169">
        <f>SUM(I88:I91)</f>
        <v>0</v>
      </c>
      <c r="J87" s="169"/>
      <c r="K87" s="169">
        <f>SUM(K88:K91)</f>
        <v>0</v>
      </c>
      <c r="L87" s="169"/>
      <c r="M87" s="169">
        <f>SUM(M88:M91)</f>
        <v>0</v>
      </c>
      <c r="N87" s="163"/>
      <c r="O87" s="163">
        <f>SUM(O88:O91)</f>
        <v>3.6000000000000004E-2</v>
      </c>
      <c r="P87" s="163"/>
      <c r="Q87" s="163">
        <f>SUM(Q88:Q91)</f>
        <v>0</v>
      </c>
      <c r="R87" s="163"/>
      <c r="S87" s="163"/>
      <c r="T87" s="164"/>
      <c r="U87" s="163">
        <f>SUM(U88:U91)</f>
        <v>16.760000000000002</v>
      </c>
      <c r="AE87" t="s">
        <v>112</v>
      </c>
    </row>
    <row r="88" spans="1:60" outlineLevel="1" x14ac:dyDescent="0.2">
      <c r="A88" s="152">
        <v>61</v>
      </c>
      <c r="B88" s="159" t="s">
        <v>248</v>
      </c>
      <c r="C88" s="188" t="s">
        <v>249</v>
      </c>
      <c r="D88" s="161" t="s">
        <v>115</v>
      </c>
      <c r="E88" s="165">
        <v>79.98</v>
      </c>
      <c r="F88" s="167">
        <f>H88+J88</f>
        <v>0</v>
      </c>
      <c r="G88" s="168">
        <f>ROUND(E88*F88,2)</f>
        <v>0</v>
      </c>
      <c r="H88" s="168"/>
      <c r="I88" s="168">
        <f>ROUND(E88*H88,2)</f>
        <v>0</v>
      </c>
      <c r="J88" s="168"/>
      <c r="K88" s="168">
        <f>ROUND(E88*J88,2)</f>
        <v>0</v>
      </c>
      <c r="L88" s="168">
        <v>21</v>
      </c>
      <c r="M88" s="168">
        <f>G88*(1+L88/100)</f>
        <v>0</v>
      </c>
      <c r="N88" s="161">
        <v>1.0000000000000001E-5</v>
      </c>
      <c r="O88" s="161">
        <f>ROUND(E88*N88,5)</f>
        <v>8.0000000000000004E-4</v>
      </c>
      <c r="P88" s="161">
        <v>0</v>
      </c>
      <c r="Q88" s="161">
        <f>ROUND(E88*P88,5)</f>
        <v>0</v>
      </c>
      <c r="R88" s="161"/>
      <c r="S88" s="161"/>
      <c r="T88" s="162">
        <v>6.8000000000000005E-2</v>
      </c>
      <c r="U88" s="161">
        <f>ROUND(E88*T88,2)</f>
        <v>5.44</v>
      </c>
      <c r="V88" s="196" t="s">
        <v>340</v>
      </c>
      <c r="W88" s="151"/>
      <c r="X88" s="151"/>
      <c r="Y88" s="151"/>
      <c r="Z88" s="151"/>
      <c r="AA88" s="151"/>
      <c r="AB88" s="151"/>
      <c r="AC88" s="151"/>
      <c r="AD88" s="151"/>
      <c r="AE88" s="151" t="s">
        <v>116</v>
      </c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2"/>
      <c r="B89" s="159"/>
      <c r="C89" s="251" t="s">
        <v>250</v>
      </c>
      <c r="D89" s="252"/>
      <c r="E89" s="253"/>
      <c r="F89" s="254"/>
      <c r="G89" s="255"/>
      <c r="H89" s="168"/>
      <c r="I89" s="168"/>
      <c r="J89" s="168"/>
      <c r="K89" s="168"/>
      <c r="L89" s="168"/>
      <c r="M89" s="168"/>
      <c r="N89" s="161"/>
      <c r="O89" s="161"/>
      <c r="P89" s="161"/>
      <c r="Q89" s="161"/>
      <c r="R89" s="161"/>
      <c r="S89" s="161"/>
      <c r="T89" s="162"/>
      <c r="U89" s="161"/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118</v>
      </c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4" t="str">
        <f>C89</f>
        <v>79,98</v>
      </c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2">
        <v>62</v>
      </c>
      <c r="B90" s="159" t="s">
        <v>251</v>
      </c>
      <c r="C90" s="188" t="s">
        <v>252</v>
      </c>
      <c r="D90" s="161" t="s">
        <v>115</v>
      </c>
      <c r="E90" s="165">
        <v>79.98</v>
      </c>
      <c r="F90" s="167">
        <f>H90+J90</f>
        <v>0</v>
      </c>
      <c r="G90" s="168">
        <f>ROUND(E90*F90,2)</f>
        <v>0</v>
      </c>
      <c r="H90" s="168"/>
      <c r="I90" s="168">
        <f>ROUND(E90*H90,2)</f>
        <v>0</v>
      </c>
      <c r="J90" s="168"/>
      <c r="K90" s="168">
        <f>ROUND(E90*J90,2)</f>
        <v>0</v>
      </c>
      <c r="L90" s="168">
        <v>21</v>
      </c>
      <c r="M90" s="168">
        <f>G90*(1+L90/100)</f>
        <v>0</v>
      </c>
      <c r="N90" s="161">
        <v>1.9000000000000001E-4</v>
      </c>
      <c r="O90" s="161">
        <f>ROUND(E90*N90,5)</f>
        <v>1.52E-2</v>
      </c>
      <c r="P90" s="161">
        <v>0</v>
      </c>
      <c r="Q90" s="161">
        <f>ROUND(E90*P90,5)</f>
        <v>0</v>
      </c>
      <c r="R90" s="161"/>
      <c r="S90" s="161"/>
      <c r="T90" s="162">
        <v>3.2480000000000002E-2</v>
      </c>
      <c r="U90" s="161">
        <f>ROUND(E90*T90,2)</f>
        <v>2.6</v>
      </c>
      <c r="V90" s="196" t="s">
        <v>340</v>
      </c>
      <c r="W90" s="151"/>
      <c r="X90" s="151"/>
      <c r="Y90" s="151"/>
      <c r="Z90" s="151"/>
      <c r="AA90" s="151"/>
      <c r="AB90" s="151"/>
      <c r="AC90" s="151"/>
      <c r="AD90" s="151"/>
      <c r="AE90" s="151" t="s">
        <v>116</v>
      </c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2">
        <v>63</v>
      </c>
      <c r="B91" s="159" t="s">
        <v>253</v>
      </c>
      <c r="C91" s="188" t="s">
        <v>254</v>
      </c>
      <c r="D91" s="161" t="s">
        <v>115</v>
      </c>
      <c r="E91" s="165">
        <v>79.98</v>
      </c>
      <c r="F91" s="167">
        <f>H91+J91</f>
        <v>0</v>
      </c>
      <c r="G91" s="168">
        <f>ROUND(E91*F91,2)</f>
        <v>0</v>
      </c>
      <c r="H91" s="168"/>
      <c r="I91" s="168">
        <f>ROUND(E91*H91,2)</f>
        <v>0</v>
      </c>
      <c r="J91" s="168"/>
      <c r="K91" s="168">
        <f>ROUND(E91*J91,2)</f>
        <v>0</v>
      </c>
      <c r="L91" s="168">
        <v>21</v>
      </c>
      <c r="M91" s="168">
        <f>G91*(1+L91/100)</f>
        <v>0</v>
      </c>
      <c r="N91" s="161">
        <v>2.5000000000000001E-4</v>
      </c>
      <c r="O91" s="161">
        <f>ROUND(E91*N91,5)</f>
        <v>0.02</v>
      </c>
      <c r="P91" s="161">
        <v>0</v>
      </c>
      <c r="Q91" s="161">
        <f>ROUND(E91*P91,5)</f>
        <v>0</v>
      </c>
      <c r="R91" s="161"/>
      <c r="S91" s="161"/>
      <c r="T91" s="162">
        <v>0.10902000000000001</v>
      </c>
      <c r="U91" s="161">
        <f>ROUND(E91*T91,2)</f>
        <v>8.7200000000000006</v>
      </c>
      <c r="V91" s="196" t="s">
        <v>340</v>
      </c>
      <c r="W91" s="151"/>
      <c r="X91" s="151"/>
      <c r="Y91" s="151"/>
      <c r="Z91" s="151"/>
      <c r="AA91" s="151"/>
      <c r="AB91" s="151"/>
      <c r="AC91" s="151"/>
      <c r="AD91" s="151"/>
      <c r="AE91" s="151" t="s">
        <v>116</v>
      </c>
      <c r="AF91" s="151"/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x14ac:dyDescent="0.2">
      <c r="A92" s="153" t="s">
        <v>111</v>
      </c>
      <c r="B92" s="160" t="s">
        <v>82</v>
      </c>
      <c r="C92" s="189" t="s">
        <v>26</v>
      </c>
      <c r="D92" s="163"/>
      <c r="E92" s="166"/>
      <c r="F92" s="169"/>
      <c r="G92" s="169">
        <f>SUMIF(AE93:AE93,"&lt;&gt;NOR",G93:G93)</f>
        <v>0</v>
      </c>
      <c r="H92" s="169"/>
      <c r="I92" s="169">
        <f>SUM(I93:I93)</f>
        <v>0</v>
      </c>
      <c r="J92" s="169"/>
      <c r="K92" s="169">
        <f>SUM(K93:K93)</f>
        <v>0</v>
      </c>
      <c r="L92" s="169"/>
      <c r="M92" s="169">
        <f>SUM(M93:M93)</f>
        <v>0</v>
      </c>
      <c r="N92" s="163"/>
      <c r="O92" s="163">
        <f>SUM(O93:O93)</f>
        <v>0</v>
      </c>
      <c r="P92" s="163"/>
      <c r="Q92" s="163">
        <f>SUM(Q93:Q93)</f>
        <v>0</v>
      </c>
      <c r="R92" s="163"/>
      <c r="S92" s="163"/>
      <c r="T92" s="164"/>
      <c r="U92" s="163">
        <f>SUM(U93:U93)</f>
        <v>0</v>
      </c>
      <c r="AE92" t="s">
        <v>112</v>
      </c>
    </row>
    <row r="93" spans="1:60" outlineLevel="1" x14ac:dyDescent="0.2">
      <c r="A93" s="152">
        <v>64</v>
      </c>
      <c r="B93" s="159" t="s">
        <v>255</v>
      </c>
      <c r="C93" s="188" t="s">
        <v>256</v>
      </c>
      <c r="D93" s="161" t="s">
        <v>257</v>
      </c>
      <c r="E93" s="165">
        <v>1</v>
      </c>
      <c r="F93" s="167">
        <f>H93+J93</f>
        <v>0</v>
      </c>
      <c r="G93" s="168">
        <f>ROUND(E93*F93,2)</f>
        <v>0</v>
      </c>
      <c r="H93" s="168"/>
      <c r="I93" s="168">
        <f>ROUND(E93*H93,2)</f>
        <v>0</v>
      </c>
      <c r="J93" s="168"/>
      <c r="K93" s="168">
        <f>ROUND(E93*J93,2)</f>
        <v>0</v>
      </c>
      <c r="L93" s="168">
        <v>21</v>
      </c>
      <c r="M93" s="168">
        <f>G93*(1+L93/100)</f>
        <v>0</v>
      </c>
      <c r="N93" s="161">
        <v>0</v>
      </c>
      <c r="O93" s="161">
        <f>ROUND(E93*N93,5)</f>
        <v>0</v>
      </c>
      <c r="P93" s="161">
        <v>0</v>
      </c>
      <c r="Q93" s="161">
        <f>ROUND(E93*P93,5)</f>
        <v>0</v>
      </c>
      <c r="R93" s="161"/>
      <c r="S93" s="161"/>
      <c r="T93" s="162">
        <v>0</v>
      </c>
      <c r="U93" s="161">
        <f>ROUND(E93*T93,2)</f>
        <v>0</v>
      </c>
      <c r="V93" s="196" t="s">
        <v>340</v>
      </c>
      <c r="W93" s="151"/>
      <c r="X93" s="151"/>
      <c r="Y93" s="151"/>
      <c r="Z93" s="151"/>
      <c r="AA93" s="151"/>
      <c r="AB93" s="151"/>
      <c r="AC93" s="151"/>
      <c r="AD93" s="151"/>
      <c r="AE93" s="151" t="s">
        <v>116</v>
      </c>
      <c r="AF93" s="151"/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x14ac:dyDescent="0.2">
      <c r="A94" s="153" t="s">
        <v>111</v>
      </c>
      <c r="B94" s="160" t="s">
        <v>83</v>
      </c>
      <c r="C94" s="189" t="s">
        <v>84</v>
      </c>
      <c r="D94" s="163"/>
      <c r="E94" s="166"/>
      <c r="F94" s="169"/>
      <c r="G94" s="169">
        <f>SUMIF(AE95:AE135,"&lt;&gt;NOR",G95:G135)</f>
        <v>0</v>
      </c>
      <c r="H94" s="169"/>
      <c r="I94" s="169">
        <f>SUM(I95:I135)</f>
        <v>0</v>
      </c>
      <c r="J94" s="169"/>
      <c r="K94" s="169">
        <f>SUM(K95:K135)</f>
        <v>0</v>
      </c>
      <c r="L94" s="169"/>
      <c r="M94" s="169">
        <f>SUM(M95:M135)</f>
        <v>0</v>
      </c>
      <c r="N94" s="163"/>
      <c r="O94" s="163">
        <f>SUM(O95:O135)</f>
        <v>0</v>
      </c>
      <c r="P94" s="163"/>
      <c r="Q94" s="163">
        <f>SUM(Q95:Q135)</f>
        <v>0</v>
      </c>
      <c r="R94" s="163"/>
      <c r="S94" s="163"/>
      <c r="T94" s="164"/>
      <c r="U94" s="163">
        <f>SUM(U95:U135)</f>
        <v>1290.25</v>
      </c>
      <c r="AE94" t="s">
        <v>112</v>
      </c>
    </row>
    <row r="95" spans="1:60" ht="22.5" outlineLevel="1" x14ac:dyDescent="0.2">
      <c r="A95" s="152">
        <v>65</v>
      </c>
      <c r="B95" s="159" t="s">
        <v>258</v>
      </c>
      <c r="C95" s="188" t="s">
        <v>259</v>
      </c>
      <c r="D95" s="161" t="s">
        <v>260</v>
      </c>
      <c r="E95" s="165">
        <v>4</v>
      </c>
      <c r="F95" s="167">
        <f>H95+J95</f>
        <v>0</v>
      </c>
      <c r="G95" s="168">
        <f>ROUND(E95*F95,2)</f>
        <v>0</v>
      </c>
      <c r="H95" s="168"/>
      <c r="I95" s="168">
        <f>ROUND(E95*H95,2)</f>
        <v>0</v>
      </c>
      <c r="J95" s="168"/>
      <c r="K95" s="168">
        <f>ROUND(E95*J95,2)</f>
        <v>0</v>
      </c>
      <c r="L95" s="168">
        <v>21</v>
      </c>
      <c r="M95" s="168">
        <f>G95*(1+L95/100)</f>
        <v>0</v>
      </c>
      <c r="N95" s="161">
        <v>0</v>
      </c>
      <c r="O95" s="161">
        <f>ROUND(E95*N95,5)</f>
        <v>0</v>
      </c>
      <c r="P95" s="161">
        <v>0</v>
      </c>
      <c r="Q95" s="161">
        <f>ROUND(E95*P95,5)</f>
        <v>0</v>
      </c>
      <c r="R95" s="161"/>
      <c r="S95" s="161"/>
      <c r="T95" s="162">
        <v>1</v>
      </c>
      <c r="U95" s="161">
        <f>ROUND(E95*T95,2)</f>
        <v>4</v>
      </c>
      <c r="V95" s="196" t="s">
        <v>340</v>
      </c>
      <c r="W95" s="151"/>
      <c r="X95" s="151"/>
      <c r="Y95" s="151"/>
      <c r="Z95" s="151"/>
      <c r="AA95" s="151"/>
      <c r="AB95" s="151"/>
      <c r="AC95" s="151"/>
      <c r="AD95" s="151"/>
      <c r="AE95" s="151" t="s">
        <v>116</v>
      </c>
      <c r="AF95" s="151"/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52"/>
      <c r="B96" s="159"/>
      <c r="C96" s="251" t="s">
        <v>261</v>
      </c>
      <c r="D96" s="252"/>
      <c r="E96" s="253"/>
      <c r="F96" s="254"/>
      <c r="G96" s="255"/>
      <c r="H96" s="168"/>
      <c r="I96" s="168"/>
      <c r="J96" s="168"/>
      <c r="K96" s="168"/>
      <c r="L96" s="168"/>
      <c r="M96" s="168"/>
      <c r="N96" s="161"/>
      <c r="O96" s="161"/>
      <c r="P96" s="161"/>
      <c r="Q96" s="161"/>
      <c r="R96" s="161"/>
      <c r="S96" s="161"/>
      <c r="T96" s="162"/>
      <c r="U96" s="161"/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118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4" t="str">
        <f>C96</f>
        <v>Montáž nových zařízení kvalifikovaným pracovníkem MaR z hlediska poškození stávajících zařízení a uvedení do provozního stavu.</v>
      </c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2">
        <v>66</v>
      </c>
      <c r="B97" s="159" t="s">
        <v>262</v>
      </c>
      <c r="C97" s="188" t="s">
        <v>263</v>
      </c>
      <c r="D97" s="161" t="s">
        <v>260</v>
      </c>
      <c r="E97" s="165">
        <v>6</v>
      </c>
      <c r="F97" s="167">
        <f t="shared" ref="F97:F103" si="24">H97+J97</f>
        <v>0</v>
      </c>
      <c r="G97" s="168">
        <f t="shared" ref="G97:G103" si="25">ROUND(E97*F97,2)</f>
        <v>0</v>
      </c>
      <c r="H97" s="168"/>
      <c r="I97" s="168">
        <f t="shared" ref="I97:I103" si="26">ROUND(E97*H97,2)</f>
        <v>0</v>
      </c>
      <c r="J97" s="168"/>
      <c r="K97" s="168">
        <f t="shared" ref="K97:K103" si="27">ROUND(E97*J97,2)</f>
        <v>0</v>
      </c>
      <c r="L97" s="168">
        <v>21</v>
      </c>
      <c r="M97" s="168">
        <f t="shared" ref="M97:M103" si="28">G97*(1+L97/100)</f>
        <v>0</v>
      </c>
      <c r="N97" s="161">
        <v>0</v>
      </c>
      <c r="O97" s="161">
        <f t="shared" ref="O97:O103" si="29">ROUND(E97*N97,5)</f>
        <v>0</v>
      </c>
      <c r="P97" s="161">
        <v>0</v>
      </c>
      <c r="Q97" s="161">
        <f t="shared" ref="Q97:Q103" si="30">ROUND(E97*P97,5)</f>
        <v>0</v>
      </c>
      <c r="R97" s="161"/>
      <c r="S97" s="161"/>
      <c r="T97" s="162">
        <v>1</v>
      </c>
      <c r="U97" s="161">
        <f t="shared" ref="U97:U103" si="31">ROUND(E97*T97,2)</f>
        <v>6</v>
      </c>
      <c r="V97" s="196" t="s">
        <v>340</v>
      </c>
      <c r="W97" s="151"/>
      <c r="X97" s="151"/>
      <c r="Y97" s="151"/>
      <c r="Z97" s="151"/>
      <c r="AA97" s="151"/>
      <c r="AB97" s="151"/>
      <c r="AC97" s="151"/>
      <c r="AD97" s="151"/>
      <c r="AE97" s="151" t="s">
        <v>116</v>
      </c>
      <c r="AF97" s="151"/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2">
        <v>67</v>
      </c>
      <c r="B98" s="159" t="s">
        <v>264</v>
      </c>
      <c r="C98" s="188" t="s">
        <v>265</v>
      </c>
      <c r="D98" s="161" t="s">
        <v>176</v>
      </c>
      <c r="E98" s="165">
        <v>1</v>
      </c>
      <c r="F98" s="167">
        <f t="shared" si="24"/>
        <v>0</v>
      </c>
      <c r="G98" s="168">
        <f t="shared" si="25"/>
        <v>0</v>
      </c>
      <c r="H98" s="168"/>
      <c r="I98" s="168">
        <f t="shared" si="26"/>
        <v>0</v>
      </c>
      <c r="J98" s="168"/>
      <c r="K98" s="168">
        <f t="shared" si="27"/>
        <v>0</v>
      </c>
      <c r="L98" s="168">
        <v>21</v>
      </c>
      <c r="M98" s="168">
        <f t="shared" si="28"/>
        <v>0</v>
      </c>
      <c r="N98" s="161">
        <v>0</v>
      </c>
      <c r="O98" s="161">
        <f t="shared" si="29"/>
        <v>0</v>
      </c>
      <c r="P98" s="161">
        <v>0</v>
      </c>
      <c r="Q98" s="161">
        <f t="shared" si="30"/>
        <v>0</v>
      </c>
      <c r="R98" s="161"/>
      <c r="S98" s="161"/>
      <c r="T98" s="162">
        <v>1</v>
      </c>
      <c r="U98" s="161">
        <f t="shared" si="31"/>
        <v>1</v>
      </c>
      <c r="V98" s="196" t="s">
        <v>340</v>
      </c>
      <c r="W98" s="151"/>
      <c r="X98" s="151"/>
      <c r="Y98" s="151"/>
      <c r="Z98" s="151"/>
      <c r="AA98" s="151"/>
      <c r="AB98" s="151"/>
      <c r="AC98" s="151"/>
      <c r="AD98" s="151"/>
      <c r="AE98" s="151" t="s">
        <v>192</v>
      </c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2">
        <v>68</v>
      </c>
      <c r="B99" s="159" t="s">
        <v>266</v>
      </c>
      <c r="C99" s="188" t="s">
        <v>267</v>
      </c>
      <c r="D99" s="161" t="s">
        <v>176</v>
      </c>
      <c r="E99" s="165">
        <v>6</v>
      </c>
      <c r="F99" s="167">
        <f t="shared" si="24"/>
        <v>0</v>
      </c>
      <c r="G99" s="168">
        <f t="shared" si="25"/>
        <v>0</v>
      </c>
      <c r="H99" s="168"/>
      <c r="I99" s="168">
        <f t="shared" si="26"/>
        <v>0</v>
      </c>
      <c r="J99" s="168"/>
      <c r="K99" s="168">
        <f t="shared" si="27"/>
        <v>0</v>
      </c>
      <c r="L99" s="168">
        <v>21</v>
      </c>
      <c r="M99" s="168">
        <f t="shared" si="28"/>
        <v>0</v>
      </c>
      <c r="N99" s="161">
        <v>0</v>
      </c>
      <c r="O99" s="161">
        <f t="shared" si="29"/>
        <v>0</v>
      </c>
      <c r="P99" s="161">
        <v>0</v>
      </c>
      <c r="Q99" s="161">
        <f t="shared" si="30"/>
        <v>0</v>
      </c>
      <c r="R99" s="161"/>
      <c r="S99" s="161"/>
      <c r="T99" s="162">
        <v>1</v>
      </c>
      <c r="U99" s="161">
        <f t="shared" si="31"/>
        <v>6</v>
      </c>
      <c r="V99" s="196" t="s">
        <v>340</v>
      </c>
      <c r="W99" s="151"/>
      <c r="X99" s="151"/>
      <c r="Y99" s="151"/>
      <c r="Z99" s="151"/>
      <c r="AA99" s="151"/>
      <c r="AB99" s="151"/>
      <c r="AC99" s="151"/>
      <c r="AD99" s="151"/>
      <c r="AE99" s="151" t="s">
        <v>192</v>
      </c>
      <c r="AF99" s="151"/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2">
        <v>69</v>
      </c>
      <c r="B100" s="159" t="s">
        <v>268</v>
      </c>
      <c r="C100" s="188" t="s">
        <v>269</v>
      </c>
      <c r="D100" s="161" t="s">
        <v>176</v>
      </c>
      <c r="E100" s="165">
        <v>7</v>
      </c>
      <c r="F100" s="167">
        <f t="shared" si="24"/>
        <v>0</v>
      </c>
      <c r="G100" s="168">
        <f t="shared" si="25"/>
        <v>0</v>
      </c>
      <c r="H100" s="168"/>
      <c r="I100" s="168">
        <f t="shared" si="26"/>
        <v>0</v>
      </c>
      <c r="J100" s="168"/>
      <c r="K100" s="168">
        <f t="shared" si="27"/>
        <v>0</v>
      </c>
      <c r="L100" s="168">
        <v>21</v>
      </c>
      <c r="M100" s="168">
        <f t="shared" si="28"/>
        <v>0</v>
      </c>
      <c r="N100" s="161">
        <v>0</v>
      </c>
      <c r="O100" s="161">
        <f t="shared" si="29"/>
        <v>0</v>
      </c>
      <c r="P100" s="161">
        <v>0</v>
      </c>
      <c r="Q100" s="161">
        <f t="shared" si="30"/>
        <v>0</v>
      </c>
      <c r="R100" s="161"/>
      <c r="S100" s="161"/>
      <c r="T100" s="162">
        <v>1</v>
      </c>
      <c r="U100" s="161">
        <f t="shared" si="31"/>
        <v>7</v>
      </c>
      <c r="V100" s="196" t="s">
        <v>340</v>
      </c>
      <c r="W100" s="151"/>
      <c r="X100" s="151"/>
      <c r="Y100" s="151"/>
      <c r="Z100" s="151"/>
      <c r="AA100" s="151"/>
      <c r="AB100" s="151"/>
      <c r="AC100" s="151"/>
      <c r="AD100" s="151"/>
      <c r="AE100" s="151" t="s">
        <v>116</v>
      </c>
      <c r="AF100" s="151"/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2">
        <v>70</v>
      </c>
      <c r="B101" s="159" t="s">
        <v>270</v>
      </c>
      <c r="C101" s="188" t="s">
        <v>271</v>
      </c>
      <c r="D101" s="161" t="s">
        <v>176</v>
      </c>
      <c r="E101" s="165">
        <v>6</v>
      </c>
      <c r="F101" s="167">
        <f t="shared" si="24"/>
        <v>0</v>
      </c>
      <c r="G101" s="168">
        <f t="shared" si="25"/>
        <v>0</v>
      </c>
      <c r="H101" s="168"/>
      <c r="I101" s="168">
        <f t="shared" si="26"/>
        <v>0</v>
      </c>
      <c r="J101" s="168"/>
      <c r="K101" s="168">
        <f t="shared" si="27"/>
        <v>0</v>
      </c>
      <c r="L101" s="168">
        <v>21</v>
      </c>
      <c r="M101" s="168">
        <f t="shared" si="28"/>
        <v>0</v>
      </c>
      <c r="N101" s="161">
        <v>0</v>
      </c>
      <c r="O101" s="161">
        <f t="shared" si="29"/>
        <v>0</v>
      </c>
      <c r="P101" s="161">
        <v>0</v>
      </c>
      <c r="Q101" s="161">
        <f t="shared" si="30"/>
        <v>0</v>
      </c>
      <c r="R101" s="161"/>
      <c r="S101" s="161"/>
      <c r="T101" s="162">
        <v>1</v>
      </c>
      <c r="U101" s="161">
        <f t="shared" si="31"/>
        <v>6</v>
      </c>
      <c r="V101" s="196" t="s">
        <v>340</v>
      </c>
      <c r="W101" s="151"/>
      <c r="X101" s="151"/>
      <c r="Y101" s="151"/>
      <c r="Z101" s="151"/>
      <c r="AA101" s="151"/>
      <c r="AB101" s="151"/>
      <c r="AC101" s="151"/>
      <c r="AD101" s="151"/>
      <c r="AE101" s="151" t="s">
        <v>192</v>
      </c>
      <c r="AF101" s="151"/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2">
        <v>71</v>
      </c>
      <c r="B102" s="159" t="s">
        <v>272</v>
      </c>
      <c r="C102" s="188" t="s">
        <v>273</v>
      </c>
      <c r="D102" s="161" t="s">
        <v>176</v>
      </c>
      <c r="E102" s="165">
        <v>5</v>
      </c>
      <c r="F102" s="167">
        <f t="shared" si="24"/>
        <v>0</v>
      </c>
      <c r="G102" s="168">
        <f t="shared" si="25"/>
        <v>0</v>
      </c>
      <c r="H102" s="168"/>
      <c r="I102" s="168">
        <f t="shared" si="26"/>
        <v>0</v>
      </c>
      <c r="J102" s="168"/>
      <c r="K102" s="168">
        <f t="shared" si="27"/>
        <v>0</v>
      </c>
      <c r="L102" s="168">
        <v>21</v>
      </c>
      <c r="M102" s="168">
        <f t="shared" si="28"/>
        <v>0</v>
      </c>
      <c r="N102" s="161">
        <v>0</v>
      </c>
      <c r="O102" s="161">
        <f t="shared" si="29"/>
        <v>0</v>
      </c>
      <c r="P102" s="161">
        <v>0</v>
      </c>
      <c r="Q102" s="161">
        <f t="shared" si="30"/>
        <v>0</v>
      </c>
      <c r="R102" s="161"/>
      <c r="S102" s="161"/>
      <c r="T102" s="162">
        <v>1</v>
      </c>
      <c r="U102" s="161">
        <f t="shared" si="31"/>
        <v>5</v>
      </c>
      <c r="V102" s="196" t="s">
        <v>340</v>
      </c>
      <c r="W102" s="151"/>
      <c r="X102" s="151"/>
      <c r="Y102" s="151"/>
      <c r="Z102" s="151"/>
      <c r="AA102" s="151"/>
      <c r="AB102" s="151"/>
      <c r="AC102" s="151"/>
      <c r="AD102" s="151"/>
      <c r="AE102" s="151" t="s">
        <v>192</v>
      </c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2">
        <v>72</v>
      </c>
      <c r="B103" s="159" t="s">
        <v>274</v>
      </c>
      <c r="C103" s="188" t="s">
        <v>275</v>
      </c>
      <c r="D103" s="161" t="s">
        <v>176</v>
      </c>
      <c r="E103" s="165">
        <v>11</v>
      </c>
      <c r="F103" s="167">
        <f t="shared" si="24"/>
        <v>0</v>
      </c>
      <c r="G103" s="168">
        <f t="shared" si="25"/>
        <v>0</v>
      </c>
      <c r="H103" s="168"/>
      <c r="I103" s="168">
        <f t="shared" si="26"/>
        <v>0</v>
      </c>
      <c r="J103" s="168"/>
      <c r="K103" s="168">
        <f t="shared" si="27"/>
        <v>0</v>
      </c>
      <c r="L103" s="168">
        <v>21</v>
      </c>
      <c r="M103" s="168">
        <f t="shared" si="28"/>
        <v>0</v>
      </c>
      <c r="N103" s="161">
        <v>0</v>
      </c>
      <c r="O103" s="161">
        <f t="shared" si="29"/>
        <v>0</v>
      </c>
      <c r="P103" s="161">
        <v>0</v>
      </c>
      <c r="Q103" s="161">
        <f t="shared" si="30"/>
        <v>0</v>
      </c>
      <c r="R103" s="161"/>
      <c r="S103" s="161"/>
      <c r="T103" s="162">
        <v>1</v>
      </c>
      <c r="U103" s="161">
        <f t="shared" si="31"/>
        <v>11</v>
      </c>
      <c r="V103" s="196" t="s">
        <v>340</v>
      </c>
      <c r="W103" s="151"/>
      <c r="X103" s="151"/>
      <c r="Y103" s="151"/>
      <c r="Z103" s="151"/>
      <c r="AA103" s="151"/>
      <c r="AB103" s="151"/>
      <c r="AC103" s="151"/>
      <c r="AD103" s="151"/>
      <c r="AE103" s="151" t="s">
        <v>116</v>
      </c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2.5" outlineLevel="1" x14ac:dyDescent="0.2">
      <c r="A104" s="152"/>
      <c r="B104" s="159"/>
      <c r="C104" s="251" t="s">
        <v>276</v>
      </c>
      <c r="D104" s="252"/>
      <c r="E104" s="253"/>
      <c r="F104" s="254"/>
      <c r="G104" s="255"/>
      <c r="H104" s="168"/>
      <c r="I104" s="168"/>
      <c r="J104" s="168"/>
      <c r="K104" s="168"/>
      <c r="L104" s="168"/>
      <c r="M104" s="168"/>
      <c r="N104" s="161"/>
      <c r="O104" s="161"/>
      <c r="P104" s="161"/>
      <c r="Q104" s="161"/>
      <c r="R104" s="161"/>
      <c r="S104" s="161"/>
      <c r="T104" s="162"/>
      <c r="U104" s="16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 t="s">
        <v>118</v>
      </c>
      <c r="AF104" s="151"/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4" t="str">
        <f>C104</f>
        <v>Odzkoušení zapojení  komunikace s příslušnou OPS , nastavení včetně přizpůsobení požadovaným  úrovním uživatelského  přístupu</v>
      </c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2">
        <v>73</v>
      </c>
      <c r="B105" s="159" t="s">
        <v>277</v>
      </c>
      <c r="C105" s="188" t="s">
        <v>278</v>
      </c>
      <c r="D105" s="161" t="s">
        <v>176</v>
      </c>
      <c r="E105" s="165">
        <v>2</v>
      </c>
      <c r="F105" s="167">
        <f t="shared" ref="F105:F119" si="32">H105+J105</f>
        <v>0</v>
      </c>
      <c r="G105" s="168">
        <f t="shared" ref="G105:G119" si="33">ROUND(E105*F105,2)</f>
        <v>0</v>
      </c>
      <c r="H105" s="168"/>
      <c r="I105" s="168">
        <f t="shared" ref="I105:I119" si="34">ROUND(E105*H105,2)</f>
        <v>0</v>
      </c>
      <c r="J105" s="168"/>
      <c r="K105" s="168">
        <f t="shared" ref="K105:K119" si="35">ROUND(E105*J105,2)</f>
        <v>0</v>
      </c>
      <c r="L105" s="168">
        <v>21</v>
      </c>
      <c r="M105" s="168">
        <f t="shared" ref="M105:M119" si="36">G105*(1+L105/100)</f>
        <v>0</v>
      </c>
      <c r="N105" s="161">
        <v>0</v>
      </c>
      <c r="O105" s="161">
        <f t="shared" ref="O105:O119" si="37">ROUND(E105*N105,5)</f>
        <v>0</v>
      </c>
      <c r="P105" s="161">
        <v>0</v>
      </c>
      <c r="Q105" s="161">
        <f t="shared" ref="Q105:Q119" si="38">ROUND(E105*P105,5)</f>
        <v>0</v>
      </c>
      <c r="R105" s="161"/>
      <c r="S105" s="161"/>
      <c r="T105" s="162">
        <v>1</v>
      </c>
      <c r="U105" s="161">
        <f t="shared" ref="U105:U119" si="39">ROUND(E105*T105,2)</f>
        <v>2</v>
      </c>
      <c r="V105" s="196" t="s">
        <v>340</v>
      </c>
      <c r="W105" s="151"/>
      <c r="X105" s="151"/>
      <c r="Y105" s="151"/>
      <c r="Z105" s="151"/>
      <c r="AA105" s="151"/>
      <c r="AB105" s="151"/>
      <c r="AC105" s="151"/>
      <c r="AD105" s="151"/>
      <c r="AE105" s="151" t="s">
        <v>192</v>
      </c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2">
        <v>74</v>
      </c>
      <c r="B106" s="159" t="s">
        <v>279</v>
      </c>
      <c r="C106" s="188" t="s">
        <v>280</v>
      </c>
      <c r="D106" s="161" t="s">
        <v>176</v>
      </c>
      <c r="E106" s="165">
        <v>2</v>
      </c>
      <c r="F106" s="167">
        <f t="shared" si="32"/>
        <v>0</v>
      </c>
      <c r="G106" s="168">
        <f t="shared" si="33"/>
        <v>0</v>
      </c>
      <c r="H106" s="168"/>
      <c r="I106" s="168">
        <f t="shared" si="34"/>
        <v>0</v>
      </c>
      <c r="J106" s="168"/>
      <c r="K106" s="168">
        <f t="shared" si="35"/>
        <v>0</v>
      </c>
      <c r="L106" s="168">
        <v>21</v>
      </c>
      <c r="M106" s="168">
        <f t="shared" si="36"/>
        <v>0</v>
      </c>
      <c r="N106" s="161">
        <v>0</v>
      </c>
      <c r="O106" s="161">
        <f t="shared" si="37"/>
        <v>0</v>
      </c>
      <c r="P106" s="161">
        <v>0</v>
      </c>
      <c r="Q106" s="161">
        <f t="shared" si="38"/>
        <v>0</v>
      </c>
      <c r="R106" s="161"/>
      <c r="S106" s="161"/>
      <c r="T106" s="162">
        <v>1</v>
      </c>
      <c r="U106" s="161">
        <f t="shared" si="39"/>
        <v>2</v>
      </c>
      <c r="V106" s="196" t="s">
        <v>340</v>
      </c>
      <c r="W106" s="151"/>
      <c r="X106" s="151"/>
      <c r="Y106" s="151"/>
      <c r="Z106" s="151"/>
      <c r="AA106" s="151"/>
      <c r="AB106" s="151"/>
      <c r="AC106" s="151"/>
      <c r="AD106" s="151"/>
      <c r="AE106" s="151" t="s">
        <v>116</v>
      </c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2">
        <v>75</v>
      </c>
      <c r="B107" s="159" t="s">
        <v>281</v>
      </c>
      <c r="C107" s="188" t="s">
        <v>282</v>
      </c>
      <c r="D107" s="161" t="s">
        <v>176</v>
      </c>
      <c r="E107" s="165">
        <v>1</v>
      </c>
      <c r="F107" s="167">
        <f t="shared" si="32"/>
        <v>0</v>
      </c>
      <c r="G107" s="168">
        <f t="shared" si="33"/>
        <v>0</v>
      </c>
      <c r="H107" s="168"/>
      <c r="I107" s="168">
        <f t="shared" si="34"/>
        <v>0</v>
      </c>
      <c r="J107" s="168"/>
      <c r="K107" s="168">
        <f t="shared" si="35"/>
        <v>0</v>
      </c>
      <c r="L107" s="168">
        <v>21</v>
      </c>
      <c r="M107" s="168">
        <f t="shared" si="36"/>
        <v>0</v>
      </c>
      <c r="N107" s="161">
        <v>0</v>
      </c>
      <c r="O107" s="161">
        <f t="shared" si="37"/>
        <v>0</v>
      </c>
      <c r="P107" s="161">
        <v>0</v>
      </c>
      <c r="Q107" s="161">
        <f t="shared" si="38"/>
        <v>0</v>
      </c>
      <c r="R107" s="161"/>
      <c r="S107" s="161"/>
      <c r="T107" s="162">
        <v>1</v>
      </c>
      <c r="U107" s="161">
        <f t="shared" si="39"/>
        <v>1</v>
      </c>
      <c r="V107" s="196" t="s">
        <v>340</v>
      </c>
      <c r="W107" s="151"/>
      <c r="X107" s="151"/>
      <c r="Y107" s="151"/>
      <c r="Z107" s="151"/>
      <c r="AA107" s="151"/>
      <c r="AB107" s="151"/>
      <c r="AC107" s="151"/>
      <c r="AD107" s="151"/>
      <c r="AE107" s="151" t="s">
        <v>192</v>
      </c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2">
        <v>76</v>
      </c>
      <c r="B108" s="159" t="s">
        <v>283</v>
      </c>
      <c r="C108" s="188" t="s">
        <v>284</v>
      </c>
      <c r="D108" s="161" t="s">
        <v>176</v>
      </c>
      <c r="E108" s="165">
        <v>1</v>
      </c>
      <c r="F108" s="167">
        <f t="shared" si="32"/>
        <v>0</v>
      </c>
      <c r="G108" s="168">
        <f t="shared" si="33"/>
        <v>0</v>
      </c>
      <c r="H108" s="168"/>
      <c r="I108" s="168">
        <f t="shared" si="34"/>
        <v>0</v>
      </c>
      <c r="J108" s="168"/>
      <c r="K108" s="168">
        <f t="shared" si="35"/>
        <v>0</v>
      </c>
      <c r="L108" s="168">
        <v>21</v>
      </c>
      <c r="M108" s="168">
        <f t="shared" si="36"/>
        <v>0</v>
      </c>
      <c r="N108" s="161">
        <v>0</v>
      </c>
      <c r="O108" s="161">
        <f t="shared" si="37"/>
        <v>0</v>
      </c>
      <c r="P108" s="161">
        <v>0</v>
      </c>
      <c r="Q108" s="161">
        <f t="shared" si="38"/>
        <v>0</v>
      </c>
      <c r="R108" s="161"/>
      <c r="S108" s="161"/>
      <c r="T108" s="162">
        <v>1</v>
      </c>
      <c r="U108" s="161">
        <f t="shared" si="39"/>
        <v>1</v>
      </c>
      <c r="V108" s="196" t="s">
        <v>340</v>
      </c>
      <c r="W108" s="151"/>
      <c r="X108" s="151"/>
      <c r="Y108" s="151"/>
      <c r="Z108" s="151"/>
      <c r="AA108" s="151"/>
      <c r="AB108" s="151"/>
      <c r="AC108" s="151"/>
      <c r="AD108" s="151"/>
      <c r="AE108" s="151" t="s">
        <v>116</v>
      </c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2">
        <v>77</v>
      </c>
      <c r="B109" s="159" t="s">
        <v>285</v>
      </c>
      <c r="C109" s="188" t="s">
        <v>286</v>
      </c>
      <c r="D109" s="161" t="s">
        <v>176</v>
      </c>
      <c r="E109" s="165">
        <v>3</v>
      </c>
      <c r="F109" s="167">
        <f t="shared" si="32"/>
        <v>0</v>
      </c>
      <c r="G109" s="168">
        <f t="shared" si="33"/>
        <v>0</v>
      </c>
      <c r="H109" s="168"/>
      <c r="I109" s="168">
        <f t="shared" si="34"/>
        <v>0</v>
      </c>
      <c r="J109" s="168"/>
      <c r="K109" s="168">
        <f t="shared" si="35"/>
        <v>0</v>
      </c>
      <c r="L109" s="168">
        <v>21</v>
      </c>
      <c r="M109" s="168">
        <f t="shared" si="36"/>
        <v>0</v>
      </c>
      <c r="N109" s="161">
        <v>0</v>
      </c>
      <c r="O109" s="161">
        <f t="shared" si="37"/>
        <v>0</v>
      </c>
      <c r="P109" s="161">
        <v>0</v>
      </c>
      <c r="Q109" s="161">
        <f t="shared" si="38"/>
        <v>0</v>
      </c>
      <c r="R109" s="161"/>
      <c r="S109" s="161"/>
      <c r="T109" s="162">
        <v>1</v>
      </c>
      <c r="U109" s="161">
        <f t="shared" si="39"/>
        <v>3</v>
      </c>
      <c r="V109" s="196" t="s">
        <v>340</v>
      </c>
      <c r="W109" s="151"/>
      <c r="X109" s="151"/>
      <c r="Y109" s="151"/>
      <c r="Z109" s="151"/>
      <c r="AA109" s="151"/>
      <c r="AB109" s="151"/>
      <c r="AC109" s="151"/>
      <c r="AD109" s="151"/>
      <c r="AE109" s="151" t="s">
        <v>192</v>
      </c>
      <c r="AF109" s="151"/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2">
        <v>78</v>
      </c>
      <c r="B110" s="159" t="s">
        <v>287</v>
      </c>
      <c r="C110" s="188" t="s">
        <v>288</v>
      </c>
      <c r="D110" s="161" t="s">
        <v>176</v>
      </c>
      <c r="E110" s="165">
        <v>3</v>
      </c>
      <c r="F110" s="167">
        <f t="shared" si="32"/>
        <v>0</v>
      </c>
      <c r="G110" s="168">
        <f t="shared" si="33"/>
        <v>0</v>
      </c>
      <c r="H110" s="168"/>
      <c r="I110" s="168">
        <f t="shared" si="34"/>
        <v>0</v>
      </c>
      <c r="J110" s="168"/>
      <c r="K110" s="168">
        <f t="shared" si="35"/>
        <v>0</v>
      </c>
      <c r="L110" s="168">
        <v>21</v>
      </c>
      <c r="M110" s="168">
        <f t="shared" si="36"/>
        <v>0</v>
      </c>
      <c r="N110" s="161">
        <v>0</v>
      </c>
      <c r="O110" s="161">
        <f t="shared" si="37"/>
        <v>0</v>
      </c>
      <c r="P110" s="161">
        <v>0</v>
      </c>
      <c r="Q110" s="161">
        <f t="shared" si="38"/>
        <v>0</v>
      </c>
      <c r="R110" s="161"/>
      <c r="S110" s="161"/>
      <c r="T110" s="162">
        <v>1</v>
      </c>
      <c r="U110" s="161">
        <f t="shared" si="39"/>
        <v>3</v>
      </c>
      <c r="V110" s="196" t="s">
        <v>340</v>
      </c>
      <c r="W110" s="151"/>
      <c r="X110" s="151"/>
      <c r="Y110" s="151"/>
      <c r="Z110" s="151"/>
      <c r="AA110" s="151"/>
      <c r="AB110" s="151"/>
      <c r="AC110" s="151"/>
      <c r="AD110" s="151"/>
      <c r="AE110" s="151" t="s">
        <v>116</v>
      </c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2">
        <v>79</v>
      </c>
      <c r="B111" s="159" t="s">
        <v>289</v>
      </c>
      <c r="C111" s="188" t="s">
        <v>290</v>
      </c>
      <c r="D111" s="161" t="s">
        <v>132</v>
      </c>
      <c r="E111" s="165">
        <v>480</v>
      </c>
      <c r="F111" s="167">
        <f t="shared" si="32"/>
        <v>0</v>
      </c>
      <c r="G111" s="168">
        <f t="shared" si="33"/>
        <v>0</v>
      </c>
      <c r="H111" s="168"/>
      <c r="I111" s="168">
        <f t="shared" si="34"/>
        <v>0</v>
      </c>
      <c r="J111" s="168"/>
      <c r="K111" s="168">
        <f t="shared" si="35"/>
        <v>0</v>
      </c>
      <c r="L111" s="168">
        <v>21</v>
      </c>
      <c r="M111" s="168">
        <f t="shared" si="36"/>
        <v>0</v>
      </c>
      <c r="N111" s="161">
        <v>0</v>
      </c>
      <c r="O111" s="161">
        <f t="shared" si="37"/>
        <v>0</v>
      </c>
      <c r="P111" s="161">
        <v>0</v>
      </c>
      <c r="Q111" s="161">
        <f t="shared" si="38"/>
        <v>0</v>
      </c>
      <c r="R111" s="161"/>
      <c r="S111" s="161"/>
      <c r="T111" s="162">
        <v>1</v>
      </c>
      <c r="U111" s="161">
        <f t="shared" si="39"/>
        <v>480</v>
      </c>
      <c r="V111" s="196" t="s">
        <v>340</v>
      </c>
      <c r="W111" s="151"/>
      <c r="X111" s="151"/>
      <c r="Y111" s="151"/>
      <c r="Z111" s="151"/>
      <c r="AA111" s="151"/>
      <c r="AB111" s="151"/>
      <c r="AC111" s="151"/>
      <c r="AD111" s="151"/>
      <c r="AE111" s="151" t="s">
        <v>192</v>
      </c>
      <c r="AF111" s="151"/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2">
        <v>80</v>
      </c>
      <c r="B112" s="159" t="s">
        <v>291</v>
      </c>
      <c r="C112" s="188" t="s">
        <v>292</v>
      </c>
      <c r="D112" s="161" t="s">
        <v>132</v>
      </c>
      <c r="E112" s="165">
        <v>480</v>
      </c>
      <c r="F112" s="167">
        <f t="shared" si="32"/>
        <v>0</v>
      </c>
      <c r="G112" s="168">
        <f t="shared" si="33"/>
        <v>0</v>
      </c>
      <c r="H112" s="168"/>
      <c r="I112" s="168">
        <f t="shared" si="34"/>
        <v>0</v>
      </c>
      <c r="J112" s="168"/>
      <c r="K112" s="168">
        <f t="shared" si="35"/>
        <v>0</v>
      </c>
      <c r="L112" s="168">
        <v>21</v>
      </c>
      <c r="M112" s="168">
        <f t="shared" si="36"/>
        <v>0</v>
      </c>
      <c r="N112" s="161">
        <v>0</v>
      </c>
      <c r="O112" s="161">
        <f t="shared" si="37"/>
        <v>0</v>
      </c>
      <c r="P112" s="161">
        <v>0</v>
      </c>
      <c r="Q112" s="161">
        <f t="shared" si="38"/>
        <v>0</v>
      </c>
      <c r="R112" s="161"/>
      <c r="S112" s="161"/>
      <c r="T112" s="162">
        <v>1</v>
      </c>
      <c r="U112" s="161">
        <f t="shared" si="39"/>
        <v>480</v>
      </c>
      <c r="V112" s="196" t="s">
        <v>340</v>
      </c>
      <c r="W112" s="151"/>
      <c r="X112" s="151"/>
      <c r="Y112" s="151"/>
      <c r="Z112" s="151"/>
      <c r="AA112" s="151"/>
      <c r="AB112" s="151"/>
      <c r="AC112" s="151"/>
      <c r="AD112" s="151"/>
      <c r="AE112" s="151" t="s">
        <v>116</v>
      </c>
      <c r="AF112" s="151"/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2">
        <v>81</v>
      </c>
      <c r="B113" s="159" t="s">
        <v>293</v>
      </c>
      <c r="C113" s="188" t="s">
        <v>294</v>
      </c>
      <c r="D113" s="161" t="s">
        <v>132</v>
      </c>
      <c r="E113" s="165">
        <v>6</v>
      </c>
      <c r="F113" s="167">
        <f t="shared" si="32"/>
        <v>0</v>
      </c>
      <c r="G113" s="168">
        <f t="shared" si="33"/>
        <v>0</v>
      </c>
      <c r="H113" s="168"/>
      <c r="I113" s="168">
        <f t="shared" si="34"/>
        <v>0</v>
      </c>
      <c r="J113" s="168"/>
      <c r="K113" s="168">
        <f t="shared" si="35"/>
        <v>0</v>
      </c>
      <c r="L113" s="168">
        <v>21</v>
      </c>
      <c r="M113" s="168">
        <f t="shared" si="36"/>
        <v>0</v>
      </c>
      <c r="N113" s="161">
        <v>0</v>
      </c>
      <c r="O113" s="161">
        <f t="shared" si="37"/>
        <v>0</v>
      </c>
      <c r="P113" s="161">
        <v>0</v>
      </c>
      <c r="Q113" s="161">
        <f t="shared" si="38"/>
        <v>0</v>
      </c>
      <c r="R113" s="161"/>
      <c r="S113" s="161"/>
      <c r="T113" s="162">
        <v>1</v>
      </c>
      <c r="U113" s="161">
        <f t="shared" si="39"/>
        <v>6</v>
      </c>
      <c r="V113" s="196" t="s">
        <v>340</v>
      </c>
      <c r="W113" s="151"/>
      <c r="X113" s="151"/>
      <c r="Y113" s="151"/>
      <c r="Z113" s="151"/>
      <c r="AA113" s="151"/>
      <c r="AB113" s="151"/>
      <c r="AC113" s="151"/>
      <c r="AD113" s="151"/>
      <c r="AE113" s="151" t="s">
        <v>192</v>
      </c>
      <c r="AF113" s="151"/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2">
        <v>82</v>
      </c>
      <c r="B114" s="159" t="s">
        <v>295</v>
      </c>
      <c r="C114" s="188" t="s">
        <v>296</v>
      </c>
      <c r="D114" s="161" t="s">
        <v>132</v>
      </c>
      <c r="E114" s="165">
        <v>6</v>
      </c>
      <c r="F114" s="167">
        <f t="shared" si="32"/>
        <v>0</v>
      </c>
      <c r="G114" s="168">
        <f t="shared" si="33"/>
        <v>0</v>
      </c>
      <c r="H114" s="168"/>
      <c r="I114" s="168">
        <f t="shared" si="34"/>
        <v>0</v>
      </c>
      <c r="J114" s="168"/>
      <c r="K114" s="168">
        <f t="shared" si="35"/>
        <v>0</v>
      </c>
      <c r="L114" s="168">
        <v>21</v>
      </c>
      <c r="M114" s="168">
        <f t="shared" si="36"/>
        <v>0</v>
      </c>
      <c r="N114" s="161">
        <v>0</v>
      </c>
      <c r="O114" s="161">
        <f t="shared" si="37"/>
        <v>0</v>
      </c>
      <c r="P114" s="161">
        <v>0</v>
      </c>
      <c r="Q114" s="161">
        <f t="shared" si="38"/>
        <v>0</v>
      </c>
      <c r="R114" s="161"/>
      <c r="S114" s="161"/>
      <c r="T114" s="162">
        <v>1</v>
      </c>
      <c r="U114" s="161">
        <f t="shared" si="39"/>
        <v>6</v>
      </c>
      <c r="V114" s="196" t="s">
        <v>340</v>
      </c>
      <c r="W114" s="151"/>
      <c r="X114" s="151"/>
      <c r="Y114" s="151"/>
      <c r="Z114" s="151"/>
      <c r="AA114" s="151"/>
      <c r="AB114" s="151"/>
      <c r="AC114" s="151"/>
      <c r="AD114" s="151"/>
      <c r="AE114" s="151" t="s">
        <v>116</v>
      </c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2">
        <v>83</v>
      </c>
      <c r="B115" s="159" t="s">
        <v>297</v>
      </c>
      <c r="C115" s="188" t="s">
        <v>298</v>
      </c>
      <c r="D115" s="161" t="s">
        <v>132</v>
      </c>
      <c r="E115" s="165">
        <v>14</v>
      </c>
      <c r="F115" s="167">
        <f t="shared" si="32"/>
        <v>0</v>
      </c>
      <c r="G115" s="168">
        <f t="shared" si="33"/>
        <v>0</v>
      </c>
      <c r="H115" s="168"/>
      <c r="I115" s="168">
        <f t="shared" si="34"/>
        <v>0</v>
      </c>
      <c r="J115" s="168"/>
      <c r="K115" s="168">
        <f t="shared" si="35"/>
        <v>0</v>
      </c>
      <c r="L115" s="168">
        <v>21</v>
      </c>
      <c r="M115" s="168">
        <f t="shared" si="36"/>
        <v>0</v>
      </c>
      <c r="N115" s="161">
        <v>0</v>
      </c>
      <c r="O115" s="161">
        <f t="shared" si="37"/>
        <v>0</v>
      </c>
      <c r="P115" s="161">
        <v>0</v>
      </c>
      <c r="Q115" s="161">
        <f t="shared" si="38"/>
        <v>0</v>
      </c>
      <c r="R115" s="161"/>
      <c r="S115" s="161"/>
      <c r="T115" s="162">
        <v>1</v>
      </c>
      <c r="U115" s="161">
        <f t="shared" si="39"/>
        <v>14</v>
      </c>
      <c r="V115" s="196" t="s">
        <v>340</v>
      </c>
      <c r="W115" s="151"/>
      <c r="X115" s="151"/>
      <c r="Y115" s="151"/>
      <c r="Z115" s="151"/>
      <c r="AA115" s="151"/>
      <c r="AB115" s="151"/>
      <c r="AC115" s="151"/>
      <c r="AD115" s="151"/>
      <c r="AE115" s="151" t="s">
        <v>192</v>
      </c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2">
        <v>84</v>
      </c>
      <c r="B116" s="159" t="s">
        <v>299</v>
      </c>
      <c r="C116" s="188" t="s">
        <v>300</v>
      </c>
      <c r="D116" s="161" t="s">
        <v>132</v>
      </c>
      <c r="E116" s="165">
        <v>14</v>
      </c>
      <c r="F116" s="167">
        <f t="shared" si="32"/>
        <v>0</v>
      </c>
      <c r="G116" s="168">
        <f t="shared" si="33"/>
        <v>0</v>
      </c>
      <c r="H116" s="168"/>
      <c r="I116" s="168">
        <f t="shared" si="34"/>
        <v>0</v>
      </c>
      <c r="J116" s="168"/>
      <c r="K116" s="168">
        <f t="shared" si="35"/>
        <v>0</v>
      </c>
      <c r="L116" s="168">
        <v>21</v>
      </c>
      <c r="M116" s="168">
        <f t="shared" si="36"/>
        <v>0</v>
      </c>
      <c r="N116" s="161">
        <v>0</v>
      </c>
      <c r="O116" s="161">
        <f t="shared" si="37"/>
        <v>0</v>
      </c>
      <c r="P116" s="161">
        <v>0</v>
      </c>
      <c r="Q116" s="161">
        <f t="shared" si="38"/>
        <v>0</v>
      </c>
      <c r="R116" s="161"/>
      <c r="S116" s="161"/>
      <c r="T116" s="162">
        <v>1</v>
      </c>
      <c r="U116" s="161">
        <f t="shared" si="39"/>
        <v>14</v>
      </c>
      <c r="V116" s="196" t="s">
        <v>340</v>
      </c>
      <c r="W116" s="151"/>
      <c r="X116" s="151"/>
      <c r="Y116" s="151"/>
      <c r="Z116" s="151"/>
      <c r="AA116" s="151"/>
      <c r="AB116" s="151"/>
      <c r="AC116" s="151"/>
      <c r="AD116" s="151"/>
      <c r="AE116" s="151" t="s">
        <v>116</v>
      </c>
      <c r="AF116" s="151"/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2">
        <v>85</v>
      </c>
      <c r="B117" s="159" t="s">
        <v>301</v>
      </c>
      <c r="C117" s="188" t="s">
        <v>302</v>
      </c>
      <c r="D117" s="161" t="s">
        <v>303</v>
      </c>
      <c r="E117" s="165">
        <v>10</v>
      </c>
      <c r="F117" s="167">
        <f t="shared" si="32"/>
        <v>0</v>
      </c>
      <c r="G117" s="168">
        <f t="shared" si="33"/>
        <v>0</v>
      </c>
      <c r="H117" s="168"/>
      <c r="I117" s="168">
        <f t="shared" si="34"/>
        <v>0</v>
      </c>
      <c r="J117" s="168"/>
      <c r="K117" s="168">
        <f t="shared" si="35"/>
        <v>0</v>
      </c>
      <c r="L117" s="168">
        <v>21</v>
      </c>
      <c r="M117" s="168">
        <f t="shared" si="36"/>
        <v>0</v>
      </c>
      <c r="N117" s="161">
        <v>0</v>
      </c>
      <c r="O117" s="161">
        <f t="shared" si="37"/>
        <v>0</v>
      </c>
      <c r="P117" s="161">
        <v>0</v>
      </c>
      <c r="Q117" s="161">
        <f t="shared" si="38"/>
        <v>0</v>
      </c>
      <c r="R117" s="161"/>
      <c r="S117" s="161"/>
      <c r="T117" s="162">
        <v>1</v>
      </c>
      <c r="U117" s="161">
        <f t="shared" si="39"/>
        <v>10</v>
      </c>
      <c r="V117" s="196" t="s">
        <v>340</v>
      </c>
      <c r="W117" s="151"/>
      <c r="X117" s="151"/>
      <c r="Y117" s="151"/>
      <c r="Z117" s="151"/>
      <c r="AA117" s="151"/>
      <c r="AB117" s="151"/>
      <c r="AC117" s="151"/>
      <c r="AD117" s="151"/>
      <c r="AE117" s="151" t="s">
        <v>116</v>
      </c>
      <c r="AF117" s="151"/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ht="22.5" outlineLevel="1" x14ac:dyDescent="0.2">
      <c r="A118" s="152">
        <v>86</v>
      </c>
      <c r="B118" s="159" t="s">
        <v>304</v>
      </c>
      <c r="C118" s="188" t="s">
        <v>305</v>
      </c>
      <c r="D118" s="161" t="s">
        <v>132</v>
      </c>
      <c r="E118" s="165">
        <v>15</v>
      </c>
      <c r="F118" s="167">
        <f t="shared" si="32"/>
        <v>0</v>
      </c>
      <c r="G118" s="168">
        <f t="shared" si="33"/>
        <v>0</v>
      </c>
      <c r="H118" s="168"/>
      <c r="I118" s="168">
        <f t="shared" si="34"/>
        <v>0</v>
      </c>
      <c r="J118" s="168"/>
      <c r="K118" s="168">
        <f t="shared" si="35"/>
        <v>0</v>
      </c>
      <c r="L118" s="168">
        <v>21</v>
      </c>
      <c r="M118" s="168">
        <f t="shared" si="36"/>
        <v>0</v>
      </c>
      <c r="N118" s="161">
        <v>0</v>
      </c>
      <c r="O118" s="161">
        <f t="shared" si="37"/>
        <v>0</v>
      </c>
      <c r="P118" s="161">
        <v>0</v>
      </c>
      <c r="Q118" s="161">
        <f t="shared" si="38"/>
        <v>0</v>
      </c>
      <c r="R118" s="161"/>
      <c r="S118" s="161"/>
      <c r="T118" s="162">
        <v>1</v>
      </c>
      <c r="U118" s="161">
        <f t="shared" si="39"/>
        <v>15</v>
      </c>
      <c r="V118" s="196" t="s">
        <v>340</v>
      </c>
      <c r="W118" s="151"/>
      <c r="X118" s="151"/>
      <c r="Y118" s="151"/>
      <c r="Z118" s="151"/>
      <c r="AA118" s="151"/>
      <c r="AB118" s="151"/>
      <c r="AC118" s="151"/>
      <c r="AD118" s="151"/>
      <c r="AE118" s="151" t="s">
        <v>116</v>
      </c>
      <c r="AF118" s="151"/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ht="22.5" outlineLevel="1" x14ac:dyDescent="0.2">
      <c r="A119" s="152">
        <v>87</v>
      </c>
      <c r="B119" s="159" t="s">
        <v>258</v>
      </c>
      <c r="C119" s="188" t="s">
        <v>306</v>
      </c>
      <c r="D119" s="161" t="s">
        <v>307</v>
      </c>
      <c r="E119" s="165">
        <v>18</v>
      </c>
      <c r="F119" s="167">
        <f t="shared" si="32"/>
        <v>0</v>
      </c>
      <c r="G119" s="168">
        <f t="shared" si="33"/>
        <v>0</v>
      </c>
      <c r="H119" s="168"/>
      <c r="I119" s="168">
        <f t="shared" si="34"/>
        <v>0</v>
      </c>
      <c r="J119" s="168"/>
      <c r="K119" s="168">
        <f t="shared" si="35"/>
        <v>0</v>
      </c>
      <c r="L119" s="168">
        <v>21</v>
      </c>
      <c r="M119" s="168">
        <f t="shared" si="36"/>
        <v>0</v>
      </c>
      <c r="N119" s="161">
        <v>0</v>
      </c>
      <c r="O119" s="161">
        <f t="shared" si="37"/>
        <v>0</v>
      </c>
      <c r="P119" s="161">
        <v>0</v>
      </c>
      <c r="Q119" s="161">
        <f t="shared" si="38"/>
        <v>0</v>
      </c>
      <c r="R119" s="161"/>
      <c r="S119" s="161"/>
      <c r="T119" s="162">
        <v>1</v>
      </c>
      <c r="U119" s="161">
        <f t="shared" si="39"/>
        <v>18</v>
      </c>
      <c r="V119" s="196" t="s">
        <v>340</v>
      </c>
      <c r="W119" s="151"/>
      <c r="X119" s="151"/>
      <c r="Y119" s="151"/>
      <c r="Z119" s="151"/>
      <c r="AA119" s="151"/>
      <c r="AB119" s="151"/>
      <c r="AC119" s="151"/>
      <c r="AD119" s="151"/>
      <c r="AE119" s="151" t="s">
        <v>116</v>
      </c>
      <c r="AF119" s="151"/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ht="22.5" outlineLevel="1" x14ac:dyDescent="0.2">
      <c r="A120" s="152"/>
      <c r="B120" s="159"/>
      <c r="C120" s="251" t="s">
        <v>261</v>
      </c>
      <c r="D120" s="252"/>
      <c r="E120" s="253"/>
      <c r="F120" s="254"/>
      <c r="G120" s="255"/>
      <c r="H120" s="168"/>
      <c r="I120" s="168"/>
      <c r="J120" s="168"/>
      <c r="K120" s="168"/>
      <c r="L120" s="168"/>
      <c r="M120" s="168"/>
      <c r="N120" s="161"/>
      <c r="O120" s="161"/>
      <c r="P120" s="161"/>
      <c r="Q120" s="161"/>
      <c r="R120" s="161"/>
      <c r="S120" s="161"/>
      <c r="T120" s="162"/>
      <c r="U120" s="161"/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 t="s">
        <v>118</v>
      </c>
      <c r="AF120" s="151"/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4" t="str">
        <f>C120</f>
        <v>Montáž nových zařízení kvalifikovaným pracovníkem MaR z hlediska poškození stávajících zařízení a uvedení do provozního stavu.</v>
      </c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2">
        <v>88</v>
      </c>
      <c r="B121" s="159" t="s">
        <v>308</v>
      </c>
      <c r="C121" s="188" t="s">
        <v>309</v>
      </c>
      <c r="D121" s="161" t="s">
        <v>176</v>
      </c>
      <c r="E121" s="165">
        <v>1</v>
      </c>
      <c r="F121" s="167">
        <f>H121+J121</f>
        <v>0</v>
      </c>
      <c r="G121" s="168">
        <f>ROUND(E121*F121,2)</f>
        <v>0</v>
      </c>
      <c r="H121" s="168"/>
      <c r="I121" s="168">
        <f>ROUND(E121*H121,2)</f>
        <v>0</v>
      </c>
      <c r="J121" s="168"/>
      <c r="K121" s="168">
        <f>ROUND(E121*J121,2)</f>
        <v>0</v>
      </c>
      <c r="L121" s="168">
        <v>21</v>
      </c>
      <c r="M121" s="168">
        <f>G121*(1+L121/100)</f>
        <v>0</v>
      </c>
      <c r="N121" s="161">
        <v>0</v>
      </c>
      <c r="O121" s="161">
        <f>ROUND(E121*N121,5)</f>
        <v>0</v>
      </c>
      <c r="P121" s="161">
        <v>0</v>
      </c>
      <c r="Q121" s="161">
        <f>ROUND(E121*P121,5)</f>
        <v>0</v>
      </c>
      <c r="R121" s="161"/>
      <c r="S121" s="161"/>
      <c r="T121" s="162">
        <v>1</v>
      </c>
      <c r="U121" s="161">
        <f>ROUND(E121*T121,2)</f>
        <v>1</v>
      </c>
      <c r="V121" s="196" t="s">
        <v>340</v>
      </c>
      <c r="W121" s="151"/>
      <c r="X121" s="151"/>
      <c r="Y121" s="151"/>
      <c r="Z121" s="151"/>
      <c r="AA121" s="151"/>
      <c r="AB121" s="151"/>
      <c r="AC121" s="151"/>
      <c r="AD121" s="151"/>
      <c r="AE121" s="151" t="s">
        <v>192</v>
      </c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2"/>
      <c r="B122" s="159"/>
      <c r="C122" s="251" t="s">
        <v>310</v>
      </c>
      <c r="D122" s="252"/>
      <c r="E122" s="253"/>
      <c r="F122" s="254"/>
      <c r="G122" s="255"/>
      <c r="H122" s="168"/>
      <c r="I122" s="168"/>
      <c r="J122" s="168"/>
      <c r="K122" s="168"/>
      <c r="L122" s="168"/>
      <c r="M122" s="168"/>
      <c r="N122" s="161"/>
      <c r="O122" s="161"/>
      <c r="P122" s="161"/>
      <c r="Q122" s="161"/>
      <c r="R122" s="161"/>
      <c r="S122" s="161"/>
      <c r="T122" s="162"/>
      <c r="U122" s="161"/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 t="s">
        <v>118</v>
      </c>
      <c r="AF122" s="151"/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4" t="str">
        <f>C122</f>
        <v>Procentní sazba z hodnoty nosného materiálu.</v>
      </c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2">
        <v>89</v>
      </c>
      <c r="B123" s="159" t="s">
        <v>311</v>
      </c>
      <c r="C123" s="188" t="s">
        <v>312</v>
      </c>
      <c r="D123" s="161" t="s">
        <v>132</v>
      </c>
      <c r="E123" s="165">
        <v>15.75</v>
      </c>
      <c r="F123" s="167">
        <f>H123+J123</f>
        <v>0</v>
      </c>
      <c r="G123" s="168">
        <f>ROUND(E123*F123,2)</f>
        <v>0</v>
      </c>
      <c r="H123" s="168"/>
      <c r="I123" s="168">
        <f>ROUND(E123*H123,2)</f>
        <v>0</v>
      </c>
      <c r="J123" s="168"/>
      <c r="K123" s="168">
        <f>ROUND(E123*J123,2)</f>
        <v>0</v>
      </c>
      <c r="L123" s="168">
        <v>21</v>
      </c>
      <c r="M123" s="168">
        <f>G123*(1+L123/100)</f>
        <v>0</v>
      </c>
      <c r="N123" s="161">
        <v>0</v>
      </c>
      <c r="O123" s="161">
        <f>ROUND(E123*N123,5)</f>
        <v>0</v>
      </c>
      <c r="P123" s="161">
        <v>0</v>
      </c>
      <c r="Q123" s="161">
        <f>ROUND(E123*P123,5)</f>
        <v>0</v>
      </c>
      <c r="R123" s="161"/>
      <c r="S123" s="161"/>
      <c r="T123" s="162">
        <v>1</v>
      </c>
      <c r="U123" s="161">
        <f>ROUND(E123*T123,2)</f>
        <v>15.75</v>
      </c>
      <c r="V123" s="196" t="s">
        <v>340</v>
      </c>
      <c r="W123" s="151"/>
      <c r="X123" s="151"/>
      <c r="Y123" s="151"/>
      <c r="Z123" s="151"/>
      <c r="AA123" s="151"/>
      <c r="AB123" s="151"/>
      <c r="AC123" s="151"/>
      <c r="AD123" s="151"/>
      <c r="AE123" s="151" t="s">
        <v>192</v>
      </c>
      <c r="AF123" s="151"/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2"/>
      <c r="B124" s="159"/>
      <c r="C124" s="251" t="s">
        <v>313</v>
      </c>
      <c r="D124" s="252"/>
      <c r="E124" s="253"/>
      <c r="F124" s="254"/>
      <c r="G124" s="255"/>
      <c r="H124" s="168"/>
      <c r="I124" s="168"/>
      <c r="J124" s="168"/>
      <c r="K124" s="168"/>
      <c r="L124" s="168"/>
      <c r="M124" s="168"/>
      <c r="N124" s="161"/>
      <c r="O124" s="161"/>
      <c r="P124" s="161"/>
      <c r="Q124" s="161"/>
      <c r="R124" s="161"/>
      <c r="S124" s="161"/>
      <c r="T124" s="162"/>
      <c r="U124" s="161"/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 t="s">
        <v>118</v>
      </c>
      <c r="AF124" s="151"/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4" t="str">
        <f>C124</f>
        <v>15*1,05 'Přepočtené koeficientem množství</v>
      </c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2">
        <v>90</v>
      </c>
      <c r="B125" s="159" t="s">
        <v>314</v>
      </c>
      <c r="C125" s="188" t="s">
        <v>315</v>
      </c>
      <c r="D125" s="161" t="s">
        <v>176</v>
      </c>
      <c r="E125" s="165">
        <v>4</v>
      </c>
      <c r="F125" s="167">
        <f>H125+J125</f>
        <v>0</v>
      </c>
      <c r="G125" s="168">
        <f>ROUND(E125*F125,2)</f>
        <v>0</v>
      </c>
      <c r="H125" s="168"/>
      <c r="I125" s="168">
        <f>ROUND(E125*H125,2)</f>
        <v>0</v>
      </c>
      <c r="J125" s="168"/>
      <c r="K125" s="168">
        <f>ROUND(E125*J125,2)</f>
        <v>0</v>
      </c>
      <c r="L125" s="168">
        <v>21</v>
      </c>
      <c r="M125" s="168">
        <f>G125*(1+L125/100)</f>
        <v>0</v>
      </c>
      <c r="N125" s="161">
        <v>0</v>
      </c>
      <c r="O125" s="161">
        <f>ROUND(E125*N125,5)</f>
        <v>0</v>
      </c>
      <c r="P125" s="161">
        <v>0</v>
      </c>
      <c r="Q125" s="161">
        <f>ROUND(E125*P125,5)</f>
        <v>0</v>
      </c>
      <c r="R125" s="161"/>
      <c r="S125" s="161"/>
      <c r="T125" s="162">
        <v>1</v>
      </c>
      <c r="U125" s="161">
        <f>ROUND(E125*T125,2)</f>
        <v>4</v>
      </c>
      <c r="V125" s="196" t="s">
        <v>340</v>
      </c>
      <c r="W125" s="151"/>
      <c r="X125" s="151"/>
      <c r="Y125" s="151"/>
      <c r="Z125" s="151"/>
      <c r="AA125" s="151"/>
      <c r="AB125" s="151"/>
      <c r="AC125" s="151"/>
      <c r="AD125" s="151"/>
      <c r="AE125" s="151" t="s">
        <v>116</v>
      </c>
      <c r="AF125" s="151"/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ht="22.5" outlineLevel="1" x14ac:dyDescent="0.2">
      <c r="A126" s="152">
        <v>91</v>
      </c>
      <c r="B126" s="159" t="s">
        <v>316</v>
      </c>
      <c r="C126" s="188" t="s">
        <v>317</v>
      </c>
      <c r="D126" s="161" t="s">
        <v>176</v>
      </c>
      <c r="E126" s="165">
        <v>4</v>
      </c>
      <c r="F126" s="167">
        <f>H126+J126</f>
        <v>0</v>
      </c>
      <c r="G126" s="168">
        <f>ROUND(E126*F126,2)</f>
        <v>0</v>
      </c>
      <c r="H126" s="168"/>
      <c r="I126" s="168">
        <f>ROUND(E126*H126,2)</f>
        <v>0</v>
      </c>
      <c r="J126" s="168"/>
      <c r="K126" s="168">
        <f>ROUND(E126*J126,2)</f>
        <v>0</v>
      </c>
      <c r="L126" s="168">
        <v>21</v>
      </c>
      <c r="M126" s="168">
        <f>G126*(1+L126/100)</f>
        <v>0</v>
      </c>
      <c r="N126" s="161">
        <v>0</v>
      </c>
      <c r="O126" s="161">
        <f>ROUND(E126*N126,5)</f>
        <v>0</v>
      </c>
      <c r="P126" s="161">
        <v>0</v>
      </c>
      <c r="Q126" s="161">
        <f>ROUND(E126*P126,5)</f>
        <v>0</v>
      </c>
      <c r="R126" s="161"/>
      <c r="S126" s="161"/>
      <c r="T126" s="162">
        <v>1</v>
      </c>
      <c r="U126" s="161">
        <f>ROUND(E126*T126,2)</f>
        <v>4</v>
      </c>
      <c r="V126" s="196" t="s">
        <v>340</v>
      </c>
      <c r="W126" s="151"/>
      <c r="X126" s="151"/>
      <c r="Y126" s="151"/>
      <c r="Z126" s="151"/>
      <c r="AA126" s="151"/>
      <c r="AB126" s="151"/>
      <c r="AC126" s="151"/>
      <c r="AD126" s="151"/>
      <c r="AE126" s="151" t="s">
        <v>192</v>
      </c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ht="22.5" outlineLevel="1" x14ac:dyDescent="0.2">
      <c r="A127" s="152">
        <v>92</v>
      </c>
      <c r="B127" s="159" t="s">
        <v>318</v>
      </c>
      <c r="C127" s="188" t="s">
        <v>319</v>
      </c>
      <c r="D127" s="161" t="s">
        <v>132</v>
      </c>
      <c r="E127" s="165">
        <v>50</v>
      </c>
      <c r="F127" s="167">
        <f>H127+J127</f>
        <v>0</v>
      </c>
      <c r="G127" s="168">
        <f>ROUND(E127*F127,2)</f>
        <v>0</v>
      </c>
      <c r="H127" s="168"/>
      <c r="I127" s="168">
        <f>ROUND(E127*H127,2)</f>
        <v>0</v>
      </c>
      <c r="J127" s="168"/>
      <c r="K127" s="168">
        <f>ROUND(E127*J127,2)</f>
        <v>0</v>
      </c>
      <c r="L127" s="168">
        <v>21</v>
      </c>
      <c r="M127" s="168">
        <f>G127*(1+L127/100)</f>
        <v>0</v>
      </c>
      <c r="N127" s="161">
        <v>0</v>
      </c>
      <c r="O127" s="161">
        <f>ROUND(E127*N127,5)</f>
        <v>0</v>
      </c>
      <c r="P127" s="161">
        <v>0</v>
      </c>
      <c r="Q127" s="161">
        <f>ROUND(E127*P127,5)</f>
        <v>0</v>
      </c>
      <c r="R127" s="161"/>
      <c r="S127" s="161"/>
      <c r="T127" s="162">
        <v>1</v>
      </c>
      <c r="U127" s="161">
        <f>ROUND(E127*T127,2)</f>
        <v>50</v>
      </c>
      <c r="V127" s="196" t="s">
        <v>340</v>
      </c>
      <c r="W127" s="151"/>
      <c r="X127" s="151"/>
      <c r="Y127" s="151"/>
      <c r="Z127" s="151"/>
      <c r="AA127" s="151"/>
      <c r="AB127" s="151"/>
      <c r="AC127" s="151"/>
      <c r="AD127" s="151"/>
      <c r="AE127" s="151" t="s">
        <v>116</v>
      </c>
      <c r="AF127" s="151"/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ht="22.5" outlineLevel="1" x14ac:dyDescent="0.2">
      <c r="A128" s="152">
        <v>93</v>
      </c>
      <c r="B128" s="159" t="s">
        <v>320</v>
      </c>
      <c r="C128" s="188" t="s">
        <v>321</v>
      </c>
      <c r="D128" s="161" t="s">
        <v>132</v>
      </c>
      <c r="E128" s="165">
        <v>57.5</v>
      </c>
      <c r="F128" s="167">
        <f>H128+J128</f>
        <v>0</v>
      </c>
      <c r="G128" s="168">
        <f>ROUND(E128*F128,2)</f>
        <v>0</v>
      </c>
      <c r="H128" s="168"/>
      <c r="I128" s="168">
        <f>ROUND(E128*H128,2)</f>
        <v>0</v>
      </c>
      <c r="J128" s="168"/>
      <c r="K128" s="168">
        <f>ROUND(E128*J128,2)</f>
        <v>0</v>
      </c>
      <c r="L128" s="168">
        <v>21</v>
      </c>
      <c r="M128" s="168">
        <f>G128*(1+L128/100)</f>
        <v>0</v>
      </c>
      <c r="N128" s="161">
        <v>0</v>
      </c>
      <c r="O128" s="161">
        <f>ROUND(E128*N128,5)</f>
        <v>0</v>
      </c>
      <c r="P128" s="161">
        <v>0</v>
      </c>
      <c r="Q128" s="161">
        <f>ROUND(E128*P128,5)</f>
        <v>0</v>
      </c>
      <c r="R128" s="161"/>
      <c r="S128" s="161"/>
      <c r="T128" s="162">
        <v>1</v>
      </c>
      <c r="U128" s="161">
        <f>ROUND(E128*T128,2)</f>
        <v>57.5</v>
      </c>
      <c r="V128" s="196" t="s">
        <v>340</v>
      </c>
      <c r="W128" s="151"/>
      <c r="X128" s="151"/>
      <c r="Y128" s="151"/>
      <c r="Z128" s="151"/>
      <c r="AA128" s="151"/>
      <c r="AB128" s="151"/>
      <c r="AC128" s="151"/>
      <c r="AD128" s="151"/>
      <c r="AE128" s="151" t="s">
        <v>192</v>
      </c>
      <c r="AF128" s="151"/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2"/>
      <c r="B129" s="159"/>
      <c r="C129" s="251" t="s">
        <v>322</v>
      </c>
      <c r="D129" s="252"/>
      <c r="E129" s="253"/>
      <c r="F129" s="254"/>
      <c r="G129" s="255"/>
      <c r="H129" s="168"/>
      <c r="I129" s="168"/>
      <c r="J129" s="168"/>
      <c r="K129" s="168"/>
      <c r="L129" s="168"/>
      <c r="M129" s="168"/>
      <c r="N129" s="161"/>
      <c r="O129" s="161"/>
      <c r="P129" s="161"/>
      <c r="Q129" s="161"/>
      <c r="R129" s="161"/>
      <c r="S129" s="161"/>
      <c r="T129" s="162"/>
      <c r="U129" s="161"/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 t="s">
        <v>118</v>
      </c>
      <c r="AF129" s="151"/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4" t="str">
        <f>C129</f>
        <v>50*1,15 'Přepočtené koeficientem množství</v>
      </c>
      <c r="BB129" s="151"/>
      <c r="BC129" s="151"/>
      <c r="BD129" s="151"/>
      <c r="BE129" s="151"/>
      <c r="BF129" s="151"/>
      <c r="BG129" s="151"/>
      <c r="BH129" s="151"/>
    </row>
    <row r="130" spans="1:60" ht="22.5" outlineLevel="1" x14ac:dyDescent="0.2">
      <c r="A130" s="152">
        <v>94</v>
      </c>
      <c r="B130" s="159" t="s">
        <v>323</v>
      </c>
      <c r="C130" s="188" t="s">
        <v>324</v>
      </c>
      <c r="D130" s="161" t="s">
        <v>176</v>
      </c>
      <c r="E130" s="165">
        <v>2</v>
      </c>
      <c r="F130" s="167">
        <f t="shared" ref="F130:F135" si="40">H130+J130</f>
        <v>0</v>
      </c>
      <c r="G130" s="168">
        <f t="shared" ref="G130:G135" si="41">ROUND(E130*F130,2)</f>
        <v>0</v>
      </c>
      <c r="H130" s="168"/>
      <c r="I130" s="168">
        <f t="shared" ref="I130:I135" si="42">ROUND(E130*H130,2)</f>
        <v>0</v>
      </c>
      <c r="J130" s="168"/>
      <c r="K130" s="168">
        <f t="shared" ref="K130:K135" si="43">ROUND(E130*J130,2)</f>
        <v>0</v>
      </c>
      <c r="L130" s="168">
        <v>21</v>
      </c>
      <c r="M130" s="168">
        <f t="shared" ref="M130:M135" si="44">G130*(1+L130/100)</f>
        <v>0</v>
      </c>
      <c r="N130" s="161">
        <v>0</v>
      </c>
      <c r="O130" s="161">
        <f t="shared" ref="O130:O135" si="45">ROUND(E130*N130,5)</f>
        <v>0</v>
      </c>
      <c r="P130" s="161">
        <v>0</v>
      </c>
      <c r="Q130" s="161">
        <f t="shared" ref="Q130:Q135" si="46">ROUND(E130*P130,5)</f>
        <v>0</v>
      </c>
      <c r="R130" s="161"/>
      <c r="S130" s="161"/>
      <c r="T130" s="162">
        <v>1</v>
      </c>
      <c r="U130" s="161">
        <f t="shared" ref="U130:U135" si="47">ROUND(E130*T130,2)</f>
        <v>2</v>
      </c>
      <c r="V130" s="196" t="s">
        <v>340</v>
      </c>
      <c r="W130" s="151"/>
      <c r="X130" s="151"/>
      <c r="Y130" s="151"/>
      <c r="Z130" s="151"/>
      <c r="AA130" s="151"/>
      <c r="AB130" s="151"/>
      <c r="AC130" s="151"/>
      <c r="AD130" s="151"/>
      <c r="AE130" s="151" t="s">
        <v>192</v>
      </c>
      <c r="AF130" s="151"/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ht="22.5" outlineLevel="1" x14ac:dyDescent="0.2">
      <c r="A131" s="152">
        <v>95</v>
      </c>
      <c r="B131" s="159" t="s">
        <v>325</v>
      </c>
      <c r="C131" s="188" t="s">
        <v>326</v>
      </c>
      <c r="D131" s="161" t="s">
        <v>176</v>
      </c>
      <c r="E131" s="165">
        <v>2</v>
      </c>
      <c r="F131" s="167">
        <f t="shared" si="40"/>
        <v>0</v>
      </c>
      <c r="G131" s="168">
        <f t="shared" si="41"/>
        <v>0</v>
      </c>
      <c r="H131" s="168"/>
      <c r="I131" s="168">
        <f t="shared" si="42"/>
        <v>0</v>
      </c>
      <c r="J131" s="168"/>
      <c r="K131" s="168">
        <f t="shared" si="43"/>
        <v>0</v>
      </c>
      <c r="L131" s="168">
        <v>21</v>
      </c>
      <c r="M131" s="168">
        <f t="shared" si="44"/>
        <v>0</v>
      </c>
      <c r="N131" s="161">
        <v>0</v>
      </c>
      <c r="O131" s="161">
        <f t="shared" si="45"/>
        <v>0</v>
      </c>
      <c r="P131" s="161">
        <v>0</v>
      </c>
      <c r="Q131" s="161">
        <f t="shared" si="46"/>
        <v>0</v>
      </c>
      <c r="R131" s="161"/>
      <c r="S131" s="161"/>
      <c r="T131" s="162">
        <v>1</v>
      </c>
      <c r="U131" s="161">
        <f t="shared" si="47"/>
        <v>2</v>
      </c>
      <c r="V131" s="196" t="s">
        <v>340</v>
      </c>
      <c r="W131" s="151"/>
      <c r="X131" s="151"/>
      <c r="Y131" s="151"/>
      <c r="Z131" s="151"/>
      <c r="AA131" s="151"/>
      <c r="AB131" s="151"/>
      <c r="AC131" s="151"/>
      <c r="AD131" s="151"/>
      <c r="AE131" s="151" t="s">
        <v>192</v>
      </c>
      <c r="AF131" s="151"/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ht="22.5" outlineLevel="1" x14ac:dyDescent="0.2">
      <c r="A132" s="152">
        <v>96</v>
      </c>
      <c r="B132" s="159" t="s">
        <v>327</v>
      </c>
      <c r="C132" s="188" t="s">
        <v>328</v>
      </c>
      <c r="D132" s="161" t="s">
        <v>176</v>
      </c>
      <c r="E132" s="165">
        <v>4</v>
      </c>
      <c r="F132" s="167">
        <f t="shared" si="40"/>
        <v>0</v>
      </c>
      <c r="G132" s="168">
        <f t="shared" si="41"/>
        <v>0</v>
      </c>
      <c r="H132" s="168"/>
      <c r="I132" s="168">
        <f t="shared" si="42"/>
        <v>0</v>
      </c>
      <c r="J132" s="168"/>
      <c r="K132" s="168">
        <f t="shared" si="43"/>
        <v>0</v>
      </c>
      <c r="L132" s="168">
        <v>21</v>
      </c>
      <c r="M132" s="168">
        <f t="shared" si="44"/>
        <v>0</v>
      </c>
      <c r="N132" s="161">
        <v>0</v>
      </c>
      <c r="O132" s="161">
        <f t="shared" si="45"/>
        <v>0</v>
      </c>
      <c r="P132" s="161">
        <v>0</v>
      </c>
      <c r="Q132" s="161">
        <f t="shared" si="46"/>
        <v>0</v>
      </c>
      <c r="R132" s="161"/>
      <c r="S132" s="161"/>
      <c r="T132" s="162">
        <v>1</v>
      </c>
      <c r="U132" s="161">
        <f t="shared" si="47"/>
        <v>4</v>
      </c>
      <c r="V132" s="196" t="s">
        <v>340</v>
      </c>
      <c r="W132" s="151"/>
      <c r="X132" s="151"/>
      <c r="Y132" s="151"/>
      <c r="Z132" s="151"/>
      <c r="AA132" s="151"/>
      <c r="AB132" s="151"/>
      <c r="AC132" s="151"/>
      <c r="AD132" s="151"/>
      <c r="AE132" s="151" t="s">
        <v>116</v>
      </c>
      <c r="AF132" s="151"/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ht="22.5" outlineLevel="1" x14ac:dyDescent="0.2">
      <c r="A133" s="152">
        <v>97</v>
      </c>
      <c r="B133" s="159" t="s">
        <v>329</v>
      </c>
      <c r="C133" s="188" t="s">
        <v>330</v>
      </c>
      <c r="D133" s="161" t="s">
        <v>176</v>
      </c>
      <c r="E133" s="165">
        <v>24</v>
      </c>
      <c r="F133" s="167">
        <f t="shared" si="40"/>
        <v>0</v>
      </c>
      <c r="G133" s="168">
        <f t="shared" si="41"/>
        <v>0</v>
      </c>
      <c r="H133" s="168"/>
      <c r="I133" s="168">
        <f t="shared" si="42"/>
        <v>0</v>
      </c>
      <c r="J133" s="168"/>
      <c r="K133" s="168">
        <f t="shared" si="43"/>
        <v>0</v>
      </c>
      <c r="L133" s="168">
        <v>21</v>
      </c>
      <c r="M133" s="168">
        <f t="shared" si="44"/>
        <v>0</v>
      </c>
      <c r="N133" s="161">
        <v>0</v>
      </c>
      <c r="O133" s="161">
        <f t="shared" si="45"/>
        <v>0</v>
      </c>
      <c r="P133" s="161">
        <v>0</v>
      </c>
      <c r="Q133" s="161">
        <f t="shared" si="46"/>
        <v>0</v>
      </c>
      <c r="R133" s="161"/>
      <c r="S133" s="161"/>
      <c r="T133" s="162">
        <v>1</v>
      </c>
      <c r="U133" s="161">
        <f t="shared" si="47"/>
        <v>24</v>
      </c>
      <c r="V133" s="196" t="s">
        <v>340</v>
      </c>
      <c r="W133" s="151"/>
      <c r="X133" s="151"/>
      <c r="Y133" s="151"/>
      <c r="Z133" s="151"/>
      <c r="AA133" s="151"/>
      <c r="AB133" s="151"/>
      <c r="AC133" s="151"/>
      <c r="AD133" s="151"/>
      <c r="AE133" s="151" t="s">
        <v>192</v>
      </c>
      <c r="AF133" s="151"/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ht="22.5" outlineLevel="1" x14ac:dyDescent="0.2">
      <c r="A134" s="152">
        <v>98</v>
      </c>
      <c r="B134" s="159" t="s">
        <v>331</v>
      </c>
      <c r="C134" s="188" t="s">
        <v>332</v>
      </c>
      <c r="D134" s="161" t="s">
        <v>176</v>
      </c>
      <c r="E134" s="165">
        <v>24</v>
      </c>
      <c r="F134" s="167">
        <f t="shared" si="40"/>
        <v>0</v>
      </c>
      <c r="G134" s="168">
        <f t="shared" si="41"/>
        <v>0</v>
      </c>
      <c r="H134" s="168"/>
      <c r="I134" s="168">
        <f t="shared" si="42"/>
        <v>0</v>
      </c>
      <c r="J134" s="168"/>
      <c r="K134" s="168">
        <f t="shared" si="43"/>
        <v>0</v>
      </c>
      <c r="L134" s="168">
        <v>21</v>
      </c>
      <c r="M134" s="168">
        <f t="shared" si="44"/>
        <v>0</v>
      </c>
      <c r="N134" s="161">
        <v>0</v>
      </c>
      <c r="O134" s="161">
        <f t="shared" si="45"/>
        <v>0</v>
      </c>
      <c r="P134" s="161">
        <v>0</v>
      </c>
      <c r="Q134" s="161">
        <f t="shared" si="46"/>
        <v>0</v>
      </c>
      <c r="R134" s="161"/>
      <c r="S134" s="161"/>
      <c r="T134" s="162">
        <v>1</v>
      </c>
      <c r="U134" s="161">
        <f t="shared" si="47"/>
        <v>24</v>
      </c>
      <c r="V134" s="196" t="s">
        <v>340</v>
      </c>
      <c r="W134" s="151"/>
      <c r="X134" s="151"/>
      <c r="Y134" s="151"/>
      <c r="Z134" s="151"/>
      <c r="AA134" s="151"/>
      <c r="AB134" s="151"/>
      <c r="AC134" s="151"/>
      <c r="AD134" s="151"/>
      <c r="AE134" s="151" t="s">
        <v>192</v>
      </c>
      <c r="AF134" s="151"/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ht="22.5" outlineLevel="1" x14ac:dyDescent="0.2">
      <c r="A135" s="177">
        <v>99</v>
      </c>
      <c r="B135" s="178" t="s">
        <v>333</v>
      </c>
      <c r="C135" s="190" t="s">
        <v>334</v>
      </c>
      <c r="D135" s="179" t="s">
        <v>176</v>
      </c>
      <c r="E135" s="180">
        <v>1</v>
      </c>
      <c r="F135" s="181">
        <f t="shared" si="40"/>
        <v>0</v>
      </c>
      <c r="G135" s="182">
        <f t="shared" si="41"/>
        <v>0</v>
      </c>
      <c r="H135" s="182"/>
      <c r="I135" s="182">
        <f t="shared" si="42"/>
        <v>0</v>
      </c>
      <c r="J135" s="182"/>
      <c r="K135" s="182">
        <f t="shared" si="43"/>
        <v>0</v>
      </c>
      <c r="L135" s="182">
        <v>21</v>
      </c>
      <c r="M135" s="182">
        <f t="shared" si="44"/>
        <v>0</v>
      </c>
      <c r="N135" s="179">
        <v>0</v>
      </c>
      <c r="O135" s="179">
        <f t="shared" si="45"/>
        <v>0</v>
      </c>
      <c r="P135" s="179">
        <v>0</v>
      </c>
      <c r="Q135" s="179">
        <f t="shared" si="46"/>
        <v>0</v>
      </c>
      <c r="R135" s="179"/>
      <c r="S135" s="179"/>
      <c r="T135" s="183">
        <v>1</v>
      </c>
      <c r="U135" s="179">
        <f t="shared" si="47"/>
        <v>1</v>
      </c>
      <c r="V135" s="196" t="s">
        <v>340</v>
      </c>
      <c r="W135" s="151"/>
      <c r="X135" s="151"/>
      <c r="Y135" s="151"/>
      <c r="Z135" s="151"/>
      <c r="AA135" s="151"/>
      <c r="AB135" s="151"/>
      <c r="AC135" s="151"/>
      <c r="AD135" s="151"/>
      <c r="AE135" s="151" t="s">
        <v>116</v>
      </c>
      <c r="AF135" s="151"/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x14ac:dyDescent="0.2">
      <c r="A136" s="6"/>
      <c r="B136" s="7" t="s">
        <v>335</v>
      </c>
      <c r="C136" s="191" t="s">
        <v>335</v>
      </c>
      <c r="D136" s="6"/>
      <c r="E136" s="6"/>
      <c r="F136" s="195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AC136">
        <v>15</v>
      </c>
      <c r="AD136">
        <v>21</v>
      </c>
    </row>
    <row r="137" spans="1:60" x14ac:dyDescent="0.2">
      <c r="A137" s="184"/>
      <c r="B137" s="185" t="s">
        <v>28</v>
      </c>
      <c r="C137" s="192" t="s">
        <v>335</v>
      </c>
      <c r="D137" s="186"/>
      <c r="E137" s="186"/>
      <c r="F137" s="186"/>
      <c r="G137" s="187">
        <f>G8+G22+G24+G27+G30+G33+G43+G45+G55+G65+G69+G73+G81+G87+G92+G94</f>
        <v>0</v>
      </c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AC137">
        <f>SUMIF(L7:L135,AC136,G7:G135)</f>
        <v>0</v>
      </c>
      <c r="AD137">
        <f>SUMIF(L7:L135,AD136,G7:G135)</f>
        <v>0</v>
      </c>
      <c r="AE137" t="s">
        <v>336</v>
      </c>
    </row>
    <row r="138" spans="1:60" x14ac:dyDescent="0.2">
      <c r="A138" s="6"/>
      <c r="B138" s="7" t="s">
        <v>335</v>
      </c>
      <c r="C138" s="191" t="s">
        <v>335</v>
      </c>
      <c r="D138" s="6"/>
      <c r="E138" s="6"/>
      <c r="F138" s="195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spans="1:60" x14ac:dyDescent="0.2">
      <c r="A139" s="6"/>
      <c r="B139" s="7" t="s">
        <v>335</v>
      </c>
      <c r="C139" s="191" t="s">
        <v>335</v>
      </c>
      <c r="D139" s="6"/>
      <c r="E139" s="6"/>
      <c r="F139" s="195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spans="1:60" x14ac:dyDescent="0.2">
      <c r="A140" s="275" t="s">
        <v>337</v>
      </c>
      <c r="B140" s="275"/>
      <c r="C140" s="276"/>
      <c r="D140" s="6"/>
      <c r="E140" s="6"/>
      <c r="F140" s="195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spans="1:60" x14ac:dyDescent="0.2">
      <c r="A141" s="263"/>
      <c r="B141" s="264"/>
      <c r="C141" s="265"/>
      <c r="D141" s="264"/>
      <c r="E141" s="264"/>
      <c r="F141" s="264"/>
      <c r="G141" s="26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AE141" t="s">
        <v>338</v>
      </c>
    </row>
    <row r="142" spans="1:60" x14ac:dyDescent="0.2">
      <c r="A142" s="267"/>
      <c r="B142" s="268"/>
      <c r="C142" s="269"/>
      <c r="D142" s="268"/>
      <c r="E142" s="268"/>
      <c r="F142" s="268"/>
      <c r="G142" s="270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60" x14ac:dyDescent="0.2">
      <c r="A143" s="267"/>
      <c r="B143" s="268"/>
      <c r="C143" s="269"/>
      <c r="D143" s="268"/>
      <c r="E143" s="268"/>
      <c r="F143" s="268"/>
      <c r="G143" s="270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60" x14ac:dyDescent="0.2">
      <c r="A144" s="267"/>
      <c r="B144" s="268"/>
      <c r="C144" s="269"/>
      <c r="D144" s="268"/>
      <c r="E144" s="268"/>
      <c r="F144" s="268"/>
      <c r="G144" s="270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1:31" x14ac:dyDescent="0.2">
      <c r="A145" s="271"/>
      <c r="B145" s="272"/>
      <c r="C145" s="273"/>
      <c r="D145" s="272"/>
      <c r="E145" s="272"/>
      <c r="F145" s="272"/>
      <c r="G145" s="274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31" x14ac:dyDescent="0.2">
      <c r="A146" s="6"/>
      <c r="B146" s="7" t="s">
        <v>335</v>
      </c>
      <c r="C146" s="191" t="s">
        <v>335</v>
      </c>
      <c r="D146" s="6"/>
      <c r="E146" s="6"/>
      <c r="F146" s="195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spans="1:31" x14ac:dyDescent="0.2">
      <c r="C147" s="193"/>
      <c r="AE147" t="s">
        <v>339</v>
      </c>
    </row>
  </sheetData>
  <sheetProtection algorithmName="SHA-512" hashValue="BeUHtGEFTFoTi8S/3UAvQiEUNuWrD3I+fseX4R+Ryv2cVed3ytalyTrCHcBU2TEE63sE2CZRQC7tyVL4F81BaA==" saltValue="4/+GqAIx4MoHFeywOMklVQ==" spinCount="100000" sheet="1" objects="1" scenarios="1" selectLockedCells="1"/>
  <mergeCells count="19">
    <mergeCell ref="A141:G145"/>
    <mergeCell ref="C104:G104"/>
    <mergeCell ref="C120:G120"/>
    <mergeCell ref="C122:G122"/>
    <mergeCell ref="C124:G124"/>
    <mergeCell ref="C129:G129"/>
    <mergeCell ref="A140:C140"/>
    <mergeCell ref="C96:G96"/>
    <mergeCell ref="A1:G1"/>
    <mergeCell ref="C2:G2"/>
    <mergeCell ref="C3:G3"/>
    <mergeCell ref="C4:G4"/>
    <mergeCell ref="C10:G10"/>
    <mergeCell ref="C15:G15"/>
    <mergeCell ref="C21:G21"/>
    <mergeCell ref="C67:G67"/>
    <mergeCell ref="C71:G71"/>
    <mergeCell ref="C79:G79"/>
    <mergeCell ref="C89:G89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Maslovská Jana</cp:lastModifiedBy>
  <cp:lastPrinted>2014-02-28T09:52:57Z</cp:lastPrinted>
  <dcterms:created xsi:type="dcterms:W3CDTF">2009-04-08T07:15:50Z</dcterms:created>
  <dcterms:modified xsi:type="dcterms:W3CDTF">2024-04-03T12:30:23Z</dcterms:modified>
</cp:coreProperties>
</file>