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6" activeTab="0"/>
  </bookViews>
  <sheets>
    <sheet name="Celková rekapitulace" sheetId="1" r:id="rId1"/>
    <sheet name="1_KOT_2346" sheetId="2" r:id="rId2"/>
    <sheet name="2_PLYN_2346" sheetId="3" r:id="rId3"/>
    <sheet name="3_MAR_2346" sheetId="4" r:id="rId4"/>
    <sheet name="4_MĚŘENÍ TV" sheetId="5" r:id="rId5"/>
  </sheets>
  <definedNames>
    <definedName name="_xlnm._FilterDatabase" localSheetId="1" hidden="1">'1_KOT_2346'!$C$121:$K$215</definedName>
    <definedName name="_xlnm._FilterDatabase" localSheetId="1">'1_KOT_2346'!$C$121:$K$215</definedName>
    <definedName name="_xlnm._FilterDatabase_1">'1_KOT_2346'!$C$121:$K$215</definedName>
    <definedName name="_xlnm._FilterDatabase_1_1">#REF!</definedName>
    <definedName name="_xlnm.Print_Area" localSheetId="1">('1_KOT_2346'!$C$4:$J$72,'1_KOT_2346'!$C$78:$J$103,'1_KOT_2346'!$C$109:$J$215)</definedName>
    <definedName name="_xlnm.Print_Titles" localSheetId="1">'1_KOT_2346'!$A$121:$IU$121</definedName>
    <definedName name="Excel_BuiltIn_Print_Titles" localSheetId="1">'1_KOT_2346'!$A$121:$IU$121</definedName>
    <definedName name="_xlnm.Print_Titles" localSheetId="1">'1_KOT_2346'!$121:$121</definedName>
    <definedName name="_xlnm.Print_Area" localSheetId="1">('1_KOT_2346'!$C$4:$J$72,'1_KOT_2346'!$C$78:$J$103,'1_KOT_2346'!$C$109:$J$215)</definedName>
  </definedNames>
  <calcPr fullCalcOnLoad="1"/>
</workbook>
</file>

<file path=xl/sharedStrings.xml><?xml version="1.0" encoding="utf-8"?>
<sst xmlns="http://schemas.openxmlformats.org/spreadsheetml/2006/main" count="1624" uniqueCount="649">
  <si>
    <t>REKAPITULACE CELKOVÝCH NÁKLADŮ</t>
  </si>
  <si>
    <t>Stavba:</t>
  </si>
  <si>
    <t>REKONSTRUKCE PLYNOVÉ KOTELNY (BÝVALÁ MŠ)</t>
  </si>
  <si>
    <t>NA ULICI TYRŠOVA 2346, KARVINÁ-MIZEROV</t>
  </si>
  <si>
    <t>JKSO:</t>
  </si>
  <si>
    <t>Objednatel:</t>
  </si>
  <si>
    <t>Statutární město Karviná</t>
  </si>
  <si>
    <t>Datum:</t>
  </si>
  <si>
    <t>01/2024</t>
  </si>
  <si>
    <t>Kód</t>
  </si>
  <si>
    <t>Popis</t>
  </si>
  <si>
    <t>Cena celkem</t>
  </si>
  <si>
    <t>KOTELNA</t>
  </si>
  <si>
    <t>PLYN</t>
  </si>
  <si>
    <t>ELEKTRO, MAR</t>
  </si>
  <si>
    <t>Měření TV</t>
  </si>
  <si>
    <t>Celkem bez DPH</t>
  </si>
  <si>
    <t>{5e258e28-6c23-4a01-9adf-b9f6c4029298}</t>
  </si>
  <si>
    <t>1</t>
  </si>
  <si>
    <t>KRYCÍ LIST SOUPISU PRACÍ</t>
  </si>
  <si>
    <t>v ---  níže se nacházejí doplnkové a pomocné údaje k sestavám  --- v</t>
  </si>
  <si>
    <t>False</t>
  </si>
  <si>
    <t>Rekonstrukce plynové kotelny, ul.Tyršova 2346, Karviná</t>
  </si>
  <si>
    <t>Objekt:</t>
  </si>
  <si>
    <t>Tyršova 2346/21, Karviná – Mizerov</t>
  </si>
  <si>
    <t>KSO:</t>
  </si>
  <si>
    <t>CC-CZ:</t>
  </si>
  <si>
    <t>Místo:</t>
  </si>
  <si>
    <t xml:space="preserve"> </t>
  </si>
  <si>
    <t>Zadavatel:</t>
  </si>
  <si>
    <t>IČ:</t>
  </si>
  <si>
    <t>Staturátní město Karviná</t>
  </si>
  <si>
    <t>DIČ:</t>
  </si>
  <si>
    <t>Uchazeč:</t>
  </si>
  <si>
    <t>Projektant:</t>
  </si>
  <si>
    <t>CZ29441145</t>
  </si>
  <si>
    <t>Zpracovatel:</t>
  </si>
  <si>
    <t>Poznámka:</t>
  </si>
  <si>
    <t>Cena bez DPH</t>
  </si>
  <si>
    <t>Základ daně</t>
  </si>
  <si>
    <t>Sazba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</si>
  <si>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</si>
  <si>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</si>
  <si>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</si>
  <si>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</si>
  <si>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</si>
  <si>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</si>
  <si>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</si>
  <si>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</si>
  <si>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</si>
  <si>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</si>
  <si>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</si>
  <si>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</si>
  <si>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</si>
  <si>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</si>
  <si>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</si>
  <si>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</si>
  <si>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ČLENĚNÍ SOUPISU PRACÍ</t>
  </si>
  <si>
    <t>Kód dílu - Popis</t>
  </si>
  <si>
    <t>Cena celkem [CZK]</t>
  </si>
  <si>
    <t>Náklady ze soupisu prací</t>
  </si>
  <si>
    <t>-1</t>
  </si>
  <si>
    <t>HSV -  Práce a dodávky HSV</t>
  </si>
  <si>
    <t>PSV - Práce a dodávky PSV</t>
  </si>
  <si>
    <t xml:space="preserve">    965 – Bourání konstrukcí</t>
  </si>
  <si>
    <t xml:space="preserve">    621 – Opravy konstrukcí</t>
  </si>
  <si>
    <t xml:space="preserve">    771 – Podlahy z dlaždic</t>
  </si>
  <si>
    <t xml:space="preserve">    713 – Izolace tepelné</t>
  </si>
  <si>
    <t xml:space="preserve">    731 – Kotelny</t>
  </si>
  <si>
    <t xml:space="preserve">    732 – Strojovny</t>
  </si>
  <si>
    <t xml:space="preserve">    733 – Rozvod potrubí</t>
  </si>
  <si>
    <t xml:space="preserve">    734 – Armatury</t>
  </si>
  <si>
    <t xml:space="preserve">    999 – Vedlejší rozpočtové náklady</t>
  </si>
  <si>
    <t>SOUPIS PRACÍ</t>
  </si>
  <si>
    <t>PČ</t>
  </si>
  <si>
    <t>Typ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</si>
  <si>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</si>
  <si>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</si>
  <si>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</si>
  <si>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</si>
  <si>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</si>
  <si>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</si>
  <si>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</si>
  <si>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</si>
  <si>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</si>
  <si>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</si>
  <si>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</si>
  <si>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</t>
  </si>
  <si>
    <t>HSV</t>
  </si>
  <si>
    <t>Práce a dodávky HSV</t>
  </si>
  <si>
    <t>PSV</t>
  </si>
  <si>
    <t>Práce a dodávky PSV</t>
  </si>
  <si>
    <t>2</t>
  </si>
  <si>
    <t>0</t>
  </si>
  <si>
    <t>ROZPOCET</t>
  </si>
  <si>
    <t xml:space="preserve">Bourání konstrukcí </t>
  </si>
  <si>
    <t>K</t>
  </si>
  <si>
    <t>965081213</t>
  </si>
  <si>
    <t>Odsekání í dlažeb keramických přes 1m2</t>
  </si>
  <si>
    <t>m2</t>
  </si>
  <si>
    <t>965042141</t>
  </si>
  <si>
    <t>Bourání podkladů pod dlažby beton přes 4m2</t>
  </si>
  <si>
    <t>m3</t>
  </si>
  <si>
    <t>978015391</t>
  </si>
  <si>
    <t>Otlučení omítek stěn vnějních do 100%</t>
  </si>
  <si>
    <t>Opravy konstrukcí</t>
  </si>
  <si>
    <t>622335103</t>
  </si>
  <si>
    <t>Oprava cementové omítky stěn</t>
  </si>
  <si>
    <t>784221101</t>
  </si>
  <si>
    <t>Malba  z malířských směsí bílá 2x</t>
  </si>
  <si>
    <t>62201</t>
  </si>
  <si>
    <t>Vyspravení omítky/malby, tmelení otvorů po demontovaných konzolách za OT</t>
  </si>
  <si>
    <t>78402</t>
  </si>
  <si>
    <t>Malby/oprava maleb po vrtání 0,5m2</t>
  </si>
  <si>
    <t>78401</t>
  </si>
  <si>
    <t>Nátěr Izoban stěn do výšky 2 m</t>
  </si>
  <si>
    <t>Podlahy z dlaždic</t>
  </si>
  <si>
    <t>771575109</t>
  </si>
  <si>
    <t>Montáž podlah keram.,hladké, tmel, 30x30 cm</t>
  </si>
  <si>
    <t>771101101</t>
  </si>
  <si>
    <t>Vysávání podlah prům.vysavačem pro pokládku dlažby</t>
  </si>
  <si>
    <t>771578011</t>
  </si>
  <si>
    <t>Spára podlaha - stěna, silikonem</t>
  </si>
  <si>
    <t>m</t>
  </si>
  <si>
    <t>771101210</t>
  </si>
  <si>
    <t>Penetrace podkladu pod dlažby</t>
  </si>
  <si>
    <t>771579791</t>
  </si>
  <si>
    <t>Příplatek za plochu podlah keram. do 5 m2 jednotl.</t>
  </si>
  <si>
    <t>771579793</t>
  </si>
  <si>
    <t>Příplatek za spárovací hmotu - plošně,keram.dlažba</t>
  </si>
  <si>
    <t>77101</t>
  </si>
  <si>
    <t>Keramická protiskluzová dlažba 30x30</t>
  </si>
  <si>
    <t>998771202</t>
  </si>
  <si>
    <t>Přesun hmot pro podlahy z dlaždic, výšky do 12 m</t>
  </si>
  <si>
    <t>%</t>
  </si>
  <si>
    <t>Izolace tepelné</t>
  </si>
  <si>
    <t>713463211</t>
  </si>
  <si>
    <t>Montáž izolace tepelné potrubí PIPO do D50</t>
  </si>
  <si>
    <t>71301</t>
  </si>
  <si>
    <t>Izolace PIPO ALS 15/40 mm</t>
  </si>
  <si>
    <t>71302</t>
  </si>
  <si>
    <t>Izolace PIPO ALS 42/40 mm</t>
  </si>
  <si>
    <t>71303</t>
  </si>
  <si>
    <t>Izolace PIPO ALS 50/40 mm</t>
  </si>
  <si>
    <t>71304</t>
  </si>
  <si>
    <t>Izolace PIPO ALS 60/40 mm</t>
  </si>
  <si>
    <t>71305</t>
  </si>
  <si>
    <t>Izolace PIPO ALS 76/40 mm</t>
  </si>
  <si>
    <t>713463111</t>
  </si>
  <si>
    <t>Montáž izolace tepelné potrubí Mirelon do D50</t>
  </si>
  <si>
    <t>71306</t>
  </si>
  <si>
    <t>Izolace Mirelon 32/20 mm</t>
  </si>
  <si>
    <t>71307</t>
  </si>
  <si>
    <t>Izolace Mirelon 40/20 mm</t>
  </si>
  <si>
    <t>71308</t>
  </si>
  <si>
    <t>Izolace Mirelon 50/20 mm</t>
  </si>
  <si>
    <t>713410851</t>
  </si>
  <si>
    <t>Odstranění tepelné izolace potrubí</t>
  </si>
  <si>
    <t>998713201</t>
  </si>
  <si>
    <t>Přesun hmot procentní pro izolace tepelné do výšky 6 m</t>
  </si>
  <si>
    <t>Kotelny</t>
  </si>
  <si>
    <t>731201829</t>
  </si>
  <si>
    <t>Demontáž kotlů na plynná paliva</t>
  </si>
  <si>
    <t>kus</t>
  </si>
  <si>
    <t>731202810</t>
  </si>
  <si>
    <t>Rozřezání demontovaných kotlů do 500 kg</t>
  </si>
  <si>
    <t>731391824</t>
  </si>
  <si>
    <t>Vypuštění vody z kotlů do kanalizace</t>
  </si>
  <si>
    <t>731241755</t>
  </si>
  <si>
    <t>Montáž kotlů teplovodních plynových stacionární do 48kW</t>
  </si>
  <si>
    <t>73101</t>
  </si>
  <si>
    <t>Plynový kotel BAXI POWER HT+1.50 (45kW)-stacionární, levý</t>
  </si>
  <si>
    <t>73102</t>
  </si>
  <si>
    <t>Plynový kotel BAXI POWER HT+1.50 (45kW)-stacionární, pravý</t>
  </si>
  <si>
    <t>73103</t>
  </si>
  <si>
    <t xml:space="preserve">Topná zkouška </t>
  </si>
  <si>
    <t>hzs</t>
  </si>
  <si>
    <t>73104</t>
  </si>
  <si>
    <t>Uvedení kotle do provozu, spuštění kotlů</t>
  </si>
  <si>
    <t>soub</t>
  </si>
  <si>
    <t>73105</t>
  </si>
  <si>
    <t>Zaškolení obsluhy při uvedené do provozu</t>
  </si>
  <si>
    <t>73106</t>
  </si>
  <si>
    <t>Sestava, odkouření, komín komín vložka -nerez pr.80/125mm-2x6m+ odkouření 2x2m, vč.revize</t>
  </si>
  <si>
    <t>73107</t>
  </si>
  <si>
    <t>Odvod kondenzátu z kotlů HT40 , svedeni do jimky</t>
  </si>
  <si>
    <t>731890801</t>
  </si>
  <si>
    <t>Vnitrostaveništní přesun vybouraných hmot kotelen do výšky 6 m</t>
  </si>
  <si>
    <t>t</t>
  </si>
  <si>
    <t>998734201</t>
  </si>
  <si>
    <t>Přesun hmot procentní pro kotelny v objektech v do 6 m</t>
  </si>
  <si>
    <t>Strojovny</t>
  </si>
  <si>
    <t>732422415</t>
  </si>
  <si>
    <t>Montáž čerpadel do DN  40</t>
  </si>
  <si>
    <t>16</t>
  </si>
  <si>
    <t>-231765965</t>
  </si>
  <si>
    <t>73201</t>
  </si>
  <si>
    <t>Čerpadlo STRATOS PICO-Z 25/0,5-8 RG PN10</t>
  </si>
  <si>
    <t>-1308886789</t>
  </si>
  <si>
    <t>73202</t>
  </si>
  <si>
    <t>Čerpadlo STRATOS MAXO 32/0.5-6</t>
  </si>
  <si>
    <t>73203</t>
  </si>
  <si>
    <r>
      <t xml:space="preserve">Čerpadlo </t>
    </r>
    <r>
      <rPr>
        <sz val="9"/>
        <color indexed="58"/>
        <rFont val="Arial CE"/>
        <family val="2"/>
      </rPr>
      <t>Wilo Yonos MAXO 30/0,5-12</t>
    </r>
  </si>
  <si>
    <t>734251211</t>
  </si>
  <si>
    <t xml:space="preserve">Pojistný ventil PV 527 1/2" x 3/4" 8ba </t>
  </si>
  <si>
    <t>-463454584</t>
  </si>
  <si>
    <t>734251212</t>
  </si>
  <si>
    <t xml:space="preserve">Pojistný ventil PV 531 1/2" x 3/4" 8bar </t>
  </si>
  <si>
    <t>-1597698531</t>
  </si>
  <si>
    <t>734109115</t>
  </si>
  <si>
    <t>Montáž armatur přírubových do DN 25</t>
  </si>
  <si>
    <t>-299214175</t>
  </si>
  <si>
    <t>73204</t>
  </si>
  <si>
    <t>Měřič tepla MC403 Qn10 G2" PN16 L300</t>
  </si>
  <si>
    <t>73205</t>
  </si>
  <si>
    <t>Modul měřiče tepla M-Bus, konfigurovatelný + 2 impulzní vstupy (A, B) dod.+montáž</t>
  </si>
  <si>
    <t>73206</t>
  </si>
  <si>
    <t>Modul měřiče tepla 230 VAC napájení, dod.dodavatel tepla</t>
  </si>
  <si>
    <t>73207</t>
  </si>
  <si>
    <t>Příslušenství WZT-S100/CZ – jímka dod.+montáž</t>
  </si>
  <si>
    <t>73208</t>
  </si>
  <si>
    <t>Čidlo teploty WZU5-1020 - pár čidel teplot dod.+montáž</t>
  </si>
  <si>
    <t>73209</t>
  </si>
  <si>
    <t>Čidlo teploty QAZ36.522/109 95°C DN15-65 PN16 G1/2" L80 dod.+montáž</t>
  </si>
  <si>
    <t>73210</t>
  </si>
  <si>
    <t>Čidlo teploty QAE2130.010 125°C DN10-400 PN10 G1/2" L100 PWH dod.+montáž</t>
  </si>
  <si>
    <t>73211</t>
  </si>
  <si>
    <t>Čidlo teploty QAZ21.5220 95°C DN300-400 PN16 G1/2" L250 dod.+montáž</t>
  </si>
  <si>
    <t>73212</t>
  </si>
  <si>
    <t>Akumulační nádoba AKU AZN400S nerez s izolací</t>
  </si>
  <si>
    <t>732525174</t>
  </si>
  <si>
    <t>Montáž akumulační nádoby</t>
  </si>
  <si>
    <t>73213</t>
  </si>
  <si>
    <t>Magnetický filtr DN 65 dod.+montáž</t>
  </si>
  <si>
    <t>73214</t>
  </si>
  <si>
    <t xml:space="preserve">Deskový výměník B28Hx56/1P </t>
  </si>
  <si>
    <t>73215</t>
  </si>
  <si>
    <t>Kryt/izolace deskového výměníku</t>
  </si>
  <si>
    <t>73216</t>
  </si>
  <si>
    <t>Konzole pro deskový výměník</t>
  </si>
  <si>
    <t>732229001</t>
  </si>
  <si>
    <t>Montáž deskového výměníku</t>
  </si>
  <si>
    <t>73217</t>
  </si>
  <si>
    <t xml:space="preserve">Regulační ventil VXF22.40-25 </t>
  </si>
  <si>
    <t>734109113</t>
  </si>
  <si>
    <t>Montáž armatur přírubových do DN 40</t>
  </si>
  <si>
    <t>-1999190722</t>
  </si>
  <si>
    <t>73218</t>
  </si>
  <si>
    <t>Pohon SAX619.03 dod.+montáž</t>
  </si>
  <si>
    <t>73219</t>
  </si>
  <si>
    <t>Solenoidový ventil sada CEME 8324 VN 011 F 230, G1/2", kv=1.6 dod.+montáž</t>
  </si>
  <si>
    <t>73220</t>
  </si>
  <si>
    <t>Expanzní nádoba EXPANDIK-FIX 500/6</t>
  </si>
  <si>
    <t>73221</t>
  </si>
  <si>
    <t>Příslušesntví – sada_uzávěr pro servis a údržbu s vypouštěním DN25</t>
  </si>
  <si>
    <t>73222</t>
  </si>
  <si>
    <t>Příslušenství – M 600/20 TP1.6</t>
  </si>
  <si>
    <t>732320814</t>
  </si>
  <si>
    <t>Demontáž stávající expanzní nádoby</t>
  </si>
  <si>
    <t>732732331</t>
  </si>
  <si>
    <t>Montáž expanzní nádoby</t>
  </si>
  <si>
    <t>73223</t>
  </si>
  <si>
    <t>Katexový změkčovač vody KZV150C dod.+montáž</t>
  </si>
  <si>
    <t>73224</t>
  </si>
  <si>
    <t>Termostat TR 0-120°C DN15-150 PN16 G1/2" L100 PWH dod.+montáž</t>
  </si>
  <si>
    <t>73225</t>
  </si>
  <si>
    <t>Hydraulický vyrovnávač tlaků"anuloid" HVDT2(8m3) DN150/DN65</t>
  </si>
  <si>
    <t>73226</t>
  </si>
  <si>
    <t>Montáž anuloidu</t>
  </si>
  <si>
    <t>73227</t>
  </si>
  <si>
    <t>Interface pro komunikaci BUS, řízení 0-10 V dod.+montáž</t>
  </si>
  <si>
    <t>73228</t>
  </si>
  <si>
    <t>Externí modul, směš okruh UT/TUV AVS 75+QAD 36/101 dod.+montáž</t>
  </si>
  <si>
    <t>73229</t>
  </si>
  <si>
    <t>Přilož. čidlo teplot kotle, vněj. Sonda QAD 36/101, QAC 34/101 dod.+montáž</t>
  </si>
  <si>
    <t>732324815</t>
  </si>
  <si>
    <t>Vypuštění vody ze stávajícího zásobníku</t>
  </si>
  <si>
    <t>732320816</t>
  </si>
  <si>
    <t>Demontáž stávajícího zásobníku TUV 1000 l</t>
  </si>
  <si>
    <t>73230</t>
  </si>
  <si>
    <t>Demontáž strojního vybavení čerpadla/rozdělovače</t>
  </si>
  <si>
    <t>998732201</t>
  </si>
  <si>
    <t>Přesun hmot procentní pro strojovny do výšky 6 m</t>
  </si>
  <si>
    <t>Rozvod potrubí</t>
  </si>
  <si>
    <t>733111213</t>
  </si>
  <si>
    <t>Potrubí ocelové závitové DN 15</t>
  </si>
  <si>
    <t>733111217</t>
  </si>
  <si>
    <t>Potrubí ocelové závitové DN 40</t>
  </si>
  <si>
    <t>733121218</t>
  </si>
  <si>
    <t>Potrubí ocelové hladké 57x2,9</t>
  </si>
  <si>
    <t>733121222</t>
  </si>
  <si>
    <t>Potrubí ocelové hladké 76x3</t>
  </si>
  <si>
    <t>733124119</t>
  </si>
  <si>
    <t>Redukce 65/40</t>
  </si>
  <si>
    <t>733124123</t>
  </si>
  <si>
    <t>Redukce 80/40</t>
  </si>
  <si>
    <t>733190107</t>
  </si>
  <si>
    <t>Tlaková zkouška potrubí závit do DN 40</t>
  </si>
  <si>
    <t>733190225</t>
  </si>
  <si>
    <t>Tlaková zkouška potrubí hladké  do 89/5,0</t>
  </si>
  <si>
    <t>73301</t>
  </si>
  <si>
    <t>Zhotovení závěsu /nosnik ocel. doplňkové konstrukce</t>
  </si>
  <si>
    <t>kg</t>
  </si>
  <si>
    <t>733321204</t>
  </si>
  <si>
    <t>Potrubí PPR PN 16  32x4,4</t>
  </si>
  <si>
    <t>733321205</t>
  </si>
  <si>
    <t xml:space="preserve">Potrubí PPR PN 16  40x5,6 </t>
  </si>
  <si>
    <t>733321206</t>
  </si>
  <si>
    <t>Potrubí PPR PN 16  50x6,9</t>
  </si>
  <si>
    <t>733391102</t>
  </si>
  <si>
    <t>Tlaková zkouška potrubí PPR  do50x6,9</t>
  </si>
  <si>
    <t>73302</t>
  </si>
  <si>
    <t xml:space="preserve">Demontáž potrubí /řezání pilou na krátké délky -ztížené podmínky -přesun </t>
  </si>
  <si>
    <t>Přesun hmot procentní pro rozvod potrubí  do výšky 6 m</t>
  </si>
  <si>
    <t>Armatury</t>
  </si>
  <si>
    <t>734292714</t>
  </si>
  <si>
    <t>Kulový kohout DN 20 dod.+montáž</t>
  </si>
  <si>
    <t>734292716</t>
  </si>
  <si>
    <t>Kulový kohout DN 32 dod.+montáž</t>
  </si>
  <si>
    <t>734292717</t>
  </si>
  <si>
    <t>Kulový kohout DN 40 dod.+montáž</t>
  </si>
  <si>
    <t>734292718</t>
  </si>
  <si>
    <t>Kulový kohout DN 50 dod.+montáž</t>
  </si>
  <si>
    <t>734242412</t>
  </si>
  <si>
    <t>Zpětná klapka DN 15 dod.+montáž</t>
  </si>
  <si>
    <t>Zpětná klapka DN 32 dod.+montáž</t>
  </si>
  <si>
    <t>732422416</t>
  </si>
  <si>
    <t>Zpětná klapka DN 40 dod.+montáž</t>
  </si>
  <si>
    <t>732422417</t>
  </si>
  <si>
    <t>Zpětná klapka DN 50 dod.+montáž</t>
  </si>
  <si>
    <t>734291123</t>
  </si>
  <si>
    <t>Vypouštěcí kohout DN 15 se zátkou dod.+montáž</t>
  </si>
  <si>
    <t>734291124</t>
  </si>
  <si>
    <t>Vypouštěcí kohout DN 15 s hadicovou spojkou dod.+montáž</t>
  </si>
  <si>
    <t>734421112</t>
  </si>
  <si>
    <t>Manometr  M 600/20 T110 TP1.6, 0-6 bar dod.+montáž</t>
  </si>
  <si>
    <t>73401</t>
  </si>
  <si>
    <t xml:space="preserve">Manonetrová sada – M 4con 600/20 T110 Systhermdod.+montáž </t>
  </si>
  <si>
    <t>73402</t>
  </si>
  <si>
    <t xml:space="preserve">Kontaktní manometr M 1000/20 T110 TP1.6 2xDO dod.+montáž </t>
  </si>
  <si>
    <t>734411132</t>
  </si>
  <si>
    <t>Teploměr T 120/B DN15-80 PN16 G1/2" L100 TP2  dod.+montáž</t>
  </si>
  <si>
    <t>734291243</t>
  </si>
  <si>
    <t>Filtr závitový PN 16 DN 20 dod.+montáž</t>
  </si>
  <si>
    <t>734291245</t>
  </si>
  <si>
    <t>Filtr závitový PN 16 DN 32 dod.+montáž</t>
  </si>
  <si>
    <t>734163426</t>
  </si>
  <si>
    <t>Filtr přírubový PN 16 DN 50 dod.+montáž</t>
  </si>
  <si>
    <t>734163427</t>
  </si>
  <si>
    <t>Filtr přírubový PN 16 DN 65 dod.+montáž</t>
  </si>
  <si>
    <t>734211120</t>
  </si>
  <si>
    <t>Automatický odvzdušňovací ventil DN 15 dod.+montáž</t>
  </si>
  <si>
    <t>73403</t>
  </si>
  <si>
    <t>Vodoměr WFW40.D080 Qn/Q3=1.5/2.5 L80 G3/4 T90 dod.+montáž</t>
  </si>
  <si>
    <t>73404</t>
  </si>
  <si>
    <t>Modul vodoměrový WFZ44_imp.modul REED dod.+montáž</t>
  </si>
  <si>
    <t>73405</t>
  </si>
  <si>
    <t>Vodoměr 420 Q3_16 L300 G6/4 T40 dod.+montáž</t>
  </si>
  <si>
    <t>73406</t>
  </si>
  <si>
    <t>Příslušenství elektrické HRI - A1 D10 (pro vodoměry 420) dod.+montáž</t>
  </si>
  <si>
    <t>73407</t>
  </si>
  <si>
    <t>Motýlková klapka 65UK 16/120-MP dod.+montáž</t>
  </si>
  <si>
    <t>Přesun hmot procentní pro armatury do výšky 6 m</t>
  </si>
  <si>
    <t>Vedlejší rozpočtové náklady</t>
  </si>
  <si>
    <t>99901</t>
  </si>
  <si>
    <t>Zařízení staveniště</t>
  </si>
  <si>
    <t>99902</t>
  </si>
  <si>
    <t>Provoz investora</t>
  </si>
  <si>
    <t>99903</t>
  </si>
  <si>
    <t>Koordinační činnost</t>
  </si>
  <si>
    <t>72308</t>
  </si>
  <si>
    <t xml:space="preserve">Příplatek za práce ve ztížených podmínkách </t>
  </si>
  <si>
    <t>99905</t>
  </si>
  <si>
    <t>Zakreslení skutečného stavu</t>
  </si>
  <si>
    <t>Plynoinstalace, ul.Tyršova 2346, Karviná – Mizerov</t>
  </si>
  <si>
    <t xml:space="preserve">    723 – Vnitřní plynovod</t>
  </si>
  <si>
    <t xml:space="preserve">    999 – Vedlejsí rozpočtové náklady</t>
  </si>
  <si>
    <t>Vnitřní plynovod</t>
  </si>
  <si>
    <t>723120805</t>
  </si>
  <si>
    <t>Demontáž plynovodního potrubí do DN 50</t>
  </si>
  <si>
    <t>72301</t>
  </si>
  <si>
    <r>
      <t xml:space="preserve">Demontáž potrubí -  příplatek za práci ve ztížených podmínkách, </t>
    </r>
    <r>
      <rPr>
        <sz val="9"/>
        <color indexed="58"/>
        <rFont val="Arial CE"/>
        <family val="2"/>
      </rPr>
      <t>řezání pilou na krátké délky (odvětrání potrubí při demontáži -ztížené podmínky -přesun</t>
    </r>
  </si>
  <si>
    <t>723160135</t>
  </si>
  <si>
    <t>Potrubí Cu plyn 28x1,5</t>
  </si>
  <si>
    <t>723160137</t>
  </si>
  <si>
    <t>Potrubí Cu plyn 42x1,5</t>
  </si>
  <si>
    <t>Výřez, zavaření závitu 6/4“</t>
  </si>
  <si>
    <t>723190901</t>
  </si>
  <si>
    <t>Uzavření nebo otevření potrubí</t>
  </si>
  <si>
    <t>723190907</t>
  </si>
  <si>
    <t>Odvzdušnění a napuštění potrubí</t>
  </si>
  <si>
    <t>72302</t>
  </si>
  <si>
    <t>Zhotovení závěsu /nosnik/objimky -ocel. doplňkové konstrukce</t>
  </si>
  <si>
    <t>723190908</t>
  </si>
  <si>
    <t>Tlaková zkouška potrubí Cu do 50x2</t>
  </si>
  <si>
    <t>723190909</t>
  </si>
  <si>
    <t>Neuřední tlaková zkouška potrubí</t>
  </si>
  <si>
    <t>Tepelná bezpečnostní pojistka IVAR DN 40</t>
  </si>
  <si>
    <t>72303</t>
  </si>
  <si>
    <t>Montáž bezpečnostní pojistky</t>
  </si>
  <si>
    <t>723231162</t>
  </si>
  <si>
    <t>Kulový kohout plyn DN 15 dod.+montáž</t>
  </si>
  <si>
    <t>723231163</t>
  </si>
  <si>
    <t>Kulový kohout plyn DN 20 dod.+montáž</t>
  </si>
  <si>
    <t>723231166</t>
  </si>
  <si>
    <t>Kulový kohout plyn DN 40 dod.+montáž</t>
  </si>
  <si>
    <t>734421101</t>
  </si>
  <si>
    <t>Manometr/tlakoměr</t>
  </si>
  <si>
    <t>72304</t>
  </si>
  <si>
    <t>Záslepka 1/2“ dod.+ montáž</t>
  </si>
  <si>
    <t>72305</t>
  </si>
  <si>
    <t>Přechod ocel DN 40/Cu 42x1,5 dod.+montáž</t>
  </si>
  <si>
    <t>72306</t>
  </si>
  <si>
    <t>Revize plynu</t>
  </si>
  <si>
    <t>723199100</t>
  </si>
  <si>
    <t>Štítky orientační dod.+montáž</t>
  </si>
  <si>
    <t>72307</t>
  </si>
  <si>
    <t>Páska žlutá, značení potrubí 10 m</t>
  </si>
  <si>
    <t>998723201</t>
  </si>
  <si>
    <t>Přesun hmot procentní pro vnitřní plynovod v objektech v do 6 m</t>
  </si>
  <si>
    <t>Příplatek za práce ve ztížených podmínkách (výška 1,2 m)</t>
  </si>
  <si>
    <t>99904</t>
  </si>
  <si>
    <t>ROZPOČET</t>
  </si>
  <si>
    <t>Měření a regulace</t>
  </si>
  <si>
    <t>12/2023</t>
  </si>
  <si>
    <t>P.Č.</t>
  </si>
  <si>
    <t>TV</t>
  </si>
  <si>
    <t>KCN</t>
  </si>
  <si>
    <t>Kód položky</t>
  </si>
  <si>
    <t>Množství celkem</t>
  </si>
  <si>
    <t>Cena jednotková</t>
  </si>
  <si>
    <t>Dodávka</t>
  </si>
  <si>
    <t>Dodávka řídícího systému a materiálu měření a regulace</t>
  </si>
  <si>
    <t>PK</t>
  </si>
  <si>
    <t>SPC1</t>
  </si>
  <si>
    <t>Regulátor 8xAI,8xDI,8xDO 4xAO, integrovaný displej, web server</t>
  </si>
  <si>
    <t>SPC2</t>
  </si>
  <si>
    <t>Rozšiřující modul 12xUI, napájení 24V DC</t>
  </si>
  <si>
    <t>SPC3</t>
  </si>
  <si>
    <t>Dvoustupňový detektor plynu, napájení 230V AC, IP20</t>
  </si>
  <si>
    <t>SPC4</t>
  </si>
  <si>
    <t>Dvoustupňový detektor  "CO", napájení 230V AC, IP20</t>
  </si>
  <si>
    <t>SPC5</t>
  </si>
  <si>
    <t xml:space="preserve">Venkovní čidlo teploty Ni1000, -30 až +100°C, IP65                                                                                          </t>
  </si>
  <si>
    <t>SPC6</t>
  </si>
  <si>
    <t xml:space="preserve">Snímač teploty do jímky Ni1000,-30 až 130°C, 100 mm, včetně jímky 100 mm                                                                                   </t>
  </si>
  <si>
    <t xml:space="preserve">Snímač teploty do jímky Ni1000,-30 až 130°C, 220 mm, včetně jímky 200 mm                                                                                   </t>
  </si>
  <si>
    <t>SPC7</t>
  </si>
  <si>
    <t>Termostat 40-120°C, kontaktní výstup</t>
  </si>
  <si>
    <t>SPC8</t>
  </si>
  <si>
    <t xml:space="preserve">Plováčkový snímač hladiny, magnetický kontakt                                                               </t>
  </si>
  <si>
    <t>SPC9</t>
  </si>
  <si>
    <t xml:space="preserve">Snímač tlaku 0-6 bar, napájení 24V DC, výstup 4-20 mA                                                             </t>
  </si>
  <si>
    <t>SPC10</t>
  </si>
  <si>
    <t xml:space="preserve">Kontaktní snímač tlaku, rozsah 0,2 až 8 bar, G1/4“, IP44                                                                 </t>
  </si>
  <si>
    <t>21-M</t>
  </si>
  <si>
    <t>Elektromontáže</t>
  </si>
  <si>
    <t>921</t>
  </si>
  <si>
    <t>210800547</t>
  </si>
  <si>
    <t>Montáž měděných vodičů CY, HO5V, HO7V, NYM, NYY, YY 6 mm2 uložených pevně</t>
  </si>
  <si>
    <t>M</t>
  </si>
  <si>
    <t>MAT</t>
  </si>
  <si>
    <t>341421570</t>
  </si>
  <si>
    <t>vodič silový s Cu jádrem CY H07 V-K 6 mm2</t>
  </si>
  <si>
    <t>210810055</t>
  </si>
  <si>
    <t>Montáž měděných kabelů CYKY, CYKYD, CYKYDY, NYM, NYY, 750 V 5x1,5 mm2 uložených pevně</t>
  </si>
  <si>
    <t>341110050</t>
  </si>
  <si>
    <t>kabel silový s Cu jádrem CYKY 2x1,5 mm2</t>
  </si>
  <si>
    <t>341110300</t>
  </si>
  <si>
    <t>kabel silový s Cu jádrem CYKY 3x1,5 mm2</t>
  </si>
  <si>
    <t>210810046</t>
  </si>
  <si>
    <t>Montáž měděných kabelů CYKY, CYKYD, CYKYDY, NYM, NYY,750 V 3x2,5 mm2 uložených pevně</t>
  </si>
  <si>
    <t>341110360</t>
  </si>
  <si>
    <t>kabel silový s Cu jádrem CYKY 3x2,5 mm2</t>
  </si>
  <si>
    <t>210810057</t>
  </si>
  <si>
    <t>Montáž měděných kabelů CYKY, CYKYD, CYKYDY, NYM, NYY, 750 V 5x4 mm2 uložených pevně</t>
  </si>
  <si>
    <t>341110980</t>
  </si>
  <si>
    <t>kabel silový s Cu jádrem CYKY 5x4 mm2</t>
  </si>
  <si>
    <t>210860221</t>
  </si>
  <si>
    <t>Montáž měděných kabelů speciálních JYTY s Al folií 2x1 mm uložených pevně</t>
  </si>
  <si>
    <t>341215500</t>
  </si>
  <si>
    <t>kabel sdělovací JYTY Al laminovanou fólií 2x1 mm</t>
  </si>
  <si>
    <t>210860222</t>
  </si>
  <si>
    <t>Montáž měděných kabelů speciálních JYTY s Al folií 4x1 mm uložených pevně</t>
  </si>
  <si>
    <t>341215540</t>
  </si>
  <si>
    <t>kabel sdělovací JYTY Al laminovanou fólií 4x1 mm</t>
  </si>
  <si>
    <t>Montáž nástěnných vypínačů seriových pro prostředí základní nebo vlhké</t>
  </si>
  <si>
    <t>34502674</t>
  </si>
  <si>
    <t>3553-05929 S vypínač č.5 na povrch IP44</t>
  </si>
  <si>
    <t>210010351</t>
  </si>
  <si>
    <t>Montáž rozvodek nástěnných plastových čtyřhranných ACIDUR vodič D do 4 mm2</t>
  </si>
  <si>
    <t>Krabice do vhka IP43, včetně svorkovnice</t>
  </si>
  <si>
    <t>Montáž rozvodek nástěnných plastových čtyřhranných ACIDUR vodič D do 6 mm2</t>
  </si>
  <si>
    <t>Krabice do vhka Acidur do 6 mm2, včetně svorkovnice</t>
  </si>
  <si>
    <t>210010102</t>
  </si>
  <si>
    <t>Montáž lišt protahovacích šířky do 40 mm</t>
  </si>
  <si>
    <t>lišta elektroinstalační vkládací z PVC LV 18x13</t>
  </si>
  <si>
    <t>lišta elektroinstalační vkládací z PVC LHD 40x20</t>
  </si>
  <si>
    <t>Montáž trubky tuhé D20 pevně</t>
  </si>
  <si>
    <t>Trubka tuhá PVC 750 N 13,5 mm</t>
  </si>
  <si>
    <t>Kabelový žlab včetně víka a podpěrek do 100x50 mm</t>
  </si>
  <si>
    <t xml:space="preserve">Drátový žlab 50 x 50 mm včetně podpěrek </t>
  </si>
  <si>
    <t>Montáž rozvodnic běžných oceloplechových nebo plastových do 150 kg</t>
  </si>
  <si>
    <t>210100001</t>
  </si>
  <si>
    <t>Ukončení vodičů v rozváděči nebo na přístroji včetně zapojení průřezu žíly do 2,5 mm2</t>
  </si>
  <si>
    <t>210100002</t>
  </si>
  <si>
    <t>Ukončení vodičů v rozváděči nebo na přístroji včetně zapojení průřezu žíly do 6 mm2</t>
  </si>
  <si>
    <t>210100351</t>
  </si>
  <si>
    <t>Napojení stávajících průmyslových zářivkových svítidel - ucpávka do P21</t>
  </si>
  <si>
    <t>210111021</t>
  </si>
  <si>
    <t>Montáž zásuvka chráněná v krabici šroubové připojení 2P+PE prostředí základní, vlhké</t>
  </si>
  <si>
    <t>34502823</t>
  </si>
  <si>
    <t xml:space="preserve">5518-2929B zásuvka IP 44 na povrch </t>
  </si>
  <si>
    <t>210110502</t>
  </si>
  <si>
    <t>Montáž spínačů vestavných vačkových S25 A, 01 až 02 se zapojením vodičů</t>
  </si>
  <si>
    <t>Ovládač nouzového zastavení XAL-K174 ve skříňce, IP65</t>
  </si>
  <si>
    <t>971031300</t>
  </si>
  <si>
    <t>Vybourání otvorů ve zdivu cihelném plochy do 0,0225 m2 tloušťky do 45 cm</t>
  </si>
  <si>
    <t>Demontáže stávající elektroinstalace a MaR</t>
  </si>
  <si>
    <t>hod</t>
  </si>
  <si>
    <t>36-M</t>
  </si>
  <si>
    <t>Montáž provozních,měřících a regulačních zařízení</t>
  </si>
  <si>
    <t>936</t>
  </si>
  <si>
    <t>360410001</t>
  </si>
  <si>
    <t>Montáž teploměry jednoduché délky do 630 mm</t>
  </si>
  <si>
    <t>360810101</t>
  </si>
  <si>
    <t>Příprava a zakončení práce - tuzemské přístroje do 2 kg</t>
  </si>
  <si>
    <t>360831011</t>
  </si>
  <si>
    <t>Montáž přístroje na odběr, hmotnost do 2 kg</t>
  </si>
  <si>
    <t>360820501</t>
  </si>
  <si>
    <t>Manipulace v montážní zóně - tuzemské přístroje do 2 kg</t>
  </si>
  <si>
    <t>Montáž regulátoru tlaku</t>
  </si>
  <si>
    <t>Montáž detektorů koncentrace plynu, "CO"</t>
  </si>
  <si>
    <t>361410052</t>
  </si>
  <si>
    <t>Montáž regulátoru teploty stonkový, typ 61 134</t>
  </si>
  <si>
    <t>Montáž snímače zaplavení</t>
  </si>
  <si>
    <t>Montáž odporového teploměru - venkovní, prostorový</t>
  </si>
  <si>
    <t>Napojení čerpadla</t>
  </si>
  <si>
    <t>Napojení kotle, kaskádového regulátotru</t>
  </si>
  <si>
    <t>360430051</t>
  </si>
  <si>
    <t xml:space="preserve">Montáž servomotoru </t>
  </si>
  <si>
    <t xml:space="preserve">Montáž snímače tlaku </t>
  </si>
  <si>
    <t>Montáž solenoidového ventilu</t>
  </si>
  <si>
    <t>Služby k řídícímu systému</t>
  </si>
  <si>
    <t>Zpracování uživatelských programů</t>
  </si>
  <si>
    <t>bod</t>
  </si>
  <si>
    <t>Oživení a provedení zkoušek</t>
  </si>
  <si>
    <t>Test 1 :1</t>
  </si>
  <si>
    <t>Nastavenín GSM hlásiče</t>
  </si>
  <si>
    <t>Dokumentace DSPS</t>
  </si>
  <si>
    <t>Revize elektro</t>
  </si>
  <si>
    <t>Rozvaděče  dodávka + montáž</t>
  </si>
  <si>
    <t>Rozbor</t>
  </si>
  <si>
    <t>Rozvaděč DT-1 montáž</t>
  </si>
  <si>
    <t>Rozvaděč DT-1 dodávka materiálu</t>
  </si>
  <si>
    <t>Celkem</t>
  </si>
  <si>
    <t>Položka</t>
  </si>
  <si>
    <t>Jednot. cena</t>
  </si>
  <si>
    <t>Celkem montáž</t>
  </si>
  <si>
    <t>[ min  ]</t>
  </si>
  <si>
    <t>[ min ]</t>
  </si>
  <si>
    <t>E-2020-1</t>
  </si>
  <si>
    <t>Vypínač A/40/3</t>
  </si>
  <si>
    <t>ks</t>
  </si>
  <si>
    <t>E-2000-1</t>
  </si>
  <si>
    <t xml:space="preserve">Jednofázový jistič  </t>
  </si>
  <si>
    <t>Pomocný kontakt k jističi</t>
  </si>
  <si>
    <t>E-2005-1</t>
  </si>
  <si>
    <t>Modulární přepínač BZ106731</t>
  </si>
  <si>
    <t>E-2006-1</t>
  </si>
  <si>
    <t xml:space="preserve">Proudový chránič  B-25/2/003, 25A 30 mA </t>
  </si>
  <si>
    <t>E-0100-1</t>
  </si>
  <si>
    <t xml:space="preserve">Pojistka trubičková na DIN lištu </t>
  </si>
  <si>
    <t>J-3010-1</t>
  </si>
  <si>
    <t>Zdroj 230V AC/24V DC 60W</t>
  </si>
  <si>
    <t>R-1140-1</t>
  </si>
  <si>
    <t>Zářivkové svítidlo 1x9W s vypínačem</t>
  </si>
  <si>
    <t>D-1623-1</t>
  </si>
  <si>
    <t xml:space="preserve">Zásuvka modulární  230V/16A </t>
  </si>
  <si>
    <t>H-2850-1</t>
  </si>
  <si>
    <t>Pomocné relé 2x8A,+patice</t>
  </si>
  <si>
    <t xml:space="preserve">Pomocné relé RS410 3x8A, cívka 24 DC, 230V AC+patice </t>
  </si>
  <si>
    <t>F-0210-1</t>
  </si>
  <si>
    <t>Stykač 9A AC3, cívka 230V AC</t>
  </si>
  <si>
    <t>G-0020-1</t>
  </si>
  <si>
    <t xml:space="preserve">Ovládač pomocných obvodů  I-0-II </t>
  </si>
  <si>
    <t>G-5130-0</t>
  </si>
  <si>
    <t xml:space="preserve">Signálka LED </t>
  </si>
  <si>
    <t>Tlačítkový ovládač  0-I</t>
  </si>
  <si>
    <t>Svodič přepětí SLP 275/V2</t>
  </si>
  <si>
    <t>Přepěťová ochrana 3.stupeň  DA-275-DF10, 230V AC, 10A s vf. ftrem</t>
  </si>
  <si>
    <t>K-1260-1</t>
  </si>
  <si>
    <t>Regulátor včetně modulů</t>
  </si>
  <si>
    <t>P-0195-1</t>
  </si>
  <si>
    <t xml:space="preserve">Ukončení vodičů na regulátoru </t>
  </si>
  <si>
    <t>Řadová svorkovnice do 2,5 mm2</t>
  </si>
  <si>
    <t>Řadová svorkovnice do 6 mm2</t>
  </si>
  <si>
    <t>P-4040-0</t>
  </si>
  <si>
    <t>Vývodka  PG9</t>
  </si>
  <si>
    <t>Vývodka  PG11</t>
  </si>
  <si>
    <t>Vývodka  PG13,5, PG16</t>
  </si>
  <si>
    <t>Součet</t>
  </si>
  <si>
    <t>min</t>
  </si>
  <si>
    <t>Součet hodiny</t>
  </si>
  <si>
    <t>42,0755 hod</t>
  </si>
  <si>
    <t xml:space="preserve">Hodinová sazba </t>
  </si>
  <si>
    <t>520.-Kč/hod</t>
  </si>
  <si>
    <t xml:space="preserve">Jedn. cena </t>
  </si>
  <si>
    <t>Celkem dodávka</t>
  </si>
  <si>
    <t>dodávka [Kč]</t>
  </si>
  <si>
    <t>[ Kč ]</t>
  </si>
  <si>
    <t>MATERIÁL</t>
  </si>
  <si>
    <t>Jednofázový jistič  B/6/1 6A</t>
  </si>
  <si>
    <t>Jednofázový jistič  B/10/1 10A</t>
  </si>
  <si>
    <t>Jednofázový jistič  B/16/1 16A</t>
  </si>
  <si>
    <t xml:space="preserve">Pomocný kontakt k jističi </t>
  </si>
  <si>
    <t xml:space="preserve">Proudový chránič B/25/4/003, 25A 30 mA </t>
  </si>
  <si>
    <t>LED svítidlo 1x9W s vypínačem</t>
  </si>
  <si>
    <t>¨2</t>
  </si>
  <si>
    <t xml:space="preserve">Pomocné relé  RT424024 2x8A, cívka 24V DC+patice </t>
  </si>
  <si>
    <t xml:space="preserve">Pomocné relé  RT424730 2x8A, cívka 230V AC+patice </t>
  </si>
  <si>
    <t>Razová oddělovací tlumivka RTO 16</t>
  </si>
  <si>
    <t>Přepěťová ochrana 3.stupeň  DA-275-DF10, 230V AC, 10A s vf. fitrem</t>
  </si>
  <si>
    <t>Tlačítkový ovládač  M216590 0-I černý</t>
  </si>
  <si>
    <t>Ovládač pomocných obvodů I-0-II, prosvětlený</t>
  </si>
  <si>
    <t>Propojovací díl MM216374</t>
  </si>
  <si>
    <t>Kontakt zadní MM216376</t>
  </si>
  <si>
    <t>Signálka LED  24V AC, zelená k prosvětlenému ovládači</t>
  </si>
  <si>
    <t>Signálka LED  24V AC, červená</t>
  </si>
  <si>
    <t>Signálka LED  230V AC žlutá</t>
  </si>
  <si>
    <t>Signálka LED  230V AC červená</t>
  </si>
  <si>
    <t>Vývodka  PG13,5</t>
  </si>
  <si>
    <t>Vývodka  PG16</t>
  </si>
  <si>
    <t>Nástěnný rozvaděč 800/800/260 mm,vč.mont.desky</t>
  </si>
  <si>
    <t>Pomocný materiál, korýtka, vodiče</t>
  </si>
  <si>
    <t xml:space="preserve">Celkem </t>
  </si>
  <si>
    <t>Dodatek – Doplnění měřiče tepla pro ohřev teplé užitkové vody</t>
  </si>
  <si>
    <t>731010</t>
  </si>
  <si>
    <t>Měřič tepla ultrazvukový MT DIEHL Sharky 775 130° DN 25 (G5/4“) 6m3/h l=260mm</t>
  </si>
  <si>
    <t>731011</t>
  </si>
  <si>
    <t>Montáž měřiče tepla (plombování, montáž jímky do přívodu)</t>
  </si>
  <si>
    <t>731012</t>
  </si>
  <si>
    <t>Šroubení (sada) DN 32</t>
  </si>
  <si>
    <t>731013</t>
  </si>
  <si>
    <t>Montáž šroubení</t>
  </si>
  <si>
    <t>731014</t>
  </si>
  <si>
    <t>Jímka 85 mm</t>
  </si>
  <si>
    <t>731015</t>
  </si>
  <si>
    <t>Parametrizace, konfigurace MT, evidence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</si>
</sst>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###;\-####"/>
    <numFmt numFmtId="165" formatCode="dd\.mm\.yyyy"/>
    <numFmt numFmtId="166" formatCode="#,##0.00%"/>
    <numFmt numFmtId="167" formatCode="#,##0.00000"/>
    <numFmt numFmtId="168" formatCode="#,##0.000"/>
    <numFmt numFmtId="169" formatCode="_-* #,##0.00&quot; Kč&quot;_-;\-* #,##0.00&quot; Kč&quot;_-;_-* \-??&quot; Kč&quot;_-;_-@_-"/>
    <numFmt numFmtId="170" formatCode="#,##0.000;\-#,##0.000"/>
    <numFmt numFmtId="171" formatCode="#,##0.00&quot; Kč&quot;"/>
  </numFmts>
  <fonts count="80">
    <font>
      <sz val="10"/>
      <name val="Arial"/>
      <family val="2"/>
    </font>
    <font>
      <b/>
      <sz val="14"/>
      <color indexed="10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color indexed="20"/>
      <name val="Arial"/>
      <family val="2"/>
    </font>
    <font>
      <b/>
      <sz val="8"/>
      <name val="Arial"/>
      <family val="2"/>
    </font>
    <font>
      <b/>
      <u val="single"/>
      <sz val="8"/>
      <color indexed="10"/>
      <name val="Arial"/>
      <family val="2"/>
    </font>
    <font>
      <sz val="8"/>
      <color indexed="48"/>
      <name val="Arial CE"/>
      <family val="2"/>
    </font>
    <font>
      <b/>
      <sz val="14"/>
      <name val="Arial CE"/>
      <family val="2"/>
    </font>
    <font>
      <sz val="10"/>
      <color indexed="48"/>
      <name val="Arial CE"/>
      <family val="2"/>
    </font>
    <font>
      <sz val="10"/>
      <color indexed="55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2"/>
      <color indexed="37"/>
      <name val="Arial CE"/>
      <family val="2"/>
    </font>
    <font>
      <sz val="8"/>
      <color indexed="55"/>
      <name val="Arial CE"/>
      <family val="2"/>
    </font>
    <font>
      <b/>
      <sz val="12"/>
      <name val="Arial CE"/>
      <family val="2"/>
    </font>
    <font>
      <b/>
      <sz val="10"/>
      <color indexed="63"/>
      <name val="Arial CE"/>
      <family val="2"/>
    </font>
    <font>
      <sz val="9"/>
      <name val="Arial CE"/>
      <family val="2"/>
    </font>
    <font>
      <b/>
      <sz val="12"/>
      <color indexed="16"/>
      <name val="Arial CE"/>
      <family val="2"/>
    </font>
    <font>
      <sz val="12"/>
      <color indexed="56"/>
      <name val="Arial CE"/>
      <family val="2"/>
    </font>
    <font>
      <sz val="12"/>
      <color indexed="12"/>
      <name val="Arial CE"/>
      <family val="2"/>
    </font>
    <font>
      <sz val="12"/>
      <color indexed="39"/>
      <name val="Arial CE"/>
      <family val="2"/>
    </font>
    <font>
      <sz val="10"/>
      <color indexed="56"/>
      <name val="Arial CE"/>
      <family val="2"/>
    </font>
    <font>
      <sz val="9"/>
      <color indexed="55"/>
      <name val="Arial CE"/>
      <family val="2"/>
    </font>
    <font>
      <sz val="8"/>
      <color indexed="37"/>
      <name val="Arial CE"/>
      <family val="2"/>
    </font>
    <font>
      <sz val="12"/>
      <color indexed="18"/>
      <name val="Arial CE"/>
      <family val="2"/>
    </font>
    <font>
      <sz val="8"/>
      <color indexed="56"/>
      <name val="Arial CE"/>
      <family val="2"/>
    </font>
    <font>
      <sz val="9"/>
      <color indexed="56"/>
      <name val="Arial CE"/>
      <family val="2"/>
    </font>
    <font>
      <sz val="9"/>
      <color indexed="58"/>
      <name val="Arial CE"/>
      <family val="2"/>
    </font>
    <font>
      <sz val="9"/>
      <color indexed="8"/>
      <name val="Arial CE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b/>
      <u val="single"/>
      <sz val="8"/>
      <name val="Arial"/>
      <family val="2"/>
    </font>
    <font>
      <sz val="10"/>
      <color indexed="10"/>
      <name val="Arial"/>
      <family val="2"/>
    </font>
    <font>
      <b/>
      <sz val="8"/>
      <color indexed="20"/>
      <name val="Arial CE"/>
      <family val="2"/>
    </font>
    <font>
      <sz val="9"/>
      <color indexed="10"/>
      <name val="Arial"/>
      <family val="2"/>
    </font>
    <font>
      <b/>
      <sz val="10"/>
      <color indexed="20"/>
      <name val="Arial"/>
      <family val="2"/>
    </font>
    <font>
      <sz val="9"/>
      <name val="Arial"/>
      <family val="2"/>
    </font>
    <font>
      <sz val="11"/>
      <name val="Arial CE"/>
      <family val="2"/>
    </font>
    <font>
      <sz val="8"/>
      <name val="Segoe U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47"/>
      </left>
      <right style="hair">
        <color indexed="47"/>
      </right>
      <top style="hair">
        <color indexed="47"/>
      </top>
      <bottom style="hair">
        <color indexed="47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>
      <alignment/>
      <protection/>
    </xf>
    <xf numFmtId="0" fontId="66" fillId="20" borderId="2" applyNumberFormat="0" applyAlignment="0" applyProtection="0"/>
    <xf numFmtId="169" fontId="0" fillId="0" borderId="0" applyFill="0" applyBorder="0" applyAlignment="0" applyProtection="0"/>
    <xf numFmtId="42" fontId="0" fillId="0" borderId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72" fillId="0" borderId="7" applyNumberFormat="0" applyFill="0" applyAlignment="0" applyProtection="0"/>
    <xf numFmtId="0" fontId="73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0" fillId="0" borderId="0" xfId="0" applyAlignment="1" applyProtection="1">
      <alignment horizontal="left" vertical="top"/>
      <protection/>
    </xf>
    <xf numFmtId="0" fontId="1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left" vertical="center"/>
      <protection/>
    </xf>
    <xf numFmtId="49" fontId="3" fillId="33" borderId="0" xfId="0" applyNumberFormat="1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164" fontId="3" fillId="34" borderId="13" xfId="0" applyNumberFormat="1" applyFont="1" applyFill="1" applyBorder="1" applyAlignment="1" applyProtection="1">
      <alignment horizontal="center" vertical="center"/>
      <protection/>
    </xf>
    <xf numFmtId="164" fontId="3" fillId="34" borderId="14" xfId="0" applyNumberFormat="1" applyFont="1" applyFill="1" applyBorder="1" applyAlignment="1" applyProtection="1">
      <alignment horizontal="center" vertical="center"/>
      <protection/>
    </xf>
    <xf numFmtId="164" fontId="3" fillId="34" borderId="15" xfId="0" applyNumberFormat="1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left"/>
      <protection/>
    </xf>
    <xf numFmtId="0" fontId="0" fillId="33" borderId="17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39" fontId="5" fillId="0" borderId="0" xfId="0" applyNumberFormat="1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39" fontId="7" fillId="0" borderId="0" xfId="0" applyNumberFormat="1" applyFont="1" applyAlignment="1" applyProtection="1">
      <alignment horizontal="right" vertical="center"/>
      <protection/>
    </xf>
    <xf numFmtId="0" fontId="3" fillId="0" borderId="0" xfId="36">
      <alignment/>
      <protection/>
    </xf>
    <xf numFmtId="0" fontId="8" fillId="35" borderId="0" xfId="36" applyFont="1" applyFill="1" applyBorder="1" applyAlignment="1">
      <alignment horizontal="center" vertical="center"/>
      <protection/>
    </xf>
    <xf numFmtId="0" fontId="3" fillId="0" borderId="0" xfId="36" applyFont="1" applyAlignment="1">
      <alignment horizontal="left" vertical="center"/>
      <protection/>
    </xf>
    <xf numFmtId="0" fontId="3" fillId="0" borderId="18" xfId="36" applyBorder="1">
      <alignment/>
      <protection/>
    </xf>
    <xf numFmtId="0" fontId="3" fillId="0" borderId="19" xfId="36" applyBorder="1">
      <alignment/>
      <protection/>
    </xf>
    <xf numFmtId="0" fontId="3" fillId="0" borderId="20" xfId="36" applyBorder="1">
      <alignment/>
      <protection/>
    </xf>
    <xf numFmtId="0" fontId="3" fillId="0" borderId="21" xfId="36" applyBorder="1">
      <alignment/>
      <protection/>
    </xf>
    <xf numFmtId="0" fontId="9" fillId="0" borderId="0" xfId="36" applyFont="1" applyAlignment="1">
      <alignment horizontal="left" vertical="center"/>
      <protection/>
    </xf>
    <xf numFmtId="0" fontId="10" fillId="0" borderId="0" xfId="36" applyFont="1" applyAlignment="1">
      <alignment horizontal="left" vertical="center"/>
      <protection/>
    </xf>
    <xf numFmtId="0" fontId="11" fillId="0" borderId="0" xfId="36" applyFont="1" applyAlignment="1">
      <alignment horizontal="left" vertical="center"/>
      <protection/>
    </xf>
    <xf numFmtId="0" fontId="3" fillId="0" borderId="0" xfId="36" applyFont="1" applyAlignment="1">
      <alignment vertical="center"/>
      <protection/>
    </xf>
    <xf numFmtId="0" fontId="3" fillId="0" borderId="21" xfId="36" applyFont="1" applyBorder="1" applyAlignment="1">
      <alignment vertical="center"/>
      <protection/>
    </xf>
    <xf numFmtId="0" fontId="3" fillId="0" borderId="0" xfId="36" applyAlignment="1">
      <alignment vertical="center"/>
      <protection/>
    </xf>
    <xf numFmtId="0" fontId="3" fillId="0" borderId="20" xfId="36" applyFont="1" applyBorder="1" applyAlignment="1">
      <alignment vertical="center"/>
      <protection/>
    </xf>
    <xf numFmtId="0" fontId="13" fillId="0" borderId="0" xfId="36" applyFont="1" applyAlignment="1">
      <alignment horizontal="left" vertical="center"/>
      <protection/>
    </xf>
    <xf numFmtId="165" fontId="13" fillId="0" borderId="0" xfId="36" applyNumberFormat="1" applyFont="1" applyAlignment="1">
      <alignment horizontal="left" vertical="center"/>
      <protection/>
    </xf>
    <xf numFmtId="0" fontId="13" fillId="33" borderId="0" xfId="36" applyFont="1" applyFill="1" applyAlignment="1" applyProtection="1">
      <alignment horizontal="left" vertical="center"/>
      <protection locked="0"/>
    </xf>
    <xf numFmtId="0" fontId="3" fillId="0" borderId="0" xfId="36" applyFont="1" applyAlignment="1">
      <alignment vertical="center" wrapText="1"/>
      <protection/>
    </xf>
    <xf numFmtId="0" fontId="3" fillId="0" borderId="21" xfId="36" applyFont="1" applyBorder="1" applyAlignment="1">
      <alignment vertical="center" wrapText="1"/>
      <protection/>
    </xf>
    <xf numFmtId="0" fontId="3" fillId="0" borderId="0" xfId="36" applyAlignment="1">
      <alignment vertical="center" wrapText="1"/>
      <protection/>
    </xf>
    <xf numFmtId="0" fontId="3" fillId="0" borderId="20" xfId="36" applyFont="1" applyBorder="1" applyAlignment="1">
      <alignment vertical="center" wrapText="1"/>
      <protection/>
    </xf>
    <xf numFmtId="0" fontId="3" fillId="0" borderId="22" xfId="36" applyFont="1" applyBorder="1" applyAlignment="1">
      <alignment vertical="center"/>
      <protection/>
    </xf>
    <xf numFmtId="0" fontId="14" fillId="0" borderId="0" xfId="36" applyFont="1" applyAlignment="1">
      <alignment horizontal="left" vertical="center"/>
      <protection/>
    </xf>
    <xf numFmtId="4" fontId="15" fillId="0" borderId="0" xfId="36" applyNumberFormat="1" applyFont="1" applyAlignment="1">
      <alignment vertical="center"/>
      <protection/>
    </xf>
    <xf numFmtId="0" fontId="11" fillId="0" borderId="0" xfId="36" applyFont="1" applyAlignment="1">
      <alignment horizontal="right" vertical="center"/>
      <protection/>
    </xf>
    <xf numFmtId="0" fontId="16" fillId="0" borderId="0" xfId="36" applyFont="1" applyAlignment="1">
      <alignment horizontal="left" vertical="center"/>
      <protection/>
    </xf>
    <xf numFmtId="4" fontId="11" fillId="0" borderId="0" xfId="36" applyNumberFormat="1" applyFont="1" applyAlignment="1">
      <alignment vertical="center"/>
      <protection/>
    </xf>
    <xf numFmtId="166" fontId="11" fillId="0" borderId="0" xfId="36" applyNumberFormat="1" applyFont="1" applyAlignment="1">
      <alignment horizontal="right" vertical="center"/>
      <protection/>
    </xf>
    <xf numFmtId="0" fontId="3" fillId="36" borderId="0" xfId="36" applyFont="1" applyFill="1" applyAlignment="1">
      <alignment vertical="center"/>
      <protection/>
    </xf>
    <xf numFmtId="0" fontId="17" fillId="36" borderId="23" xfId="36" applyFont="1" applyFill="1" applyBorder="1" applyAlignment="1">
      <alignment horizontal="left" vertical="center"/>
      <protection/>
    </xf>
    <xf numFmtId="0" fontId="3" fillId="36" borderId="24" xfId="36" applyFont="1" applyFill="1" applyBorder="1" applyAlignment="1">
      <alignment vertical="center"/>
      <protection/>
    </xf>
    <xf numFmtId="0" fontId="17" fillId="36" borderId="24" xfId="36" applyFont="1" applyFill="1" applyBorder="1" applyAlignment="1">
      <alignment horizontal="right" vertical="center"/>
      <protection/>
    </xf>
    <xf numFmtId="0" fontId="17" fillId="36" borderId="24" xfId="36" applyFont="1" applyFill="1" applyBorder="1" applyAlignment="1">
      <alignment horizontal="center" vertical="center"/>
      <protection/>
    </xf>
    <xf numFmtId="4" fontId="17" fillId="36" borderId="24" xfId="36" applyNumberFormat="1" applyFont="1" applyFill="1" applyBorder="1" applyAlignment="1">
      <alignment vertical="center"/>
      <protection/>
    </xf>
    <xf numFmtId="0" fontId="3" fillId="36" borderId="25" xfId="36" applyFont="1" applyFill="1" applyBorder="1" applyAlignment="1">
      <alignment vertical="center"/>
      <protection/>
    </xf>
    <xf numFmtId="0" fontId="3" fillId="0" borderId="21" xfId="36" applyBorder="1" applyAlignment="1">
      <alignment vertical="center"/>
      <protection/>
    </xf>
    <xf numFmtId="0" fontId="18" fillId="0" borderId="26" xfId="36" applyFont="1" applyBorder="1" applyAlignment="1">
      <alignment horizontal="left" vertical="center"/>
      <protection/>
    </xf>
    <xf numFmtId="0" fontId="3" fillId="0" borderId="26" xfId="36" applyBorder="1" applyAlignment="1">
      <alignment vertical="center"/>
      <protection/>
    </xf>
    <xf numFmtId="0" fontId="3" fillId="0" borderId="20" xfId="36" applyBorder="1" applyAlignment="1">
      <alignment vertical="center"/>
      <protection/>
    </xf>
    <xf numFmtId="0" fontId="11" fillId="0" borderId="27" xfId="36" applyFont="1" applyBorder="1" applyAlignment="1">
      <alignment horizontal="left" vertical="center"/>
      <protection/>
    </xf>
    <xf numFmtId="0" fontId="3" fillId="0" borderId="27" xfId="36" applyFont="1" applyBorder="1" applyAlignment="1">
      <alignment vertical="center"/>
      <protection/>
    </xf>
    <xf numFmtId="0" fontId="11" fillId="0" borderId="27" xfId="36" applyFont="1" applyBorder="1" applyAlignment="1">
      <alignment horizontal="center" vertical="center"/>
      <protection/>
    </xf>
    <xf numFmtId="0" fontId="11" fillId="0" borderId="27" xfId="36" applyFont="1" applyBorder="1" applyAlignment="1">
      <alignment horizontal="right" vertical="center"/>
      <protection/>
    </xf>
    <xf numFmtId="0" fontId="3" fillId="0" borderId="26" xfId="36" applyFont="1" applyBorder="1" applyAlignment="1">
      <alignment vertical="center"/>
      <protection/>
    </xf>
    <xf numFmtId="0" fontId="3" fillId="0" borderId="28" xfId="36" applyFont="1" applyBorder="1" applyAlignment="1">
      <alignment vertical="center"/>
      <protection/>
    </xf>
    <xf numFmtId="0" fontId="3" fillId="0" borderId="29" xfId="36" applyFont="1" applyBorder="1" applyAlignment="1">
      <alignment vertical="center"/>
      <protection/>
    </xf>
    <xf numFmtId="0" fontId="3" fillId="0" borderId="18" xfId="36" applyFont="1" applyBorder="1" applyAlignment="1">
      <alignment vertical="center"/>
      <protection/>
    </xf>
    <xf numFmtId="0" fontId="3" fillId="0" borderId="19" xfId="36" applyFont="1" applyBorder="1" applyAlignment="1">
      <alignment vertical="center"/>
      <protection/>
    </xf>
    <xf numFmtId="0" fontId="13" fillId="0" borderId="0" xfId="36" applyFont="1" applyAlignment="1">
      <alignment horizontal="left" vertical="center" wrapText="1"/>
      <protection/>
    </xf>
    <xf numFmtId="0" fontId="19" fillId="36" borderId="0" xfId="36" applyFont="1" applyFill="1" applyAlignment="1">
      <alignment horizontal="left" vertical="center"/>
      <protection/>
    </xf>
    <xf numFmtId="0" fontId="19" fillId="36" borderId="0" xfId="36" applyFont="1" applyFill="1" applyAlignment="1">
      <alignment horizontal="right" vertical="center"/>
      <protection/>
    </xf>
    <xf numFmtId="0" fontId="20" fillId="0" borderId="0" xfId="36" applyFont="1" applyAlignment="1">
      <alignment horizontal="left" vertical="center"/>
      <protection/>
    </xf>
    <xf numFmtId="4" fontId="22" fillId="0" borderId="0" xfId="36" applyNumberFormat="1" applyFont="1" applyAlignment="1">
      <alignment vertical="center"/>
      <protection/>
    </xf>
    <xf numFmtId="0" fontId="21" fillId="0" borderId="0" xfId="36" applyFont="1" applyAlignment="1">
      <alignment vertical="center"/>
      <protection/>
    </xf>
    <xf numFmtId="0" fontId="21" fillId="0" borderId="21" xfId="36" applyFont="1" applyBorder="1" applyAlignment="1">
      <alignment vertical="center"/>
      <protection/>
    </xf>
    <xf numFmtId="0" fontId="21" fillId="0" borderId="30" xfId="36" applyFont="1" applyBorder="1" applyAlignment="1">
      <alignment horizontal="left" vertical="center"/>
      <protection/>
    </xf>
    <xf numFmtId="0" fontId="21" fillId="0" borderId="30" xfId="36" applyFont="1" applyBorder="1" applyAlignment="1">
      <alignment vertical="center"/>
      <protection/>
    </xf>
    <xf numFmtId="4" fontId="21" fillId="0" borderId="30" xfId="36" applyNumberFormat="1" applyFont="1" applyBorder="1" applyAlignment="1">
      <alignment vertical="center"/>
      <protection/>
    </xf>
    <xf numFmtId="0" fontId="23" fillId="0" borderId="20" xfId="36" applyFont="1" applyBorder="1" applyAlignment="1">
      <alignment vertical="center"/>
      <protection/>
    </xf>
    <xf numFmtId="4" fontId="24" fillId="0" borderId="30" xfId="36" applyNumberFormat="1" applyFont="1" applyBorder="1" applyAlignment="1">
      <alignment vertical="center"/>
      <protection/>
    </xf>
    <xf numFmtId="0" fontId="21" fillId="0" borderId="20" xfId="36" applyFont="1" applyBorder="1" applyAlignment="1">
      <alignment vertical="center"/>
      <protection/>
    </xf>
    <xf numFmtId="0" fontId="24" fillId="0" borderId="0" xfId="36" applyFont="1" applyAlignment="1">
      <alignment vertical="center"/>
      <protection/>
    </xf>
    <xf numFmtId="0" fontId="24" fillId="0" borderId="21" xfId="36" applyFont="1" applyBorder="1" applyAlignment="1">
      <alignment vertical="center"/>
      <protection/>
    </xf>
    <xf numFmtId="0" fontId="24" fillId="0" borderId="30" xfId="36" applyFont="1" applyBorder="1" applyAlignment="1">
      <alignment vertical="center"/>
      <protection/>
    </xf>
    <xf numFmtId="0" fontId="24" fillId="0" borderId="20" xfId="36" applyFont="1" applyBorder="1" applyAlignment="1">
      <alignment vertical="center"/>
      <protection/>
    </xf>
    <xf numFmtId="0" fontId="3" fillId="0" borderId="0" xfId="36" applyFont="1" applyAlignment="1">
      <alignment horizontal="center" vertical="center" wrapText="1"/>
      <protection/>
    </xf>
    <xf numFmtId="0" fontId="3" fillId="0" borderId="21" xfId="36" applyFont="1" applyBorder="1" applyAlignment="1">
      <alignment horizontal="center" vertical="center" wrapText="1"/>
      <protection/>
    </xf>
    <xf numFmtId="0" fontId="19" fillId="36" borderId="31" xfId="36" applyFont="1" applyFill="1" applyBorder="1" applyAlignment="1">
      <alignment horizontal="center" vertical="center" wrapText="1"/>
      <protection/>
    </xf>
    <xf numFmtId="0" fontId="19" fillId="36" borderId="32" xfId="36" applyFont="1" applyFill="1" applyBorder="1" applyAlignment="1">
      <alignment horizontal="center" vertical="center" wrapText="1"/>
      <protection/>
    </xf>
    <xf numFmtId="0" fontId="19" fillId="36" borderId="33" xfId="36" applyFont="1" applyFill="1" applyBorder="1" applyAlignment="1">
      <alignment horizontal="center" vertical="center" wrapText="1"/>
      <protection/>
    </xf>
    <xf numFmtId="0" fontId="19" fillId="36" borderId="0" xfId="36" applyFont="1" applyFill="1" applyAlignment="1">
      <alignment horizontal="center" vertical="center" wrapText="1"/>
      <protection/>
    </xf>
    <xf numFmtId="0" fontId="25" fillId="0" borderId="31" xfId="36" applyFont="1" applyBorder="1" applyAlignment="1">
      <alignment horizontal="center" vertical="center" wrapText="1"/>
      <protection/>
    </xf>
    <xf numFmtId="0" fontId="25" fillId="0" borderId="32" xfId="36" applyFont="1" applyBorder="1" applyAlignment="1">
      <alignment horizontal="center" vertical="center" wrapText="1"/>
      <protection/>
    </xf>
    <xf numFmtId="0" fontId="25" fillId="0" borderId="33" xfId="36" applyFont="1" applyBorder="1" applyAlignment="1">
      <alignment horizontal="center" vertical="center" wrapText="1"/>
      <protection/>
    </xf>
    <xf numFmtId="0" fontId="3" fillId="0" borderId="20" xfId="36" applyFont="1" applyBorder="1" applyAlignment="1">
      <alignment horizontal="center" vertical="center" wrapText="1"/>
      <protection/>
    </xf>
    <xf numFmtId="0" fontId="3" fillId="0" borderId="0" xfId="36" applyAlignment="1">
      <alignment horizontal="center" vertical="center" wrapText="1"/>
      <protection/>
    </xf>
    <xf numFmtId="0" fontId="15" fillId="0" borderId="0" xfId="36" applyFont="1" applyAlignment="1">
      <alignment horizontal="left" vertical="center"/>
      <protection/>
    </xf>
    <xf numFmtId="4" fontId="15" fillId="0" borderId="0" xfId="36" applyNumberFormat="1" applyFont="1" applyAlignment="1">
      <alignment/>
      <protection/>
    </xf>
    <xf numFmtId="0" fontId="3" fillId="0" borderId="34" xfId="36" applyFont="1" applyBorder="1" applyAlignment="1">
      <alignment vertical="center"/>
      <protection/>
    </xf>
    <xf numFmtId="0" fontId="3" fillId="0" borderId="22" xfId="36" applyBorder="1" applyAlignment="1">
      <alignment vertical="center"/>
      <protection/>
    </xf>
    <xf numFmtId="167" fontId="26" fillId="0" borderId="22" xfId="36" applyNumberFormat="1" applyFont="1" applyBorder="1" applyAlignment="1">
      <alignment/>
      <protection/>
    </xf>
    <xf numFmtId="167" fontId="26" fillId="0" borderId="35" xfId="36" applyNumberFormat="1" applyFont="1" applyBorder="1" applyAlignment="1">
      <alignment/>
      <protection/>
    </xf>
    <xf numFmtId="4" fontId="4" fillId="0" borderId="0" xfId="36" applyNumberFormat="1" applyFont="1" applyAlignment="1">
      <alignment vertical="center"/>
      <protection/>
    </xf>
    <xf numFmtId="0" fontId="21" fillId="0" borderId="0" xfId="36" applyFont="1" applyAlignment="1">
      <alignment horizontal="left"/>
      <protection/>
    </xf>
    <xf numFmtId="4" fontId="27" fillId="0" borderId="0" xfId="36" applyNumberFormat="1" applyFont="1" applyAlignment="1">
      <alignment/>
      <protection/>
    </xf>
    <xf numFmtId="0" fontId="28" fillId="0" borderId="0" xfId="36" applyFont="1" applyAlignment="1">
      <alignment/>
      <protection/>
    </xf>
    <xf numFmtId="0" fontId="28" fillId="0" borderId="21" xfId="36" applyFont="1" applyBorder="1" applyAlignment="1">
      <alignment/>
      <protection/>
    </xf>
    <xf numFmtId="0" fontId="28" fillId="0" borderId="0" xfId="36" applyFont="1" applyAlignment="1">
      <alignment horizontal="left"/>
      <protection/>
    </xf>
    <xf numFmtId="0" fontId="28" fillId="0" borderId="0" xfId="36" applyFont="1" applyAlignment="1" applyProtection="1">
      <alignment/>
      <protection locked="0"/>
    </xf>
    <xf numFmtId="4" fontId="21" fillId="0" borderId="0" xfId="36" applyNumberFormat="1" applyFont="1" applyAlignment="1">
      <alignment/>
      <protection/>
    </xf>
    <xf numFmtId="0" fontId="28" fillId="0" borderId="36" xfId="36" applyFont="1" applyBorder="1" applyAlignment="1">
      <alignment/>
      <protection/>
    </xf>
    <xf numFmtId="0" fontId="28" fillId="0" borderId="0" xfId="36" applyFont="1" applyBorder="1" applyAlignment="1">
      <alignment/>
      <protection/>
    </xf>
    <xf numFmtId="167" fontId="28" fillId="0" borderId="0" xfId="36" applyNumberFormat="1" applyFont="1" applyBorder="1" applyAlignment="1">
      <alignment/>
      <protection/>
    </xf>
    <xf numFmtId="167" fontId="28" fillId="0" borderId="37" xfId="36" applyNumberFormat="1" applyFont="1" applyBorder="1" applyAlignment="1">
      <alignment/>
      <protection/>
    </xf>
    <xf numFmtId="0" fontId="28" fillId="0" borderId="20" xfId="36" applyFont="1" applyBorder="1" applyAlignment="1">
      <alignment/>
      <protection/>
    </xf>
    <xf numFmtId="0" fontId="28" fillId="0" borderId="0" xfId="36" applyFont="1" applyAlignment="1">
      <alignment horizontal="center"/>
      <protection/>
    </xf>
    <xf numFmtId="4" fontId="28" fillId="0" borderId="0" xfId="36" applyNumberFormat="1" applyFont="1" applyAlignment="1">
      <alignment vertical="center"/>
      <protection/>
    </xf>
    <xf numFmtId="0" fontId="29" fillId="0" borderId="0" xfId="36" applyFont="1" applyAlignment="1">
      <alignment/>
      <protection/>
    </xf>
    <xf numFmtId="0" fontId="29" fillId="0" borderId="21" xfId="36" applyFont="1" applyBorder="1" applyAlignment="1">
      <alignment/>
      <protection/>
    </xf>
    <xf numFmtId="0" fontId="29" fillId="0" borderId="0" xfId="36" applyFont="1" applyAlignment="1">
      <alignment horizontal="left"/>
      <protection/>
    </xf>
    <xf numFmtId="0" fontId="29" fillId="0" borderId="0" xfId="36" applyFont="1" applyAlignment="1" applyProtection="1">
      <alignment/>
      <protection locked="0"/>
    </xf>
    <xf numFmtId="4" fontId="29" fillId="0" borderId="0" xfId="36" applyNumberFormat="1" applyFont="1" applyAlignment="1">
      <alignment/>
      <protection/>
    </xf>
    <xf numFmtId="0" fontId="29" fillId="0" borderId="36" xfId="36" applyFont="1" applyBorder="1" applyAlignment="1">
      <alignment/>
      <protection/>
    </xf>
    <xf numFmtId="0" fontId="29" fillId="0" borderId="0" xfId="36" applyFont="1" applyBorder="1" applyAlignment="1">
      <alignment/>
      <protection/>
    </xf>
    <xf numFmtId="167" fontId="29" fillId="0" borderId="0" xfId="36" applyNumberFormat="1" applyFont="1" applyBorder="1" applyAlignment="1">
      <alignment/>
      <protection/>
    </xf>
    <xf numFmtId="167" fontId="29" fillId="0" borderId="37" xfId="36" applyNumberFormat="1" applyFont="1" applyBorder="1" applyAlignment="1">
      <alignment/>
      <protection/>
    </xf>
    <xf numFmtId="0" fontId="29" fillId="0" borderId="20" xfId="36" applyFont="1" applyBorder="1" applyAlignment="1">
      <alignment/>
      <protection/>
    </xf>
    <xf numFmtId="0" fontId="29" fillId="0" borderId="0" xfId="36" applyFont="1" applyAlignment="1">
      <alignment horizontal="center"/>
      <protection/>
    </xf>
    <xf numFmtId="4" fontId="29" fillId="0" borderId="0" xfId="36" applyNumberFormat="1" applyFont="1" applyAlignment="1">
      <alignment vertical="center"/>
      <protection/>
    </xf>
    <xf numFmtId="0" fontId="19" fillId="0" borderId="38" xfId="36" applyFont="1" applyBorder="1" applyAlignment="1" applyProtection="1">
      <alignment horizontal="center" vertical="center"/>
      <protection locked="0"/>
    </xf>
    <xf numFmtId="49" fontId="19" fillId="0" borderId="38" xfId="36" applyNumberFormat="1" applyFont="1" applyBorder="1" applyAlignment="1" applyProtection="1">
      <alignment horizontal="left" vertical="center" wrapText="1"/>
      <protection locked="0"/>
    </xf>
    <xf numFmtId="0" fontId="19" fillId="0" borderId="38" xfId="36" applyFont="1" applyBorder="1" applyAlignment="1" applyProtection="1">
      <alignment horizontal="left" vertical="center" wrapText="1"/>
      <protection locked="0"/>
    </xf>
    <xf numFmtId="0" fontId="19" fillId="0" borderId="38" xfId="36" applyFont="1" applyBorder="1" applyAlignment="1" applyProtection="1">
      <alignment horizontal="center" vertical="center" wrapText="1"/>
      <protection locked="0"/>
    </xf>
    <xf numFmtId="168" fontId="19" fillId="37" borderId="38" xfId="36" applyNumberFormat="1" applyFont="1" applyFill="1" applyBorder="1" applyAlignment="1" applyProtection="1">
      <alignment vertical="center"/>
      <protection locked="0"/>
    </xf>
    <xf numFmtId="4" fontId="19" fillId="37" borderId="38" xfId="36" applyNumberFormat="1" applyFont="1" applyFill="1" applyBorder="1" applyAlignment="1" applyProtection="1">
      <alignment vertical="center"/>
      <protection locked="0"/>
    </xf>
    <xf numFmtId="4" fontId="19" fillId="0" borderId="38" xfId="36" applyNumberFormat="1" applyFont="1" applyBorder="1" applyAlignment="1" applyProtection="1">
      <alignment vertical="center"/>
      <protection locked="0"/>
    </xf>
    <xf numFmtId="0" fontId="19" fillId="0" borderId="0" xfId="36" applyFont="1">
      <alignment/>
      <protection/>
    </xf>
    <xf numFmtId="0" fontId="19" fillId="0" borderId="39" xfId="36" applyFont="1" applyBorder="1" applyAlignment="1" applyProtection="1">
      <alignment horizontal="center" vertical="center"/>
      <protection locked="0"/>
    </xf>
    <xf numFmtId="49" fontId="19" fillId="0" borderId="39" xfId="36" applyNumberFormat="1" applyFont="1" applyBorder="1" applyAlignment="1">
      <alignment vertical="top"/>
      <protection/>
    </xf>
    <xf numFmtId="49" fontId="19" fillId="0" borderId="39" xfId="36" applyNumberFormat="1" applyFont="1" applyBorder="1" applyAlignment="1">
      <alignment horizontal="left" vertical="top" wrapText="1"/>
      <protection/>
    </xf>
    <xf numFmtId="0" fontId="19" fillId="0" borderId="39" xfId="36" applyFont="1" applyBorder="1" applyAlignment="1">
      <alignment horizontal="center" vertical="top" shrinkToFit="1"/>
      <protection/>
    </xf>
    <xf numFmtId="167" fontId="19" fillId="37" borderId="39" xfId="36" applyNumberFormat="1" applyFont="1" applyFill="1" applyBorder="1" applyAlignment="1">
      <alignment vertical="top" shrinkToFit="1"/>
      <protection/>
    </xf>
    <xf numFmtId="4" fontId="19" fillId="0" borderId="39" xfId="36" applyNumberFormat="1" applyFont="1" applyBorder="1" applyAlignment="1" applyProtection="1">
      <alignment vertical="center"/>
      <protection locked="0"/>
    </xf>
    <xf numFmtId="0" fontId="19" fillId="0" borderId="0" xfId="36" applyFont="1" applyBorder="1" applyAlignment="1" applyProtection="1">
      <alignment horizontal="center" vertical="center"/>
      <protection locked="0"/>
    </xf>
    <xf numFmtId="49" fontId="19" fillId="0" borderId="0" xfId="36" applyNumberFormat="1" applyFont="1" applyBorder="1" applyAlignment="1" applyProtection="1">
      <alignment horizontal="left" vertical="center" wrapText="1"/>
      <protection locked="0"/>
    </xf>
    <xf numFmtId="0" fontId="19" fillId="0" borderId="0" xfId="36" applyFont="1" applyBorder="1" applyAlignment="1" applyProtection="1">
      <alignment horizontal="left" vertical="center" wrapText="1"/>
      <protection locked="0"/>
    </xf>
    <xf numFmtId="0" fontId="19" fillId="0" borderId="0" xfId="36" applyFont="1" applyBorder="1" applyAlignment="1" applyProtection="1">
      <alignment horizontal="center" vertical="center" wrapText="1"/>
      <protection locked="0"/>
    </xf>
    <xf numFmtId="168" fontId="19" fillId="38" borderId="0" xfId="36" applyNumberFormat="1" applyFont="1" applyFill="1" applyBorder="1" applyAlignment="1" applyProtection="1">
      <alignment vertical="center"/>
      <protection locked="0"/>
    </xf>
    <xf numFmtId="4" fontId="19" fillId="38" borderId="0" xfId="36" applyNumberFormat="1" applyFont="1" applyFill="1" applyBorder="1" applyAlignment="1" applyProtection="1">
      <alignment vertical="center"/>
      <protection locked="0"/>
    </xf>
    <xf numFmtId="4" fontId="19" fillId="0" borderId="0" xfId="36" applyNumberFormat="1" applyFont="1" applyBorder="1" applyAlignment="1" applyProtection="1">
      <alignment vertical="center"/>
      <protection locked="0"/>
    </xf>
    <xf numFmtId="0" fontId="30" fillId="0" borderId="38" xfId="36" applyFont="1" applyBorder="1" applyAlignment="1" applyProtection="1">
      <alignment horizontal="left" vertical="center" wrapText="1"/>
      <protection locked="0"/>
    </xf>
    <xf numFmtId="0" fontId="19" fillId="0" borderId="0" xfId="36" applyFont="1" applyAlignment="1">
      <alignment vertical="center"/>
      <protection/>
    </xf>
    <xf numFmtId="0" fontId="19" fillId="0" borderId="21" xfId="36" applyFont="1" applyBorder="1" applyAlignment="1" applyProtection="1">
      <alignment vertical="center"/>
      <protection locked="0"/>
    </xf>
    <xf numFmtId="0" fontId="19" fillId="0" borderId="38" xfId="36" applyFont="1" applyBorder="1" applyAlignment="1" applyProtection="1">
      <alignment vertical="center"/>
      <protection locked="0"/>
    </xf>
    <xf numFmtId="0" fontId="25" fillId="33" borderId="36" xfId="36" applyFont="1" applyFill="1" applyBorder="1" applyAlignment="1" applyProtection="1">
      <alignment horizontal="left" vertical="center"/>
      <protection locked="0"/>
    </xf>
    <xf numFmtId="0" fontId="25" fillId="0" borderId="0" xfId="36" applyFont="1" applyBorder="1" applyAlignment="1">
      <alignment horizontal="center" vertical="center"/>
      <protection/>
    </xf>
    <xf numFmtId="0" fontId="19" fillId="0" borderId="0" xfId="36" applyFont="1" applyBorder="1" applyAlignment="1">
      <alignment vertical="center"/>
      <protection/>
    </xf>
    <xf numFmtId="167" fontId="25" fillId="0" borderId="0" xfId="36" applyNumberFormat="1" applyFont="1" applyBorder="1" applyAlignment="1">
      <alignment vertical="center"/>
      <protection/>
    </xf>
    <xf numFmtId="167" fontId="25" fillId="0" borderId="37" xfId="36" applyNumberFormat="1" applyFont="1" applyBorder="1" applyAlignment="1">
      <alignment vertical="center"/>
      <protection/>
    </xf>
    <xf numFmtId="0" fontId="19" fillId="0" borderId="20" xfId="36" applyFont="1" applyBorder="1" applyAlignment="1">
      <alignment vertical="center"/>
      <protection/>
    </xf>
    <xf numFmtId="0" fontId="19" fillId="0" borderId="0" xfId="36" applyFont="1" applyAlignment="1">
      <alignment horizontal="left" vertical="center"/>
      <protection/>
    </xf>
    <xf numFmtId="4" fontId="19" fillId="0" borderId="0" xfId="36" applyNumberFormat="1" applyFont="1" applyAlignment="1">
      <alignment vertical="center"/>
      <protection/>
    </xf>
    <xf numFmtId="0" fontId="31" fillId="0" borderId="38" xfId="36" applyFont="1" applyBorder="1" applyAlignment="1" applyProtection="1">
      <alignment horizontal="left" vertical="center" wrapText="1"/>
      <protection locked="0"/>
    </xf>
    <xf numFmtId="0" fontId="31" fillId="0" borderId="38" xfId="36" applyFont="1" applyBorder="1" applyAlignment="1" applyProtection="1">
      <alignment horizontal="center" vertical="center" wrapText="1"/>
      <protection locked="0"/>
    </xf>
    <xf numFmtId="0" fontId="19" fillId="38" borderId="0" xfId="36" applyFont="1" applyFill="1" applyAlignment="1">
      <alignment vertical="center"/>
      <protection/>
    </xf>
    <xf numFmtId="0" fontId="19" fillId="38" borderId="21" xfId="36" applyFont="1" applyFill="1" applyBorder="1" applyAlignment="1" applyProtection="1">
      <alignment vertical="center"/>
      <protection locked="0"/>
    </xf>
    <xf numFmtId="0" fontId="19" fillId="38" borderId="38" xfId="36" applyFont="1" applyFill="1" applyBorder="1" applyAlignment="1" applyProtection="1">
      <alignment horizontal="center" vertical="center" wrapText="1"/>
      <protection locked="0"/>
    </xf>
    <xf numFmtId="0" fontId="19" fillId="38" borderId="38" xfId="36" applyFont="1" applyFill="1" applyBorder="1" applyAlignment="1" applyProtection="1">
      <alignment vertical="center"/>
      <protection locked="0"/>
    </xf>
    <xf numFmtId="0" fontId="25" fillId="38" borderId="36" xfId="36" applyFont="1" applyFill="1" applyBorder="1" applyAlignment="1" applyProtection="1">
      <alignment horizontal="left" vertical="center"/>
      <protection locked="0"/>
    </xf>
    <xf numFmtId="0" fontId="25" fillId="38" borderId="0" xfId="36" applyFont="1" applyFill="1" applyBorder="1" applyAlignment="1">
      <alignment horizontal="center" vertical="center"/>
      <protection/>
    </xf>
    <xf numFmtId="0" fontId="19" fillId="38" borderId="0" xfId="36" applyFont="1" applyFill="1" applyBorder="1" applyAlignment="1">
      <alignment vertical="center"/>
      <protection/>
    </xf>
    <xf numFmtId="167" fontId="25" fillId="38" borderId="0" xfId="36" applyNumberFormat="1" applyFont="1" applyFill="1" applyBorder="1" applyAlignment="1">
      <alignment vertical="center"/>
      <protection/>
    </xf>
    <xf numFmtId="167" fontId="25" fillId="38" borderId="37" xfId="36" applyNumberFormat="1" applyFont="1" applyFill="1" applyBorder="1" applyAlignment="1">
      <alignment vertical="center"/>
      <protection/>
    </xf>
    <xf numFmtId="0" fontId="19" fillId="38" borderId="20" xfId="36" applyFont="1" applyFill="1" applyBorder="1" applyAlignment="1">
      <alignment vertical="center"/>
      <protection/>
    </xf>
    <xf numFmtId="0" fontId="19" fillId="38" borderId="0" xfId="36" applyFont="1" applyFill="1" applyAlignment="1">
      <alignment horizontal="left" vertical="center"/>
      <protection/>
    </xf>
    <xf numFmtId="4" fontId="19" fillId="38" borderId="0" xfId="36" applyNumberFormat="1" applyFont="1" applyFill="1" applyAlignment="1">
      <alignment vertical="center"/>
      <protection/>
    </xf>
    <xf numFmtId="0" fontId="19" fillId="38" borderId="38" xfId="36" applyFont="1" applyFill="1" applyBorder="1" applyAlignment="1" applyProtection="1">
      <alignment horizontal="left" vertical="center" wrapText="1"/>
      <protection locked="0"/>
    </xf>
    <xf numFmtId="0" fontId="31" fillId="38" borderId="0" xfId="0" applyNumberFormat="1" applyFont="1" applyFill="1" applyAlignment="1">
      <alignment horizontal="left" wrapText="1"/>
    </xf>
    <xf numFmtId="0" fontId="24" fillId="0" borderId="0" xfId="36" applyFont="1" applyAlignment="1">
      <alignment horizontal="left"/>
      <protection/>
    </xf>
    <xf numFmtId="4" fontId="24" fillId="0" borderId="0" xfId="36" applyNumberFormat="1" applyFont="1" applyAlignment="1">
      <alignment/>
      <protection/>
    </xf>
    <xf numFmtId="0" fontId="19" fillId="0" borderId="28" xfId="36" applyFont="1" applyBorder="1" applyAlignment="1">
      <alignment vertical="center"/>
      <protection/>
    </xf>
    <xf numFmtId="0" fontId="19" fillId="0" borderId="29" xfId="36" applyFont="1" applyBorder="1" applyAlignment="1">
      <alignment vertical="center"/>
      <protection/>
    </xf>
    <xf numFmtId="0" fontId="19" fillId="0" borderId="40" xfId="36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/>
    </xf>
    <xf numFmtId="0" fontId="32" fillId="0" borderId="0" xfId="36" applyFont="1">
      <alignment/>
      <protection/>
    </xf>
    <xf numFmtId="0" fontId="33" fillId="0" borderId="0" xfId="0" applyFont="1" applyAlignment="1">
      <alignment/>
    </xf>
    <xf numFmtId="0" fontId="8" fillId="38" borderId="0" xfId="36" applyFont="1" applyFill="1" applyBorder="1" applyAlignment="1">
      <alignment horizontal="center" vertical="center"/>
      <protection/>
    </xf>
    <xf numFmtId="0" fontId="19" fillId="38" borderId="0" xfId="36" applyFont="1" applyFill="1" applyAlignment="1">
      <alignment horizontal="center" vertical="center" wrapText="1"/>
      <protection/>
    </xf>
    <xf numFmtId="169" fontId="0" fillId="0" borderId="0" xfId="38" applyFont="1" applyFill="1" applyBorder="1" applyAlignment="1" applyProtection="1">
      <alignment horizontal="left" vertical="top"/>
      <protection/>
    </xf>
    <xf numFmtId="0" fontId="3" fillId="33" borderId="0" xfId="0" applyFont="1" applyFill="1" applyAlignment="1" applyProtection="1">
      <alignment horizontal="left"/>
      <protection/>
    </xf>
    <xf numFmtId="169" fontId="34" fillId="0" borderId="21" xfId="38" applyFont="1" applyFill="1" applyBorder="1" applyAlignment="1" applyProtection="1">
      <alignment horizontal="left"/>
      <protection/>
    </xf>
    <xf numFmtId="169" fontId="35" fillId="0" borderId="21" xfId="38" applyFont="1" applyFill="1" applyBorder="1" applyAlignment="1" applyProtection="1">
      <alignment horizontal="left"/>
      <protection/>
    </xf>
    <xf numFmtId="169" fontId="6" fillId="0" borderId="0" xfId="38" applyFont="1" applyFill="1" applyBorder="1" applyAlignment="1" applyProtection="1">
      <alignment horizontal="left" vertical="center"/>
      <protection/>
    </xf>
    <xf numFmtId="0" fontId="34" fillId="0" borderId="41" xfId="0" applyFont="1" applyBorder="1" applyAlignment="1" applyProtection="1">
      <alignment horizontal="center" vertical="center"/>
      <protection/>
    </xf>
    <xf numFmtId="49" fontId="34" fillId="0" borderId="41" xfId="0" applyNumberFormat="1" applyFont="1" applyBorder="1" applyAlignment="1" applyProtection="1">
      <alignment horizontal="left" vertical="top"/>
      <protection/>
    </xf>
    <xf numFmtId="0" fontId="36" fillId="0" borderId="23" xfId="0" applyFont="1" applyBorder="1" applyAlignment="1" applyProtection="1">
      <alignment vertical="top" wrapText="1"/>
      <protection/>
    </xf>
    <xf numFmtId="170" fontId="34" fillId="0" borderId="41" xfId="0" applyNumberFormat="1" applyFont="1" applyBorder="1" applyAlignment="1" applyProtection="1">
      <alignment horizontal="right" vertical="center"/>
      <protection/>
    </xf>
    <xf numFmtId="39" fontId="34" fillId="0" borderId="41" xfId="0" applyNumberFormat="1" applyFont="1" applyBorder="1" applyAlignment="1" applyProtection="1">
      <alignment horizontal="right" vertical="center"/>
      <protection/>
    </xf>
    <xf numFmtId="169" fontId="35" fillId="0" borderId="0" xfId="38" applyFont="1" applyFill="1" applyBorder="1" applyAlignment="1" applyProtection="1">
      <alignment horizontal="left" vertical="center"/>
      <protection/>
    </xf>
    <xf numFmtId="0" fontId="3" fillId="0" borderId="23" xfId="0" applyFont="1" applyBorder="1" applyAlignment="1">
      <alignment wrapText="1"/>
    </xf>
    <xf numFmtId="0" fontId="34" fillId="0" borderId="0" xfId="0" applyFont="1" applyAlignment="1" applyProtection="1">
      <alignment horizontal="left" vertical="center"/>
      <protection/>
    </xf>
    <xf numFmtId="0" fontId="34" fillId="0" borderId="23" xfId="0" applyFont="1" applyBorder="1" applyAlignment="1" applyProtection="1">
      <alignment horizontal="left" vertical="center"/>
      <protection/>
    </xf>
    <xf numFmtId="49" fontId="34" fillId="0" borderId="41" xfId="0" applyNumberFormat="1" applyFont="1" applyBorder="1" applyAlignment="1" applyProtection="1">
      <alignment horizontal="left" vertical="top"/>
      <protection/>
    </xf>
    <xf numFmtId="0" fontId="36" fillId="0" borderId="23" xfId="0" applyFont="1" applyBorder="1" applyAlignment="1">
      <alignment vertical="top"/>
    </xf>
    <xf numFmtId="0" fontId="34" fillId="0" borderId="41" xfId="0" applyFont="1" applyBorder="1" applyAlignment="1" applyProtection="1">
      <alignment wrapText="1"/>
      <protection/>
    </xf>
    <xf numFmtId="39" fontId="34" fillId="0" borderId="41" xfId="0" applyNumberFormat="1" applyFont="1" applyBorder="1" applyAlignment="1" applyProtection="1">
      <alignment horizontal="right" vertical="center"/>
      <protection/>
    </xf>
    <xf numFmtId="49" fontId="34" fillId="0" borderId="41" xfId="0" applyNumberFormat="1" applyFont="1" applyBorder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4" fillId="0" borderId="23" xfId="0" applyFont="1" applyBorder="1" applyAlignment="1" applyProtection="1">
      <alignment horizontal="center" vertical="center"/>
      <protection/>
    </xf>
    <xf numFmtId="0" fontId="34" fillId="0" borderId="23" xfId="0" applyFont="1" applyBorder="1" applyAlignment="1" applyProtection="1">
      <alignment horizontal="left" vertical="center"/>
      <protection/>
    </xf>
    <xf numFmtId="0" fontId="34" fillId="0" borderId="41" xfId="0" applyFont="1" applyBorder="1" applyAlignment="1" applyProtection="1">
      <alignment horizontal="center" vertical="center"/>
      <protection/>
    </xf>
    <xf numFmtId="0" fontId="36" fillId="0" borderId="41" xfId="0" applyFont="1" applyBorder="1" applyAlignment="1">
      <alignment vertical="top"/>
    </xf>
    <xf numFmtId="0" fontId="3" fillId="0" borderId="41" xfId="0" applyFont="1" applyBorder="1" applyAlignment="1" applyProtection="1">
      <alignment horizontal="left" wrapText="1"/>
      <protection locked="0"/>
    </xf>
    <xf numFmtId="0" fontId="3" fillId="0" borderId="41" xfId="0" applyFont="1" applyBorder="1" applyAlignment="1" applyProtection="1">
      <alignment horizontal="center" wrapText="1"/>
      <protection locked="0"/>
    </xf>
    <xf numFmtId="170" fontId="3" fillId="0" borderId="41" xfId="0" applyNumberFormat="1" applyFont="1" applyBorder="1" applyAlignment="1" applyProtection="1">
      <alignment horizontal="right"/>
      <protection locked="0"/>
    </xf>
    <xf numFmtId="39" fontId="3" fillId="0" borderId="41" xfId="0" applyNumberFormat="1" applyFont="1" applyBorder="1" applyAlignment="1" applyProtection="1">
      <alignment horizontal="right"/>
      <protection locked="0"/>
    </xf>
    <xf numFmtId="0" fontId="37" fillId="0" borderId="41" xfId="0" applyFont="1" applyBorder="1" applyAlignment="1" applyProtection="1">
      <alignment horizontal="center" vertical="center"/>
      <protection/>
    </xf>
    <xf numFmtId="49" fontId="37" fillId="0" borderId="41" xfId="0" applyNumberFormat="1" applyFont="1" applyBorder="1" applyAlignment="1" applyProtection="1">
      <alignment horizontal="left" vertical="top"/>
      <protection/>
    </xf>
    <xf numFmtId="0" fontId="37" fillId="0" borderId="41" xfId="0" applyFont="1" applyBorder="1" applyAlignment="1" applyProtection="1">
      <alignment horizontal="left" vertical="center" wrapText="1"/>
      <protection/>
    </xf>
    <xf numFmtId="170" fontId="37" fillId="0" borderId="41" xfId="0" applyNumberFormat="1" applyFont="1" applyBorder="1" applyAlignment="1" applyProtection="1">
      <alignment horizontal="right" vertical="center"/>
      <protection/>
    </xf>
    <xf numFmtId="39" fontId="37" fillId="0" borderId="41" xfId="0" applyNumberFormat="1" applyFont="1" applyBorder="1" applyAlignment="1" applyProtection="1">
      <alignment horizontal="right" vertical="center"/>
      <protection/>
    </xf>
    <xf numFmtId="0" fontId="3" fillId="0" borderId="41" xfId="0" applyFont="1" applyBorder="1" applyAlignment="1" applyProtection="1">
      <alignment wrapText="1"/>
      <protection locked="0"/>
    </xf>
    <xf numFmtId="49" fontId="37" fillId="0" borderId="41" xfId="0" applyNumberFormat="1" applyFont="1" applyBorder="1" applyAlignment="1" applyProtection="1">
      <alignment vertical="top"/>
      <protection/>
    </xf>
    <xf numFmtId="0" fontId="34" fillId="0" borderId="0" xfId="0" applyFont="1" applyAlignment="1" applyProtection="1">
      <alignment horizontal="left" vertical="top"/>
      <protection/>
    </xf>
    <xf numFmtId="169" fontId="7" fillId="0" borderId="0" xfId="38" applyFont="1" applyFill="1" applyBorder="1" applyAlignment="1" applyProtection="1">
      <alignment horizontal="left" vertical="center"/>
      <protection/>
    </xf>
    <xf numFmtId="169" fontId="38" fillId="0" borderId="0" xfId="38" applyFont="1" applyFill="1" applyBorder="1" applyAlignment="1" applyProtection="1">
      <alignment horizontal="left" vertical="center"/>
      <protection/>
    </xf>
    <xf numFmtId="170" fontId="34" fillId="0" borderId="41" xfId="0" applyNumberFormat="1" applyFont="1" applyBorder="1" applyAlignment="1" applyProtection="1">
      <alignment horizontal="right"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34" fillId="0" borderId="41" xfId="0" applyFont="1" applyBorder="1" applyAlignment="1" applyProtection="1">
      <alignment horizontal="left" vertical="center" wrapText="1"/>
      <protection/>
    </xf>
    <xf numFmtId="0" fontId="37" fillId="0" borderId="41" xfId="0" applyFont="1" applyBorder="1" applyAlignment="1" applyProtection="1">
      <alignment horizontal="left" vertical="center"/>
      <protection/>
    </xf>
    <xf numFmtId="169" fontId="40" fillId="0" borderId="0" xfId="38" applyFont="1" applyFill="1" applyBorder="1" applyAlignment="1" applyProtection="1">
      <alignment horizontal="left" vertical="top"/>
      <protection/>
    </xf>
    <xf numFmtId="1" fontId="37" fillId="0" borderId="41" xfId="0" applyNumberFormat="1" applyFont="1" applyBorder="1" applyAlignment="1">
      <alignment horizontal="left"/>
    </xf>
    <xf numFmtId="0" fontId="34" fillId="0" borderId="41" xfId="0" applyFont="1" applyBorder="1" applyAlignment="1" applyProtection="1">
      <alignment horizontal="center" vertical="top"/>
      <protection/>
    </xf>
    <xf numFmtId="0" fontId="0" fillId="0" borderId="41" xfId="0" applyBorder="1" applyAlignment="1" applyProtection="1">
      <alignment horizontal="left" vertical="top"/>
      <protection/>
    </xf>
    <xf numFmtId="0" fontId="3" fillId="0" borderId="41" xfId="0" applyFont="1" applyBorder="1" applyAlignment="1">
      <alignment horizontal="left"/>
    </xf>
    <xf numFmtId="0" fontId="34" fillId="0" borderId="41" xfId="0" applyFont="1" applyBorder="1" applyAlignment="1">
      <alignment wrapText="1"/>
    </xf>
    <xf numFmtId="0" fontId="3" fillId="0" borderId="41" xfId="0" applyFont="1" applyBorder="1" applyAlignment="1">
      <alignment wrapText="1"/>
    </xf>
    <xf numFmtId="0" fontId="34" fillId="0" borderId="41" xfId="0" applyFont="1" applyBorder="1" applyAlignment="1" applyProtection="1">
      <alignment horizontal="left" vertical="center" wrapText="1"/>
      <protection/>
    </xf>
    <xf numFmtId="0" fontId="34" fillId="0" borderId="23" xfId="0" applyFont="1" applyBorder="1" applyAlignment="1" applyProtection="1">
      <alignment horizontal="center" vertical="center"/>
      <protection/>
    </xf>
    <xf numFmtId="0" fontId="34" fillId="0" borderId="23" xfId="0" applyFont="1" applyBorder="1" applyAlignment="1" applyProtection="1">
      <alignment horizontal="center" vertical="top"/>
      <protection/>
    </xf>
    <xf numFmtId="0" fontId="3" fillId="0" borderId="41" xfId="0" applyFont="1" applyBorder="1" applyAlignment="1" applyProtection="1">
      <alignment horizontal="left"/>
      <protection/>
    </xf>
    <xf numFmtId="0" fontId="0" fillId="0" borderId="24" xfId="0" applyBorder="1" applyAlignment="1" applyProtection="1">
      <alignment horizontal="left" vertical="top"/>
      <protection/>
    </xf>
    <xf numFmtId="0" fontId="0" fillId="0" borderId="25" xfId="0" applyBorder="1" applyAlignment="1" applyProtection="1">
      <alignment horizontal="left" vertical="top"/>
      <protection/>
    </xf>
    <xf numFmtId="0" fontId="3" fillId="0" borderId="41" xfId="0" applyFont="1" applyBorder="1" applyAlignment="1" applyProtection="1">
      <alignment wrapText="1"/>
      <protection/>
    </xf>
    <xf numFmtId="0" fontId="34" fillId="0" borderId="0" xfId="0" applyFont="1" applyAlignment="1" applyProtection="1">
      <alignment horizontal="left" vertical="top"/>
      <protection/>
    </xf>
    <xf numFmtId="0" fontId="34" fillId="0" borderId="41" xfId="0" applyFont="1" applyBorder="1" applyAlignment="1" applyProtection="1">
      <alignment horizontal="left" vertical="top"/>
      <protection/>
    </xf>
    <xf numFmtId="0" fontId="41" fillId="38" borderId="0" xfId="0" applyFont="1" applyFill="1" applyBorder="1" applyAlignment="1" applyProtection="1">
      <alignment wrapText="1"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wrapText="1"/>
      <protection/>
    </xf>
    <xf numFmtId="0" fontId="3" fillId="0" borderId="41" xfId="0" applyFont="1" applyBorder="1" applyAlignment="1" applyProtection="1">
      <alignment horizontal="center"/>
      <protection/>
    </xf>
    <xf numFmtId="171" fontId="3" fillId="0" borderId="41" xfId="0" applyNumberFormat="1" applyFont="1" applyBorder="1" applyAlignment="1" applyProtection="1">
      <alignment horizontal="right"/>
      <protection/>
    </xf>
    <xf numFmtId="169" fontId="42" fillId="0" borderId="0" xfId="38" applyFont="1" applyFill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left" vertical="top"/>
      <protection/>
    </xf>
    <xf numFmtId="0" fontId="34" fillId="0" borderId="0" xfId="0" applyFont="1" applyBorder="1" applyAlignment="1" applyProtection="1">
      <alignment horizontal="center" vertical="top"/>
      <protection/>
    </xf>
    <xf numFmtId="0" fontId="34" fillId="0" borderId="0" xfId="0" applyFont="1" applyBorder="1" applyAlignment="1" applyProtection="1">
      <alignment horizontal="center" vertical="center"/>
      <protection/>
    </xf>
    <xf numFmtId="49" fontId="34" fillId="0" borderId="0" xfId="0" applyNumberFormat="1" applyFont="1" applyAlignment="1" applyProtection="1">
      <alignment horizontal="left" vertical="top"/>
      <protection/>
    </xf>
    <xf numFmtId="0" fontId="4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center" vertical="center"/>
      <protection/>
    </xf>
    <xf numFmtId="170" fontId="34" fillId="0" borderId="0" xfId="0" applyNumberFormat="1" applyFont="1" applyAlignment="1" applyProtection="1">
      <alignment horizontal="right" vertical="center"/>
      <protection/>
    </xf>
    <xf numFmtId="39" fontId="34" fillId="0" borderId="0" xfId="0" applyNumberFormat="1" applyFont="1" applyAlignment="1" applyProtection="1">
      <alignment horizontal="right" vertical="center"/>
      <protection/>
    </xf>
    <xf numFmtId="39" fontId="3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12" fillId="0" borderId="0" xfId="0" applyFont="1" applyBorder="1" applyAlignment="1" applyProtection="1">
      <alignment wrapText="1"/>
      <protection/>
    </xf>
    <xf numFmtId="0" fontId="44" fillId="0" borderId="0" xfId="0" applyFont="1" applyBorder="1" applyAlignment="1" applyProtection="1">
      <alignment horizontal="center" wrapText="1"/>
      <protection/>
    </xf>
    <xf numFmtId="0" fontId="13" fillId="0" borderId="0" xfId="0" applyFont="1" applyBorder="1" applyAlignment="1" applyProtection="1">
      <alignment horizontal="center"/>
      <protection/>
    </xf>
    <xf numFmtId="4" fontId="19" fillId="0" borderId="0" xfId="0" applyNumberFormat="1" applyFont="1" applyBorder="1" applyAlignment="1" applyProtection="1">
      <alignment horizontal="right"/>
      <protection/>
    </xf>
    <xf numFmtId="171" fontId="12" fillId="38" borderId="29" xfId="0" applyNumberFormat="1" applyFont="1" applyFill="1" applyBorder="1" applyAlignment="1" applyProtection="1">
      <alignment horizontal="right"/>
      <protection/>
    </xf>
    <xf numFmtId="0" fontId="3" fillId="0" borderId="42" xfId="0" applyFont="1" applyBorder="1" applyAlignment="1" applyProtection="1">
      <alignment horizontal="center"/>
      <protection/>
    </xf>
    <xf numFmtId="0" fontId="3" fillId="38" borderId="42" xfId="0" applyFont="1" applyFill="1" applyBorder="1" applyAlignment="1" applyProtection="1">
      <alignment horizontal="center"/>
      <protection/>
    </xf>
    <xf numFmtId="0" fontId="3" fillId="38" borderId="43" xfId="0" applyFont="1" applyFill="1" applyBorder="1" applyAlignment="1" applyProtection="1">
      <alignment/>
      <protection/>
    </xf>
    <xf numFmtId="0" fontId="3" fillId="38" borderId="43" xfId="0" applyFont="1" applyFill="1" applyBorder="1" applyAlignment="1" applyProtection="1">
      <alignment horizontal="center"/>
      <protection/>
    </xf>
    <xf numFmtId="0" fontId="3" fillId="0" borderId="43" xfId="0" applyFont="1" applyBorder="1" applyAlignment="1" applyProtection="1">
      <alignment horizontal="center"/>
      <protection/>
    </xf>
    <xf numFmtId="0" fontId="19" fillId="0" borderId="41" xfId="0" applyFont="1" applyBorder="1" applyAlignment="1">
      <alignment/>
    </xf>
    <xf numFmtId="0" fontId="44" fillId="0" borderId="41" xfId="0" applyFont="1" applyBorder="1" applyAlignment="1" applyProtection="1">
      <alignment wrapText="1"/>
      <protection/>
    </xf>
    <xf numFmtId="0" fontId="19" fillId="0" borderId="41" xfId="0" applyFont="1" applyBorder="1" applyAlignment="1" applyProtection="1">
      <alignment horizontal="center"/>
      <protection/>
    </xf>
    <xf numFmtId="0" fontId="44" fillId="0" borderId="41" xfId="0" applyFont="1" applyBorder="1" applyAlignment="1" applyProtection="1">
      <alignment horizontal="center" wrapText="1"/>
      <protection/>
    </xf>
    <xf numFmtId="4" fontId="19" fillId="0" borderId="41" xfId="0" applyNumberFormat="1" applyFont="1" applyBorder="1" applyAlignment="1" applyProtection="1">
      <alignment horizontal="right"/>
      <protection/>
    </xf>
    <xf numFmtId="4" fontId="19" fillId="0" borderId="41" xfId="0" applyNumberFormat="1" applyFont="1" applyBorder="1" applyAlignment="1" applyProtection="1">
      <alignment horizontal="center"/>
      <protection/>
    </xf>
    <xf numFmtId="0" fontId="19" fillId="0" borderId="41" xfId="0" applyFont="1" applyBorder="1" applyAlignment="1" applyProtection="1">
      <alignment/>
      <protection/>
    </xf>
    <xf numFmtId="0" fontId="19" fillId="0" borderId="41" xfId="0" applyFont="1" applyBorder="1" applyAlignment="1">
      <alignment horizontal="center"/>
    </xf>
    <xf numFmtId="0" fontId="44" fillId="0" borderId="41" xfId="0" applyFont="1" applyBorder="1" applyAlignment="1">
      <alignment horizontal="center" wrapText="1"/>
    </xf>
    <xf numFmtId="4" fontId="19" fillId="0" borderId="41" xfId="0" applyNumberFormat="1" applyFont="1" applyBorder="1" applyAlignment="1">
      <alignment horizontal="right"/>
    </xf>
    <xf numFmtId="4" fontId="19" fillId="0" borderId="41" xfId="0" applyNumberFormat="1" applyFont="1" applyBorder="1" applyAlignment="1">
      <alignment horizontal="center"/>
    </xf>
    <xf numFmtId="0" fontId="34" fillId="0" borderId="0" xfId="0" applyFont="1" applyAlignment="1" applyProtection="1">
      <alignment horizontal="center" vertical="center"/>
      <protection/>
    </xf>
    <xf numFmtId="0" fontId="44" fillId="0" borderId="41" xfId="0" applyFont="1" applyBorder="1" applyAlignment="1" applyProtection="1">
      <alignment horizontal="center"/>
      <protection/>
    </xf>
    <xf numFmtId="4" fontId="44" fillId="0" borderId="41" xfId="0" applyNumberFormat="1" applyFont="1" applyBorder="1" applyAlignment="1" applyProtection="1">
      <alignment horizontal="right"/>
      <protection/>
    </xf>
    <xf numFmtId="4" fontId="44" fillId="0" borderId="41" xfId="0" applyNumberFormat="1" applyFont="1" applyBorder="1" applyAlignment="1" applyProtection="1">
      <alignment horizontal="center"/>
      <protection/>
    </xf>
    <xf numFmtId="0" fontId="19" fillId="0" borderId="14" xfId="0" applyFont="1" applyBorder="1" applyAlignment="1" applyProtection="1">
      <alignment horizontal="center"/>
      <protection/>
    </xf>
    <xf numFmtId="0" fontId="44" fillId="0" borderId="14" xfId="0" applyFont="1" applyBorder="1" applyAlignment="1" applyProtection="1">
      <alignment horizontal="center" wrapText="1"/>
      <protection/>
    </xf>
    <xf numFmtId="4" fontId="19" fillId="0" borderId="14" xfId="0" applyNumberFormat="1" applyFont="1" applyBorder="1" applyAlignment="1" applyProtection="1">
      <alignment horizontal="center"/>
      <protection/>
    </xf>
    <xf numFmtId="0" fontId="14" fillId="0" borderId="44" xfId="0" applyFont="1" applyBorder="1" applyAlignment="1" applyProtection="1">
      <alignment wrapText="1"/>
      <protection/>
    </xf>
    <xf numFmtId="0" fontId="13" fillId="0" borderId="45" xfId="0" applyFont="1" applyBorder="1" applyAlignment="1" applyProtection="1">
      <alignment/>
      <protection/>
    </xf>
    <xf numFmtId="171" fontId="14" fillId="38" borderId="45" xfId="0" applyNumberFormat="1" applyFont="1" applyFill="1" applyBorder="1" applyAlignment="1" applyProtection="1">
      <alignment horizontal="right"/>
      <protection/>
    </xf>
    <xf numFmtId="4" fontId="14" fillId="38" borderId="46" xfId="0" applyNumberFormat="1" applyFont="1" applyFill="1" applyBorder="1" applyAlignment="1" applyProtection="1">
      <alignment horizontal="center"/>
      <protection/>
    </xf>
    <xf numFmtId="0" fontId="14" fillId="0" borderId="23" xfId="0" applyFont="1" applyBorder="1" applyAlignment="1" applyProtection="1">
      <alignment wrapText="1"/>
      <protection/>
    </xf>
    <xf numFmtId="0" fontId="13" fillId="0" borderId="24" xfId="0" applyFont="1" applyBorder="1" applyAlignment="1" applyProtection="1">
      <alignment/>
      <protection/>
    </xf>
    <xf numFmtId="171" fontId="14" fillId="38" borderId="25" xfId="0" applyNumberFormat="1" applyFont="1" applyFill="1" applyBorder="1" applyAlignment="1" applyProtection="1">
      <alignment horizontal="right"/>
      <protection/>
    </xf>
    <xf numFmtId="0" fontId="14" fillId="0" borderId="47" xfId="0" applyFont="1" applyBorder="1" applyAlignment="1" applyProtection="1">
      <alignment wrapText="1"/>
      <protection/>
    </xf>
    <xf numFmtId="0" fontId="13" fillId="0" borderId="48" xfId="0" applyFont="1" applyBorder="1" applyAlignment="1" applyProtection="1">
      <alignment/>
      <protection/>
    </xf>
    <xf numFmtId="171" fontId="14" fillId="38" borderId="49" xfId="0" applyNumberFormat="1" applyFont="1" applyFill="1" applyBorder="1" applyAlignment="1" applyProtection="1">
      <alignment horizontal="right"/>
      <protection/>
    </xf>
    <xf numFmtId="0" fontId="0" fillId="0" borderId="50" xfId="0" applyBorder="1" applyAlignment="1" applyProtection="1">
      <alignment/>
      <protection/>
    </xf>
    <xf numFmtId="0" fontId="14" fillId="0" borderId="16" xfId="0" applyFont="1" applyBorder="1" applyAlignment="1" applyProtection="1">
      <alignment wrapText="1"/>
      <protection/>
    </xf>
    <xf numFmtId="0" fontId="0" fillId="0" borderId="17" xfId="0" applyFont="1" applyBorder="1" applyAlignment="1" applyProtection="1">
      <alignment horizontal="center" wrapText="1"/>
      <protection/>
    </xf>
    <xf numFmtId="0" fontId="13" fillId="0" borderId="17" xfId="0" applyFont="1" applyBorder="1" applyAlignment="1" applyProtection="1">
      <alignment horizontal="center"/>
      <protection/>
    </xf>
    <xf numFmtId="4" fontId="13" fillId="0" borderId="17" xfId="0" applyNumberFormat="1" applyFont="1" applyBorder="1" applyAlignment="1" applyProtection="1">
      <alignment horizontal="right"/>
      <protection/>
    </xf>
    <xf numFmtId="171" fontId="14" fillId="38" borderId="51" xfId="0" applyNumberFormat="1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44" fillId="0" borderId="0" xfId="0" applyFont="1" applyBorder="1" applyAlignment="1" applyProtection="1">
      <alignment wrapText="1"/>
      <protection/>
    </xf>
    <xf numFmtId="0" fontId="19" fillId="0" borderId="0" xfId="0" applyFont="1" applyBorder="1" applyAlignment="1" applyProtection="1">
      <alignment horizontal="center"/>
      <protection/>
    </xf>
    <xf numFmtId="4" fontId="19" fillId="0" borderId="0" xfId="0" applyNumberFormat="1" applyFont="1" applyBorder="1" applyAlignment="1" applyProtection="1">
      <alignment horizontal="center"/>
      <protection/>
    </xf>
    <xf numFmtId="0" fontId="44" fillId="0" borderId="0" xfId="0" applyFont="1" applyFill="1" applyBorder="1" applyAlignment="1" applyProtection="1">
      <alignment wrapText="1"/>
      <protection/>
    </xf>
    <xf numFmtId="0" fontId="37" fillId="0" borderId="0" xfId="0" applyFont="1" applyAlignment="1" applyProtection="1">
      <alignment horizontal="center" vertical="center"/>
      <protection/>
    </xf>
    <xf numFmtId="49" fontId="37" fillId="0" borderId="0" xfId="0" applyNumberFormat="1" applyFont="1" applyAlignment="1" applyProtection="1">
      <alignment horizontal="left" vertical="top"/>
      <protection/>
    </xf>
    <xf numFmtId="0" fontId="37" fillId="0" borderId="0" xfId="0" applyFont="1" applyAlignment="1" applyProtection="1">
      <alignment horizontal="left" vertical="center" wrapText="1"/>
      <protection/>
    </xf>
    <xf numFmtId="170" fontId="37" fillId="0" borderId="0" xfId="0" applyNumberFormat="1" applyFont="1" applyAlignment="1" applyProtection="1">
      <alignment horizontal="right" vertical="center"/>
      <protection/>
    </xf>
    <xf numFmtId="39" fontId="37" fillId="0" borderId="0" xfId="0" applyNumberFormat="1" applyFont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13" fillId="0" borderId="41" xfId="0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center" wrapText="1"/>
      <protection/>
    </xf>
    <xf numFmtId="0" fontId="13" fillId="0" borderId="41" xfId="0" applyFont="1" applyBorder="1" applyAlignment="1">
      <alignment horizontal="center"/>
    </xf>
    <xf numFmtId="0" fontId="44" fillId="0" borderId="41" xfId="0" applyFont="1" applyFill="1" applyBorder="1" applyAlignment="1" applyProtection="1">
      <alignment wrapText="1"/>
      <protection/>
    </xf>
    <xf numFmtId="0" fontId="44" fillId="0" borderId="14" xfId="0" applyFont="1" applyBorder="1" applyAlignment="1" applyProtection="1">
      <alignment wrapText="1"/>
      <protection/>
    </xf>
    <xf numFmtId="0" fontId="13" fillId="0" borderId="14" xfId="0" applyFont="1" applyBorder="1" applyAlignment="1" applyProtection="1">
      <alignment horizontal="center"/>
      <protection/>
    </xf>
    <xf numFmtId="4" fontId="19" fillId="0" borderId="14" xfId="0" applyNumberFormat="1" applyFont="1" applyBorder="1" applyAlignment="1" applyProtection="1">
      <alignment horizontal="right"/>
      <protection/>
    </xf>
    <xf numFmtId="171" fontId="14" fillId="38" borderId="46" xfId="0" applyNumberFormat="1" applyFont="1" applyFill="1" applyBorder="1" applyAlignment="1" applyProtection="1">
      <alignment horizontal="right"/>
      <protection/>
    </xf>
    <xf numFmtId="171" fontId="14" fillId="38" borderId="52" xfId="0" applyNumberFormat="1" applyFont="1" applyFill="1" applyBorder="1" applyAlignment="1" applyProtection="1">
      <alignment horizontal="right"/>
      <protection/>
    </xf>
    <xf numFmtId="0" fontId="43" fillId="0" borderId="0" xfId="0" applyFont="1" applyBorder="1" applyAlignment="1" applyProtection="1">
      <alignment horizontal="left" vertical="center"/>
      <protection/>
    </xf>
    <xf numFmtId="171" fontId="12" fillId="38" borderId="0" xfId="0" applyNumberFormat="1" applyFont="1" applyFill="1" applyBorder="1" applyAlignment="1" applyProtection="1">
      <alignment horizontal="right"/>
      <protection/>
    </xf>
    <xf numFmtId="0" fontId="19" fillId="38" borderId="0" xfId="0" applyFont="1" applyFill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19" fillId="38" borderId="0" xfId="0" applyFont="1" applyFill="1" applyBorder="1" applyAlignment="1" applyProtection="1">
      <alignment/>
      <protection/>
    </xf>
    <xf numFmtId="4" fontId="13" fillId="0" borderId="0" xfId="0" applyNumberFormat="1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12" fillId="0" borderId="0" xfId="0" applyFont="1" applyBorder="1" applyAlignment="1" applyProtection="1">
      <alignment wrapText="1"/>
      <protection/>
    </xf>
    <xf numFmtId="0" fontId="45" fillId="0" borderId="0" xfId="0" applyFont="1" applyBorder="1" applyAlignment="1" applyProtection="1">
      <alignment/>
      <protection/>
    </xf>
    <xf numFmtId="171" fontId="12" fillId="38" borderId="0" xfId="0" applyNumberFormat="1" applyFont="1" applyFill="1" applyBorder="1" applyAlignment="1" applyProtection="1">
      <alignment horizontal="center"/>
      <protection/>
    </xf>
    <xf numFmtId="4" fontId="12" fillId="38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center"/>
      <protection/>
    </xf>
    <xf numFmtId="171" fontId="0" fillId="0" borderId="0" xfId="0" applyNumberFormat="1" applyFont="1" applyBorder="1" applyAlignment="1" applyProtection="1">
      <alignment horizontal="right"/>
      <protection/>
    </xf>
    <xf numFmtId="171" fontId="0" fillId="0" borderId="0" xfId="0" applyNumberFormat="1" applyFont="1" applyBorder="1" applyAlignment="1" applyProtection="1">
      <alignment/>
      <protection/>
    </xf>
    <xf numFmtId="4" fontId="13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wrapText="1"/>
      <protection/>
    </xf>
    <xf numFmtId="0" fontId="3" fillId="0" borderId="26" xfId="36" applyBorder="1">
      <alignment/>
      <protection/>
    </xf>
    <xf numFmtId="0" fontId="14" fillId="0" borderId="0" xfId="36" applyFont="1" applyAlignment="1">
      <alignment vertical="center"/>
      <protection/>
    </xf>
    <xf numFmtId="0" fontId="11" fillId="0" borderId="0" xfId="36" applyFont="1" applyBorder="1" applyAlignment="1">
      <alignment horizontal="left" vertical="center" wrapText="1"/>
      <protection/>
    </xf>
    <xf numFmtId="0" fontId="12" fillId="0" borderId="0" xfId="36" applyFont="1" applyBorder="1" applyAlignment="1">
      <alignment horizontal="left" vertical="center" wrapText="1"/>
      <protection/>
    </xf>
    <xf numFmtId="0" fontId="13" fillId="33" borderId="0" xfId="36" applyFont="1" applyFill="1" applyBorder="1" applyAlignment="1" applyProtection="1">
      <alignment horizontal="left" vertical="center"/>
      <protection locked="0"/>
    </xf>
    <xf numFmtId="0" fontId="13" fillId="0" borderId="0" xfId="36" applyFont="1" applyBorder="1" applyAlignment="1">
      <alignment horizontal="left" vertical="center" wrapText="1"/>
      <protection/>
    </xf>
    <xf numFmtId="0" fontId="21" fillId="0" borderId="0" xfId="36" applyFont="1" applyBorder="1" applyAlignment="1">
      <alignment horizontal="left"/>
      <protection/>
    </xf>
    <xf numFmtId="0" fontId="24" fillId="0" borderId="30" xfId="36" applyFont="1" applyBorder="1" applyAlignment="1">
      <alignment horizontal="left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CC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50505"/>
      <rgbColor rgb="00333300"/>
      <rgbColor rgb="00993300"/>
      <rgbColor rgb="00993366"/>
      <rgbColor rgb="00333399"/>
      <rgbColor rgb="0046464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295275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7622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304800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857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showGridLines="0" tabSelected="1" zoomScalePageLayoutView="0" workbookViewId="0" topLeftCell="A1">
      <selection activeCell="B27" sqref="B27"/>
    </sheetView>
  </sheetViews>
  <sheetFormatPr defaultColWidth="11.5742187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253" width="9.140625" style="1" customWidth="1"/>
  </cols>
  <sheetData>
    <row r="1" spans="1:3" ht="18" customHeight="1">
      <c r="A1" s="2" t="s">
        <v>0</v>
      </c>
      <c r="B1" s="3"/>
      <c r="C1" s="3"/>
    </row>
    <row r="2" spans="1:3" ht="12" customHeight="1">
      <c r="A2" s="4" t="s">
        <v>1</v>
      </c>
      <c r="B2" s="5" t="s">
        <v>2</v>
      </c>
      <c r="C2" s="5"/>
    </row>
    <row r="3" spans="1:3" ht="12" customHeight="1">
      <c r="A3" s="6"/>
      <c r="B3" s="5" t="s">
        <v>3</v>
      </c>
      <c r="C3" s="5"/>
    </row>
    <row r="4" spans="1:3" ht="12" customHeight="1">
      <c r="A4" s="5" t="s">
        <v>4</v>
      </c>
      <c r="B4" s="5"/>
      <c r="C4" s="5"/>
    </row>
    <row r="5" spans="1:3" ht="12" customHeight="1">
      <c r="A5" s="5" t="s">
        <v>5</v>
      </c>
      <c r="B5" s="5" t="s">
        <v>6</v>
      </c>
      <c r="C5" s="5"/>
    </row>
    <row r="6" spans="1:3" ht="10.5" customHeight="1">
      <c r="A6" s="5"/>
      <c r="B6" s="5"/>
      <c r="C6" s="7"/>
    </row>
    <row r="7" spans="1:3" ht="12" customHeight="1">
      <c r="A7" s="5" t="s">
        <v>7</v>
      </c>
      <c r="B7" s="7" t="s">
        <v>8</v>
      </c>
      <c r="C7" s="7"/>
    </row>
    <row r="8" spans="1:3" ht="12" customHeight="1">
      <c r="A8" s="5"/>
      <c r="B8" s="5"/>
      <c r="C8" s="8"/>
    </row>
    <row r="9" spans="1:3" ht="12" customHeight="1">
      <c r="A9" s="5"/>
      <c r="B9" s="7"/>
      <c r="C9" s="8"/>
    </row>
    <row r="10" spans="1:3" ht="6" customHeight="1">
      <c r="A10" s="3"/>
      <c r="B10" s="3"/>
      <c r="C10" s="3"/>
    </row>
    <row r="11" spans="1:3" ht="12" customHeight="1">
      <c r="A11" s="9" t="s">
        <v>9</v>
      </c>
      <c r="B11" s="10" t="s">
        <v>10</v>
      </c>
      <c r="C11" s="11" t="s">
        <v>11</v>
      </c>
    </row>
    <row r="12" spans="1:3" ht="12" customHeight="1">
      <c r="A12" s="12">
        <v>1</v>
      </c>
      <c r="B12" s="13">
        <v>2</v>
      </c>
      <c r="C12" s="14">
        <v>3</v>
      </c>
    </row>
    <row r="13" spans="1:3" ht="12" customHeight="1">
      <c r="A13" s="15"/>
      <c r="B13" s="16"/>
      <c r="C13" s="16"/>
    </row>
    <row r="14" spans="1:3" s="20" customFormat="1" ht="12.75" customHeight="1">
      <c r="A14" s="17">
        <v>1</v>
      </c>
      <c r="B14" s="18" t="s">
        <v>12</v>
      </c>
      <c r="C14" s="19">
        <f>SUM(1_KOT_2346!J30)</f>
        <v>0</v>
      </c>
    </row>
    <row r="15" spans="1:3" s="20" customFormat="1" ht="12.75" customHeight="1">
      <c r="A15" s="17">
        <v>2</v>
      </c>
      <c r="B15" s="18" t="s">
        <v>13</v>
      </c>
      <c r="C15" s="19">
        <f>SUM(2_PLYN_2346!J88)</f>
        <v>0</v>
      </c>
    </row>
    <row r="16" spans="1:3" s="20" customFormat="1" ht="12.75" customHeight="1">
      <c r="A16" s="17">
        <v>3</v>
      </c>
      <c r="B16" s="18" t="s">
        <v>14</v>
      </c>
      <c r="C16" s="19">
        <f>SUM(3_MAR_2346!I99)</f>
        <v>0</v>
      </c>
    </row>
    <row r="17" spans="1:3" s="20" customFormat="1" ht="12.75" customHeight="1">
      <c r="A17" s="17">
        <v>4</v>
      </c>
      <c r="B17" s="18" t="s">
        <v>15</v>
      </c>
      <c r="C17" s="19">
        <f>SUM('4_MĚŘENÍ TV'!J30)</f>
        <v>0</v>
      </c>
    </row>
    <row r="19" spans="2:3" ht="12.75" customHeight="1">
      <c r="B19" s="21" t="s">
        <v>16</v>
      </c>
      <c r="C19" s="22">
        <f>SUM(C14:C18)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378"/>
  <sheetViews>
    <sheetView showGridLines="0" zoomScalePageLayoutView="0" workbookViewId="0" topLeftCell="A1">
      <selection activeCell="F19" sqref="F19"/>
    </sheetView>
  </sheetViews>
  <sheetFormatPr defaultColWidth="11.57421875" defaultRowHeight="12.75"/>
  <cols>
    <col min="1" max="1" width="6.7109375" style="23" customWidth="1"/>
    <col min="2" max="2" width="0.85546875" style="23" customWidth="1"/>
    <col min="3" max="3" width="4.28125" style="23" customWidth="1"/>
    <col min="4" max="4" width="3.421875" style="23" customWidth="1"/>
    <col min="5" max="5" width="13.7109375" style="23" customWidth="1"/>
    <col min="6" max="6" width="40.7109375" style="23" customWidth="1"/>
    <col min="7" max="7" width="6.00390625" style="23" customWidth="1"/>
    <col min="8" max="8" width="11.140625" style="23" customWidth="1"/>
    <col min="9" max="9" width="12.7109375" style="23" customWidth="1"/>
    <col min="10" max="10" width="17.7109375" style="23" customWidth="1"/>
    <col min="11" max="20" width="0" style="23" hidden="1" customWidth="1"/>
    <col min="21" max="21" width="9.8515625" style="23" customWidth="1"/>
    <col min="22" max="22" width="13.140625" style="23" customWidth="1"/>
    <col min="23" max="23" width="9.8515625" style="23" customWidth="1"/>
    <col min="24" max="24" width="12.00390625" style="23" customWidth="1"/>
    <col min="25" max="25" width="8.7109375" style="23" customWidth="1"/>
    <col min="26" max="26" width="12.00390625" style="23" customWidth="1"/>
    <col min="27" max="27" width="13.140625" style="23" customWidth="1"/>
    <col min="28" max="28" width="8.7109375" style="23" customWidth="1"/>
    <col min="29" max="29" width="12.00390625" style="23" customWidth="1"/>
    <col min="30" max="30" width="13.140625" style="23" customWidth="1"/>
    <col min="31" max="42" width="6.7109375" style="23" customWidth="1"/>
    <col min="43" max="64" width="0" style="23" hidden="1" customWidth="1"/>
    <col min="65" max="255" width="6.7109375" style="23" customWidth="1"/>
  </cols>
  <sheetData>
    <row r="2" spans="12:45" ht="36.75" customHeight="1">
      <c r="L2" s="24"/>
      <c r="M2" s="24"/>
      <c r="N2" s="24"/>
      <c r="O2" s="24"/>
      <c r="P2" s="24"/>
      <c r="Q2" s="24"/>
      <c r="R2" s="24"/>
      <c r="S2" s="24"/>
      <c r="T2" s="24"/>
      <c r="U2" s="24"/>
      <c r="AS2" s="25" t="s">
        <v>17</v>
      </c>
    </row>
    <row r="3" spans="2:45" ht="6.7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U3" s="28"/>
      <c r="AS3" s="25" t="s">
        <v>18</v>
      </c>
    </row>
    <row r="4" spans="2:45" ht="24.75" customHeight="1">
      <c r="B4" s="29"/>
      <c r="D4" s="30" t="s">
        <v>19</v>
      </c>
      <c r="L4" s="31" t="s">
        <v>20</v>
      </c>
      <c r="U4" s="28"/>
      <c r="AS4" s="25" t="s">
        <v>21</v>
      </c>
    </row>
    <row r="5" spans="2:21" ht="6.75" customHeight="1">
      <c r="B5" s="29"/>
      <c r="U5" s="28"/>
    </row>
    <row r="6" spans="2:21" ht="12" customHeight="1">
      <c r="B6" s="29"/>
      <c r="D6" s="32" t="s">
        <v>1</v>
      </c>
      <c r="U6" s="28"/>
    </row>
    <row r="7" spans="2:21" ht="26.25" customHeight="1">
      <c r="B7" s="29"/>
      <c r="E7" s="352" t="s">
        <v>22</v>
      </c>
      <c r="F7" s="352"/>
      <c r="G7" s="352"/>
      <c r="H7" s="352"/>
      <c r="U7" s="28"/>
    </row>
    <row r="8" spans="1:30" s="35" customFormat="1" ht="12" customHeight="1">
      <c r="A8" s="33"/>
      <c r="B8" s="34"/>
      <c r="C8" s="33"/>
      <c r="D8" s="32" t="s">
        <v>23</v>
      </c>
      <c r="E8" s="33"/>
      <c r="F8" s="33"/>
      <c r="G8" s="33"/>
      <c r="H8" s="33"/>
      <c r="I8" s="33"/>
      <c r="J8" s="33"/>
      <c r="K8" s="33"/>
      <c r="R8" s="33"/>
      <c r="S8" s="33"/>
      <c r="T8" s="33"/>
      <c r="U8" s="36"/>
      <c r="V8" s="33"/>
      <c r="W8" s="33"/>
      <c r="X8" s="33"/>
      <c r="Y8" s="33"/>
      <c r="Z8" s="33"/>
      <c r="AA8" s="33"/>
      <c r="AB8" s="33"/>
      <c r="AC8" s="33"/>
      <c r="AD8" s="33"/>
    </row>
    <row r="9" spans="1:30" s="35" customFormat="1" ht="16.5" customHeight="1">
      <c r="A9" s="33"/>
      <c r="B9" s="34"/>
      <c r="C9" s="33"/>
      <c r="D9" s="33"/>
      <c r="E9" s="353" t="s">
        <v>24</v>
      </c>
      <c r="F9" s="353"/>
      <c r="G9" s="353"/>
      <c r="H9" s="353"/>
      <c r="I9" s="33"/>
      <c r="J9" s="33"/>
      <c r="K9" s="33"/>
      <c r="R9" s="33"/>
      <c r="S9" s="33"/>
      <c r="T9" s="33"/>
      <c r="U9" s="36"/>
      <c r="V9" s="33"/>
      <c r="W9" s="33"/>
      <c r="X9" s="33"/>
      <c r="Y9" s="33"/>
      <c r="Z9" s="33"/>
      <c r="AA9" s="33"/>
      <c r="AB9" s="33"/>
      <c r="AC9" s="33"/>
      <c r="AD9" s="33"/>
    </row>
    <row r="10" spans="1:30" s="35" customFormat="1" ht="11.25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R10" s="33"/>
      <c r="S10" s="33"/>
      <c r="T10" s="33"/>
      <c r="U10" s="36"/>
      <c r="V10" s="33"/>
      <c r="W10" s="33"/>
      <c r="X10" s="33"/>
      <c r="Y10" s="33"/>
      <c r="Z10" s="33"/>
      <c r="AA10" s="33"/>
      <c r="AB10" s="33"/>
      <c r="AC10" s="33"/>
      <c r="AD10" s="33"/>
    </row>
    <row r="11" spans="1:30" s="35" customFormat="1" ht="12" customHeight="1">
      <c r="A11" s="33"/>
      <c r="B11" s="34"/>
      <c r="C11" s="33"/>
      <c r="D11" s="32" t="s">
        <v>25</v>
      </c>
      <c r="E11" s="33"/>
      <c r="F11" s="37"/>
      <c r="G11" s="33"/>
      <c r="H11" s="33"/>
      <c r="I11" s="32" t="s">
        <v>26</v>
      </c>
      <c r="J11" s="37"/>
      <c r="K11" s="33"/>
      <c r="R11" s="33"/>
      <c r="S11" s="33"/>
      <c r="T11" s="33"/>
      <c r="U11" s="36"/>
      <c r="V11" s="33"/>
      <c r="W11" s="33"/>
      <c r="X11" s="33"/>
      <c r="Y11" s="33"/>
      <c r="Z11" s="33"/>
      <c r="AA11" s="33"/>
      <c r="AB11" s="33"/>
      <c r="AC11" s="33"/>
      <c r="AD11" s="33"/>
    </row>
    <row r="12" spans="1:30" s="35" customFormat="1" ht="12" customHeight="1">
      <c r="A12" s="33"/>
      <c r="B12" s="34"/>
      <c r="C12" s="33"/>
      <c r="D12" s="32" t="s">
        <v>27</v>
      </c>
      <c r="E12" s="33"/>
      <c r="F12" s="37" t="s">
        <v>28</v>
      </c>
      <c r="G12" s="33"/>
      <c r="H12" s="33"/>
      <c r="I12" s="32" t="s">
        <v>7</v>
      </c>
      <c r="J12" s="38">
        <v>45306</v>
      </c>
      <c r="K12" s="33"/>
      <c r="R12" s="33"/>
      <c r="S12" s="33"/>
      <c r="T12" s="33"/>
      <c r="U12" s="36"/>
      <c r="V12" s="33"/>
      <c r="W12" s="33"/>
      <c r="X12" s="33"/>
      <c r="Y12" s="33"/>
      <c r="Z12" s="33"/>
      <c r="AA12" s="33"/>
      <c r="AB12" s="33"/>
      <c r="AC12" s="33"/>
      <c r="AD12" s="33"/>
    </row>
    <row r="13" spans="1:30" s="35" customFormat="1" ht="10.5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R13" s="33"/>
      <c r="S13" s="33"/>
      <c r="T13" s="33"/>
      <c r="U13" s="36"/>
      <c r="V13" s="33"/>
      <c r="W13" s="33"/>
      <c r="X13" s="33"/>
      <c r="Y13" s="33"/>
      <c r="Z13" s="33"/>
      <c r="AA13" s="33"/>
      <c r="AB13" s="33"/>
      <c r="AC13" s="33"/>
      <c r="AD13" s="33"/>
    </row>
    <row r="14" spans="1:30" s="35" customFormat="1" ht="12" customHeight="1">
      <c r="A14" s="33"/>
      <c r="B14" s="34"/>
      <c r="C14" s="33"/>
      <c r="D14" s="32" t="s">
        <v>29</v>
      </c>
      <c r="E14" s="33"/>
      <c r="F14" s="33"/>
      <c r="G14" s="33"/>
      <c r="H14" s="33"/>
      <c r="I14" s="32" t="s">
        <v>30</v>
      </c>
      <c r="J14" s="37"/>
      <c r="K14" s="33"/>
      <c r="R14" s="33"/>
      <c r="S14" s="33"/>
      <c r="T14" s="33"/>
      <c r="U14" s="36"/>
      <c r="V14" s="33"/>
      <c r="W14" s="33"/>
      <c r="X14" s="33"/>
      <c r="Y14" s="33"/>
      <c r="Z14" s="33"/>
      <c r="AA14" s="33"/>
      <c r="AB14" s="33"/>
      <c r="AC14" s="33"/>
      <c r="AD14" s="33"/>
    </row>
    <row r="15" spans="1:30" s="35" customFormat="1" ht="18" customHeight="1">
      <c r="A15" s="33"/>
      <c r="B15" s="34"/>
      <c r="C15" s="33"/>
      <c r="D15" s="33"/>
      <c r="E15" s="37" t="s">
        <v>31</v>
      </c>
      <c r="F15" s="33"/>
      <c r="G15" s="33"/>
      <c r="H15" s="33"/>
      <c r="I15" s="32" t="s">
        <v>32</v>
      </c>
      <c r="J15" s="37"/>
      <c r="K15" s="33"/>
      <c r="R15" s="33"/>
      <c r="S15" s="33"/>
      <c r="T15" s="33"/>
      <c r="U15" s="36"/>
      <c r="V15" s="33"/>
      <c r="W15" s="33"/>
      <c r="X15" s="33"/>
      <c r="Y15" s="33"/>
      <c r="Z15" s="33"/>
      <c r="AA15" s="33"/>
      <c r="AB15" s="33"/>
      <c r="AC15" s="33"/>
      <c r="AD15" s="33"/>
    </row>
    <row r="16" spans="1:30" s="35" customFormat="1" ht="6.7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R16" s="33"/>
      <c r="S16" s="33"/>
      <c r="T16" s="33"/>
      <c r="U16" s="36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s="35" customFormat="1" ht="12" customHeight="1">
      <c r="A17" s="33"/>
      <c r="B17" s="34"/>
      <c r="C17" s="33"/>
      <c r="D17" s="32" t="s">
        <v>33</v>
      </c>
      <c r="E17" s="33"/>
      <c r="F17" s="33"/>
      <c r="G17" s="33"/>
      <c r="H17" s="33"/>
      <c r="I17" s="32" t="s">
        <v>30</v>
      </c>
      <c r="J17" s="39"/>
      <c r="K17" s="33"/>
      <c r="R17" s="33"/>
      <c r="S17" s="33"/>
      <c r="T17" s="33"/>
      <c r="U17" s="36"/>
      <c r="V17" s="33"/>
      <c r="W17" s="33"/>
      <c r="X17" s="33"/>
      <c r="Y17" s="33"/>
      <c r="Z17" s="33"/>
      <c r="AA17" s="33"/>
      <c r="AB17" s="33"/>
      <c r="AC17" s="33"/>
      <c r="AD17" s="33"/>
    </row>
    <row r="18" spans="1:30" s="35" customFormat="1" ht="18" customHeight="1">
      <c r="A18" s="33"/>
      <c r="B18" s="34"/>
      <c r="C18" s="33"/>
      <c r="D18" s="33"/>
      <c r="E18" s="354"/>
      <c r="F18" s="354"/>
      <c r="G18" s="354"/>
      <c r="H18" s="354"/>
      <c r="I18" s="32" t="s">
        <v>32</v>
      </c>
      <c r="J18" s="39"/>
      <c r="K18" s="33"/>
      <c r="R18" s="33"/>
      <c r="S18" s="33"/>
      <c r="T18" s="33"/>
      <c r="U18" s="36"/>
      <c r="V18" s="33"/>
      <c r="W18" s="33"/>
      <c r="X18" s="33"/>
      <c r="Y18" s="33"/>
      <c r="Z18" s="33"/>
      <c r="AA18" s="33"/>
      <c r="AB18" s="33"/>
      <c r="AC18" s="33"/>
      <c r="AD18" s="33"/>
    </row>
    <row r="19" spans="1:30" s="35" customFormat="1" ht="6.7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R19" s="33"/>
      <c r="S19" s="33"/>
      <c r="T19" s="33"/>
      <c r="U19" s="36"/>
      <c r="V19" s="33"/>
      <c r="W19" s="33"/>
      <c r="X19" s="33"/>
      <c r="Y19" s="33"/>
      <c r="Z19" s="33"/>
      <c r="AA19" s="33"/>
      <c r="AB19" s="33"/>
      <c r="AC19" s="33"/>
      <c r="AD19" s="33"/>
    </row>
    <row r="20" spans="1:30" s="35" customFormat="1" ht="12" customHeight="1">
      <c r="A20" s="33"/>
      <c r="B20" s="34"/>
      <c r="C20" s="33"/>
      <c r="D20" s="32" t="s">
        <v>34</v>
      </c>
      <c r="E20" s="33"/>
      <c r="F20" s="33"/>
      <c r="G20" s="33"/>
      <c r="H20" s="33"/>
      <c r="I20" s="32" t="s">
        <v>30</v>
      </c>
      <c r="J20" s="37">
        <v>29441145</v>
      </c>
      <c r="K20" s="33"/>
      <c r="R20" s="33"/>
      <c r="S20" s="33"/>
      <c r="T20" s="33"/>
      <c r="U20" s="36"/>
      <c r="V20" s="33"/>
      <c r="W20" s="33"/>
      <c r="X20" s="33"/>
      <c r="Y20" s="33"/>
      <c r="Z20" s="33"/>
      <c r="AA20" s="33"/>
      <c r="AB20" s="33"/>
      <c r="AC20" s="33"/>
      <c r="AD20" s="33"/>
    </row>
    <row r="21" spans="1:30" s="35" customFormat="1" ht="18" customHeight="1">
      <c r="A21" s="33"/>
      <c r="B21" s="34"/>
      <c r="C21" s="33"/>
      <c r="D21" s="33"/>
      <c r="E21" s="37"/>
      <c r="F21" s="33"/>
      <c r="G21" s="33"/>
      <c r="H21" s="33"/>
      <c r="I21" s="32" t="s">
        <v>32</v>
      </c>
      <c r="J21" s="37" t="s">
        <v>35</v>
      </c>
      <c r="K21" s="33"/>
      <c r="R21" s="33"/>
      <c r="S21" s="33"/>
      <c r="T21" s="33"/>
      <c r="U21" s="36"/>
      <c r="V21" s="33"/>
      <c r="W21" s="33"/>
      <c r="X21" s="33"/>
      <c r="Y21" s="33"/>
      <c r="Z21" s="33"/>
      <c r="AA21" s="33"/>
      <c r="AB21" s="33"/>
      <c r="AC21" s="33"/>
      <c r="AD21" s="33"/>
    </row>
    <row r="22" spans="1:30" s="35" customFormat="1" ht="6.7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R22" s="33"/>
      <c r="S22" s="33"/>
      <c r="T22" s="33"/>
      <c r="U22" s="36"/>
      <c r="V22" s="33"/>
      <c r="W22" s="33"/>
      <c r="X22" s="33"/>
      <c r="Y22" s="33"/>
      <c r="Z22" s="33"/>
      <c r="AA22" s="33"/>
      <c r="AB22" s="33"/>
      <c r="AC22" s="33"/>
      <c r="AD22" s="33"/>
    </row>
    <row r="23" spans="1:30" s="35" customFormat="1" ht="12" customHeight="1">
      <c r="A23" s="33"/>
      <c r="B23" s="34"/>
      <c r="C23" s="33"/>
      <c r="D23" s="32" t="s">
        <v>36</v>
      </c>
      <c r="E23" s="33"/>
      <c r="F23" s="33"/>
      <c r="G23" s="33"/>
      <c r="H23" s="33"/>
      <c r="I23" s="32" t="s">
        <v>30</v>
      </c>
      <c r="J23" s="37"/>
      <c r="K23" s="33"/>
      <c r="R23" s="33"/>
      <c r="S23" s="33"/>
      <c r="T23" s="33"/>
      <c r="U23" s="36"/>
      <c r="V23" s="33"/>
      <c r="W23" s="33"/>
      <c r="X23" s="33"/>
      <c r="Y23" s="33"/>
      <c r="Z23" s="33"/>
      <c r="AA23" s="33"/>
      <c r="AB23" s="33"/>
      <c r="AC23" s="33"/>
      <c r="AD23" s="33"/>
    </row>
    <row r="24" spans="1:30" s="35" customFormat="1" ht="18" customHeight="1">
      <c r="A24" s="33"/>
      <c r="B24" s="34"/>
      <c r="C24" s="33"/>
      <c r="D24" s="33"/>
      <c r="E24" s="37"/>
      <c r="F24" s="33"/>
      <c r="G24" s="33"/>
      <c r="H24" s="33"/>
      <c r="I24" s="32" t="s">
        <v>32</v>
      </c>
      <c r="J24" s="37"/>
      <c r="K24" s="33"/>
      <c r="R24" s="33"/>
      <c r="S24" s="33"/>
      <c r="T24" s="33"/>
      <c r="U24" s="36"/>
      <c r="V24" s="33"/>
      <c r="W24" s="33"/>
      <c r="X24" s="33"/>
      <c r="Y24" s="33"/>
      <c r="Z24" s="33"/>
      <c r="AA24" s="33"/>
      <c r="AB24" s="33"/>
      <c r="AC24" s="33"/>
      <c r="AD24" s="33"/>
    </row>
    <row r="25" spans="1:30" s="35" customFormat="1" ht="6.7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R25" s="33"/>
      <c r="S25" s="33"/>
      <c r="T25" s="33"/>
      <c r="U25" s="36"/>
      <c r="V25" s="33"/>
      <c r="W25" s="33"/>
      <c r="X25" s="33"/>
      <c r="Y25" s="33"/>
      <c r="Z25" s="33"/>
      <c r="AA25" s="33"/>
      <c r="AB25" s="33"/>
      <c r="AC25" s="33"/>
      <c r="AD25" s="33"/>
    </row>
    <row r="26" spans="1:30" s="35" customFormat="1" ht="12" customHeight="1">
      <c r="A26" s="33"/>
      <c r="B26" s="34"/>
      <c r="C26" s="33"/>
      <c r="D26" s="32" t="s">
        <v>37</v>
      </c>
      <c r="E26" s="33"/>
      <c r="F26" s="33"/>
      <c r="G26" s="33"/>
      <c r="H26" s="33"/>
      <c r="I26" s="33"/>
      <c r="J26" s="33"/>
      <c r="K26" s="33"/>
      <c r="R26" s="33"/>
      <c r="S26" s="33"/>
      <c r="T26" s="33"/>
      <c r="U26" s="36"/>
      <c r="V26" s="33"/>
      <c r="W26" s="33"/>
      <c r="X26" s="33"/>
      <c r="Y26" s="33"/>
      <c r="Z26" s="33"/>
      <c r="AA26" s="33"/>
      <c r="AB26" s="33"/>
      <c r="AC26" s="33"/>
      <c r="AD26" s="33"/>
    </row>
    <row r="27" spans="1:30" s="42" customFormat="1" ht="16.5" customHeight="1">
      <c r="A27" s="40"/>
      <c r="B27" s="41"/>
      <c r="C27" s="40"/>
      <c r="D27" s="40"/>
      <c r="E27" s="355"/>
      <c r="F27" s="355"/>
      <c r="G27" s="355"/>
      <c r="H27" s="355"/>
      <c r="I27" s="40"/>
      <c r="J27" s="40"/>
      <c r="K27" s="40"/>
      <c r="R27" s="40"/>
      <c r="S27" s="40"/>
      <c r="T27" s="40"/>
      <c r="U27" s="43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35" customFormat="1" ht="6.7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R28" s="33"/>
      <c r="S28" s="33"/>
      <c r="T28" s="33"/>
      <c r="U28" s="36"/>
      <c r="V28" s="33"/>
      <c r="W28" s="33"/>
      <c r="X28" s="33"/>
      <c r="Y28" s="33"/>
      <c r="Z28" s="33"/>
      <c r="AA28" s="33"/>
      <c r="AB28" s="33"/>
      <c r="AC28" s="33"/>
      <c r="AD28" s="33"/>
    </row>
    <row r="29" spans="1:30" s="35" customFormat="1" ht="6.75" customHeight="1">
      <c r="A29" s="33"/>
      <c r="B29" s="34"/>
      <c r="C29" s="33"/>
      <c r="D29" s="44"/>
      <c r="E29" s="44"/>
      <c r="F29" s="44"/>
      <c r="G29" s="44"/>
      <c r="H29" s="44"/>
      <c r="I29" s="44"/>
      <c r="J29" s="44"/>
      <c r="K29" s="44"/>
      <c r="R29" s="33"/>
      <c r="S29" s="33"/>
      <c r="T29" s="33"/>
      <c r="U29" s="36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35" customFormat="1" ht="25.5" customHeight="1">
      <c r="A30" s="33"/>
      <c r="B30" s="34"/>
      <c r="C30" s="33"/>
      <c r="D30" s="45" t="s">
        <v>38</v>
      </c>
      <c r="E30" s="33"/>
      <c r="F30" s="33"/>
      <c r="G30" s="33"/>
      <c r="H30" s="33"/>
      <c r="I30" s="33"/>
      <c r="J30" s="46">
        <f>SUM(J92)</f>
        <v>0</v>
      </c>
      <c r="K30" s="33"/>
      <c r="R30" s="33"/>
      <c r="S30" s="33"/>
      <c r="T30" s="33"/>
      <c r="U30" s="36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5" customFormat="1" ht="6.75" customHeight="1">
      <c r="A31" s="33"/>
      <c r="B31" s="34"/>
      <c r="C31" s="33"/>
      <c r="D31" s="44"/>
      <c r="E31" s="44"/>
      <c r="F31" s="44"/>
      <c r="G31" s="44"/>
      <c r="H31" s="44"/>
      <c r="I31" s="44"/>
      <c r="J31" s="44"/>
      <c r="K31" s="44"/>
      <c r="R31" s="33"/>
      <c r="S31" s="33"/>
      <c r="T31" s="33"/>
      <c r="U31" s="36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5" customFormat="1" ht="14.25" customHeight="1">
      <c r="A32" s="33"/>
      <c r="B32" s="34"/>
      <c r="C32" s="33"/>
      <c r="D32" s="33"/>
      <c r="E32" s="33"/>
      <c r="F32" s="47" t="s">
        <v>39</v>
      </c>
      <c r="G32" s="33"/>
      <c r="H32" s="33"/>
      <c r="I32" s="47" t="s">
        <v>40</v>
      </c>
      <c r="J32" s="47" t="s">
        <v>41</v>
      </c>
      <c r="K32" s="33"/>
      <c r="R32" s="33"/>
      <c r="S32" s="33"/>
      <c r="T32" s="33"/>
      <c r="U32" s="36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5" customFormat="1" ht="14.25" customHeight="1">
      <c r="A33" s="33"/>
      <c r="B33" s="34"/>
      <c r="C33" s="33"/>
      <c r="D33" s="48" t="s">
        <v>42</v>
      </c>
      <c r="E33" s="32" t="s">
        <v>43</v>
      </c>
      <c r="F33" s="49">
        <f>SUM(J30)</f>
        <v>0</v>
      </c>
      <c r="G33" s="33"/>
      <c r="H33" s="33"/>
      <c r="I33" s="50">
        <v>0.21000000000000002</v>
      </c>
      <c r="J33" s="49">
        <f>PRODUCT(F33,0.21)</f>
        <v>0</v>
      </c>
      <c r="K33" s="33"/>
      <c r="R33" s="33"/>
      <c r="S33" s="33"/>
      <c r="T33" s="33"/>
      <c r="U33" s="36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5" customFormat="1" ht="14.25" customHeight="1">
      <c r="A34" s="33"/>
      <c r="B34" s="34"/>
      <c r="C34" s="33"/>
      <c r="D34" s="33"/>
      <c r="E34" s="32" t="s">
        <v>44</v>
      </c>
      <c r="F34" s="49">
        <v>0</v>
      </c>
      <c r="G34" s="33"/>
      <c r="H34" s="33"/>
      <c r="I34" s="50">
        <v>0.12</v>
      </c>
      <c r="J34" s="49">
        <f>PRODUCT(F34,0.15)</f>
        <v>0</v>
      </c>
      <c r="K34" s="33"/>
      <c r="R34" s="33"/>
      <c r="S34" s="33"/>
      <c r="T34" s="33"/>
      <c r="U34" s="36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35" customFormat="1" ht="14.25" customHeight="1" hidden="1">
      <c r="A35" s="33"/>
      <c r="B35" s="34"/>
      <c r="C35" s="33"/>
      <c r="D35" s="33"/>
      <c r="E35" s="32" t="s">
        <v>45</v>
      </c>
      <c r="F35" s="49">
        <f>ROUND((SUM(BF122:BF215)),2)</f>
        <v>0</v>
      </c>
      <c r="G35" s="33"/>
      <c r="H35" s="33"/>
      <c r="I35" s="50">
        <v>0.21000000000000002</v>
      </c>
      <c r="J35" s="49">
        <f>0</f>
        <v>0</v>
      </c>
      <c r="K35" s="33"/>
      <c r="R35" s="33"/>
      <c r="S35" s="33"/>
      <c r="T35" s="33"/>
      <c r="U35" s="36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35" customFormat="1" ht="14.25" customHeight="1" hidden="1">
      <c r="A36" s="33"/>
      <c r="B36" s="34"/>
      <c r="C36" s="33"/>
      <c r="D36" s="33"/>
      <c r="E36" s="32" t="s">
        <v>46</v>
      </c>
      <c r="F36" s="49">
        <f>ROUND((SUM(BG122:BG215)),2)</f>
        <v>0</v>
      </c>
      <c r="G36" s="33"/>
      <c r="H36" s="33"/>
      <c r="I36" s="50">
        <v>0.15000000000000002</v>
      </c>
      <c r="J36" s="49">
        <f>0</f>
        <v>0</v>
      </c>
      <c r="K36" s="33"/>
      <c r="R36" s="33"/>
      <c r="S36" s="33"/>
      <c r="T36" s="33"/>
      <c r="U36" s="36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35" customFormat="1" ht="14.25" customHeight="1" hidden="1">
      <c r="A37" s="33"/>
      <c r="B37" s="34"/>
      <c r="C37" s="33"/>
      <c r="D37" s="33"/>
      <c r="E37" s="32" t="s">
        <v>47</v>
      </c>
      <c r="F37" s="49">
        <f>ROUND((SUM(BH122:BH215)),2)</f>
        <v>0</v>
      </c>
      <c r="G37" s="33"/>
      <c r="H37" s="33"/>
      <c r="I37" s="50">
        <v>0</v>
      </c>
      <c r="J37" s="49">
        <f>0</f>
        <v>0</v>
      </c>
      <c r="K37" s="33"/>
      <c r="R37" s="33"/>
      <c r="S37" s="33"/>
      <c r="T37" s="33"/>
      <c r="U37" s="36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s="35" customFormat="1" ht="6.7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R38" s="33"/>
      <c r="S38" s="33"/>
      <c r="T38" s="33"/>
      <c r="U38" s="36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s="35" customFormat="1" ht="25.5" customHeight="1">
      <c r="A39" s="33"/>
      <c r="B39" s="34"/>
      <c r="C39" s="51"/>
      <c r="D39" s="52" t="s">
        <v>48</v>
      </c>
      <c r="E39" s="53"/>
      <c r="F39" s="53"/>
      <c r="G39" s="54" t="s">
        <v>49</v>
      </c>
      <c r="H39" s="55" t="s">
        <v>50</v>
      </c>
      <c r="I39" s="53"/>
      <c r="J39" s="56">
        <f>SUM(J30:J37)</f>
        <v>0</v>
      </c>
      <c r="K39" s="57"/>
      <c r="R39" s="33"/>
      <c r="S39" s="33"/>
      <c r="T39" s="33"/>
      <c r="U39" s="36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s="35" customFormat="1" ht="14.2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R40" s="33"/>
      <c r="S40" s="33"/>
      <c r="T40" s="33"/>
      <c r="U40" s="36"/>
      <c r="V40" s="33"/>
      <c r="W40" s="33"/>
      <c r="X40" s="33"/>
      <c r="Y40" s="33"/>
      <c r="Z40" s="33"/>
      <c r="AA40" s="33"/>
      <c r="AB40" s="33"/>
      <c r="AC40" s="33"/>
      <c r="AD40" s="33"/>
    </row>
    <row r="41" spans="2:21" ht="14.25" customHeight="1">
      <c r="B41" s="29"/>
      <c r="U41" s="28"/>
    </row>
    <row r="42" spans="2:21" ht="14.25" customHeight="1">
      <c r="B42" s="29"/>
      <c r="U42" s="28"/>
    </row>
    <row r="43" spans="2:21" ht="14.25" customHeight="1">
      <c r="B43" s="29"/>
      <c r="U43" s="28"/>
    </row>
    <row r="44" spans="2:21" ht="14.25" customHeight="1">
      <c r="B44" s="29"/>
      <c r="U44" s="28"/>
    </row>
    <row r="45" spans="2:21" ht="14.25" customHeight="1">
      <c r="B45" s="29"/>
      <c r="U45" s="28"/>
    </row>
    <row r="46" spans="2:21" ht="14.25" customHeight="1">
      <c r="B46" s="29"/>
      <c r="U46" s="28"/>
    </row>
    <row r="47" spans="2:21" ht="14.25" customHeight="1">
      <c r="B47" s="29"/>
      <c r="U47" s="28"/>
    </row>
    <row r="48" spans="2:21" ht="14.25" customHeight="1">
      <c r="B48" s="29"/>
      <c r="U48" s="28"/>
    </row>
    <row r="49" spans="2:21" s="35" customFormat="1" ht="14.25" customHeight="1">
      <c r="B49" s="58"/>
      <c r="D49" s="59" t="s">
        <v>51</v>
      </c>
      <c r="E49" s="60"/>
      <c r="F49" s="60"/>
      <c r="G49" s="59" t="s">
        <v>52</v>
      </c>
      <c r="H49" s="60"/>
      <c r="I49" s="60"/>
      <c r="J49" s="60"/>
      <c r="K49" s="60"/>
      <c r="U49" s="61"/>
    </row>
    <row r="50" spans="2:21" ht="12.75">
      <c r="B50" s="29"/>
      <c r="U50" s="28"/>
    </row>
    <row r="51" spans="2:21" ht="12.75">
      <c r="B51" s="29"/>
      <c r="U51" s="28"/>
    </row>
    <row r="52" spans="2:21" ht="12.75">
      <c r="B52" s="29"/>
      <c r="U52" s="28"/>
    </row>
    <row r="53" spans="2:21" ht="12.75">
      <c r="B53" s="29"/>
      <c r="U53" s="28"/>
    </row>
    <row r="54" spans="2:21" ht="12.75">
      <c r="B54" s="29"/>
      <c r="U54" s="28"/>
    </row>
    <row r="55" spans="2:21" ht="12.75">
      <c r="B55" s="29"/>
      <c r="U55" s="28"/>
    </row>
    <row r="56" spans="2:21" ht="12.75">
      <c r="B56" s="29"/>
      <c r="U56" s="28"/>
    </row>
    <row r="57" spans="1:30" s="35" customFormat="1" ht="12.75">
      <c r="A57" s="33"/>
      <c r="B57" s="34"/>
      <c r="C57" s="33"/>
      <c r="D57" s="62" t="s">
        <v>53</v>
      </c>
      <c r="E57" s="63"/>
      <c r="F57" s="64" t="s">
        <v>54</v>
      </c>
      <c r="G57" s="62" t="s">
        <v>53</v>
      </c>
      <c r="H57" s="63"/>
      <c r="I57" s="63"/>
      <c r="J57" s="65" t="s">
        <v>54</v>
      </c>
      <c r="K57" s="63"/>
      <c r="R57" s="33"/>
      <c r="S57" s="33"/>
      <c r="T57" s="33"/>
      <c r="U57" s="36"/>
      <c r="V57" s="33"/>
      <c r="W57" s="33"/>
      <c r="X57" s="33"/>
      <c r="Y57" s="33"/>
      <c r="Z57" s="33"/>
      <c r="AA57" s="33"/>
      <c r="AB57" s="33"/>
      <c r="AC57" s="33"/>
      <c r="AD57" s="33"/>
    </row>
    <row r="58" spans="2:21" ht="12.75">
      <c r="B58" s="29"/>
      <c r="U58" s="28"/>
    </row>
    <row r="59" spans="2:21" ht="12.75">
      <c r="B59" s="29"/>
      <c r="U59" s="28"/>
    </row>
    <row r="60" spans="2:21" ht="12.75">
      <c r="B60" s="29"/>
      <c r="U60" s="28"/>
    </row>
    <row r="61" spans="1:30" s="35" customFormat="1" ht="12.75">
      <c r="A61" s="33"/>
      <c r="B61" s="34"/>
      <c r="C61" s="33"/>
      <c r="D61" s="59" t="s">
        <v>55</v>
      </c>
      <c r="E61" s="66"/>
      <c r="F61" s="66"/>
      <c r="G61" s="59" t="s">
        <v>56</v>
      </c>
      <c r="H61" s="66"/>
      <c r="I61" s="66"/>
      <c r="J61" s="66"/>
      <c r="K61" s="66"/>
      <c r="R61" s="33"/>
      <c r="S61" s="33"/>
      <c r="T61" s="33"/>
      <c r="U61" s="36"/>
      <c r="V61" s="33"/>
      <c r="W61" s="33"/>
      <c r="X61" s="33"/>
      <c r="Y61" s="33"/>
      <c r="Z61" s="33"/>
      <c r="AA61" s="33"/>
      <c r="AB61" s="33"/>
      <c r="AC61" s="33"/>
      <c r="AD61" s="33"/>
    </row>
    <row r="62" spans="2:21" ht="12.75">
      <c r="B62" s="29"/>
      <c r="U62" s="28"/>
    </row>
    <row r="63" spans="2:21" ht="12.75">
      <c r="B63" s="29"/>
      <c r="U63" s="28"/>
    </row>
    <row r="64" spans="2:21" ht="12.75">
      <c r="B64" s="29"/>
      <c r="U64" s="28"/>
    </row>
    <row r="65" spans="2:21" ht="12.75">
      <c r="B65" s="29"/>
      <c r="U65" s="28"/>
    </row>
    <row r="66" spans="2:21" ht="12.75">
      <c r="B66" s="29"/>
      <c r="U66" s="28"/>
    </row>
    <row r="67" spans="2:21" ht="12.75">
      <c r="B67" s="29"/>
      <c r="U67" s="28"/>
    </row>
    <row r="68" spans="2:21" ht="12.75">
      <c r="B68" s="29"/>
      <c r="U68" s="28"/>
    </row>
    <row r="69" spans="2:21" ht="12.75">
      <c r="B69" s="29"/>
      <c r="U69" s="28"/>
    </row>
    <row r="70" spans="2:21" ht="12.75">
      <c r="B70" s="29"/>
      <c r="U70" s="28"/>
    </row>
    <row r="71" spans="2:21" ht="12.75">
      <c r="B71" s="29"/>
      <c r="U71" s="28"/>
    </row>
    <row r="72" spans="1:30" s="35" customFormat="1" ht="12.75">
      <c r="A72" s="33"/>
      <c r="B72" s="34"/>
      <c r="C72" s="33"/>
      <c r="D72" s="62" t="s">
        <v>53</v>
      </c>
      <c r="E72" s="63"/>
      <c r="F72" s="64" t="s">
        <v>54</v>
      </c>
      <c r="G72" s="62" t="s">
        <v>53</v>
      </c>
      <c r="H72" s="63"/>
      <c r="I72" s="63"/>
      <c r="J72" s="65" t="s">
        <v>54</v>
      </c>
      <c r="K72" s="63"/>
      <c r="R72" s="33"/>
      <c r="S72" s="33"/>
      <c r="T72" s="33"/>
      <c r="U72" s="36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35" customFormat="1" ht="14.25" customHeight="1">
      <c r="A73" s="33"/>
      <c r="B73" s="67"/>
      <c r="C73" s="68"/>
      <c r="D73" s="68"/>
      <c r="E73" s="68"/>
      <c r="F73" s="68"/>
      <c r="G73" s="68"/>
      <c r="H73" s="68"/>
      <c r="I73" s="68"/>
      <c r="J73" s="68"/>
      <c r="K73" s="68"/>
      <c r="R73" s="33"/>
      <c r="S73" s="33"/>
      <c r="T73" s="33"/>
      <c r="U73" s="36"/>
      <c r="V73" s="33"/>
      <c r="W73" s="33"/>
      <c r="X73" s="33"/>
      <c r="Y73" s="33"/>
      <c r="Z73" s="33"/>
      <c r="AA73" s="33"/>
      <c r="AB73" s="33"/>
      <c r="AC73" s="33"/>
      <c r="AD73" s="33"/>
    </row>
    <row r="77" spans="1:30" s="35" customFormat="1" ht="6.75" customHeight="1">
      <c r="A77" s="33"/>
      <c r="B77" s="69"/>
      <c r="C77" s="70"/>
      <c r="D77" s="70"/>
      <c r="E77" s="70"/>
      <c r="F77" s="70"/>
      <c r="G77" s="70"/>
      <c r="H77" s="70"/>
      <c r="I77" s="70"/>
      <c r="J77" s="70"/>
      <c r="K77" s="70"/>
      <c r="R77" s="33"/>
      <c r="S77" s="33"/>
      <c r="T77" s="33"/>
      <c r="U77" s="36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35" customFormat="1" ht="24.75" customHeight="1">
      <c r="A78" s="33"/>
      <c r="B78" s="34"/>
      <c r="C78" s="30" t="s">
        <v>57</v>
      </c>
      <c r="D78" s="33"/>
      <c r="E78" s="33"/>
      <c r="F78" s="33"/>
      <c r="G78" s="33"/>
      <c r="H78" s="33"/>
      <c r="I78" s="33"/>
      <c r="J78" s="33"/>
      <c r="K78" s="33"/>
      <c r="R78" s="33"/>
      <c r="S78" s="33"/>
      <c r="T78" s="33"/>
      <c r="U78" s="36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35" customFormat="1" ht="6.75" customHeight="1">
      <c r="A79" s="33"/>
      <c r="B79" s="34"/>
      <c r="C79" s="33"/>
      <c r="D79" s="33"/>
      <c r="E79" s="33"/>
      <c r="F79" s="33"/>
      <c r="G79" s="33"/>
      <c r="H79" s="33"/>
      <c r="I79" s="33"/>
      <c r="J79" s="33"/>
      <c r="K79" s="33"/>
      <c r="R79" s="33"/>
      <c r="S79" s="33"/>
      <c r="T79" s="33"/>
      <c r="U79" s="36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35" customFormat="1" ht="12" customHeight="1">
      <c r="A80" s="33"/>
      <c r="B80" s="34"/>
      <c r="C80" s="32" t="s">
        <v>1</v>
      </c>
      <c r="D80" s="33"/>
      <c r="E80" s="33"/>
      <c r="F80" s="33"/>
      <c r="G80" s="33"/>
      <c r="H80" s="33"/>
      <c r="I80" s="33"/>
      <c r="J80" s="33"/>
      <c r="K80" s="33"/>
      <c r="R80" s="33"/>
      <c r="S80" s="33"/>
      <c r="T80" s="33"/>
      <c r="U80" s="36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35" customFormat="1" ht="26.25" customHeight="1">
      <c r="A81" s="33"/>
      <c r="B81" s="34"/>
      <c r="C81" s="33"/>
      <c r="D81" s="33"/>
      <c r="E81" s="352" t="str">
        <f>E7</f>
        <v>Rekonstrukce plynové kotelny, ul.Tyršova 2346, Karviná</v>
      </c>
      <c r="F81" s="352"/>
      <c r="G81" s="352"/>
      <c r="H81" s="352"/>
      <c r="I81" s="33"/>
      <c r="J81" s="33"/>
      <c r="K81" s="33"/>
      <c r="R81" s="33"/>
      <c r="S81" s="33"/>
      <c r="T81" s="33"/>
      <c r="U81" s="36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35" customFormat="1" ht="12" customHeight="1">
      <c r="A82" s="33"/>
      <c r="B82" s="34"/>
      <c r="C82" s="32" t="s">
        <v>23</v>
      </c>
      <c r="D82" s="33"/>
      <c r="E82" s="33"/>
      <c r="F82" s="33"/>
      <c r="G82" s="33"/>
      <c r="H82" s="33"/>
      <c r="I82" s="33"/>
      <c r="J82" s="33"/>
      <c r="K82" s="33"/>
      <c r="R82" s="33"/>
      <c r="S82" s="33"/>
      <c r="T82" s="33"/>
      <c r="U82" s="36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35" customFormat="1" ht="16.5" customHeight="1">
      <c r="A83" s="33"/>
      <c r="B83" s="34"/>
      <c r="C83" s="33"/>
      <c r="D83" s="33"/>
      <c r="E83" s="353" t="s">
        <v>24</v>
      </c>
      <c r="F83" s="353"/>
      <c r="G83" s="353"/>
      <c r="H83" s="353"/>
      <c r="I83" s="33"/>
      <c r="J83" s="33"/>
      <c r="K83" s="33"/>
      <c r="R83" s="33"/>
      <c r="S83" s="33"/>
      <c r="T83" s="33"/>
      <c r="U83" s="36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35" customFormat="1" ht="6.75" customHeight="1">
      <c r="A84" s="33"/>
      <c r="B84" s="34"/>
      <c r="C84" s="33"/>
      <c r="D84" s="33"/>
      <c r="E84" s="33"/>
      <c r="F84" s="33"/>
      <c r="G84" s="33"/>
      <c r="H84" s="33"/>
      <c r="I84" s="33"/>
      <c r="J84" s="33"/>
      <c r="K84" s="33"/>
      <c r="R84" s="33"/>
      <c r="S84" s="33"/>
      <c r="T84" s="33"/>
      <c r="U84" s="36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35" customFormat="1" ht="12" customHeight="1">
      <c r="A85" s="33"/>
      <c r="B85" s="34"/>
      <c r="C85" s="32" t="s">
        <v>27</v>
      </c>
      <c r="D85" s="33"/>
      <c r="E85" s="33"/>
      <c r="F85" s="37" t="str">
        <f>F12</f>
        <v> </v>
      </c>
      <c r="G85" s="33"/>
      <c r="H85" s="33"/>
      <c r="I85" s="32" t="s">
        <v>7</v>
      </c>
      <c r="J85" s="38">
        <f>IF(J12="","",J12)</f>
        <v>45306</v>
      </c>
      <c r="K85" s="33"/>
      <c r="R85" s="33"/>
      <c r="S85" s="33"/>
      <c r="T85" s="33"/>
      <c r="U85" s="36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35" customFormat="1" ht="6.7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R86" s="33"/>
      <c r="S86" s="33"/>
      <c r="T86" s="33"/>
      <c r="U86" s="36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35" customFormat="1" ht="19.5" customHeight="1">
      <c r="A87" s="33"/>
      <c r="B87" s="34"/>
      <c r="C87" s="32" t="s">
        <v>29</v>
      </c>
      <c r="D87" s="33"/>
      <c r="E87" s="33"/>
      <c r="F87" s="37" t="str">
        <f>E15</f>
        <v>Staturátní město Karviná</v>
      </c>
      <c r="G87" s="33"/>
      <c r="H87" s="33"/>
      <c r="I87" s="32" t="s">
        <v>34</v>
      </c>
      <c r="J87" s="71">
        <f>E21</f>
        <v>0</v>
      </c>
      <c r="K87" s="33"/>
      <c r="R87" s="33"/>
      <c r="S87" s="33"/>
      <c r="T87" s="33"/>
      <c r="U87" s="36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35" customFormat="1" ht="15" customHeight="1">
      <c r="A88" s="33"/>
      <c r="B88" s="34"/>
      <c r="C88" s="32" t="s">
        <v>33</v>
      </c>
      <c r="D88" s="33"/>
      <c r="E88" s="33"/>
      <c r="F88" s="37">
        <f>IF(E18="","",E18)</f>
      </c>
      <c r="G88" s="33"/>
      <c r="H88" s="33"/>
      <c r="I88" s="32" t="s">
        <v>36</v>
      </c>
      <c r="J88" s="71">
        <f>E24</f>
        <v>0</v>
      </c>
      <c r="K88" s="33"/>
      <c r="R88" s="33"/>
      <c r="S88" s="33"/>
      <c r="T88" s="33"/>
      <c r="U88" s="36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35" customFormat="1" ht="9.75" customHeight="1">
      <c r="A89" s="33"/>
      <c r="B89" s="34"/>
      <c r="C89" s="33"/>
      <c r="D89" s="33"/>
      <c r="E89" s="33"/>
      <c r="F89" s="33"/>
      <c r="G89" s="33"/>
      <c r="H89" s="33"/>
      <c r="I89" s="33"/>
      <c r="J89" s="33"/>
      <c r="K89" s="33"/>
      <c r="R89" s="33"/>
      <c r="S89" s="33"/>
      <c r="T89" s="33"/>
      <c r="U89" s="36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35" customFormat="1" ht="29.25" customHeight="1">
      <c r="A90" s="33"/>
      <c r="B90" s="34"/>
      <c r="C90" s="72" t="s">
        <v>58</v>
      </c>
      <c r="D90" s="51"/>
      <c r="E90" s="51"/>
      <c r="F90" s="51"/>
      <c r="G90" s="51"/>
      <c r="H90" s="51"/>
      <c r="I90" s="51"/>
      <c r="J90" s="73" t="s">
        <v>59</v>
      </c>
      <c r="K90" s="51"/>
      <c r="R90" s="33"/>
      <c r="S90" s="33"/>
      <c r="T90" s="33"/>
      <c r="U90" s="36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35" customFormat="1" ht="9.75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R91" s="33"/>
      <c r="S91" s="33"/>
      <c r="T91" s="33"/>
      <c r="U91" s="36"/>
      <c r="V91" s="33"/>
      <c r="W91" s="33"/>
      <c r="X91" s="33"/>
      <c r="Y91" s="33"/>
      <c r="Z91" s="33"/>
      <c r="AA91" s="33"/>
      <c r="AB91" s="33"/>
      <c r="AC91" s="33"/>
      <c r="AD91" s="33"/>
    </row>
    <row r="92" spans="1:46" s="35" customFormat="1" ht="22.5" customHeight="1">
      <c r="A92" s="33"/>
      <c r="B92" s="34"/>
      <c r="C92" s="74" t="s">
        <v>60</v>
      </c>
      <c r="D92" s="33"/>
      <c r="E92" s="33"/>
      <c r="F92" s="33"/>
      <c r="G92" s="33"/>
      <c r="H92" s="33"/>
      <c r="I92" s="33"/>
      <c r="J92" s="46">
        <f>SUM(J94,J93)</f>
        <v>0</v>
      </c>
      <c r="K92" s="33"/>
      <c r="R92" s="33"/>
      <c r="S92" s="33"/>
      <c r="T92" s="33"/>
      <c r="U92" s="36"/>
      <c r="V92" s="33"/>
      <c r="W92" s="33"/>
      <c r="X92" s="33"/>
      <c r="Y92" s="33"/>
      <c r="Z92" s="33"/>
      <c r="AA92" s="33"/>
      <c r="AB92" s="33"/>
      <c r="AC92" s="33"/>
      <c r="AD92" s="33"/>
      <c r="AT92" s="25" t="s">
        <v>61</v>
      </c>
    </row>
    <row r="93" spans="1:46" s="35" customFormat="1" ht="22.5" customHeight="1">
      <c r="A93" s="33"/>
      <c r="B93" s="34"/>
      <c r="C93" s="74"/>
      <c r="D93" s="356" t="s">
        <v>62</v>
      </c>
      <c r="E93" s="356"/>
      <c r="F93" s="356"/>
      <c r="G93" s="33"/>
      <c r="H93" s="33"/>
      <c r="I93" s="33"/>
      <c r="J93" s="75">
        <f>SUM(J95:J97)</f>
        <v>0</v>
      </c>
      <c r="K93" s="33"/>
      <c r="R93" s="33"/>
      <c r="S93" s="33"/>
      <c r="T93" s="33"/>
      <c r="U93" s="36"/>
      <c r="V93" s="33"/>
      <c r="W93" s="33"/>
      <c r="X93" s="33"/>
      <c r="Y93" s="33"/>
      <c r="Z93" s="33"/>
      <c r="AA93" s="33"/>
      <c r="AB93" s="33"/>
      <c r="AC93" s="33"/>
      <c r="AD93" s="33"/>
      <c r="AT93" s="25"/>
    </row>
    <row r="94" spans="2:21" s="76" customFormat="1" ht="24.75" customHeight="1">
      <c r="B94" s="77"/>
      <c r="D94" s="78" t="s">
        <v>63</v>
      </c>
      <c r="E94" s="79"/>
      <c r="F94" s="79"/>
      <c r="G94" s="79"/>
      <c r="H94" s="79"/>
      <c r="I94" s="79"/>
      <c r="J94" s="80">
        <f>SUM(J98:J103)</f>
        <v>0</v>
      </c>
      <c r="U94" s="81"/>
    </row>
    <row r="95" spans="2:21" s="76" customFormat="1" ht="24.75" customHeight="1">
      <c r="B95" s="77"/>
      <c r="D95" s="357" t="s">
        <v>64</v>
      </c>
      <c r="E95" s="357"/>
      <c r="F95" s="357"/>
      <c r="G95" s="79"/>
      <c r="H95" s="79"/>
      <c r="I95" s="79"/>
      <c r="J95" s="82">
        <f>SUM(J126)</f>
        <v>0</v>
      </c>
      <c r="U95" s="83"/>
    </row>
    <row r="96" spans="2:21" s="76" customFormat="1" ht="24.75" customHeight="1">
      <c r="B96" s="77"/>
      <c r="D96" s="357" t="s">
        <v>65</v>
      </c>
      <c r="E96" s="357"/>
      <c r="F96" s="357"/>
      <c r="G96" s="79"/>
      <c r="H96" s="79"/>
      <c r="I96" s="79"/>
      <c r="J96" s="82">
        <f>SUM(J130)</f>
        <v>0</v>
      </c>
      <c r="U96" s="83"/>
    </row>
    <row r="97" spans="2:21" s="76" customFormat="1" ht="24.75" customHeight="1">
      <c r="B97" s="77"/>
      <c r="D97" s="357" t="s">
        <v>66</v>
      </c>
      <c r="E97" s="357"/>
      <c r="F97" s="357"/>
      <c r="G97" s="79"/>
      <c r="H97" s="79"/>
      <c r="I97" s="79"/>
      <c r="J97" s="82">
        <f>SUM(J136)</f>
        <v>0</v>
      </c>
      <c r="U97" s="83"/>
    </row>
    <row r="98" spans="2:21" s="76" customFormat="1" ht="24.75" customHeight="1">
      <c r="B98" s="77"/>
      <c r="D98" s="357" t="s">
        <v>67</v>
      </c>
      <c r="E98" s="357"/>
      <c r="F98" s="357"/>
      <c r="G98" s="79"/>
      <c r="H98" s="79"/>
      <c r="I98" s="79"/>
      <c r="J98" s="82">
        <f>SUM(J145)</f>
        <v>0</v>
      </c>
      <c r="U98" s="83"/>
    </row>
    <row r="99" spans="2:21" s="76" customFormat="1" ht="24.75" customHeight="1">
      <c r="B99" s="77"/>
      <c r="D99" s="357" t="s">
        <v>68</v>
      </c>
      <c r="E99" s="357"/>
      <c r="F99" s="357"/>
      <c r="G99" s="79"/>
      <c r="H99" s="79"/>
      <c r="I99" s="79"/>
      <c r="J99" s="82">
        <f>SUM(J159)</f>
        <v>0</v>
      </c>
      <c r="U99" s="83"/>
    </row>
    <row r="100" spans="2:21" s="84" customFormat="1" ht="19.5" customHeight="1">
      <c r="B100" s="85"/>
      <c r="D100" s="357" t="s">
        <v>69</v>
      </c>
      <c r="E100" s="357"/>
      <c r="F100" s="357"/>
      <c r="G100" s="86"/>
      <c r="H100" s="86"/>
      <c r="I100" s="86"/>
      <c r="J100" s="82">
        <f>SUM(J173)</f>
        <v>0</v>
      </c>
      <c r="U100" s="87"/>
    </row>
    <row r="101" spans="2:21" s="84" customFormat="1" ht="19.5" customHeight="1">
      <c r="B101" s="85"/>
      <c r="D101" s="357" t="s">
        <v>70</v>
      </c>
      <c r="E101" s="357"/>
      <c r="F101" s="357"/>
      <c r="G101" s="86"/>
      <c r="H101" s="86"/>
      <c r="I101" s="86"/>
      <c r="J101" s="82">
        <f>SUM(J216)</f>
        <v>0</v>
      </c>
      <c r="U101" s="87"/>
    </row>
    <row r="102" spans="2:21" s="84" customFormat="1" ht="19.5" customHeight="1">
      <c r="B102" s="85"/>
      <c r="D102" s="357" t="s">
        <v>71</v>
      </c>
      <c r="E102" s="357"/>
      <c r="F102" s="357"/>
      <c r="G102" s="86"/>
      <c r="H102" s="86"/>
      <c r="I102" s="86"/>
      <c r="J102" s="82">
        <f>SUM(J232)</f>
        <v>0</v>
      </c>
      <c r="U102" s="87"/>
    </row>
    <row r="103" spans="1:30" s="35" customFormat="1" ht="21.75" customHeight="1">
      <c r="A103" s="33"/>
      <c r="B103" s="34"/>
      <c r="C103" s="33"/>
      <c r="D103" s="357" t="s">
        <v>72</v>
      </c>
      <c r="E103" s="357"/>
      <c r="F103" s="357"/>
      <c r="G103" s="33"/>
      <c r="H103" s="33"/>
      <c r="I103" s="33"/>
      <c r="J103" s="82">
        <f>SUM(J258)</f>
        <v>0</v>
      </c>
      <c r="K103" s="33"/>
      <c r="R103" s="33"/>
      <c r="S103" s="33"/>
      <c r="T103" s="33"/>
      <c r="U103" s="36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s="35" customFormat="1" ht="6.75" customHeight="1">
      <c r="A104" s="33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R104" s="33"/>
      <c r="S104" s="33"/>
      <c r="T104" s="33"/>
      <c r="U104" s="36"/>
      <c r="V104" s="33"/>
      <c r="W104" s="33"/>
      <c r="X104" s="33"/>
      <c r="Y104" s="33"/>
      <c r="Z104" s="33"/>
      <c r="AA104" s="33"/>
      <c r="AB104" s="33"/>
      <c r="AC104" s="33"/>
      <c r="AD104" s="33"/>
    </row>
    <row r="108" spans="1:30" s="35" customFormat="1" ht="6.75" customHeight="1">
      <c r="A108" s="33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R108" s="33"/>
      <c r="S108" s="33"/>
      <c r="T108" s="33"/>
      <c r="U108" s="36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1:30" s="35" customFormat="1" ht="24.75" customHeight="1">
      <c r="A109" s="33"/>
      <c r="B109" s="34"/>
      <c r="C109" s="30" t="s">
        <v>73</v>
      </c>
      <c r="D109" s="33"/>
      <c r="E109" s="33"/>
      <c r="F109" s="33"/>
      <c r="G109" s="33"/>
      <c r="H109" s="33"/>
      <c r="I109" s="33"/>
      <c r="J109" s="33"/>
      <c r="K109" s="33"/>
      <c r="R109" s="33"/>
      <c r="S109" s="33"/>
      <c r="T109" s="33"/>
      <c r="U109" s="36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1:30" s="35" customFormat="1" ht="6.75" customHeight="1">
      <c r="A110" s="33"/>
      <c r="B110" s="34"/>
      <c r="C110" s="33"/>
      <c r="D110" s="33"/>
      <c r="E110" s="33"/>
      <c r="F110" s="33"/>
      <c r="G110" s="33"/>
      <c r="H110" s="33"/>
      <c r="I110" s="33"/>
      <c r="J110" s="33"/>
      <c r="K110" s="33"/>
      <c r="R110" s="33"/>
      <c r="S110" s="33"/>
      <c r="T110" s="33"/>
      <c r="U110" s="36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1:30" s="35" customFormat="1" ht="12" customHeight="1">
      <c r="A111" s="33"/>
      <c r="B111" s="34"/>
      <c r="C111" s="32" t="s">
        <v>1</v>
      </c>
      <c r="D111" s="33"/>
      <c r="E111" s="33"/>
      <c r="F111" s="33"/>
      <c r="G111" s="33"/>
      <c r="H111" s="33"/>
      <c r="I111" s="33"/>
      <c r="J111" s="33"/>
      <c r="K111" s="33"/>
      <c r="R111" s="33"/>
      <c r="S111" s="33"/>
      <c r="T111" s="33"/>
      <c r="U111" s="36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1:30" s="35" customFormat="1" ht="26.25" customHeight="1">
      <c r="A112" s="33"/>
      <c r="B112" s="34"/>
      <c r="C112" s="33"/>
      <c r="D112" s="33"/>
      <c r="E112" s="352" t="str">
        <f>E7</f>
        <v>Rekonstrukce plynové kotelny, ul.Tyršova 2346, Karviná</v>
      </c>
      <c r="F112" s="352"/>
      <c r="G112" s="352"/>
      <c r="H112" s="352"/>
      <c r="I112" s="33"/>
      <c r="J112" s="33"/>
      <c r="K112" s="33"/>
      <c r="R112" s="33"/>
      <c r="S112" s="33"/>
      <c r="T112" s="33"/>
      <c r="U112" s="36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1:30" s="35" customFormat="1" ht="12" customHeight="1">
      <c r="A113" s="33"/>
      <c r="B113" s="34"/>
      <c r="C113" s="32" t="s">
        <v>23</v>
      </c>
      <c r="D113" s="33"/>
      <c r="E113" s="33"/>
      <c r="F113" s="33"/>
      <c r="G113" s="33"/>
      <c r="H113" s="33"/>
      <c r="I113" s="33"/>
      <c r="J113" s="33"/>
      <c r="K113" s="33"/>
      <c r="R113" s="33"/>
      <c r="S113" s="33"/>
      <c r="T113" s="33"/>
      <c r="U113" s="36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1:30" s="35" customFormat="1" ht="16.5" customHeight="1">
      <c r="A114" s="33"/>
      <c r="B114" s="34"/>
      <c r="C114" s="33"/>
      <c r="D114" s="33"/>
      <c r="E114" s="353" t="s">
        <v>24</v>
      </c>
      <c r="F114" s="353"/>
      <c r="G114" s="353"/>
      <c r="H114" s="353"/>
      <c r="I114" s="33"/>
      <c r="J114" s="33"/>
      <c r="K114" s="33"/>
      <c r="R114" s="33"/>
      <c r="S114" s="33"/>
      <c r="T114" s="33"/>
      <c r="U114" s="36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1:30" s="35" customFormat="1" ht="6.7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R115" s="33"/>
      <c r="S115" s="33"/>
      <c r="T115" s="33"/>
      <c r="U115" s="36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1:30" s="35" customFormat="1" ht="12" customHeight="1">
      <c r="A116" s="33"/>
      <c r="B116" s="34"/>
      <c r="C116" s="32" t="s">
        <v>27</v>
      </c>
      <c r="D116" s="33"/>
      <c r="E116" s="33"/>
      <c r="F116" s="37" t="str">
        <f>F12</f>
        <v> </v>
      </c>
      <c r="G116" s="33"/>
      <c r="H116" s="33"/>
      <c r="I116" s="32" t="s">
        <v>7</v>
      </c>
      <c r="J116" s="38">
        <f>IF(J12="","",J12)</f>
        <v>45306</v>
      </c>
      <c r="K116" s="33"/>
      <c r="R116" s="33"/>
      <c r="S116" s="33"/>
      <c r="T116" s="33"/>
      <c r="U116" s="36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1:30" s="35" customFormat="1" ht="6.75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R117" s="33"/>
      <c r="S117" s="33"/>
      <c r="T117" s="33"/>
      <c r="U117" s="36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1:30" s="35" customFormat="1" ht="15" customHeight="1">
      <c r="A118" s="33"/>
      <c r="B118" s="34"/>
      <c r="C118" s="32" t="s">
        <v>29</v>
      </c>
      <c r="D118" s="33"/>
      <c r="E118" s="33"/>
      <c r="F118" s="37" t="str">
        <f>E15</f>
        <v>Staturátní město Karviná</v>
      </c>
      <c r="G118" s="33"/>
      <c r="H118" s="33"/>
      <c r="I118" s="32" t="s">
        <v>34</v>
      </c>
      <c r="J118" s="71">
        <f>E21</f>
        <v>0</v>
      </c>
      <c r="K118" s="33"/>
      <c r="R118" s="33"/>
      <c r="S118" s="33"/>
      <c r="T118" s="33"/>
      <c r="U118" s="36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1:30" s="35" customFormat="1" ht="15" customHeight="1">
      <c r="A119" s="33"/>
      <c r="B119" s="34"/>
      <c r="C119" s="32" t="s">
        <v>33</v>
      </c>
      <c r="D119" s="33"/>
      <c r="E119" s="33"/>
      <c r="F119" s="37">
        <f>IF(E18="","",E18)</f>
      </c>
      <c r="G119" s="33"/>
      <c r="H119" s="33"/>
      <c r="I119" s="32" t="s">
        <v>36</v>
      </c>
      <c r="J119" s="71">
        <f>E24</f>
        <v>0</v>
      </c>
      <c r="K119" s="33"/>
      <c r="R119" s="33"/>
      <c r="S119" s="33"/>
      <c r="T119" s="33"/>
      <c r="U119" s="36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1:30" s="35" customFormat="1" ht="9.7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R120" s="33"/>
      <c r="S120" s="33"/>
      <c r="T120" s="33"/>
      <c r="U120" s="36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1:30" s="98" customFormat="1" ht="29.25" customHeight="1">
      <c r="A121" s="88"/>
      <c r="B121" s="89"/>
      <c r="C121" s="90" t="s">
        <v>74</v>
      </c>
      <c r="D121" s="91" t="s">
        <v>75</v>
      </c>
      <c r="E121" s="91" t="s">
        <v>9</v>
      </c>
      <c r="F121" s="91" t="s">
        <v>10</v>
      </c>
      <c r="G121" s="91" t="s">
        <v>76</v>
      </c>
      <c r="H121" s="91" t="s">
        <v>77</v>
      </c>
      <c r="I121" s="91" t="s">
        <v>78</v>
      </c>
      <c r="J121" s="92" t="s">
        <v>59</v>
      </c>
      <c r="K121" s="93" t="s">
        <v>79</v>
      </c>
      <c r="L121" s="94"/>
      <c r="M121" s="95" t="s">
        <v>42</v>
      </c>
      <c r="N121" s="95" t="s">
        <v>80</v>
      </c>
      <c r="O121" s="95" t="s">
        <v>81</v>
      </c>
      <c r="P121" s="95" t="s">
        <v>82</v>
      </c>
      <c r="Q121" s="95" t="s">
        <v>83</v>
      </c>
      <c r="R121" s="95" t="s">
        <v>84</v>
      </c>
      <c r="S121" s="96" t="s">
        <v>85</v>
      </c>
      <c r="T121" s="88"/>
      <c r="U121" s="97"/>
      <c r="V121" s="88"/>
      <c r="W121" s="88"/>
      <c r="X121" s="88"/>
      <c r="Y121" s="88"/>
      <c r="Z121" s="88"/>
      <c r="AA121" s="88"/>
      <c r="AB121" s="88"/>
      <c r="AC121" s="88"/>
      <c r="AD121" s="88"/>
    </row>
    <row r="122" spans="1:62" s="35" customFormat="1" ht="22.5" customHeight="1">
      <c r="A122" s="33"/>
      <c r="B122" s="34"/>
      <c r="C122" s="99" t="s">
        <v>86</v>
      </c>
      <c r="D122" s="33"/>
      <c r="E122" s="33"/>
      <c r="F122" s="33"/>
      <c r="G122" s="33"/>
      <c r="H122" s="33"/>
      <c r="I122" s="33"/>
      <c r="J122" s="100">
        <f>SUBTOTAL(9,J123,J124)</f>
        <v>0</v>
      </c>
      <c r="K122" s="33"/>
      <c r="L122" s="101"/>
      <c r="M122" s="102"/>
      <c r="N122" s="44"/>
      <c r="O122" s="103" t="e">
        <f>O124</f>
        <v>#REF!</v>
      </c>
      <c r="P122" s="44"/>
      <c r="Q122" s="103" t="e">
        <f>Q124</f>
        <v>#REF!</v>
      </c>
      <c r="R122" s="44"/>
      <c r="S122" s="104" t="e">
        <f>S124</f>
        <v>#REF!</v>
      </c>
      <c r="T122" s="33"/>
      <c r="U122" s="36"/>
      <c r="V122" s="33"/>
      <c r="W122" s="33"/>
      <c r="X122" s="33"/>
      <c r="Y122" s="33"/>
      <c r="Z122" s="33"/>
      <c r="AA122" s="33"/>
      <c r="AB122" s="33"/>
      <c r="AC122" s="33"/>
      <c r="AD122" s="33"/>
      <c r="AS122" s="25" t="s">
        <v>87</v>
      </c>
      <c r="AT122" s="25" t="s">
        <v>61</v>
      </c>
      <c r="BJ122" s="105" t="e">
        <f>BJ124</f>
        <v>#REF!</v>
      </c>
    </row>
    <row r="123" spans="1:62" s="35" customFormat="1" ht="22.5" customHeight="1">
      <c r="A123" s="33"/>
      <c r="B123" s="34"/>
      <c r="C123" s="99"/>
      <c r="D123" s="33"/>
      <c r="E123" s="106" t="s">
        <v>88</v>
      </c>
      <c r="F123" s="106" t="s">
        <v>89</v>
      </c>
      <c r="G123" s="33"/>
      <c r="H123" s="33"/>
      <c r="I123" s="33"/>
      <c r="J123" s="107">
        <f>SUBTOTAL(9,J126,J130,J136)</f>
        <v>0</v>
      </c>
      <c r="K123" s="33"/>
      <c r="L123" s="101"/>
      <c r="M123" s="102"/>
      <c r="N123" s="44"/>
      <c r="O123" s="103"/>
      <c r="P123" s="44"/>
      <c r="Q123" s="103"/>
      <c r="R123" s="44"/>
      <c r="S123" s="104"/>
      <c r="T123" s="33"/>
      <c r="U123" s="36"/>
      <c r="V123" s="33"/>
      <c r="W123" s="33"/>
      <c r="X123" s="33"/>
      <c r="Y123" s="33"/>
      <c r="Z123" s="33"/>
      <c r="AA123" s="33"/>
      <c r="AB123" s="33"/>
      <c r="AC123" s="33"/>
      <c r="AD123" s="33"/>
      <c r="AS123" s="25"/>
      <c r="AT123" s="25"/>
      <c r="BJ123" s="105"/>
    </row>
    <row r="124" spans="2:62" s="108" customFormat="1" ht="25.5" customHeight="1">
      <c r="B124" s="109"/>
      <c r="D124" s="110"/>
      <c r="E124" s="106" t="s">
        <v>90</v>
      </c>
      <c r="F124" s="106" t="s">
        <v>91</v>
      </c>
      <c r="I124" s="111"/>
      <c r="J124" s="112">
        <f>SUM(J145,J159,J173,J216,J232,J258)</f>
        <v>0</v>
      </c>
      <c r="L124" s="113"/>
      <c r="M124" s="114"/>
      <c r="N124" s="114"/>
      <c r="O124" s="115" t="e">
        <f>#REF!+O173+#REF!+#REF!+#REF!</f>
        <v>#REF!</v>
      </c>
      <c r="P124" s="114"/>
      <c r="Q124" s="115" t="e">
        <f>#REF!+Q173+#REF!+#REF!+#REF!</f>
        <v>#REF!</v>
      </c>
      <c r="R124" s="114"/>
      <c r="S124" s="116" t="e">
        <f>#REF!+S173+#REF!+#REF!+#REF!</f>
        <v>#REF!</v>
      </c>
      <c r="U124" s="117"/>
      <c r="AQ124" s="110" t="s">
        <v>92</v>
      </c>
      <c r="AS124" s="118" t="s">
        <v>87</v>
      </c>
      <c r="AT124" s="118" t="s">
        <v>93</v>
      </c>
      <c r="AX124" s="110" t="s">
        <v>94</v>
      </c>
      <c r="BJ124" s="119" t="e">
        <f>#REF!+BJ173+#REF!+#REF!+#REF!</f>
        <v>#REF!</v>
      </c>
    </row>
    <row r="125" spans="2:62" s="108" customFormat="1" ht="25.5" customHeight="1">
      <c r="B125" s="109"/>
      <c r="D125" s="110"/>
      <c r="E125" s="106"/>
      <c r="F125" s="106"/>
      <c r="I125" s="111"/>
      <c r="J125" s="112"/>
      <c r="L125" s="113"/>
      <c r="M125" s="114"/>
      <c r="N125" s="114"/>
      <c r="O125" s="115"/>
      <c r="P125" s="114"/>
      <c r="Q125" s="115"/>
      <c r="R125" s="114"/>
      <c r="S125" s="116"/>
      <c r="U125" s="117"/>
      <c r="AQ125" s="110"/>
      <c r="AS125" s="118"/>
      <c r="AT125" s="118"/>
      <c r="AX125" s="110"/>
      <c r="BJ125" s="119"/>
    </row>
    <row r="126" spans="2:62" s="120" customFormat="1" ht="18.75" customHeight="1">
      <c r="B126" s="121"/>
      <c r="D126" s="122" t="s">
        <v>87</v>
      </c>
      <c r="E126" s="122">
        <v>965</v>
      </c>
      <c r="F126" s="122" t="s">
        <v>95</v>
      </c>
      <c r="I126" s="123"/>
      <c r="J126" s="124">
        <f>SUBTOTAL(9,J127:J129)</f>
        <v>0</v>
      </c>
      <c r="L126" s="125"/>
      <c r="M126" s="126"/>
      <c r="N126" s="126"/>
      <c r="O126" s="127"/>
      <c r="P126" s="126"/>
      <c r="Q126" s="127"/>
      <c r="R126" s="126"/>
      <c r="S126" s="128"/>
      <c r="U126" s="129"/>
      <c r="AQ126" s="122"/>
      <c r="AS126" s="130"/>
      <c r="AT126" s="130"/>
      <c r="AX126" s="122"/>
      <c r="BJ126" s="131"/>
    </row>
    <row r="127" spans="2:62" s="120" customFormat="1" ht="16.5" customHeight="1">
      <c r="B127" s="121"/>
      <c r="C127" s="132">
        <v>1</v>
      </c>
      <c r="D127" s="132" t="s">
        <v>96</v>
      </c>
      <c r="E127" s="133" t="s">
        <v>97</v>
      </c>
      <c r="F127" s="134" t="s">
        <v>98</v>
      </c>
      <c r="G127" s="135" t="s">
        <v>99</v>
      </c>
      <c r="H127" s="136">
        <v>22</v>
      </c>
      <c r="I127" s="137">
        <v>0</v>
      </c>
      <c r="J127" s="138">
        <f>ROUND(I127*H127,2)</f>
        <v>0</v>
      </c>
      <c r="L127" s="125"/>
      <c r="M127" s="126"/>
      <c r="N127" s="126"/>
      <c r="O127" s="127"/>
      <c r="P127" s="126"/>
      <c r="Q127" s="127"/>
      <c r="R127" s="126"/>
      <c r="S127" s="128"/>
      <c r="U127" s="129"/>
      <c r="AQ127" s="122"/>
      <c r="AS127" s="130"/>
      <c r="AT127" s="130"/>
      <c r="AX127" s="122"/>
      <c r="BJ127" s="131"/>
    </row>
    <row r="128" spans="2:62" s="120" customFormat="1" ht="16.5" customHeight="1">
      <c r="B128" s="121"/>
      <c r="C128" s="132">
        <v>2</v>
      </c>
      <c r="D128" s="132" t="s">
        <v>96</v>
      </c>
      <c r="E128" s="133" t="s">
        <v>100</v>
      </c>
      <c r="F128" s="134" t="s">
        <v>101</v>
      </c>
      <c r="G128" s="135" t="s">
        <v>102</v>
      </c>
      <c r="H128" s="136">
        <v>2.22</v>
      </c>
      <c r="I128" s="137">
        <v>0</v>
      </c>
      <c r="J128" s="138">
        <f>ROUND(I128*H128,2)</f>
        <v>0</v>
      </c>
      <c r="L128" s="125"/>
      <c r="M128" s="126"/>
      <c r="N128" s="126"/>
      <c r="O128" s="127"/>
      <c r="P128" s="126"/>
      <c r="Q128" s="127"/>
      <c r="R128" s="126"/>
      <c r="S128" s="128"/>
      <c r="U128" s="129"/>
      <c r="AQ128" s="122"/>
      <c r="AS128" s="130"/>
      <c r="AT128" s="130"/>
      <c r="AX128" s="122"/>
      <c r="BJ128" s="131"/>
    </row>
    <row r="129" spans="2:62" s="120" customFormat="1" ht="21.75" customHeight="1">
      <c r="B129" s="121"/>
      <c r="C129" s="132">
        <v>3</v>
      </c>
      <c r="D129" s="132" t="s">
        <v>96</v>
      </c>
      <c r="E129" s="133" t="s">
        <v>103</v>
      </c>
      <c r="F129" s="134" t="s">
        <v>104</v>
      </c>
      <c r="G129" s="135" t="s">
        <v>99</v>
      </c>
      <c r="H129" s="136">
        <v>57.34</v>
      </c>
      <c r="I129" s="137">
        <v>0</v>
      </c>
      <c r="J129" s="138">
        <f>ROUND(I129*H129,2)</f>
        <v>0</v>
      </c>
      <c r="L129" s="125"/>
      <c r="M129" s="126"/>
      <c r="N129" s="126"/>
      <c r="O129" s="127"/>
      <c r="P129" s="126"/>
      <c r="Q129" s="127"/>
      <c r="R129" s="126"/>
      <c r="S129" s="128"/>
      <c r="U129" s="129"/>
      <c r="AQ129" s="122"/>
      <c r="AS129" s="130"/>
      <c r="AT129" s="130"/>
      <c r="AX129" s="122"/>
      <c r="BJ129" s="131"/>
    </row>
    <row r="130" spans="2:62" s="120" customFormat="1" ht="18.75" customHeight="1">
      <c r="B130" s="121"/>
      <c r="D130" s="122" t="s">
        <v>87</v>
      </c>
      <c r="E130" s="122">
        <v>621</v>
      </c>
      <c r="F130" s="122" t="s">
        <v>105</v>
      </c>
      <c r="I130" s="123"/>
      <c r="J130" s="124">
        <f>SUBTOTAL(9,J131:J135)</f>
        <v>0</v>
      </c>
      <c r="L130" s="125"/>
      <c r="M130" s="126"/>
      <c r="N130" s="126"/>
      <c r="O130" s="127"/>
      <c r="P130" s="126"/>
      <c r="Q130" s="127"/>
      <c r="R130" s="126"/>
      <c r="S130" s="128"/>
      <c r="U130" s="129"/>
      <c r="AQ130" s="122"/>
      <c r="AS130" s="130"/>
      <c r="AT130" s="130"/>
      <c r="AX130" s="122"/>
      <c r="BJ130" s="131"/>
    </row>
    <row r="131" spans="2:62" s="120" customFormat="1" ht="16.5" customHeight="1">
      <c r="B131" s="121"/>
      <c r="C131" s="132">
        <v>4</v>
      </c>
      <c r="D131" s="132" t="s">
        <v>96</v>
      </c>
      <c r="E131" s="133" t="s">
        <v>106</v>
      </c>
      <c r="F131" s="134" t="s">
        <v>107</v>
      </c>
      <c r="G131" s="135" t="s">
        <v>99</v>
      </c>
      <c r="H131" s="136">
        <v>57.34</v>
      </c>
      <c r="I131" s="137">
        <v>0</v>
      </c>
      <c r="J131" s="138">
        <f>ROUND(I131*H131,2)</f>
        <v>0</v>
      </c>
      <c r="L131" s="125"/>
      <c r="M131" s="126"/>
      <c r="N131" s="126"/>
      <c r="O131" s="127"/>
      <c r="P131" s="126"/>
      <c r="Q131" s="127"/>
      <c r="R131" s="126"/>
      <c r="S131" s="128"/>
      <c r="U131" s="129"/>
      <c r="AQ131" s="122"/>
      <c r="AS131" s="130"/>
      <c r="AT131" s="130"/>
      <c r="AX131" s="122"/>
      <c r="BJ131" s="131"/>
    </row>
    <row r="132" spans="2:62" s="120" customFormat="1" ht="16.5" customHeight="1">
      <c r="B132" s="121"/>
      <c r="C132" s="132">
        <v>5</v>
      </c>
      <c r="D132" s="132" t="s">
        <v>96</v>
      </c>
      <c r="E132" s="133" t="s">
        <v>108</v>
      </c>
      <c r="F132" s="134" t="s">
        <v>109</v>
      </c>
      <c r="G132" s="135" t="s">
        <v>99</v>
      </c>
      <c r="H132" s="136">
        <v>79.34</v>
      </c>
      <c r="I132" s="137">
        <v>0</v>
      </c>
      <c r="J132" s="138">
        <f>ROUND(I132*H132,2)</f>
        <v>0</v>
      </c>
      <c r="L132" s="125"/>
      <c r="M132" s="126"/>
      <c r="N132" s="126"/>
      <c r="O132" s="127"/>
      <c r="P132" s="126"/>
      <c r="Q132" s="127"/>
      <c r="R132" s="126"/>
      <c r="S132" s="128"/>
      <c r="U132" s="129"/>
      <c r="AQ132" s="122"/>
      <c r="AS132" s="130"/>
      <c r="AT132" s="130"/>
      <c r="AX132" s="122"/>
      <c r="BJ132" s="131"/>
    </row>
    <row r="133" spans="2:62" s="120" customFormat="1" ht="24" customHeight="1">
      <c r="B133" s="121"/>
      <c r="C133" s="132">
        <v>6</v>
      </c>
      <c r="D133" s="132" t="s">
        <v>96</v>
      </c>
      <c r="E133" s="133" t="s">
        <v>110</v>
      </c>
      <c r="F133" s="134" t="s">
        <v>111</v>
      </c>
      <c r="G133" s="135" t="s">
        <v>99</v>
      </c>
      <c r="H133" s="136">
        <v>58</v>
      </c>
      <c r="I133" s="137">
        <v>0</v>
      </c>
      <c r="J133" s="138">
        <f>ROUND(I133*H133,2)</f>
        <v>0</v>
      </c>
      <c r="L133" s="125"/>
      <c r="M133" s="126"/>
      <c r="N133" s="126"/>
      <c r="O133" s="127"/>
      <c r="P133" s="126"/>
      <c r="Q133" s="127"/>
      <c r="R133" s="126"/>
      <c r="S133" s="128"/>
      <c r="U133" s="129"/>
      <c r="AQ133" s="122"/>
      <c r="AS133" s="130"/>
      <c r="AT133" s="130"/>
      <c r="AX133" s="122"/>
      <c r="BJ133" s="131"/>
    </row>
    <row r="134" spans="2:62" s="120" customFormat="1" ht="16.5" customHeight="1">
      <c r="B134" s="121"/>
      <c r="C134" s="132">
        <v>7</v>
      </c>
      <c r="D134" s="132" t="s">
        <v>96</v>
      </c>
      <c r="E134" s="133" t="s">
        <v>112</v>
      </c>
      <c r="F134" s="139" t="s">
        <v>113</v>
      </c>
      <c r="G134" s="135" t="s">
        <v>99</v>
      </c>
      <c r="H134" s="136">
        <v>33</v>
      </c>
      <c r="I134" s="137">
        <v>0</v>
      </c>
      <c r="J134" s="138">
        <f>ROUND(I134*H134,2)</f>
        <v>0</v>
      </c>
      <c r="L134" s="125"/>
      <c r="M134" s="126"/>
      <c r="N134" s="126"/>
      <c r="O134" s="127"/>
      <c r="P134" s="126"/>
      <c r="Q134" s="127"/>
      <c r="R134" s="126"/>
      <c r="S134" s="128"/>
      <c r="U134" s="129"/>
      <c r="AQ134" s="122"/>
      <c r="AS134" s="130"/>
      <c r="AT134" s="130"/>
      <c r="AX134" s="122"/>
      <c r="BJ134" s="131"/>
    </row>
    <row r="135" spans="2:62" s="120" customFormat="1" ht="21.75" customHeight="1">
      <c r="B135" s="121"/>
      <c r="C135" s="132">
        <v>8</v>
      </c>
      <c r="D135" s="132" t="s">
        <v>96</v>
      </c>
      <c r="E135" s="133" t="s">
        <v>114</v>
      </c>
      <c r="F135" s="134" t="s">
        <v>115</v>
      </c>
      <c r="G135" s="135" t="s">
        <v>99</v>
      </c>
      <c r="H135" s="136">
        <v>38</v>
      </c>
      <c r="I135" s="137">
        <v>0</v>
      </c>
      <c r="J135" s="138">
        <f>ROUND(I135*H135,2)</f>
        <v>0</v>
      </c>
      <c r="L135" s="125"/>
      <c r="M135" s="126"/>
      <c r="N135" s="126"/>
      <c r="O135" s="127"/>
      <c r="P135" s="126"/>
      <c r="Q135" s="127"/>
      <c r="R135" s="126"/>
      <c r="S135" s="128"/>
      <c r="U135" s="129"/>
      <c r="AQ135" s="122"/>
      <c r="AS135" s="130"/>
      <c r="AT135" s="130"/>
      <c r="AX135" s="122"/>
      <c r="BJ135" s="131"/>
    </row>
    <row r="136" spans="2:62" s="120" customFormat="1" ht="18.75" customHeight="1">
      <c r="B136" s="121"/>
      <c r="D136" s="122" t="s">
        <v>87</v>
      </c>
      <c r="E136" s="122">
        <v>771</v>
      </c>
      <c r="F136" s="122" t="s">
        <v>116</v>
      </c>
      <c r="I136" s="123"/>
      <c r="J136" s="124">
        <f>SUBTOTAL(9,J137:J144)</f>
        <v>0</v>
      </c>
      <c r="L136" s="125"/>
      <c r="M136" s="126"/>
      <c r="N136" s="126"/>
      <c r="O136" s="127"/>
      <c r="P136" s="126"/>
      <c r="Q136" s="127"/>
      <c r="R136" s="126"/>
      <c r="S136" s="128"/>
      <c r="U136" s="129"/>
      <c r="AQ136" s="122"/>
      <c r="AS136" s="130"/>
      <c r="AT136" s="130"/>
      <c r="AX136" s="122"/>
      <c r="BJ136" s="131"/>
    </row>
    <row r="137" spans="2:62" s="120" customFormat="1" ht="16.5" customHeight="1">
      <c r="B137" s="121"/>
      <c r="C137" s="140">
        <v>9</v>
      </c>
      <c r="D137" s="140" t="s">
        <v>96</v>
      </c>
      <c r="E137" s="141" t="s">
        <v>117</v>
      </c>
      <c r="F137" s="142" t="s">
        <v>118</v>
      </c>
      <c r="G137" s="143" t="s">
        <v>99</v>
      </c>
      <c r="H137" s="144">
        <v>22</v>
      </c>
      <c r="I137" s="137">
        <v>0</v>
      </c>
      <c r="J137" s="145">
        <f aca="true" t="shared" si="0" ref="J137:J144">ROUND(I137*H137,2)</f>
        <v>0</v>
      </c>
      <c r="L137" s="125"/>
      <c r="M137" s="126"/>
      <c r="N137" s="126"/>
      <c r="O137" s="127"/>
      <c r="P137" s="126"/>
      <c r="Q137" s="127"/>
      <c r="R137" s="126"/>
      <c r="S137" s="128"/>
      <c r="U137" s="129"/>
      <c r="AQ137" s="122"/>
      <c r="AS137" s="130"/>
      <c r="AT137" s="130"/>
      <c r="AX137" s="122"/>
      <c r="BJ137" s="131"/>
    </row>
    <row r="138" spans="2:62" s="120" customFormat="1" ht="24.75" customHeight="1">
      <c r="B138" s="121"/>
      <c r="C138" s="140">
        <v>10</v>
      </c>
      <c r="D138" s="140" t="s">
        <v>96</v>
      </c>
      <c r="E138" s="141" t="s">
        <v>119</v>
      </c>
      <c r="F138" s="142" t="s">
        <v>120</v>
      </c>
      <c r="G138" s="143" t="s">
        <v>99</v>
      </c>
      <c r="H138" s="144">
        <v>22</v>
      </c>
      <c r="I138" s="137">
        <v>0</v>
      </c>
      <c r="J138" s="145">
        <f t="shared" si="0"/>
        <v>0</v>
      </c>
      <c r="L138" s="125"/>
      <c r="M138" s="126"/>
      <c r="N138" s="126"/>
      <c r="O138" s="127"/>
      <c r="P138" s="126"/>
      <c r="Q138" s="127"/>
      <c r="R138" s="126"/>
      <c r="S138" s="128"/>
      <c r="U138" s="129"/>
      <c r="AQ138" s="122"/>
      <c r="AS138" s="130"/>
      <c r="AT138" s="130"/>
      <c r="AX138" s="122"/>
      <c r="BJ138" s="131"/>
    </row>
    <row r="139" spans="2:62" s="120" customFormat="1" ht="16.5" customHeight="1">
      <c r="B139" s="121"/>
      <c r="C139" s="140">
        <v>11</v>
      </c>
      <c r="D139" s="140" t="s">
        <v>96</v>
      </c>
      <c r="E139" s="141" t="s">
        <v>121</v>
      </c>
      <c r="F139" s="142" t="s">
        <v>122</v>
      </c>
      <c r="G139" s="143" t="s">
        <v>123</v>
      </c>
      <c r="H139" s="144">
        <v>19</v>
      </c>
      <c r="I139" s="137">
        <v>0</v>
      </c>
      <c r="J139" s="145">
        <f t="shared" si="0"/>
        <v>0</v>
      </c>
      <c r="L139" s="125"/>
      <c r="M139" s="126"/>
      <c r="N139" s="126"/>
      <c r="O139" s="127"/>
      <c r="P139" s="126"/>
      <c r="Q139" s="127"/>
      <c r="R139" s="126"/>
      <c r="S139" s="128"/>
      <c r="U139" s="129"/>
      <c r="AQ139" s="122"/>
      <c r="AS139" s="130"/>
      <c r="AT139" s="130"/>
      <c r="AX139" s="122"/>
      <c r="BJ139" s="131"/>
    </row>
    <row r="140" spans="2:62" s="120" customFormat="1" ht="16.5" customHeight="1">
      <c r="B140" s="121"/>
      <c r="C140" s="140">
        <v>12</v>
      </c>
      <c r="D140" s="140" t="s">
        <v>96</v>
      </c>
      <c r="E140" s="141" t="s">
        <v>124</v>
      </c>
      <c r="F140" s="142" t="s">
        <v>125</v>
      </c>
      <c r="G140" s="143" t="s">
        <v>99</v>
      </c>
      <c r="H140" s="144">
        <v>22</v>
      </c>
      <c r="I140" s="137">
        <v>0</v>
      </c>
      <c r="J140" s="145">
        <f t="shared" si="0"/>
        <v>0</v>
      </c>
      <c r="L140" s="125"/>
      <c r="M140" s="126"/>
      <c r="N140" s="126"/>
      <c r="O140" s="127"/>
      <c r="P140" s="126"/>
      <c r="Q140" s="127"/>
      <c r="R140" s="126"/>
      <c r="S140" s="128"/>
      <c r="U140" s="129"/>
      <c r="AQ140" s="122"/>
      <c r="AS140" s="130"/>
      <c r="AT140" s="130"/>
      <c r="AX140" s="122"/>
      <c r="BJ140" s="131"/>
    </row>
    <row r="141" spans="2:62" s="120" customFormat="1" ht="16.5" customHeight="1">
      <c r="B141" s="121"/>
      <c r="C141" s="140">
        <v>13</v>
      </c>
      <c r="D141" s="140" t="s">
        <v>96</v>
      </c>
      <c r="E141" s="141" t="s">
        <v>126</v>
      </c>
      <c r="F141" s="142" t="s">
        <v>127</v>
      </c>
      <c r="G141" s="143" t="s">
        <v>99</v>
      </c>
      <c r="H141" s="144">
        <v>22</v>
      </c>
      <c r="I141" s="137">
        <v>0</v>
      </c>
      <c r="J141" s="145">
        <f t="shared" si="0"/>
        <v>0</v>
      </c>
      <c r="L141" s="125"/>
      <c r="M141" s="126"/>
      <c r="N141" s="126"/>
      <c r="O141" s="127"/>
      <c r="P141" s="126"/>
      <c r="Q141" s="127"/>
      <c r="R141" s="126"/>
      <c r="S141" s="128"/>
      <c r="U141" s="129"/>
      <c r="AQ141" s="122"/>
      <c r="AS141" s="130"/>
      <c r="AT141" s="130"/>
      <c r="AX141" s="122"/>
      <c r="BJ141" s="131"/>
    </row>
    <row r="142" spans="2:62" s="120" customFormat="1" ht="16.5" customHeight="1">
      <c r="B142" s="121"/>
      <c r="C142" s="140">
        <v>14</v>
      </c>
      <c r="D142" s="140" t="s">
        <v>96</v>
      </c>
      <c r="E142" s="141" t="s">
        <v>128</v>
      </c>
      <c r="F142" s="142" t="s">
        <v>129</v>
      </c>
      <c r="G142" s="143" t="s">
        <v>99</v>
      </c>
      <c r="H142" s="144">
        <v>22</v>
      </c>
      <c r="I142" s="137">
        <v>0</v>
      </c>
      <c r="J142" s="145">
        <f t="shared" si="0"/>
        <v>0</v>
      </c>
      <c r="L142" s="125"/>
      <c r="M142" s="126"/>
      <c r="N142" s="126"/>
      <c r="O142" s="127"/>
      <c r="P142" s="126"/>
      <c r="Q142" s="127"/>
      <c r="R142" s="126"/>
      <c r="S142" s="128"/>
      <c r="U142" s="129"/>
      <c r="AQ142" s="122"/>
      <c r="AS142" s="130"/>
      <c r="AT142" s="130"/>
      <c r="AX142" s="122"/>
      <c r="BJ142" s="131"/>
    </row>
    <row r="143" spans="2:62" s="120" customFormat="1" ht="16.5" customHeight="1">
      <c r="B143" s="121"/>
      <c r="C143" s="140">
        <v>15</v>
      </c>
      <c r="D143" s="140" t="s">
        <v>96</v>
      </c>
      <c r="E143" s="141" t="s">
        <v>130</v>
      </c>
      <c r="F143" s="142" t="s">
        <v>131</v>
      </c>
      <c r="G143" s="143" t="s">
        <v>99</v>
      </c>
      <c r="H143" s="144">
        <v>29</v>
      </c>
      <c r="I143" s="137">
        <v>0</v>
      </c>
      <c r="J143" s="145">
        <f t="shared" si="0"/>
        <v>0</v>
      </c>
      <c r="L143" s="125"/>
      <c r="M143" s="126"/>
      <c r="N143" s="126"/>
      <c r="O143" s="127"/>
      <c r="P143" s="126"/>
      <c r="Q143" s="127"/>
      <c r="R143" s="126"/>
      <c r="S143" s="128"/>
      <c r="U143" s="129"/>
      <c r="AQ143" s="122"/>
      <c r="AS143" s="130"/>
      <c r="AT143" s="130"/>
      <c r="AX143" s="122"/>
      <c r="BJ143" s="131"/>
    </row>
    <row r="144" spans="2:62" s="120" customFormat="1" ht="16.5" customHeight="1">
      <c r="B144" s="121"/>
      <c r="C144" s="140">
        <v>16</v>
      </c>
      <c r="D144" s="140" t="s">
        <v>96</v>
      </c>
      <c r="E144" s="141" t="s">
        <v>132</v>
      </c>
      <c r="F144" s="142" t="s">
        <v>133</v>
      </c>
      <c r="G144" s="143" t="s">
        <v>134</v>
      </c>
      <c r="H144" s="144">
        <v>6.2</v>
      </c>
      <c r="I144" s="137">
        <v>0</v>
      </c>
      <c r="J144" s="145">
        <f t="shared" si="0"/>
        <v>0</v>
      </c>
      <c r="L144" s="125"/>
      <c r="M144" s="126"/>
      <c r="N144" s="126"/>
      <c r="O144" s="127"/>
      <c r="P144" s="126"/>
      <c r="Q144" s="127"/>
      <c r="R144" s="126"/>
      <c r="S144" s="128"/>
      <c r="U144" s="129"/>
      <c r="AQ144" s="122"/>
      <c r="AS144" s="130"/>
      <c r="AT144" s="130"/>
      <c r="AX144" s="122"/>
      <c r="BJ144" s="131"/>
    </row>
    <row r="145" spans="2:62" s="120" customFormat="1" ht="18.75" customHeight="1">
      <c r="B145" s="121"/>
      <c r="D145" s="122" t="s">
        <v>87</v>
      </c>
      <c r="E145" s="122">
        <v>713</v>
      </c>
      <c r="F145" s="122" t="s">
        <v>135</v>
      </c>
      <c r="I145" s="123"/>
      <c r="J145" s="124">
        <f>SUBTOTAL(9,J146:J157)</f>
        <v>0</v>
      </c>
      <c r="L145" s="125"/>
      <c r="M145" s="126"/>
      <c r="N145" s="126"/>
      <c r="O145" s="127"/>
      <c r="P145" s="126"/>
      <c r="Q145" s="127"/>
      <c r="R145" s="126"/>
      <c r="S145" s="128"/>
      <c r="U145" s="129"/>
      <c r="AQ145" s="122"/>
      <c r="AS145" s="130"/>
      <c r="AT145" s="130"/>
      <c r="AX145" s="122"/>
      <c r="BJ145" s="131"/>
    </row>
    <row r="146" spans="2:62" s="120" customFormat="1" ht="16.5" customHeight="1">
      <c r="B146" s="121"/>
      <c r="C146" s="132">
        <v>17</v>
      </c>
      <c r="D146" s="132" t="s">
        <v>96</v>
      </c>
      <c r="E146" s="133" t="s">
        <v>136</v>
      </c>
      <c r="F146" s="134" t="s">
        <v>137</v>
      </c>
      <c r="G146" s="135" t="s">
        <v>123</v>
      </c>
      <c r="H146" s="136">
        <f>SUBTOTAL(9,H147:H151)</f>
        <v>130</v>
      </c>
      <c r="I146" s="137">
        <v>0</v>
      </c>
      <c r="J146" s="138">
        <f aca="true" t="shared" si="1" ref="J146:J157">ROUND(I146*H146,2)</f>
        <v>0</v>
      </c>
      <c r="L146" s="125"/>
      <c r="M146" s="126"/>
      <c r="N146" s="126"/>
      <c r="O146" s="127"/>
      <c r="P146" s="126"/>
      <c r="Q146" s="127"/>
      <c r="R146" s="126"/>
      <c r="S146" s="128"/>
      <c r="U146" s="129"/>
      <c r="AQ146" s="122"/>
      <c r="AS146" s="130"/>
      <c r="AT146" s="130"/>
      <c r="AX146" s="122"/>
      <c r="BJ146" s="131"/>
    </row>
    <row r="147" spans="2:62" s="120" customFormat="1" ht="16.5" customHeight="1">
      <c r="B147" s="121"/>
      <c r="C147" s="132">
        <v>18</v>
      </c>
      <c r="D147" s="132" t="s">
        <v>96</v>
      </c>
      <c r="E147" s="133" t="s">
        <v>138</v>
      </c>
      <c r="F147" s="134" t="s">
        <v>139</v>
      </c>
      <c r="G147" s="135" t="s">
        <v>123</v>
      </c>
      <c r="H147" s="136">
        <v>4</v>
      </c>
      <c r="I147" s="137">
        <v>0</v>
      </c>
      <c r="J147" s="138">
        <f t="shared" si="1"/>
        <v>0</v>
      </c>
      <c r="L147" s="125"/>
      <c r="M147" s="126"/>
      <c r="N147" s="126"/>
      <c r="O147" s="127"/>
      <c r="P147" s="126"/>
      <c r="Q147" s="127"/>
      <c r="R147" s="126"/>
      <c r="S147" s="128"/>
      <c r="U147" s="129"/>
      <c r="AQ147" s="122"/>
      <c r="AS147" s="130"/>
      <c r="AT147" s="130"/>
      <c r="AX147" s="122"/>
      <c r="BJ147" s="131"/>
    </row>
    <row r="148" spans="2:62" s="120" customFormat="1" ht="16.5" customHeight="1">
      <c r="B148" s="121"/>
      <c r="C148" s="132">
        <v>19</v>
      </c>
      <c r="D148" s="132" t="s">
        <v>96</v>
      </c>
      <c r="E148" s="133" t="s">
        <v>140</v>
      </c>
      <c r="F148" s="134" t="s">
        <v>141</v>
      </c>
      <c r="G148" s="135" t="s">
        <v>123</v>
      </c>
      <c r="H148" s="136">
        <v>8</v>
      </c>
      <c r="I148" s="137">
        <v>0</v>
      </c>
      <c r="J148" s="138">
        <f t="shared" si="1"/>
        <v>0</v>
      </c>
      <c r="L148" s="125"/>
      <c r="M148" s="126"/>
      <c r="N148" s="126"/>
      <c r="O148" s="127"/>
      <c r="P148" s="126"/>
      <c r="Q148" s="127"/>
      <c r="R148" s="126"/>
      <c r="S148" s="128"/>
      <c r="U148" s="129"/>
      <c r="AQ148" s="122"/>
      <c r="AS148" s="130"/>
      <c r="AT148" s="130"/>
      <c r="AX148" s="122"/>
      <c r="BJ148" s="131"/>
    </row>
    <row r="149" spans="2:62" s="120" customFormat="1" ht="16.5" customHeight="1">
      <c r="B149" s="121"/>
      <c r="C149" s="132">
        <v>20</v>
      </c>
      <c r="D149" s="132" t="s">
        <v>96</v>
      </c>
      <c r="E149" s="133" t="s">
        <v>142</v>
      </c>
      <c r="F149" s="134" t="s">
        <v>143</v>
      </c>
      <c r="G149" s="135" t="s">
        <v>123</v>
      </c>
      <c r="H149" s="136">
        <v>93</v>
      </c>
      <c r="I149" s="137">
        <v>0</v>
      </c>
      <c r="J149" s="138">
        <f t="shared" si="1"/>
        <v>0</v>
      </c>
      <c r="L149" s="125"/>
      <c r="M149" s="126"/>
      <c r="N149" s="126"/>
      <c r="O149" s="127"/>
      <c r="P149" s="126"/>
      <c r="Q149" s="127"/>
      <c r="R149" s="126"/>
      <c r="S149" s="128"/>
      <c r="U149" s="129"/>
      <c r="AQ149" s="122"/>
      <c r="AS149" s="130"/>
      <c r="AT149" s="130"/>
      <c r="AX149" s="122"/>
      <c r="BJ149" s="131"/>
    </row>
    <row r="150" spans="2:62" s="120" customFormat="1" ht="16.5" customHeight="1">
      <c r="B150" s="121"/>
      <c r="C150" s="132">
        <v>21</v>
      </c>
      <c r="D150" s="132" t="s">
        <v>96</v>
      </c>
      <c r="E150" s="133" t="s">
        <v>144</v>
      </c>
      <c r="F150" s="134" t="s">
        <v>145</v>
      </c>
      <c r="G150" s="135" t="s">
        <v>123</v>
      </c>
      <c r="H150" s="136">
        <v>24</v>
      </c>
      <c r="I150" s="137">
        <v>0</v>
      </c>
      <c r="J150" s="138">
        <f t="shared" si="1"/>
        <v>0</v>
      </c>
      <c r="L150" s="125"/>
      <c r="M150" s="126"/>
      <c r="N150" s="126"/>
      <c r="O150" s="127"/>
      <c r="P150" s="126"/>
      <c r="Q150" s="127"/>
      <c r="R150" s="126"/>
      <c r="S150" s="128"/>
      <c r="U150" s="129"/>
      <c r="AQ150" s="122"/>
      <c r="AS150" s="130"/>
      <c r="AT150" s="130"/>
      <c r="AX150" s="122"/>
      <c r="BJ150" s="131"/>
    </row>
    <row r="151" spans="2:62" s="120" customFormat="1" ht="16.5" customHeight="1">
      <c r="B151" s="121"/>
      <c r="C151" s="132">
        <v>22</v>
      </c>
      <c r="D151" s="132" t="s">
        <v>96</v>
      </c>
      <c r="E151" s="133" t="s">
        <v>146</v>
      </c>
      <c r="F151" s="134" t="s">
        <v>147</v>
      </c>
      <c r="G151" s="135" t="s">
        <v>123</v>
      </c>
      <c r="H151" s="136">
        <v>1</v>
      </c>
      <c r="I151" s="137">
        <v>0</v>
      </c>
      <c r="J151" s="138">
        <f t="shared" si="1"/>
        <v>0</v>
      </c>
      <c r="L151" s="125"/>
      <c r="M151" s="126"/>
      <c r="N151" s="126"/>
      <c r="O151" s="127"/>
      <c r="P151" s="126"/>
      <c r="Q151" s="127"/>
      <c r="R151" s="126"/>
      <c r="S151" s="128"/>
      <c r="U151" s="129"/>
      <c r="AQ151" s="122"/>
      <c r="AS151" s="130"/>
      <c r="AT151" s="130"/>
      <c r="AX151" s="122"/>
      <c r="BJ151" s="131"/>
    </row>
    <row r="152" spans="2:62" s="120" customFormat="1" ht="16.5" customHeight="1">
      <c r="B152" s="121"/>
      <c r="C152" s="132">
        <v>23</v>
      </c>
      <c r="D152" s="132" t="s">
        <v>96</v>
      </c>
      <c r="E152" s="133" t="s">
        <v>148</v>
      </c>
      <c r="F152" s="134" t="s">
        <v>149</v>
      </c>
      <c r="G152" s="135" t="s">
        <v>123</v>
      </c>
      <c r="H152" s="136">
        <f>SUBTOTAL(9,H153:H155)</f>
        <v>100</v>
      </c>
      <c r="I152" s="137">
        <v>0</v>
      </c>
      <c r="J152" s="138">
        <f t="shared" si="1"/>
        <v>0</v>
      </c>
      <c r="L152" s="125"/>
      <c r="M152" s="126"/>
      <c r="N152" s="126"/>
      <c r="O152" s="127"/>
      <c r="P152" s="126"/>
      <c r="Q152" s="127"/>
      <c r="R152" s="126"/>
      <c r="S152" s="128"/>
      <c r="U152" s="129"/>
      <c r="AQ152" s="122"/>
      <c r="AS152" s="130"/>
      <c r="AT152" s="130"/>
      <c r="AX152" s="122"/>
      <c r="BJ152" s="131"/>
    </row>
    <row r="153" spans="2:62" s="120" customFormat="1" ht="16.5" customHeight="1">
      <c r="B153" s="121"/>
      <c r="C153" s="132">
        <v>24</v>
      </c>
      <c r="D153" s="132" t="s">
        <v>96</v>
      </c>
      <c r="E153" s="133" t="s">
        <v>150</v>
      </c>
      <c r="F153" s="134" t="s">
        <v>151</v>
      </c>
      <c r="G153" s="135" t="s">
        <v>123</v>
      </c>
      <c r="H153" s="136">
        <v>24</v>
      </c>
      <c r="I153" s="137">
        <v>0</v>
      </c>
      <c r="J153" s="138">
        <f t="shared" si="1"/>
        <v>0</v>
      </c>
      <c r="L153" s="125"/>
      <c r="M153" s="126"/>
      <c r="N153" s="126"/>
      <c r="O153" s="127"/>
      <c r="P153" s="126"/>
      <c r="Q153" s="127"/>
      <c r="R153" s="126"/>
      <c r="S153" s="128"/>
      <c r="U153" s="129"/>
      <c r="AQ153" s="122"/>
      <c r="AS153" s="130"/>
      <c r="AT153" s="130"/>
      <c r="AX153" s="122"/>
      <c r="BJ153" s="131"/>
    </row>
    <row r="154" spans="2:62" s="120" customFormat="1" ht="16.5" customHeight="1">
      <c r="B154" s="121"/>
      <c r="C154" s="132">
        <v>25</v>
      </c>
      <c r="D154" s="132" t="s">
        <v>96</v>
      </c>
      <c r="E154" s="133" t="s">
        <v>152</v>
      </c>
      <c r="F154" s="134" t="s">
        <v>153</v>
      </c>
      <c r="G154" s="135" t="s">
        <v>123</v>
      </c>
      <c r="H154" s="136">
        <v>28</v>
      </c>
      <c r="I154" s="137">
        <v>0</v>
      </c>
      <c r="J154" s="138">
        <f t="shared" si="1"/>
        <v>0</v>
      </c>
      <c r="L154" s="125"/>
      <c r="M154" s="126"/>
      <c r="N154" s="126"/>
      <c r="O154" s="127"/>
      <c r="P154" s="126"/>
      <c r="Q154" s="127"/>
      <c r="R154" s="126"/>
      <c r="S154" s="128"/>
      <c r="U154" s="129"/>
      <c r="AQ154" s="122"/>
      <c r="AS154" s="130"/>
      <c r="AT154" s="130"/>
      <c r="AX154" s="122"/>
      <c r="BJ154" s="131"/>
    </row>
    <row r="155" spans="2:62" s="120" customFormat="1" ht="16.5" customHeight="1">
      <c r="B155" s="121"/>
      <c r="C155" s="132">
        <v>26</v>
      </c>
      <c r="D155" s="132" t="s">
        <v>96</v>
      </c>
      <c r="E155" s="133" t="s">
        <v>154</v>
      </c>
      <c r="F155" s="134" t="s">
        <v>155</v>
      </c>
      <c r="G155" s="135" t="s">
        <v>123</v>
      </c>
      <c r="H155" s="136">
        <v>48</v>
      </c>
      <c r="I155" s="137">
        <v>0</v>
      </c>
      <c r="J155" s="138">
        <f t="shared" si="1"/>
        <v>0</v>
      </c>
      <c r="L155" s="125"/>
      <c r="M155" s="126"/>
      <c r="N155" s="126"/>
      <c r="O155" s="127"/>
      <c r="P155" s="126"/>
      <c r="Q155" s="127"/>
      <c r="R155" s="126"/>
      <c r="S155" s="128"/>
      <c r="U155" s="129"/>
      <c r="AQ155" s="122"/>
      <c r="AS155" s="130"/>
      <c r="AT155" s="130"/>
      <c r="AX155" s="122"/>
      <c r="BJ155" s="131"/>
    </row>
    <row r="156" spans="2:62" s="120" customFormat="1" ht="16.5" customHeight="1">
      <c r="B156" s="121"/>
      <c r="C156" s="132">
        <v>27</v>
      </c>
      <c r="D156" s="132" t="s">
        <v>96</v>
      </c>
      <c r="E156" s="133" t="s">
        <v>156</v>
      </c>
      <c r="F156" s="134" t="s">
        <v>157</v>
      </c>
      <c r="G156" s="135" t="s">
        <v>123</v>
      </c>
      <c r="H156" s="137">
        <f>SUM(H152,H146)</f>
        <v>230</v>
      </c>
      <c r="I156" s="137">
        <v>0</v>
      </c>
      <c r="J156" s="138">
        <f t="shared" si="1"/>
        <v>0</v>
      </c>
      <c r="L156" s="125"/>
      <c r="M156" s="126"/>
      <c r="N156" s="126"/>
      <c r="O156" s="127"/>
      <c r="P156" s="126"/>
      <c r="Q156" s="127"/>
      <c r="R156" s="126"/>
      <c r="S156" s="128"/>
      <c r="U156" s="129"/>
      <c r="AQ156" s="122"/>
      <c r="AS156" s="130"/>
      <c r="AT156" s="130"/>
      <c r="AX156" s="122"/>
      <c r="BJ156" s="131"/>
    </row>
    <row r="157" spans="2:62" s="120" customFormat="1" ht="21.75" customHeight="1">
      <c r="B157" s="129"/>
      <c r="C157" s="132">
        <v>28</v>
      </c>
      <c r="D157" s="132" t="s">
        <v>96</v>
      </c>
      <c r="E157" s="133" t="s">
        <v>158</v>
      </c>
      <c r="F157" s="134" t="s">
        <v>159</v>
      </c>
      <c r="G157" s="135" t="s">
        <v>134</v>
      </c>
      <c r="H157" s="136">
        <v>0</v>
      </c>
      <c r="I157" s="137">
        <v>0</v>
      </c>
      <c r="J157" s="138">
        <f t="shared" si="1"/>
        <v>0</v>
      </c>
      <c r="L157" s="125"/>
      <c r="M157" s="126"/>
      <c r="N157" s="126"/>
      <c r="O157" s="127"/>
      <c r="P157" s="126"/>
      <c r="Q157" s="127"/>
      <c r="R157" s="126"/>
      <c r="S157" s="128"/>
      <c r="U157" s="129"/>
      <c r="AQ157" s="122"/>
      <c r="AS157" s="130"/>
      <c r="AT157" s="130"/>
      <c r="AX157" s="122"/>
      <c r="BJ157" s="131"/>
    </row>
    <row r="158" spans="2:62" s="120" customFormat="1" ht="21.75" customHeight="1">
      <c r="B158" s="129"/>
      <c r="C158" s="146"/>
      <c r="D158" s="146"/>
      <c r="E158" s="147"/>
      <c r="F158" s="148"/>
      <c r="G158" s="149"/>
      <c r="H158" s="150"/>
      <c r="I158" s="151"/>
      <c r="J158" s="152"/>
      <c r="L158" s="126"/>
      <c r="M158" s="126"/>
      <c r="N158" s="126"/>
      <c r="O158" s="127"/>
      <c r="P158" s="126"/>
      <c r="Q158" s="127"/>
      <c r="R158" s="126"/>
      <c r="S158" s="127"/>
      <c r="U158" s="129"/>
      <c r="AQ158" s="122"/>
      <c r="AS158" s="130"/>
      <c r="AT158" s="130"/>
      <c r="AX158" s="122"/>
      <c r="BJ158" s="131"/>
    </row>
    <row r="159" spans="2:62" s="120" customFormat="1" ht="18.75" customHeight="1">
      <c r="B159" s="129"/>
      <c r="D159" s="122" t="s">
        <v>87</v>
      </c>
      <c r="E159" s="122">
        <v>731</v>
      </c>
      <c r="F159" s="122" t="s">
        <v>160</v>
      </c>
      <c r="I159" s="123"/>
      <c r="J159" s="124">
        <f>SUBTOTAL(9,J160:J172)</f>
        <v>0</v>
      </c>
      <c r="L159" s="125"/>
      <c r="M159" s="126"/>
      <c r="N159" s="126"/>
      <c r="O159" s="127"/>
      <c r="P159" s="126"/>
      <c r="Q159" s="127"/>
      <c r="R159" s="126"/>
      <c r="S159" s="128"/>
      <c r="U159" s="129"/>
      <c r="AQ159" s="122"/>
      <c r="AS159" s="130"/>
      <c r="AT159" s="130"/>
      <c r="AX159" s="122"/>
      <c r="BJ159" s="131"/>
    </row>
    <row r="160" spans="2:62" s="120" customFormat="1" ht="16.5" customHeight="1">
      <c r="B160" s="121"/>
      <c r="C160" s="132">
        <v>29</v>
      </c>
      <c r="D160" s="132" t="s">
        <v>96</v>
      </c>
      <c r="E160" s="133" t="s">
        <v>161</v>
      </c>
      <c r="F160" s="134" t="s">
        <v>162</v>
      </c>
      <c r="G160" s="135" t="s">
        <v>163</v>
      </c>
      <c r="H160" s="136">
        <v>2</v>
      </c>
      <c r="I160" s="137">
        <v>0</v>
      </c>
      <c r="J160" s="138">
        <f aca="true" t="shared" si="2" ref="J160:J172">ROUND(I160*H160,2)</f>
        <v>0</v>
      </c>
      <c r="L160" s="125"/>
      <c r="M160" s="126"/>
      <c r="N160" s="126"/>
      <c r="O160" s="127"/>
      <c r="P160" s="126"/>
      <c r="Q160" s="127"/>
      <c r="R160" s="126"/>
      <c r="S160" s="128"/>
      <c r="U160" s="129"/>
      <c r="AQ160" s="122"/>
      <c r="AS160" s="130"/>
      <c r="AT160" s="130"/>
      <c r="AX160" s="122"/>
      <c r="BJ160" s="131"/>
    </row>
    <row r="161" spans="2:62" s="120" customFormat="1" ht="16.5" customHeight="1">
      <c r="B161" s="121"/>
      <c r="C161" s="132">
        <v>30</v>
      </c>
      <c r="D161" s="132" t="s">
        <v>96</v>
      </c>
      <c r="E161" s="133" t="s">
        <v>164</v>
      </c>
      <c r="F161" s="134" t="s">
        <v>165</v>
      </c>
      <c r="G161" s="135" t="s">
        <v>163</v>
      </c>
      <c r="H161" s="136">
        <v>2</v>
      </c>
      <c r="I161" s="137">
        <v>0</v>
      </c>
      <c r="J161" s="138">
        <f t="shared" si="2"/>
        <v>0</v>
      </c>
      <c r="L161" s="125"/>
      <c r="M161" s="126"/>
      <c r="N161" s="126"/>
      <c r="O161" s="127"/>
      <c r="P161" s="126"/>
      <c r="Q161" s="127"/>
      <c r="R161" s="126"/>
      <c r="S161" s="128"/>
      <c r="U161" s="129"/>
      <c r="AQ161" s="122"/>
      <c r="AS161" s="130"/>
      <c r="AT161" s="130"/>
      <c r="AX161" s="122"/>
      <c r="BJ161" s="131"/>
    </row>
    <row r="162" spans="2:62" s="120" customFormat="1" ht="16.5" customHeight="1">
      <c r="B162" s="121"/>
      <c r="C162" s="132">
        <v>31</v>
      </c>
      <c r="D162" s="132" t="s">
        <v>96</v>
      </c>
      <c r="E162" s="133" t="s">
        <v>166</v>
      </c>
      <c r="F162" s="134" t="s">
        <v>167</v>
      </c>
      <c r="G162" s="135" t="s">
        <v>163</v>
      </c>
      <c r="H162" s="136">
        <v>2</v>
      </c>
      <c r="I162" s="137">
        <v>0</v>
      </c>
      <c r="J162" s="138">
        <f t="shared" si="2"/>
        <v>0</v>
      </c>
      <c r="L162" s="125"/>
      <c r="M162" s="126"/>
      <c r="N162" s="126"/>
      <c r="O162" s="127"/>
      <c r="P162" s="126"/>
      <c r="Q162" s="127"/>
      <c r="R162" s="126"/>
      <c r="S162" s="128"/>
      <c r="U162" s="129"/>
      <c r="AQ162" s="122"/>
      <c r="AS162" s="130"/>
      <c r="AT162" s="130"/>
      <c r="AX162" s="122"/>
      <c r="BJ162" s="131"/>
    </row>
    <row r="163" spans="2:62" s="120" customFormat="1" ht="24.75" customHeight="1">
      <c r="B163" s="121"/>
      <c r="C163" s="132">
        <v>32</v>
      </c>
      <c r="D163" s="132" t="s">
        <v>96</v>
      </c>
      <c r="E163" s="133" t="s">
        <v>168</v>
      </c>
      <c r="F163" s="134" t="s">
        <v>169</v>
      </c>
      <c r="G163" s="135" t="s">
        <v>163</v>
      </c>
      <c r="H163" s="136">
        <v>2</v>
      </c>
      <c r="I163" s="137">
        <v>0</v>
      </c>
      <c r="J163" s="138">
        <f t="shared" si="2"/>
        <v>0</v>
      </c>
      <c r="L163" s="125"/>
      <c r="M163" s="126"/>
      <c r="N163" s="126"/>
      <c r="O163" s="127"/>
      <c r="P163" s="126"/>
      <c r="Q163" s="127"/>
      <c r="R163" s="126"/>
      <c r="S163" s="128"/>
      <c r="U163" s="129"/>
      <c r="AQ163" s="122"/>
      <c r="AS163" s="130"/>
      <c r="AT163" s="130"/>
      <c r="AX163" s="122"/>
      <c r="BJ163" s="131"/>
    </row>
    <row r="164" spans="2:62" s="120" customFormat="1" ht="26.25" customHeight="1">
      <c r="B164" s="121"/>
      <c r="C164" s="132">
        <v>33</v>
      </c>
      <c r="D164" s="132" t="s">
        <v>96</v>
      </c>
      <c r="E164" s="133" t="s">
        <v>170</v>
      </c>
      <c r="F164" s="134" t="s">
        <v>171</v>
      </c>
      <c r="G164" s="135" t="s">
        <v>163</v>
      </c>
      <c r="H164" s="136">
        <v>1</v>
      </c>
      <c r="I164" s="137">
        <v>0</v>
      </c>
      <c r="J164" s="138">
        <f t="shared" si="2"/>
        <v>0</v>
      </c>
      <c r="L164" s="125"/>
      <c r="M164" s="126"/>
      <c r="N164" s="126"/>
      <c r="O164" s="127"/>
      <c r="P164" s="126"/>
      <c r="Q164" s="127"/>
      <c r="R164" s="126"/>
      <c r="S164" s="128"/>
      <c r="U164" s="129"/>
      <c r="AQ164" s="122"/>
      <c r="AS164" s="130"/>
      <c r="AT164" s="130"/>
      <c r="AX164" s="122"/>
      <c r="BJ164" s="131"/>
    </row>
    <row r="165" spans="2:62" s="120" customFormat="1" ht="23.25" customHeight="1">
      <c r="B165" s="121"/>
      <c r="C165" s="132">
        <v>34</v>
      </c>
      <c r="D165" s="132" t="s">
        <v>96</v>
      </c>
      <c r="E165" s="133" t="s">
        <v>172</v>
      </c>
      <c r="F165" s="134" t="s">
        <v>173</v>
      </c>
      <c r="G165" s="135" t="s">
        <v>163</v>
      </c>
      <c r="H165" s="136">
        <v>1</v>
      </c>
      <c r="I165" s="137">
        <v>0</v>
      </c>
      <c r="J165" s="138">
        <f t="shared" si="2"/>
        <v>0</v>
      </c>
      <c r="L165" s="125"/>
      <c r="M165" s="126"/>
      <c r="N165" s="126"/>
      <c r="O165" s="127"/>
      <c r="P165" s="126"/>
      <c r="Q165" s="127"/>
      <c r="R165" s="126"/>
      <c r="S165" s="128"/>
      <c r="U165" s="129"/>
      <c r="AQ165" s="122"/>
      <c r="AS165" s="130"/>
      <c r="AT165" s="130"/>
      <c r="AX165" s="122"/>
      <c r="BJ165" s="131"/>
    </row>
    <row r="166" spans="2:62" s="120" customFormat="1" ht="16.5" customHeight="1">
      <c r="B166" s="121"/>
      <c r="C166" s="132">
        <v>35</v>
      </c>
      <c r="D166" s="132" t="s">
        <v>96</v>
      </c>
      <c r="E166" s="133" t="s">
        <v>174</v>
      </c>
      <c r="F166" s="134" t="s">
        <v>175</v>
      </c>
      <c r="G166" s="135" t="s">
        <v>176</v>
      </c>
      <c r="H166" s="136">
        <v>72</v>
      </c>
      <c r="I166" s="137">
        <v>0</v>
      </c>
      <c r="J166" s="138">
        <f t="shared" si="2"/>
        <v>0</v>
      </c>
      <c r="L166" s="125"/>
      <c r="M166" s="126"/>
      <c r="N166" s="126"/>
      <c r="O166" s="127"/>
      <c r="P166" s="126"/>
      <c r="Q166" s="127"/>
      <c r="R166" s="126"/>
      <c r="S166" s="128"/>
      <c r="U166" s="129"/>
      <c r="AQ166" s="122"/>
      <c r="AS166" s="130"/>
      <c r="AT166" s="130"/>
      <c r="AX166" s="122"/>
      <c r="BJ166" s="131"/>
    </row>
    <row r="167" spans="2:62" s="120" customFormat="1" ht="16.5" customHeight="1">
      <c r="B167" s="121"/>
      <c r="C167" s="132">
        <v>36</v>
      </c>
      <c r="D167" s="132" t="s">
        <v>96</v>
      </c>
      <c r="E167" s="133" t="s">
        <v>177</v>
      </c>
      <c r="F167" s="134" t="s">
        <v>178</v>
      </c>
      <c r="G167" s="135" t="s">
        <v>179</v>
      </c>
      <c r="H167" s="136">
        <v>1</v>
      </c>
      <c r="I167" s="137">
        <v>0</v>
      </c>
      <c r="J167" s="138">
        <f t="shared" si="2"/>
        <v>0</v>
      </c>
      <c r="L167" s="125"/>
      <c r="M167" s="126"/>
      <c r="N167" s="126"/>
      <c r="O167" s="127"/>
      <c r="P167" s="126"/>
      <c r="Q167" s="127"/>
      <c r="R167" s="126"/>
      <c r="S167" s="128"/>
      <c r="U167" s="129"/>
      <c r="AQ167" s="122"/>
      <c r="AS167" s="130"/>
      <c r="AT167" s="130"/>
      <c r="AX167" s="122"/>
      <c r="BJ167" s="131"/>
    </row>
    <row r="168" spans="2:62" s="120" customFormat="1" ht="16.5" customHeight="1">
      <c r="B168" s="121"/>
      <c r="C168" s="132">
        <v>37</v>
      </c>
      <c r="D168" s="132" t="s">
        <v>96</v>
      </c>
      <c r="E168" s="133" t="s">
        <v>180</v>
      </c>
      <c r="F168" s="134" t="s">
        <v>181</v>
      </c>
      <c r="G168" s="135" t="s">
        <v>179</v>
      </c>
      <c r="H168" s="136">
        <v>1</v>
      </c>
      <c r="I168" s="137">
        <v>0</v>
      </c>
      <c r="J168" s="138">
        <f t="shared" si="2"/>
        <v>0</v>
      </c>
      <c r="L168" s="125"/>
      <c r="M168" s="126"/>
      <c r="N168" s="126"/>
      <c r="O168" s="127"/>
      <c r="P168" s="126"/>
      <c r="Q168" s="127"/>
      <c r="R168" s="126"/>
      <c r="S168" s="128"/>
      <c r="U168" s="129"/>
      <c r="AQ168" s="122"/>
      <c r="AS168" s="130"/>
      <c r="AT168" s="130"/>
      <c r="AX168" s="122"/>
      <c r="BJ168" s="131"/>
    </row>
    <row r="169" spans="2:62" s="120" customFormat="1" ht="26.25" customHeight="1">
      <c r="B169" s="121"/>
      <c r="C169" s="132">
        <v>38</v>
      </c>
      <c r="D169" s="132" t="s">
        <v>96</v>
      </c>
      <c r="E169" s="133" t="s">
        <v>182</v>
      </c>
      <c r="F169" s="134" t="s">
        <v>183</v>
      </c>
      <c r="G169" s="135" t="s">
        <v>179</v>
      </c>
      <c r="H169" s="136">
        <v>1</v>
      </c>
      <c r="I169" s="137">
        <v>0</v>
      </c>
      <c r="J169" s="138">
        <f t="shared" si="2"/>
        <v>0</v>
      </c>
      <c r="L169" s="125"/>
      <c r="M169" s="126"/>
      <c r="N169" s="126"/>
      <c r="O169" s="127"/>
      <c r="P169" s="126"/>
      <c r="Q169" s="127"/>
      <c r="R169" s="126"/>
      <c r="S169" s="128"/>
      <c r="U169" s="129"/>
      <c r="AQ169" s="122"/>
      <c r="AS169" s="130"/>
      <c r="AT169" s="130"/>
      <c r="AX169" s="122"/>
      <c r="BJ169" s="131"/>
    </row>
    <row r="170" spans="2:62" s="120" customFormat="1" ht="16.5" customHeight="1">
      <c r="B170" s="121"/>
      <c r="C170" s="132">
        <v>39</v>
      </c>
      <c r="D170" s="132" t="s">
        <v>96</v>
      </c>
      <c r="E170" s="133" t="s">
        <v>184</v>
      </c>
      <c r="F170" s="153" t="s">
        <v>185</v>
      </c>
      <c r="G170" s="135" t="s">
        <v>123</v>
      </c>
      <c r="H170" s="136">
        <v>15</v>
      </c>
      <c r="I170" s="137">
        <v>0</v>
      </c>
      <c r="J170" s="138">
        <f t="shared" si="2"/>
        <v>0</v>
      </c>
      <c r="L170" s="125"/>
      <c r="M170" s="126"/>
      <c r="N170" s="126"/>
      <c r="O170" s="127"/>
      <c r="P170" s="126"/>
      <c r="Q170" s="127"/>
      <c r="R170" s="126"/>
      <c r="S170" s="128"/>
      <c r="U170" s="129"/>
      <c r="AQ170" s="122"/>
      <c r="AS170" s="130"/>
      <c r="AT170" s="130"/>
      <c r="AX170" s="122"/>
      <c r="BJ170" s="131"/>
    </row>
    <row r="171" spans="2:62" s="120" customFormat="1" ht="26.25" customHeight="1">
      <c r="B171" s="121"/>
      <c r="C171" s="132">
        <v>40</v>
      </c>
      <c r="D171" s="132" t="s">
        <v>96</v>
      </c>
      <c r="E171" s="133" t="s">
        <v>186</v>
      </c>
      <c r="F171" s="134" t="s">
        <v>187</v>
      </c>
      <c r="G171" s="135" t="s">
        <v>188</v>
      </c>
      <c r="H171" s="136">
        <v>1.89</v>
      </c>
      <c r="I171" s="137">
        <v>0</v>
      </c>
      <c r="J171" s="138">
        <f t="shared" si="2"/>
        <v>0</v>
      </c>
      <c r="L171" s="125"/>
      <c r="M171" s="126"/>
      <c r="N171" s="126"/>
      <c r="O171" s="127"/>
      <c r="P171" s="126"/>
      <c r="Q171" s="127"/>
      <c r="R171" s="126"/>
      <c r="S171" s="128"/>
      <c r="U171" s="129"/>
      <c r="AQ171" s="122"/>
      <c r="AS171" s="130"/>
      <c r="AT171" s="130"/>
      <c r="AX171" s="122"/>
      <c r="BJ171" s="131"/>
    </row>
    <row r="172" spans="2:62" s="120" customFormat="1" ht="29.25" customHeight="1">
      <c r="B172" s="121"/>
      <c r="C172" s="132">
        <v>41</v>
      </c>
      <c r="D172" s="132" t="s">
        <v>96</v>
      </c>
      <c r="E172" s="133" t="s">
        <v>189</v>
      </c>
      <c r="F172" s="134" t="s">
        <v>190</v>
      </c>
      <c r="G172" s="135" t="s">
        <v>134</v>
      </c>
      <c r="H172" s="136">
        <v>0</v>
      </c>
      <c r="I172" s="137">
        <v>0</v>
      </c>
      <c r="J172" s="138">
        <f t="shared" si="2"/>
        <v>0</v>
      </c>
      <c r="L172" s="125"/>
      <c r="M172" s="126"/>
      <c r="N172" s="126"/>
      <c r="O172" s="127"/>
      <c r="P172" s="126"/>
      <c r="Q172" s="127"/>
      <c r="R172" s="126"/>
      <c r="S172" s="128"/>
      <c r="U172" s="129"/>
      <c r="AQ172" s="122"/>
      <c r="AS172" s="130"/>
      <c r="AT172" s="130"/>
      <c r="AX172" s="122"/>
      <c r="BJ172" s="131"/>
    </row>
    <row r="173" spans="2:62" s="120" customFormat="1" ht="16.5" customHeight="1">
      <c r="B173" s="121"/>
      <c r="D173" s="122" t="s">
        <v>87</v>
      </c>
      <c r="E173" s="122">
        <v>732</v>
      </c>
      <c r="F173" s="122" t="s">
        <v>191</v>
      </c>
      <c r="I173" s="123"/>
      <c r="J173" s="124">
        <f>SUBTOTAL(9,J174:J215)</f>
        <v>0</v>
      </c>
      <c r="L173" s="125"/>
      <c r="M173" s="126"/>
      <c r="N173" s="126"/>
      <c r="O173" s="127">
        <f>SUM(O174:O192)</f>
        <v>0</v>
      </c>
      <c r="P173" s="126"/>
      <c r="Q173" s="127">
        <f>SUM(Q174:Q192)</f>
        <v>0.0169</v>
      </c>
      <c r="R173" s="126"/>
      <c r="S173" s="128">
        <f>SUM(S174:S192)</f>
        <v>0.0192</v>
      </c>
      <c r="U173" s="129"/>
      <c r="AQ173" s="122" t="s">
        <v>92</v>
      </c>
      <c r="AS173" s="130" t="s">
        <v>87</v>
      </c>
      <c r="AT173" s="130" t="s">
        <v>18</v>
      </c>
      <c r="AX173" s="122" t="s">
        <v>94</v>
      </c>
      <c r="BJ173" s="131">
        <f>SUM(BJ174:BJ192)</f>
        <v>0</v>
      </c>
    </row>
    <row r="174" spans="2:64" s="154" customFormat="1" ht="16.5" customHeight="1">
      <c r="B174" s="155"/>
      <c r="C174" s="132">
        <v>42</v>
      </c>
      <c r="D174" s="132" t="s">
        <v>96</v>
      </c>
      <c r="E174" s="133" t="s">
        <v>192</v>
      </c>
      <c r="F174" s="134" t="s">
        <v>193</v>
      </c>
      <c r="G174" s="135" t="s">
        <v>163</v>
      </c>
      <c r="H174" s="136">
        <v>6</v>
      </c>
      <c r="I174" s="137">
        <v>0</v>
      </c>
      <c r="J174" s="138">
        <f aca="true" t="shared" si="3" ref="J174:J215">ROUND(I174*H174,2)</f>
        <v>0</v>
      </c>
      <c r="K174" s="156"/>
      <c r="L174" s="157"/>
      <c r="M174" s="158" t="s">
        <v>44</v>
      </c>
      <c r="N174" s="159"/>
      <c r="O174" s="160">
        <f>N174*H174</f>
        <v>0</v>
      </c>
      <c r="P174" s="160">
        <v>2E-05</v>
      </c>
      <c r="Q174" s="160">
        <f>P174*H174</f>
        <v>0.00012000000000000002</v>
      </c>
      <c r="R174" s="160">
        <v>0.0031999999999999997</v>
      </c>
      <c r="S174" s="161">
        <f>R174*H174</f>
        <v>0.0192</v>
      </c>
      <c r="U174" s="162"/>
      <c r="AQ174" s="163" t="s">
        <v>194</v>
      </c>
      <c r="AS174" s="163" t="s">
        <v>96</v>
      </c>
      <c r="AT174" s="163" t="s">
        <v>92</v>
      </c>
      <c r="AX174" s="163" t="s">
        <v>94</v>
      </c>
      <c r="BD174" s="164">
        <f>IF(M174="základní",J174,0)</f>
        <v>0</v>
      </c>
      <c r="BE174" s="164">
        <f>IF(M174="snížená",J174,0)</f>
        <v>0</v>
      </c>
      <c r="BF174" s="164">
        <f>IF(M174="zákl. přenesená",J174,0)</f>
        <v>0</v>
      </c>
      <c r="BG174" s="164">
        <f>IF(M174="sníž. přenesená",J174,0)</f>
        <v>0</v>
      </c>
      <c r="BH174" s="164">
        <f>IF(M174="nulová",J174,0)</f>
        <v>0</v>
      </c>
      <c r="BI174" s="163" t="s">
        <v>92</v>
      </c>
      <c r="BJ174" s="164">
        <f>ROUND(I174*H174,2)</f>
        <v>0</v>
      </c>
      <c r="BK174" s="163" t="s">
        <v>194</v>
      </c>
      <c r="BL174" s="163" t="s">
        <v>195</v>
      </c>
    </row>
    <row r="175" spans="2:64" s="154" customFormat="1" ht="16.5" customHeight="1">
      <c r="B175" s="155"/>
      <c r="C175" s="132">
        <v>43</v>
      </c>
      <c r="D175" s="132" t="s">
        <v>96</v>
      </c>
      <c r="E175" s="133" t="s">
        <v>196</v>
      </c>
      <c r="F175" s="134" t="s">
        <v>197</v>
      </c>
      <c r="G175" s="135" t="s">
        <v>163</v>
      </c>
      <c r="H175" s="136">
        <v>2</v>
      </c>
      <c r="I175" s="137">
        <v>0</v>
      </c>
      <c r="J175" s="138">
        <f t="shared" si="3"/>
        <v>0</v>
      </c>
      <c r="K175" s="156"/>
      <c r="L175" s="157"/>
      <c r="M175" s="158" t="s">
        <v>44</v>
      </c>
      <c r="N175" s="159"/>
      <c r="O175" s="160">
        <f>N175*H175</f>
        <v>0</v>
      </c>
      <c r="P175" s="160">
        <v>0.00158</v>
      </c>
      <c r="Q175" s="160">
        <f>P175*H175</f>
        <v>0.00316</v>
      </c>
      <c r="R175" s="160">
        <v>0</v>
      </c>
      <c r="S175" s="161">
        <f>R175*H175</f>
        <v>0</v>
      </c>
      <c r="U175" s="162"/>
      <c r="AQ175" s="163" t="s">
        <v>194</v>
      </c>
      <c r="AS175" s="163" t="s">
        <v>96</v>
      </c>
      <c r="AT175" s="163" t="s">
        <v>92</v>
      </c>
      <c r="AX175" s="163" t="s">
        <v>94</v>
      </c>
      <c r="BD175" s="164">
        <f>IF(M175="základní",J175,0)</f>
        <v>0</v>
      </c>
      <c r="BE175" s="164">
        <f>IF(M175="snížená",J175,0)</f>
        <v>0</v>
      </c>
      <c r="BF175" s="164">
        <f>IF(M175="zákl. přenesená",J175,0)</f>
        <v>0</v>
      </c>
      <c r="BG175" s="164">
        <f>IF(M175="sníž. přenesená",J175,0)</f>
        <v>0</v>
      </c>
      <c r="BH175" s="164">
        <f>IF(M175="nulová",J175,0)</f>
        <v>0</v>
      </c>
      <c r="BI175" s="163" t="s">
        <v>92</v>
      </c>
      <c r="BJ175" s="164">
        <f>ROUND(I175*H175,2)</f>
        <v>0</v>
      </c>
      <c r="BK175" s="163" t="s">
        <v>194</v>
      </c>
      <c r="BL175" s="163" t="s">
        <v>198</v>
      </c>
    </row>
    <row r="176" spans="2:64" s="154" customFormat="1" ht="16.5" customHeight="1">
      <c r="B176" s="155"/>
      <c r="C176" s="132">
        <v>44</v>
      </c>
      <c r="D176" s="132" t="s">
        <v>96</v>
      </c>
      <c r="E176" s="133" t="s">
        <v>199</v>
      </c>
      <c r="F176" s="134" t="s">
        <v>200</v>
      </c>
      <c r="G176" s="135" t="s">
        <v>163</v>
      </c>
      <c r="H176" s="136">
        <v>3</v>
      </c>
      <c r="I176" s="137">
        <v>0</v>
      </c>
      <c r="J176" s="138">
        <f t="shared" si="3"/>
        <v>0</v>
      </c>
      <c r="K176" s="156"/>
      <c r="L176" s="157"/>
      <c r="M176" s="158" t="s">
        <v>44</v>
      </c>
      <c r="N176" s="159"/>
      <c r="O176" s="160">
        <f>N176*H176</f>
        <v>0</v>
      </c>
      <c r="P176" s="160">
        <v>0.00158</v>
      </c>
      <c r="Q176" s="160">
        <f>P176*H176</f>
        <v>0.00474</v>
      </c>
      <c r="R176" s="160">
        <v>0</v>
      </c>
      <c r="S176" s="161">
        <f>R176*H176</f>
        <v>0</v>
      </c>
      <c r="U176" s="162"/>
      <c r="AQ176" s="163" t="s">
        <v>194</v>
      </c>
      <c r="AS176" s="163" t="s">
        <v>96</v>
      </c>
      <c r="AT176" s="163" t="s">
        <v>92</v>
      </c>
      <c r="AX176" s="163" t="s">
        <v>94</v>
      </c>
      <c r="BD176" s="164">
        <f>IF(M176="základní",J176,0)</f>
        <v>0</v>
      </c>
      <c r="BE176" s="164">
        <f>IF(M176="snížená",J176,0)</f>
        <v>0</v>
      </c>
      <c r="BF176" s="164">
        <f>IF(M176="zákl. přenesená",J176,0)</f>
        <v>0</v>
      </c>
      <c r="BG176" s="164">
        <f>IF(M176="sníž. přenesená",J176,0)</f>
        <v>0</v>
      </c>
      <c r="BH176" s="164">
        <f>IF(M176="nulová",J176,0)</f>
        <v>0</v>
      </c>
      <c r="BI176" s="163" t="s">
        <v>92</v>
      </c>
      <c r="BJ176" s="164">
        <f>ROUND(I176*H176,2)</f>
        <v>0</v>
      </c>
      <c r="BK176" s="163" t="s">
        <v>194</v>
      </c>
      <c r="BL176" s="163" t="s">
        <v>198</v>
      </c>
    </row>
    <row r="177" spans="2:64" s="154" customFormat="1" ht="16.5" customHeight="1">
      <c r="B177" s="155"/>
      <c r="C177" s="132">
        <v>45</v>
      </c>
      <c r="D177" s="132" t="s">
        <v>96</v>
      </c>
      <c r="E177" s="133" t="s">
        <v>201</v>
      </c>
      <c r="F177" s="165" t="s">
        <v>202</v>
      </c>
      <c r="G177" s="135" t="s">
        <v>163</v>
      </c>
      <c r="H177" s="136">
        <v>1</v>
      </c>
      <c r="I177" s="137">
        <v>0</v>
      </c>
      <c r="J177" s="138">
        <f t="shared" si="3"/>
        <v>0</v>
      </c>
      <c r="K177" s="156"/>
      <c r="L177" s="157"/>
      <c r="M177" s="158"/>
      <c r="N177" s="159"/>
      <c r="O177" s="160"/>
      <c r="P177" s="160"/>
      <c r="Q177" s="160"/>
      <c r="R177" s="160"/>
      <c r="S177" s="161"/>
      <c r="U177" s="162"/>
      <c r="AQ177" s="163"/>
      <c r="AS177" s="163"/>
      <c r="AT177" s="163"/>
      <c r="AX177" s="163"/>
      <c r="BD177" s="164"/>
      <c r="BE177" s="164"/>
      <c r="BF177" s="164"/>
      <c r="BG177" s="164"/>
      <c r="BH177" s="164"/>
      <c r="BI177" s="163"/>
      <c r="BJ177" s="164"/>
      <c r="BK177" s="163"/>
      <c r="BL177" s="163"/>
    </row>
    <row r="178" spans="2:64" s="154" customFormat="1" ht="16.5" customHeight="1">
      <c r="B178" s="155"/>
      <c r="C178" s="132">
        <v>46</v>
      </c>
      <c r="D178" s="132" t="s">
        <v>96</v>
      </c>
      <c r="E178" s="133" t="s">
        <v>203</v>
      </c>
      <c r="F178" s="165" t="s">
        <v>204</v>
      </c>
      <c r="G178" s="166" t="s">
        <v>163</v>
      </c>
      <c r="H178" s="136">
        <v>3</v>
      </c>
      <c r="I178" s="137">
        <v>0</v>
      </c>
      <c r="J178" s="138">
        <f t="shared" si="3"/>
        <v>0</v>
      </c>
      <c r="K178" s="156"/>
      <c r="L178" s="157"/>
      <c r="M178" s="158" t="s">
        <v>44</v>
      </c>
      <c r="N178" s="159"/>
      <c r="O178" s="160">
        <f>N178*H178</f>
        <v>0</v>
      </c>
      <c r="P178" s="160">
        <v>0.0029600000000000004</v>
      </c>
      <c r="Q178" s="160">
        <f>P178*H178</f>
        <v>0.00888</v>
      </c>
      <c r="R178" s="160">
        <v>0</v>
      </c>
      <c r="S178" s="161">
        <f>R178*H178</f>
        <v>0</v>
      </c>
      <c r="U178" s="162"/>
      <c r="AQ178" s="163" t="s">
        <v>194</v>
      </c>
      <c r="AS178" s="163" t="s">
        <v>96</v>
      </c>
      <c r="AT178" s="163" t="s">
        <v>92</v>
      </c>
      <c r="AX178" s="163" t="s">
        <v>94</v>
      </c>
      <c r="BD178" s="164">
        <f>IF(M178="základní",J178,0)</f>
        <v>0</v>
      </c>
      <c r="BE178" s="164">
        <f>IF(M178="snížená",J178,0)</f>
        <v>0</v>
      </c>
      <c r="BF178" s="164">
        <f>IF(M178="zákl. přenesená",J178,0)</f>
        <v>0</v>
      </c>
      <c r="BG178" s="164">
        <f>IF(M178="sníž. přenesená",J178,0)</f>
        <v>0</v>
      </c>
      <c r="BH178" s="164">
        <f>IF(M178="nulová",J178,0)</f>
        <v>0</v>
      </c>
      <c r="BI178" s="163" t="s">
        <v>92</v>
      </c>
      <c r="BJ178" s="164">
        <f>ROUND(I178*H178,2)</f>
        <v>0</v>
      </c>
      <c r="BK178" s="163" t="s">
        <v>194</v>
      </c>
      <c r="BL178" s="163" t="s">
        <v>205</v>
      </c>
    </row>
    <row r="179" spans="2:64" s="154" customFormat="1" ht="16.5" customHeight="1">
      <c r="B179" s="155"/>
      <c r="C179" s="132">
        <v>47</v>
      </c>
      <c r="D179" s="132" t="s">
        <v>96</v>
      </c>
      <c r="E179" s="133" t="s">
        <v>206</v>
      </c>
      <c r="F179" s="165" t="s">
        <v>207</v>
      </c>
      <c r="G179" s="135" t="s">
        <v>163</v>
      </c>
      <c r="H179" s="136">
        <v>1</v>
      </c>
      <c r="I179" s="137">
        <v>0</v>
      </c>
      <c r="J179" s="138">
        <f t="shared" si="3"/>
        <v>0</v>
      </c>
      <c r="K179" s="156"/>
      <c r="L179" s="157"/>
      <c r="M179" s="158" t="s">
        <v>44</v>
      </c>
      <c r="N179" s="159"/>
      <c r="O179" s="160">
        <f>N179*H179</f>
        <v>0</v>
      </c>
      <c r="P179" s="160">
        <v>0</v>
      </c>
      <c r="Q179" s="160">
        <f>P179*H179</f>
        <v>0</v>
      </c>
      <c r="R179" s="160">
        <v>0</v>
      </c>
      <c r="S179" s="161">
        <f>R179*H179</f>
        <v>0</v>
      </c>
      <c r="U179" s="162"/>
      <c r="AQ179" s="163" t="s">
        <v>194</v>
      </c>
      <c r="AS179" s="163" t="s">
        <v>96</v>
      </c>
      <c r="AT179" s="163" t="s">
        <v>92</v>
      </c>
      <c r="AX179" s="163" t="s">
        <v>94</v>
      </c>
      <c r="BD179" s="164">
        <f>IF(M179="základní",J179,0)</f>
        <v>0</v>
      </c>
      <c r="BE179" s="164">
        <f>IF(M179="snížená",J179,0)</f>
        <v>0</v>
      </c>
      <c r="BF179" s="164">
        <f>IF(M179="zákl. přenesená",J179,0)</f>
        <v>0</v>
      </c>
      <c r="BG179" s="164">
        <f>IF(M179="sníž. přenesená",J179,0)</f>
        <v>0</v>
      </c>
      <c r="BH179" s="164">
        <f>IF(M179="nulová",J179,0)</f>
        <v>0</v>
      </c>
      <c r="BI179" s="163" t="s">
        <v>92</v>
      </c>
      <c r="BJ179" s="164">
        <f>ROUND(I179*H179,2)</f>
        <v>0</v>
      </c>
      <c r="BK179" s="163" t="s">
        <v>194</v>
      </c>
      <c r="BL179" s="163" t="s">
        <v>208</v>
      </c>
    </row>
    <row r="180" spans="2:64" s="154" customFormat="1" ht="16.5" customHeight="1">
      <c r="B180" s="155"/>
      <c r="C180" s="132">
        <v>48</v>
      </c>
      <c r="D180" s="132" t="s">
        <v>96</v>
      </c>
      <c r="E180" s="133" t="s">
        <v>209</v>
      </c>
      <c r="F180" s="165" t="s">
        <v>210</v>
      </c>
      <c r="G180" s="135" t="s">
        <v>163</v>
      </c>
      <c r="H180" s="136">
        <v>4</v>
      </c>
      <c r="I180" s="137">
        <v>0</v>
      </c>
      <c r="J180" s="138">
        <f t="shared" si="3"/>
        <v>0</v>
      </c>
      <c r="K180" s="156"/>
      <c r="L180" s="157"/>
      <c r="M180" s="158" t="s">
        <v>44</v>
      </c>
      <c r="N180" s="159"/>
      <c r="O180" s="160">
        <f>N180*H180</f>
        <v>0</v>
      </c>
      <c r="P180" s="160">
        <v>0</v>
      </c>
      <c r="Q180" s="160">
        <f>P180*H180</f>
        <v>0</v>
      </c>
      <c r="R180" s="160">
        <v>0</v>
      </c>
      <c r="S180" s="161">
        <f>R180*H180</f>
        <v>0</v>
      </c>
      <c r="U180" s="162"/>
      <c r="AQ180" s="163" t="s">
        <v>194</v>
      </c>
      <c r="AS180" s="163" t="s">
        <v>96</v>
      </c>
      <c r="AT180" s="163" t="s">
        <v>92</v>
      </c>
      <c r="AX180" s="163" t="s">
        <v>94</v>
      </c>
      <c r="BD180" s="164">
        <f>IF(M180="základní",J180,0)</f>
        <v>0</v>
      </c>
      <c r="BE180" s="164">
        <f>IF(M180="snížená",J180,0)</f>
        <v>0</v>
      </c>
      <c r="BF180" s="164">
        <f>IF(M180="zákl. přenesená",J180,0)</f>
        <v>0</v>
      </c>
      <c r="BG180" s="164">
        <f>IF(M180="sníž. přenesená",J180,0)</f>
        <v>0</v>
      </c>
      <c r="BH180" s="164">
        <f>IF(M180="nulová",J180,0)</f>
        <v>0</v>
      </c>
      <c r="BI180" s="163" t="s">
        <v>92</v>
      </c>
      <c r="BJ180" s="164">
        <f>ROUND(I180*H180,2)</f>
        <v>0</v>
      </c>
      <c r="BK180" s="163" t="s">
        <v>194</v>
      </c>
      <c r="BL180" s="163" t="s">
        <v>211</v>
      </c>
    </row>
    <row r="181" spans="2:64" s="154" customFormat="1" ht="16.5" customHeight="1">
      <c r="B181" s="155"/>
      <c r="C181" s="132">
        <v>49</v>
      </c>
      <c r="D181" s="132" t="s">
        <v>96</v>
      </c>
      <c r="E181" s="133" t="s">
        <v>212</v>
      </c>
      <c r="F181" s="165" t="s">
        <v>213</v>
      </c>
      <c r="G181" s="135" t="s">
        <v>163</v>
      </c>
      <c r="H181" s="136">
        <v>1</v>
      </c>
      <c r="I181" s="137">
        <v>0</v>
      </c>
      <c r="J181" s="138">
        <f t="shared" si="3"/>
        <v>0</v>
      </c>
      <c r="K181" s="156"/>
      <c r="L181" s="157"/>
      <c r="M181" s="158"/>
      <c r="N181" s="159"/>
      <c r="O181" s="160"/>
      <c r="P181" s="160"/>
      <c r="Q181" s="160"/>
      <c r="R181" s="160"/>
      <c r="S181" s="161"/>
      <c r="U181" s="162"/>
      <c r="AQ181" s="163"/>
      <c r="AS181" s="163"/>
      <c r="AT181" s="163"/>
      <c r="AX181" s="163"/>
      <c r="BD181" s="164"/>
      <c r="BE181" s="164"/>
      <c r="BF181" s="164"/>
      <c r="BG181" s="164"/>
      <c r="BH181" s="164"/>
      <c r="BI181" s="163"/>
      <c r="BJ181" s="164"/>
      <c r="BK181" s="163"/>
      <c r="BL181" s="163"/>
    </row>
    <row r="182" spans="2:64" s="154" customFormat="1" ht="27" customHeight="1">
      <c r="B182" s="155"/>
      <c r="C182" s="132">
        <v>50</v>
      </c>
      <c r="D182" s="132" t="s">
        <v>96</v>
      </c>
      <c r="E182" s="133" t="s">
        <v>214</v>
      </c>
      <c r="F182" s="165" t="s">
        <v>215</v>
      </c>
      <c r="G182" s="135" t="s">
        <v>163</v>
      </c>
      <c r="H182" s="136">
        <v>1</v>
      </c>
      <c r="I182" s="137">
        <v>0</v>
      </c>
      <c r="J182" s="138">
        <f t="shared" si="3"/>
        <v>0</v>
      </c>
      <c r="K182" s="156"/>
      <c r="L182" s="157"/>
      <c r="M182" s="158"/>
      <c r="N182" s="159"/>
      <c r="O182" s="160"/>
      <c r="P182" s="160"/>
      <c r="Q182" s="160"/>
      <c r="R182" s="160"/>
      <c r="S182" s="161"/>
      <c r="U182" s="162"/>
      <c r="AQ182" s="163"/>
      <c r="AS182" s="163"/>
      <c r="AT182" s="163"/>
      <c r="AX182" s="163"/>
      <c r="BD182" s="164"/>
      <c r="BE182" s="164"/>
      <c r="BF182" s="164"/>
      <c r="BG182" s="164"/>
      <c r="BH182" s="164"/>
      <c r="BI182" s="163"/>
      <c r="BJ182" s="164"/>
      <c r="BK182" s="163"/>
      <c r="BL182" s="163"/>
    </row>
    <row r="183" spans="2:64" s="154" customFormat="1" ht="23.25" customHeight="1">
      <c r="B183" s="155"/>
      <c r="C183" s="132">
        <v>51</v>
      </c>
      <c r="D183" s="132" t="s">
        <v>96</v>
      </c>
      <c r="E183" s="133" t="s">
        <v>216</v>
      </c>
      <c r="F183" s="165" t="s">
        <v>217</v>
      </c>
      <c r="G183" s="135" t="s">
        <v>163</v>
      </c>
      <c r="H183" s="136">
        <v>1</v>
      </c>
      <c r="I183" s="137">
        <v>0</v>
      </c>
      <c r="J183" s="138">
        <f t="shared" si="3"/>
        <v>0</v>
      </c>
      <c r="K183" s="156"/>
      <c r="L183" s="157"/>
      <c r="M183" s="158"/>
      <c r="N183" s="159"/>
      <c r="O183" s="160"/>
      <c r="P183" s="160"/>
      <c r="Q183" s="160"/>
      <c r="R183" s="160"/>
      <c r="S183" s="161"/>
      <c r="U183" s="162"/>
      <c r="AQ183" s="163"/>
      <c r="AS183" s="163"/>
      <c r="AT183" s="163"/>
      <c r="AX183" s="163"/>
      <c r="BD183" s="164"/>
      <c r="BE183" s="164"/>
      <c r="BF183" s="164"/>
      <c r="BG183" s="164"/>
      <c r="BH183" s="164"/>
      <c r="BI183" s="163"/>
      <c r="BJ183" s="164"/>
      <c r="BK183" s="163"/>
      <c r="BL183" s="163"/>
    </row>
    <row r="184" spans="2:64" s="154" customFormat="1" ht="16.5" customHeight="1">
      <c r="B184" s="155"/>
      <c r="C184" s="132">
        <v>52</v>
      </c>
      <c r="D184" s="132" t="s">
        <v>96</v>
      </c>
      <c r="E184" s="133" t="s">
        <v>218</v>
      </c>
      <c r="F184" s="165" t="s">
        <v>219</v>
      </c>
      <c r="G184" s="135" t="s">
        <v>163</v>
      </c>
      <c r="H184" s="136">
        <v>1</v>
      </c>
      <c r="I184" s="137">
        <v>0</v>
      </c>
      <c r="J184" s="138">
        <f t="shared" si="3"/>
        <v>0</v>
      </c>
      <c r="K184" s="156"/>
      <c r="L184" s="157"/>
      <c r="M184" s="158"/>
      <c r="N184" s="159"/>
      <c r="O184" s="160"/>
      <c r="P184" s="160"/>
      <c r="Q184" s="160"/>
      <c r="R184" s="160"/>
      <c r="S184" s="161"/>
      <c r="U184" s="162"/>
      <c r="AQ184" s="163"/>
      <c r="AS184" s="163"/>
      <c r="AT184" s="163"/>
      <c r="AX184" s="163"/>
      <c r="BD184" s="164"/>
      <c r="BE184" s="164"/>
      <c r="BF184" s="164"/>
      <c r="BG184" s="164"/>
      <c r="BH184" s="164"/>
      <c r="BI184" s="163"/>
      <c r="BJ184" s="164"/>
      <c r="BK184" s="163"/>
      <c r="BL184" s="163"/>
    </row>
    <row r="185" spans="2:64" s="154" customFormat="1" ht="32.25" customHeight="1">
      <c r="B185" s="155"/>
      <c r="C185" s="132">
        <v>53</v>
      </c>
      <c r="D185" s="132" t="s">
        <v>96</v>
      </c>
      <c r="E185" s="133" t="s">
        <v>220</v>
      </c>
      <c r="F185" s="165" t="s">
        <v>221</v>
      </c>
      <c r="G185" s="135" t="s">
        <v>163</v>
      </c>
      <c r="H185" s="136">
        <v>1</v>
      </c>
      <c r="I185" s="137">
        <v>0</v>
      </c>
      <c r="J185" s="138">
        <f t="shared" si="3"/>
        <v>0</v>
      </c>
      <c r="K185" s="156"/>
      <c r="L185" s="157"/>
      <c r="M185" s="158"/>
      <c r="N185" s="159"/>
      <c r="O185" s="160"/>
      <c r="P185" s="160"/>
      <c r="Q185" s="160"/>
      <c r="R185" s="160"/>
      <c r="S185" s="161"/>
      <c r="U185" s="162"/>
      <c r="AQ185" s="163"/>
      <c r="AS185" s="163"/>
      <c r="AT185" s="163"/>
      <c r="AX185" s="163"/>
      <c r="BD185" s="164"/>
      <c r="BE185" s="164"/>
      <c r="BF185" s="164"/>
      <c r="BG185" s="164"/>
      <c r="BH185" s="164"/>
      <c r="BI185" s="163"/>
      <c r="BJ185" s="164"/>
      <c r="BK185" s="163"/>
      <c r="BL185" s="163"/>
    </row>
    <row r="186" spans="2:64" s="154" customFormat="1" ht="25.5" customHeight="1">
      <c r="B186" s="155"/>
      <c r="C186" s="132">
        <v>54</v>
      </c>
      <c r="D186" s="132" t="s">
        <v>96</v>
      </c>
      <c r="E186" s="133" t="s">
        <v>222</v>
      </c>
      <c r="F186" s="165" t="s">
        <v>223</v>
      </c>
      <c r="G186" s="135" t="s">
        <v>163</v>
      </c>
      <c r="H186" s="136">
        <v>1</v>
      </c>
      <c r="I186" s="137">
        <v>0</v>
      </c>
      <c r="J186" s="138">
        <f t="shared" si="3"/>
        <v>0</v>
      </c>
      <c r="K186" s="156"/>
      <c r="L186" s="157"/>
      <c r="M186" s="158"/>
      <c r="N186" s="159"/>
      <c r="O186" s="160"/>
      <c r="P186" s="160"/>
      <c r="Q186" s="160"/>
      <c r="R186" s="160"/>
      <c r="S186" s="161"/>
      <c r="U186" s="162"/>
      <c r="AQ186" s="163"/>
      <c r="AS186" s="163"/>
      <c r="AT186" s="163"/>
      <c r="AX186" s="163"/>
      <c r="BD186" s="164"/>
      <c r="BE186" s="164"/>
      <c r="BF186" s="164"/>
      <c r="BG186" s="164"/>
      <c r="BH186" s="164"/>
      <c r="BI186" s="163"/>
      <c r="BJ186" s="164"/>
      <c r="BK186" s="163"/>
      <c r="BL186" s="163"/>
    </row>
    <row r="187" spans="2:64" s="154" customFormat="1" ht="26.25" customHeight="1">
      <c r="B187" s="155"/>
      <c r="C187" s="132">
        <v>55</v>
      </c>
      <c r="D187" s="132" t="s">
        <v>96</v>
      </c>
      <c r="E187" s="133" t="s">
        <v>224</v>
      </c>
      <c r="F187" s="165" t="s">
        <v>225</v>
      </c>
      <c r="G187" s="135" t="s">
        <v>163</v>
      </c>
      <c r="H187" s="136">
        <v>1</v>
      </c>
      <c r="I187" s="137">
        <v>0</v>
      </c>
      <c r="J187" s="138">
        <f t="shared" si="3"/>
        <v>0</v>
      </c>
      <c r="K187" s="156"/>
      <c r="L187" s="157"/>
      <c r="M187" s="158"/>
      <c r="N187" s="159"/>
      <c r="O187" s="160"/>
      <c r="P187" s="160"/>
      <c r="Q187" s="160"/>
      <c r="R187" s="160"/>
      <c r="S187" s="161"/>
      <c r="U187" s="162"/>
      <c r="AQ187" s="163"/>
      <c r="AS187" s="163"/>
      <c r="AT187" s="163"/>
      <c r="AX187" s="163"/>
      <c r="BD187" s="164"/>
      <c r="BE187" s="164"/>
      <c r="BF187" s="164"/>
      <c r="BG187" s="164"/>
      <c r="BH187" s="164"/>
      <c r="BI187" s="163"/>
      <c r="BJ187" s="164"/>
      <c r="BK187" s="163"/>
      <c r="BL187" s="163"/>
    </row>
    <row r="188" spans="2:64" s="154" customFormat="1" ht="27" customHeight="1">
      <c r="B188" s="155"/>
      <c r="C188" s="132">
        <v>56</v>
      </c>
      <c r="D188" s="132" t="s">
        <v>96</v>
      </c>
      <c r="E188" s="133" t="s">
        <v>226</v>
      </c>
      <c r="F188" s="165" t="s">
        <v>227</v>
      </c>
      <c r="G188" s="135" t="s">
        <v>163</v>
      </c>
      <c r="H188" s="136">
        <v>1</v>
      </c>
      <c r="I188" s="137">
        <v>0</v>
      </c>
      <c r="J188" s="138">
        <f t="shared" si="3"/>
        <v>0</v>
      </c>
      <c r="K188" s="156"/>
      <c r="L188" s="157"/>
      <c r="M188" s="158"/>
      <c r="N188" s="159"/>
      <c r="O188" s="160"/>
      <c r="P188" s="160"/>
      <c r="Q188" s="160"/>
      <c r="R188" s="160"/>
      <c r="S188" s="161"/>
      <c r="U188" s="162"/>
      <c r="AQ188" s="163"/>
      <c r="AS188" s="163"/>
      <c r="AT188" s="163"/>
      <c r="AX188" s="163"/>
      <c r="BD188" s="164"/>
      <c r="BE188" s="164"/>
      <c r="BF188" s="164"/>
      <c r="BG188" s="164"/>
      <c r="BH188" s="164"/>
      <c r="BI188" s="163"/>
      <c r="BJ188" s="164"/>
      <c r="BK188" s="163"/>
      <c r="BL188" s="163"/>
    </row>
    <row r="189" spans="2:64" s="167" customFormat="1" ht="16.5" customHeight="1">
      <c r="B189" s="168"/>
      <c r="C189" s="132">
        <v>57</v>
      </c>
      <c r="D189" s="132" t="s">
        <v>96</v>
      </c>
      <c r="E189" s="133" t="s">
        <v>228</v>
      </c>
      <c r="F189" s="165" t="s">
        <v>229</v>
      </c>
      <c r="G189" s="169" t="s">
        <v>163</v>
      </c>
      <c r="H189" s="136">
        <v>1</v>
      </c>
      <c r="I189" s="137">
        <v>0</v>
      </c>
      <c r="J189" s="138">
        <f t="shared" si="3"/>
        <v>0</v>
      </c>
      <c r="K189" s="170"/>
      <c r="L189" s="171"/>
      <c r="M189" s="172"/>
      <c r="N189" s="173"/>
      <c r="O189" s="174"/>
      <c r="P189" s="174"/>
      <c r="Q189" s="174"/>
      <c r="R189" s="174"/>
      <c r="S189" s="175"/>
      <c r="U189" s="176"/>
      <c r="AQ189" s="177"/>
      <c r="AS189" s="177"/>
      <c r="AT189" s="177"/>
      <c r="AX189" s="177"/>
      <c r="BD189" s="178"/>
      <c r="BE189" s="178"/>
      <c r="BF189" s="178"/>
      <c r="BG189" s="178"/>
      <c r="BH189" s="178"/>
      <c r="BI189" s="177"/>
      <c r="BJ189" s="178"/>
      <c r="BK189" s="177"/>
      <c r="BL189" s="177"/>
    </row>
    <row r="190" spans="2:64" s="167" customFormat="1" ht="16.5" customHeight="1">
      <c r="B190" s="168"/>
      <c r="C190" s="132">
        <v>58</v>
      </c>
      <c r="D190" s="132" t="s">
        <v>96</v>
      </c>
      <c r="E190" s="133" t="s">
        <v>230</v>
      </c>
      <c r="F190" s="165" t="s">
        <v>231</v>
      </c>
      <c r="G190" s="169" t="s">
        <v>163</v>
      </c>
      <c r="H190" s="136">
        <v>1</v>
      </c>
      <c r="I190" s="137">
        <v>0</v>
      </c>
      <c r="J190" s="138">
        <f t="shared" si="3"/>
        <v>0</v>
      </c>
      <c r="K190" s="170"/>
      <c r="L190" s="171"/>
      <c r="M190" s="172"/>
      <c r="N190" s="173"/>
      <c r="O190" s="174"/>
      <c r="P190" s="174"/>
      <c r="Q190" s="174"/>
      <c r="R190" s="174"/>
      <c r="S190" s="175"/>
      <c r="U190" s="176"/>
      <c r="AQ190" s="177"/>
      <c r="AS190" s="177"/>
      <c r="AT190" s="177"/>
      <c r="AX190" s="177"/>
      <c r="BD190" s="178"/>
      <c r="BE190" s="178"/>
      <c r="BF190" s="178"/>
      <c r="BG190" s="178"/>
      <c r="BH190" s="178"/>
      <c r="BI190" s="177"/>
      <c r="BJ190" s="178"/>
      <c r="BK190" s="177"/>
      <c r="BL190" s="177"/>
    </row>
    <row r="191" spans="2:64" s="167" customFormat="1" ht="16.5" customHeight="1">
      <c r="B191" s="168"/>
      <c r="C191" s="132">
        <v>59</v>
      </c>
      <c r="D191" s="132" t="s">
        <v>96</v>
      </c>
      <c r="E191" s="133" t="s">
        <v>232</v>
      </c>
      <c r="F191" s="179" t="s">
        <v>233</v>
      </c>
      <c r="G191" s="169" t="s">
        <v>163</v>
      </c>
      <c r="H191" s="136">
        <v>1</v>
      </c>
      <c r="I191" s="137">
        <v>0</v>
      </c>
      <c r="J191" s="138">
        <f t="shared" si="3"/>
        <v>0</v>
      </c>
      <c r="K191" s="170"/>
      <c r="L191" s="171"/>
      <c r="M191" s="172"/>
      <c r="N191" s="173"/>
      <c r="O191" s="174"/>
      <c r="P191" s="174"/>
      <c r="Q191" s="174"/>
      <c r="R191" s="174"/>
      <c r="S191" s="175"/>
      <c r="U191" s="176"/>
      <c r="AQ191" s="177"/>
      <c r="AS191" s="177"/>
      <c r="AT191" s="177"/>
      <c r="AX191" s="177"/>
      <c r="BD191" s="178"/>
      <c r="BE191" s="178"/>
      <c r="BF191" s="178"/>
      <c r="BG191" s="178"/>
      <c r="BH191" s="178"/>
      <c r="BI191" s="177"/>
      <c r="BJ191" s="178"/>
      <c r="BK191" s="177"/>
      <c r="BL191" s="177"/>
    </row>
    <row r="192" spans="2:64" s="167" customFormat="1" ht="16.5" customHeight="1">
      <c r="B192" s="168"/>
      <c r="C192" s="132">
        <v>60</v>
      </c>
      <c r="D192" s="132" t="s">
        <v>96</v>
      </c>
      <c r="E192" s="133" t="s">
        <v>234</v>
      </c>
      <c r="F192" s="179" t="s">
        <v>235</v>
      </c>
      <c r="G192" s="169" t="s">
        <v>163</v>
      </c>
      <c r="H192" s="136">
        <v>1</v>
      </c>
      <c r="I192" s="137">
        <v>0</v>
      </c>
      <c r="J192" s="138">
        <f t="shared" si="3"/>
        <v>0</v>
      </c>
      <c r="K192" s="170"/>
      <c r="L192" s="171"/>
      <c r="M192" s="172"/>
      <c r="N192" s="173"/>
      <c r="O192" s="174"/>
      <c r="P192" s="174"/>
      <c r="Q192" s="174"/>
      <c r="R192" s="174"/>
      <c r="S192" s="175"/>
      <c r="U192" s="176"/>
      <c r="AQ192" s="177"/>
      <c r="AS192" s="177"/>
      <c r="AT192" s="177"/>
      <c r="AX192" s="177"/>
      <c r="BD192" s="178"/>
      <c r="BE192" s="178"/>
      <c r="BF192" s="178"/>
      <c r="BG192" s="178"/>
      <c r="BH192" s="178"/>
      <c r="BI192" s="177"/>
      <c r="BJ192" s="178"/>
      <c r="BK192" s="177"/>
      <c r="BL192" s="177"/>
    </row>
    <row r="193" spans="2:64" s="167" customFormat="1" ht="16.5" customHeight="1">
      <c r="B193" s="168"/>
      <c r="C193" s="132">
        <v>61</v>
      </c>
      <c r="D193" s="132" t="s">
        <v>96</v>
      </c>
      <c r="E193" s="133" t="s">
        <v>236</v>
      </c>
      <c r="F193" s="179" t="s">
        <v>237</v>
      </c>
      <c r="G193" s="169" t="s">
        <v>163</v>
      </c>
      <c r="H193" s="136">
        <v>1</v>
      </c>
      <c r="I193" s="137">
        <v>0</v>
      </c>
      <c r="J193" s="138">
        <f t="shared" si="3"/>
        <v>0</v>
      </c>
      <c r="K193" s="170"/>
      <c r="L193" s="171"/>
      <c r="M193" s="172"/>
      <c r="N193" s="173"/>
      <c r="O193" s="174"/>
      <c r="P193" s="174"/>
      <c r="Q193" s="174"/>
      <c r="R193" s="174"/>
      <c r="S193" s="175"/>
      <c r="U193" s="176"/>
      <c r="AQ193" s="177"/>
      <c r="AS193" s="177"/>
      <c r="AT193" s="177"/>
      <c r="AX193" s="177"/>
      <c r="BD193" s="178"/>
      <c r="BE193" s="178"/>
      <c r="BF193" s="178"/>
      <c r="BG193" s="178"/>
      <c r="BH193" s="178"/>
      <c r="BI193" s="177"/>
      <c r="BJ193" s="178"/>
      <c r="BK193" s="177"/>
      <c r="BL193" s="177"/>
    </row>
    <row r="194" spans="2:64" s="167" customFormat="1" ht="16.5" customHeight="1">
      <c r="B194" s="168"/>
      <c r="C194" s="132">
        <v>62</v>
      </c>
      <c r="D194" s="132" t="s">
        <v>96</v>
      </c>
      <c r="E194" s="133" t="s">
        <v>238</v>
      </c>
      <c r="F194" s="179" t="s">
        <v>239</v>
      </c>
      <c r="G194" s="169" t="s">
        <v>179</v>
      </c>
      <c r="H194" s="136">
        <v>1</v>
      </c>
      <c r="I194" s="137">
        <v>0</v>
      </c>
      <c r="J194" s="138">
        <f t="shared" si="3"/>
        <v>0</v>
      </c>
      <c r="K194" s="170"/>
      <c r="L194" s="171"/>
      <c r="M194" s="172"/>
      <c r="N194" s="173"/>
      <c r="O194" s="174"/>
      <c r="P194" s="174"/>
      <c r="Q194" s="174"/>
      <c r="R194" s="174"/>
      <c r="S194" s="175"/>
      <c r="U194" s="176"/>
      <c r="AQ194" s="177"/>
      <c r="AS194" s="177"/>
      <c r="AT194" s="177"/>
      <c r="AX194" s="177"/>
      <c r="BD194" s="178"/>
      <c r="BE194" s="178"/>
      <c r="BF194" s="178"/>
      <c r="BG194" s="178"/>
      <c r="BH194" s="178"/>
      <c r="BI194" s="177"/>
      <c r="BJ194" s="178"/>
      <c r="BK194" s="177"/>
      <c r="BL194" s="177"/>
    </row>
    <row r="195" spans="2:64" s="167" customFormat="1" ht="16.5" customHeight="1">
      <c r="B195" s="168"/>
      <c r="C195" s="132">
        <v>63</v>
      </c>
      <c r="D195" s="132" t="s">
        <v>96</v>
      </c>
      <c r="E195" s="133" t="s">
        <v>240</v>
      </c>
      <c r="F195" s="179" t="s">
        <v>241</v>
      </c>
      <c r="G195" s="169" t="s">
        <v>163</v>
      </c>
      <c r="H195" s="136">
        <v>1</v>
      </c>
      <c r="I195" s="137">
        <v>0</v>
      </c>
      <c r="J195" s="138">
        <f t="shared" si="3"/>
        <v>0</v>
      </c>
      <c r="K195" s="170"/>
      <c r="L195" s="171"/>
      <c r="M195" s="172" t="s">
        <v>44</v>
      </c>
      <c r="N195" s="173"/>
      <c r="O195" s="174">
        <f>N195*H195</f>
        <v>0</v>
      </c>
      <c r="P195" s="174">
        <v>2E-05</v>
      </c>
      <c r="Q195" s="174">
        <f>P195*H195</f>
        <v>2E-05</v>
      </c>
      <c r="R195" s="174">
        <v>0.0031999999999999997</v>
      </c>
      <c r="S195" s="175">
        <f>R195*H195</f>
        <v>0.0031999999999999997</v>
      </c>
      <c r="U195" s="176"/>
      <c r="AQ195" s="177" t="s">
        <v>194</v>
      </c>
      <c r="AS195" s="177" t="s">
        <v>96</v>
      </c>
      <c r="AT195" s="177" t="s">
        <v>92</v>
      </c>
      <c r="AX195" s="177" t="s">
        <v>94</v>
      </c>
      <c r="BD195" s="178">
        <f>IF(M195="základní",J195,0)</f>
        <v>0</v>
      </c>
      <c r="BE195" s="178">
        <f>IF(M195="snížená",J195,0)</f>
        <v>0</v>
      </c>
      <c r="BF195" s="178">
        <f>IF(M195="zákl. přenesená",J195,0)</f>
        <v>0</v>
      </c>
      <c r="BG195" s="178">
        <f>IF(M195="sníž. přenesená",J195,0)</f>
        <v>0</v>
      </c>
      <c r="BH195" s="178">
        <f>IF(M195="nulová",J195,0)</f>
        <v>0</v>
      </c>
      <c r="BI195" s="177" t="s">
        <v>92</v>
      </c>
      <c r="BJ195" s="178">
        <f>ROUND(I195*H195,2)</f>
        <v>0</v>
      </c>
      <c r="BK195" s="177" t="s">
        <v>194</v>
      </c>
      <c r="BL195" s="177" t="s">
        <v>195</v>
      </c>
    </row>
    <row r="196" spans="2:64" s="167" customFormat="1" ht="16.5" customHeight="1">
      <c r="B196" s="168"/>
      <c r="C196" s="132">
        <v>64</v>
      </c>
      <c r="D196" s="132" t="s">
        <v>96</v>
      </c>
      <c r="E196" s="133" t="s">
        <v>242</v>
      </c>
      <c r="F196" s="179" t="s">
        <v>243</v>
      </c>
      <c r="G196" s="169" t="s">
        <v>163</v>
      </c>
      <c r="H196" s="136">
        <v>2</v>
      </c>
      <c r="I196" s="137">
        <v>0</v>
      </c>
      <c r="J196" s="138">
        <f t="shared" si="3"/>
        <v>0</v>
      </c>
      <c r="K196" s="170"/>
      <c r="L196" s="171"/>
      <c r="M196" s="172" t="s">
        <v>44</v>
      </c>
      <c r="N196" s="173"/>
      <c r="O196" s="174">
        <f>N196*H196</f>
        <v>0</v>
      </c>
      <c r="P196" s="174">
        <v>0.00158</v>
      </c>
      <c r="Q196" s="174">
        <f>P196*H196</f>
        <v>0.00316</v>
      </c>
      <c r="R196" s="174">
        <v>0</v>
      </c>
      <c r="S196" s="175">
        <f>R196*H196</f>
        <v>0</v>
      </c>
      <c r="U196" s="176"/>
      <c r="AQ196" s="177" t="s">
        <v>194</v>
      </c>
      <c r="AS196" s="177" t="s">
        <v>96</v>
      </c>
      <c r="AT196" s="177" t="s">
        <v>92</v>
      </c>
      <c r="AX196" s="177" t="s">
        <v>94</v>
      </c>
      <c r="BD196" s="178">
        <f>IF(M196="základní",J196,0)</f>
        <v>0</v>
      </c>
      <c r="BE196" s="178">
        <f>IF(M196="snížená",J196,0)</f>
        <v>0</v>
      </c>
      <c r="BF196" s="178">
        <f>IF(M196="zákl. přenesená",J196,0)</f>
        <v>0</v>
      </c>
      <c r="BG196" s="178">
        <f>IF(M196="sníž. přenesená",J196,0)</f>
        <v>0</v>
      </c>
      <c r="BH196" s="178">
        <f>IF(M196="nulová",J196,0)</f>
        <v>0</v>
      </c>
      <c r="BI196" s="177" t="s">
        <v>92</v>
      </c>
      <c r="BJ196" s="178">
        <f>ROUND(I196*H196,2)</f>
        <v>0</v>
      </c>
      <c r="BK196" s="177" t="s">
        <v>194</v>
      </c>
      <c r="BL196" s="177" t="s">
        <v>198</v>
      </c>
    </row>
    <row r="197" spans="2:64" s="167" customFormat="1" ht="16.5" customHeight="1">
      <c r="B197" s="168"/>
      <c r="C197" s="132">
        <v>65</v>
      </c>
      <c r="D197" s="132" t="s">
        <v>96</v>
      </c>
      <c r="E197" s="133" t="s">
        <v>244</v>
      </c>
      <c r="F197" s="179" t="s">
        <v>245</v>
      </c>
      <c r="G197" s="169" t="s">
        <v>163</v>
      </c>
      <c r="H197" s="136">
        <v>2</v>
      </c>
      <c r="I197" s="137">
        <v>0</v>
      </c>
      <c r="J197" s="138">
        <f t="shared" si="3"/>
        <v>0</v>
      </c>
      <c r="K197" s="170"/>
      <c r="L197" s="171"/>
      <c r="M197" s="172" t="s">
        <v>44</v>
      </c>
      <c r="N197" s="173"/>
      <c r="O197" s="174">
        <f>N197*H197</f>
        <v>0</v>
      </c>
      <c r="P197" s="174">
        <v>0.00199</v>
      </c>
      <c r="Q197" s="174">
        <f>P197*H197</f>
        <v>0.00398</v>
      </c>
      <c r="R197" s="174">
        <v>0</v>
      </c>
      <c r="S197" s="175">
        <f>R197*H197</f>
        <v>0</v>
      </c>
      <c r="U197" s="176"/>
      <c r="AQ197" s="177" t="s">
        <v>194</v>
      </c>
      <c r="AS197" s="177" t="s">
        <v>96</v>
      </c>
      <c r="AT197" s="177" t="s">
        <v>92</v>
      </c>
      <c r="AX197" s="177" t="s">
        <v>94</v>
      </c>
      <c r="BD197" s="178">
        <f>IF(M197="základní",J197,0)</f>
        <v>0</v>
      </c>
      <c r="BE197" s="178">
        <f>IF(M197="snížená",J197,0)</f>
        <v>0</v>
      </c>
      <c r="BF197" s="178">
        <f>IF(M197="zákl. přenesená",J197,0)</f>
        <v>0</v>
      </c>
      <c r="BG197" s="178">
        <f>IF(M197="sníž. přenesená",J197,0)</f>
        <v>0</v>
      </c>
      <c r="BH197" s="178">
        <f>IF(M197="nulová",J197,0)</f>
        <v>0</v>
      </c>
      <c r="BI197" s="177" t="s">
        <v>92</v>
      </c>
      <c r="BJ197" s="178">
        <f>ROUND(I197*H197,2)</f>
        <v>0</v>
      </c>
      <c r="BK197" s="177" t="s">
        <v>194</v>
      </c>
      <c r="BL197" s="177" t="s">
        <v>246</v>
      </c>
    </row>
    <row r="198" spans="2:64" s="167" customFormat="1" ht="16.5" customHeight="1">
      <c r="B198" s="168"/>
      <c r="C198" s="132">
        <v>66</v>
      </c>
      <c r="D198" s="132" t="s">
        <v>96</v>
      </c>
      <c r="E198" s="133" t="s">
        <v>247</v>
      </c>
      <c r="F198" s="179" t="s">
        <v>248</v>
      </c>
      <c r="G198" s="169" t="s">
        <v>163</v>
      </c>
      <c r="H198" s="136">
        <v>2</v>
      </c>
      <c r="I198" s="137">
        <v>0</v>
      </c>
      <c r="J198" s="138">
        <f t="shared" si="3"/>
        <v>0</v>
      </c>
      <c r="K198" s="170"/>
      <c r="L198" s="171"/>
      <c r="M198" s="172" t="s">
        <v>44</v>
      </c>
      <c r="N198" s="173"/>
      <c r="O198" s="174">
        <f>N198*H198</f>
        <v>0</v>
      </c>
      <c r="P198" s="174">
        <v>0.0029600000000000004</v>
      </c>
      <c r="Q198" s="174">
        <f>P198*H198</f>
        <v>0.005920000000000001</v>
      </c>
      <c r="R198" s="174">
        <v>0</v>
      </c>
      <c r="S198" s="175">
        <f>R198*H198</f>
        <v>0</v>
      </c>
      <c r="U198" s="176"/>
      <c r="AQ198" s="177" t="s">
        <v>194</v>
      </c>
      <c r="AS198" s="177" t="s">
        <v>96</v>
      </c>
      <c r="AT198" s="177" t="s">
        <v>92</v>
      </c>
      <c r="AX198" s="177" t="s">
        <v>94</v>
      </c>
      <c r="BD198" s="178">
        <f>IF(M198="základní",J198,0)</f>
        <v>0</v>
      </c>
      <c r="BE198" s="178">
        <f>IF(M198="snížená",J198,0)</f>
        <v>0</v>
      </c>
      <c r="BF198" s="178">
        <f>IF(M198="zákl. přenesená",J198,0)</f>
        <v>0</v>
      </c>
      <c r="BG198" s="178">
        <f>IF(M198="sníž. přenesená",J198,0)</f>
        <v>0</v>
      </c>
      <c r="BH198" s="178">
        <f>IF(M198="nulová",J198,0)</f>
        <v>0</v>
      </c>
      <c r="BI198" s="177" t="s">
        <v>92</v>
      </c>
      <c r="BJ198" s="178">
        <f>ROUND(I198*H198,2)</f>
        <v>0</v>
      </c>
      <c r="BK198" s="177" t="s">
        <v>194</v>
      </c>
      <c r="BL198" s="177" t="s">
        <v>205</v>
      </c>
    </row>
    <row r="199" spans="2:64" s="167" customFormat="1" ht="25.5" customHeight="1">
      <c r="B199" s="168"/>
      <c r="C199" s="132">
        <v>67</v>
      </c>
      <c r="D199" s="132" t="s">
        <v>96</v>
      </c>
      <c r="E199" s="133" t="s">
        <v>249</v>
      </c>
      <c r="F199" s="179" t="s">
        <v>250</v>
      </c>
      <c r="G199" s="169" t="s">
        <v>163</v>
      </c>
      <c r="H199" s="136">
        <v>1</v>
      </c>
      <c r="I199" s="137">
        <v>0</v>
      </c>
      <c r="J199" s="138">
        <f t="shared" si="3"/>
        <v>0</v>
      </c>
      <c r="K199" s="170"/>
      <c r="L199" s="171"/>
      <c r="M199" s="172"/>
      <c r="N199" s="173"/>
      <c r="O199" s="174"/>
      <c r="P199" s="174"/>
      <c r="Q199" s="174"/>
      <c r="R199" s="174"/>
      <c r="S199" s="175"/>
      <c r="U199" s="176"/>
      <c r="AQ199" s="177"/>
      <c r="AS199" s="177"/>
      <c r="AT199" s="177"/>
      <c r="AX199" s="177"/>
      <c r="BD199" s="178"/>
      <c r="BE199" s="178"/>
      <c r="BF199" s="178"/>
      <c r="BG199" s="178"/>
      <c r="BH199" s="178"/>
      <c r="BI199" s="177"/>
      <c r="BJ199" s="178"/>
      <c r="BK199" s="177"/>
      <c r="BL199" s="177"/>
    </row>
    <row r="200" spans="2:64" s="167" customFormat="1" ht="16.5" customHeight="1">
      <c r="B200" s="168"/>
      <c r="C200" s="132">
        <v>68</v>
      </c>
      <c r="D200" s="132" t="s">
        <v>96</v>
      </c>
      <c r="E200" s="133" t="s">
        <v>251</v>
      </c>
      <c r="F200" s="179" t="s">
        <v>252</v>
      </c>
      <c r="G200" s="169" t="s">
        <v>163</v>
      </c>
      <c r="H200" s="136">
        <v>1</v>
      </c>
      <c r="I200" s="137">
        <v>0</v>
      </c>
      <c r="J200" s="138">
        <f t="shared" si="3"/>
        <v>0</v>
      </c>
      <c r="K200" s="170"/>
      <c r="L200" s="171"/>
      <c r="M200" s="172"/>
      <c r="N200" s="173"/>
      <c r="O200" s="174"/>
      <c r="P200" s="174"/>
      <c r="Q200" s="174"/>
      <c r="R200" s="174"/>
      <c r="S200" s="175"/>
      <c r="U200" s="176"/>
      <c r="AQ200" s="177"/>
      <c r="AS200" s="177"/>
      <c r="AT200" s="177"/>
      <c r="AX200" s="177"/>
      <c r="BD200" s="178"/>
      <c r="BE200" s="178"/>
      <c r="BF200" s="178"/>
      <c r="BG200" s="178"/>
      <c r="BH200" s="178"/>
      <c r="BI200" s="177"/>
      <c r="BJ200" s="178"/>
      <c r="BK200" s="177"/>
      <c r="BL200" s="177"/>
    </row>
    <row r="201" spans="2:64" s="167" customFormat="1" ht="23.25" customHeight="1">
      <c r="B201" s="168"/>
      <c r="C201" s="132">
        <v>69</v>
      </c>
      <c r="D201" s="132" t="s">
        <v>96</v>
      </c>
      <c r="E201" s="133" t="s">
        <v>253</v>
      </c>
      <c r="F201" s="179" t="s">
        <v>254</v>
      </c>
      <c r="G201" s="169" t="s">
        <v>163</v>
      </c>
      <c r="H201" s="136">
        <v>1</v>
      </c>
      <c r="I201" s="137">
        <v>0</v>
      </c>
      <c r="J201" s="138">
        <f t="shared" si="3"/>
        <v>0</v>
      </c>
      <c r="K201" s="170"/>
      <c r="L201" s="171"/>
      <c r="M201" s="172"/>
      <c r="N201" s="173"/>
      <c r="O201" s="174"/>
      <c r="P201" s="174"/>
      <c r="Q201" s="174"/>
      <c r="R201" s="174"/>
      <c r="S201" s="175"/>
      <c r="U201" s="176"/>
      <c r="AQ201" s="177"/>
      <c r="AS201" s="177"/>
      <c r="AT201" s="177"/>
      <c r="AX201" s="177"/>
      <c r="BD201" s="178"/>
      <c r="BE201" s="178"/>
      <c r="BF201" s="178"/>
      <c r="BG201" s="178"/>
      <c r="BH201" s="178"/>
      <c r="BI201" s="177"/>
      <c r="BJ201" s="178"/>
      <c r="BK201" s="177"/>
      <c r="BL201" s="177"/>
    </row>
    <row r="202" spans="2:64" s="167" customFormat="1" ht="16.5" customHeight="1">
      <c r="B202" s="168"/>
      <c r="C202" s="132">
        <v>70</v>
      </c>
      <c r="D202" s="132" t="s">
        <v>96</v>
      </c>
      <c r="E202" s="133" t="s">
        <v>255</v>
      </c>
      <c r="F202" s="179" t="s">
        <v>256</v>
      </c>
      <c r="G202" s="169" t="s">
        <v>163</v>
      </c>
      <c r="H202" s="136">
        <v>2</v>
      </c>
      <c r="I202" s="137">
        <v>0</v>
      </c>
      <c r="J202" s="138">
        <f t="shared" si="3"/>
        <v>0</v>
      </c>
      <c r="K202" s="170"/>
      <c r="L202" s="171"/>
      <c r="M202" s="172"/>
      <c r="N202" s="173"/>
      <c r="O202" s="174"/>
      <c r="P202" s="174"/>
      <c r="Q202" s="174"/>
      <c r="R202" s="174"/>
      <c r="S202" s="175"/>
      <c r="U202" s="176"/>
      <c r="AQ202" s="177"/>
      <c r="AS202" s="177"/>
      <c r="AT202" s="177"/>
      <c r="AX202" s="177"/>
      <c r="BD202" s="178"/>
      <c r="BE202" s="178"/>
      <c r="BF202" s="178"/>
      <c r="BG202" s="178"/>
      <c r="BH202" s="178"/>
      <c r="BI202" s="177"/>
      <c r="BJ202" s="178"/>
      <c r="BK202" s="177"/>
      <c r="BL202" s="177"/>
    </row>
    <row r="203" spans="2:64" s="167" customFormat="1" ht="16.5" customHeight="1">
      <c r="B203" s="168"/>
      <c r="C203" s="132">
        <v>71</v>
      </c>
      <c r="D203" s="132" t="s">
        <v>96</v>
      </c>
      <c r="E203" s="133" t="s">
        <v>257</v>
      </c>
      <c r="F203" s="179" t="s">
        <v>258</v>
      </c>
      <c r="G203" s="169" t="s">
        <v>163</v>
      </c>
      <c r="H203" s="136">
        <v>1</v>
      </c>
      <c r="I203" s="137">
        <v>0</v>
      </c>
      <c r="J203" s="138">
        <f t="shared" si="3"/>
        <v>0</v>
      </c>
      <c r="K203" s="170"/>
      <c r="L203" s="171"/>
      <c r="M203" s="172"/>
      <c r="N203" s="173"/>
      <c r="O203" s="174"/>
      <c r="P203" s="174"/>
      <c r="Q203" s="174"/>
      <c r="R203" s="174"/>
      <c r="S203" s="175"/>
      <c r="U203" s="176"/>
      <c r="AQ203" s="177"/>
      <c r="AS203" s="177"/>
      <c r="AT203" s="177"/>
      <c r="AX203" s="177"/>
      <c r="BD203" s="178"/>
      <c r="BE203" s="178"/>
      <c r="BF203" s="178"/>
      <c r="BG203" s="178"/>
      <c r="BH203" s="178"/>
      <c r="BI203" s="177"/>
      <c r="BJ203" s="178"/>
      <c r="BK203" s="177"/>
      <c r="BL203" s="177"/>
    </row>
    <row r="204" spans="2:64" s="167" customFormat="1" ht="16.5" customHeight="1">
      <c r="B204" s="168"/>
      <c r="C204" s="132">
        <v>72</v>
      </c>
      <c r="D204" s="132" t="s">
        <v>96</v>
      </c>
      <c r="E204" s="133" t="s">
        <v>259</v>
      </c>
      <c r="F204" s="179" t="s">
        <v>260</v>
      </c>
      <c r="G204" s="169" t="s">
        <v>163</v>
      </c>
      <c r="H204" s="136">
        <v>1</v>
      </c>
      <c r="I204" s="137">
        <v>0</v>
      </c>
      <c r="J204" s="138">
        <f t="shared" si="3"/>
        <v>0</v>
      </c>
      <c r="K204" s="170"/>
      <c r="L204" s="171"/>
      <c r="M204" s="172"/>
      <c r="N204" s="173"/>
      <c r="O204" s="174"/>
      <c r="P204" s="174"/>
      <c r="Q204" s="174"/>
      <c r="R204" s="174"/>
      <c r="S204" s="175"/>
      <c r="U204" s="176"/>
      <c r="AQ204" s="177"/>
      <c r="AS204" s="177"/>
      <c r="AT204" s="177"/>
      <c r="AX204" s="177"/>
      <c r="BD204" s="178"/>
      <c r="BE204" s="178"/>
      <c r="BF204" s="178"/>
      <c r="BG204" s="178"/>
      <c r="BH204" s="178"/>
      <c r="BI204" s="177"/>
      <c r="BJ204" s="178"/>
      <c r="BK204" s="177"/>
      <c r="BL204" s="177"/>
    </row>
    <row r="205" spans="2:64" s="167" customFormat="1" ht="16.5" customHeight="1">
      <c r="B205" s="168"/>
      <c r="C205" s="132">
        <v>73</v>
      </c>
      <c r="D205" s="132" t="s">
        <v>96</v>
      </c>
      <c r="E205" s="133" t="s">
        <v>261</v>
      </c>
      <c r="F205" s="179" t="s">
        <v>262</v>
      </c>
      <c r="G205" s="169" t="s">
        <v>163</v>
      </c>
      <c r="H205" s="136">
        <v>1</v>
      </c>
      <c r="I205" s="137">
        <v>0</v>
      </c>
      <c r="J205" s="138">
        <f t="shared" si="3"/>
        <v>0</v>
      </c>
      <c r="K205" s="170"/>
      <c r="L205" s="171"/>
      <c r="M205" s="172"/>
      <c r="N205" s="173"/>
      <c r="O205" s="174"/>
      <c r="P205" s="174"/>
      <c r="Q205" s="174"/>
      <c r="R205" s="174"/>
      <c r="S205" s="175"/>
      <c r="U205" s="176"/>
      <c r="AQ205" s="177"/>
      <c r="AS205" s="177"/>
      <c r="AT205" s="177"/>
      <c r="AX205" s="177"/>
      <c r="BD205" s="178"/>
      <c r="BE205" s="178"/>
      <c r="BF205" s="178"/>
      <c r="BG205" s="178"/>
      <c r="BH205" s="178"/>
      <c r="BI205" s="177"/>
      <c r="BJ205" s="178"/>
      <c r="BK205" s="177"/>
      <c r="BL205" s="177"/>
    </row>
    <row r="206" spans="2:64" s="167" customFormat="1" ht="24" customHeight="1">
      <c r="B206" s="168"/>
      <c r="C206" s="132">
        <v>74</v>
      </c>
      <c r="D206" s="132" t="s">
        <v>96</v>
      </c>
      <c r="E206" s="133" t="s">
        <v>263</v>
      </c>
      <c r="F206" s="179" t="s">
        <v>264</v>
      </c>
      <c r="G206" s="169" t="s">
        <v>163</v>
      </c>
      <c r="H206" s="136">
        <v>1</v>
      </c>
      <c r="I206" s="137">
        <v>0</v>
      </c>
      <c r="J206" s="138">
        <f t="shared" si="3"/>
        <v>0</v>
      </c>
      <c r="K206" s="170"/>
      <c r="L206" s="171"/>
      <c r="M206" s="172"/>
      <c r="N206" s="173"/>
      <c r="O206" s="174"/>
      <c r="P206" s="174"/>
      <c r="Q206" s="174"/>
      <c r="R206" s="174"/>
      <c r="S206" s="175"/>
      <c r="U206" s="176"/>
      <c r="AQ206" s="177"/>
      <c r="AS206" s="177"/>
      <c r="AT206" s="177"/>
      <c r="AX206" s="177"/>
      <c r="BD206" s="178"/>
      <c r="BE206" s="178"/>
      <c r="BF206" s="178"/>
      <c r="BG206" s="178"/>
      <c r="BH206" s="178"/>
      <c r="BI206" s="177"/>
      <c r="BJ206" s="178"/>
      <c r="BK206" s="177"/>
      <c r="BL206" s="177"/>
    </row>
    <row r="207" spans="2:64" s="167" customFormat="1" ht="23.25" customHeight="1">
      <c r="B207" s="168"/>
      <c r="C207" s="132">
        <v>75</v>
      </c>
      <c r="D207" s="132" t="s">
        <v>96</v>
      </c>
      <c r="E207" s="133" t="s">
        <v>265</v>
      </c>
      <c r="F207" s="179" t="s">
        <v>266</v>
      </c>
      <c r="G207" s="169" t="s">
        <v>163</v>
      </c>
      <c r="H207" s="136">
        <v>1</v>
      </c>
      <c r="I207" s="137">
        <v>0</v>
      </c>
      <c r="J207" s="138">
        <f t="shared" si="3"/>
        <v>0</v>
      </c>
      <c r="K207" s="170"/>
      <c r="L207" s="171"/>
      <c r="M207" s="172"/>
      <c r="N207" s="173"/>
      <c r="O207" s="174"/>
      <c r="P207" s="174"/>
      <c r="Q207" s="174"/>
      <c r="R207" s="174"/>
      <c r="S207" s="175"/>
      <c r="U207" s="176"/>
      <c r="AQ207" s="177"/>
      <c r="AS207" s="177"/>
      <c r="AT207" s="177"/>
      <c r="AX207" s="177"/>
      <c r="BD207" s="178"/>
      <c r="BE207" s="178"/>
      <c r="BF207" s="178"/>
      <c r="BG207" s="178"/>
      <c r="BH207" s="178"/>
      <c r="BI207" s="177"/>
      <c r="BJ207" s="178"/>
      <c r="BK207" s="177"/>
      <c r="BL207" s="177"/>
    </row>
    <row r="208" spans="2:64" s="167" customFormat="1" ht="23.25" customHeight="1">
      <c r="B208" s="168"/>
      <c r="C208" s="132">
        <v>76</v>
      </c>
      <c r="D208" s="132" t="s">
        <v>96</v>
      </c>
      <c r="E208" s="133" t="s">
        <v>267</v>
      </c>
      <c r="F208" s="179" t="s">
        <v>268</v>
      </c>
      <c r="G208" s="169" t="s">
        <v>163</v>
      </c>
      <c r="H208" s="136">
        <v>1</v>
      </c>
      <c r="I208" s="137">
        <v>0</v>
      </c>
      <c r="J208" s="138">
        <f t="shared" si="3"/>
        <v>0</v>
      </c>
      <c r="K208" s="170"/>
      <c r="L208" s="171"/>
      <c r="M208" s="172"/>
      <c r="N208" s="173"/>
      <c r="O208" s="174"/>
      <c r="P208" s="174"/>
      <c r="Q208" s="174"/>
      <c r="R208" s="174"/>
      <c r="S208" s="175"/>
      <c r="U208" s="176"/>
      <c r="AQ208" s="177"/>
      <c r="AS208" s="177"/>
      <c r="AT208" s="177"/>
      <c r="AX208" s="177"/>
      <c r="BD208" s="178"/>
      <c r="BE208" s="178"/>
      <c r="BF208" s="178"/>
      <c r="BG208" s="178"/>
      <c r="BH208" s="178"/>
      <c r="BI208" s="177"/>
      <c r="BJ208" s="178"/>
      <c r="BK208" s="177"/>
      <c r="BL208" s="177"/>
    </row>
    <row r="209" spans="2:64" s="167" customFormat="1" ht="24.75" customHeight="1">
      <c r="B209" s="168"/>
      <c r="C209" s="132">
        <v>77</v>
      </c>
      <c r="D209" s="132" t="s">
        <v>96</v>
      </c>
      <c r="E209" s="133" t="s">
        <v>269</v>
      </c>
      <c r="F209" s="180" t="s">
        <v>270</v>
      </c>
      <c r="G209" s="169" t="s">
        <v>163</v>
      </c>
      <c r="H209" s="136">
        <v>2</v>
      </c>
      <c r="I209" s="137">
        <v>0</v>
      </c>
      <c r="J209" s="138">
        <f t="shared" si="3"/>
        <v>0</v>
      </c>
      <c r="K209" s="170"/>
      <c r="L209" s="171"/>
      <c r="M209" s="172"/>
      <c r="N209" s="173"/>
      <c r="O209" s="174"/>
      <c r="P209" s="174"/>
      <c r="Q209" s="174"/>
      <c r="R209" s="174"/>
      <c r="S209" s="175"/>
      <c r="U209" s="176"/>
      <c r="AQ209" s="177"/>
      <c r="AS209" s="177"/>
      <c r="AT209" s="177"/>
      <c r="AX209" s="177"/>
      <c r="BD209" s="178"/>
      <c r="BE209" s="178"/>
      <c r="BF209" s="178"/>
      <c r="BG209" s="178"/>
      <c r="BH209" s="178"/>
      <c r="BI209" s="177"/>
      <c r="BJ209" s="178"/>
      <c r="BK209" s="177"/>
      <c r="BL209" s="177"/>
    </row>
    <row r="210" spans="2:64" s="167" customFormat="1" ht="27" customHeight="1">
      <c r="B210" s="168"/>
      <c r="C210" s="132">
        <v>78</v>
      </c>
      <c r="D210" s="132" t="s">
        <v>96</v>
      </c>
      <c r="E210" s="133" t="s">
        <v>271</v>
      </c>
      <c r="F210" s="179" t="s">
        <v>272</v>
      </c>
      <c r="G210" s="169" t="s">
        <v>163</v>
      </c>
      <c r="H210" s="136">
        <v>1</v>
      </c>
      <c r="I210" s="137">
        <v>0</v>
      </c>
      <c r="J210" s="138">
        <f t="shared" si="3"/>
        <v>0</v>
      </c>
      <c r="K210" s="170"/>
      <c r="L210" s="171"/>
      <c r="M210" s="172"/>
      <c r="N210" s="173"/>
      <c r="O210" s="174"/>
      <c r="P210" s="174"/>
      <c r="Q210" s="174"/>
      <c r="R210" s="174"/>
      <c r="S210" s="175"/>
      <c r="U210" s="176"/>
      <c r="AQ210" s="177"/>
      <c r="AS210" s="177"/>
      <c r="AT210" s="177"/>
      <c r="AX210" s="177"/>
      <c r="BD210" s="178"/>
      <c r="BE210" s="178"/>
      <c r="BF210" s="178"/>
      <c r="BG210" s="178"/>
      <c r="BH210" s="178"/>
      <c r="BI210" s="177"/>
      <c r="BJ210" s="178"/>
      <c r="BK210" s="177"/>
      <c r="BL210" s="177"/>
    </row>
    <row r="211" spans="2:64" s="167" customFormat="1" ht="24.75" customHeight="1">
      <c r="B211" s="168"/>
      <c r="C211" s="132">
        <v>79</v>
      </c>
      <c r="D211" s="132" t="s">
        <v>96</v>
      </c>
      <c r="E211" s="133" t="s">
        <v>273</v>
      </c>
      <c r="F211" s="179" t="s">
        <v>274</v>
      </c>
      <c r="G211" s="169" t="s">
        <v>163</v>
      </c>
      <c r="H211" s="136">
        <v>1</v>
      </c>
      <c r="I211" s="137">
        <v>0</v>
      </c>
      <c r="J211" s="138">
        <f t="shared" si="3"/>
        <v>0</v>
      </c>
      <c r="K211" s="170"/>
      <c r="L211" s="171"/>
      <c r="M211" s="172"/>
      <c r="N211" s="173"/>
      <c r="O211" s="174"/>
      <c r="P211" s="174"/>
      <c r="Q211" s="174"/>
      <c r="R211" s="174"/>
      <c r="S211" s="175"/>
      <c r="U211" s="176"/>
      <c r="AQ211" s="177"/>
      <c r="AS211" s="177"/>
      <c r="AT211" s="177"/>
      <c r="AX211" s="177"/>
      <c r="BD211" s="178"/>
      <c r="BE211" s="178"/>
      <c r="BF211" s="178"/>
      <c r="BG211" s="178"/>
      <c r="BH211" s="178"/>
      <c r="BI211" s="177"/>
      <c r="BJ211" s="178"/>
      <c r="BK211" s="177"/>
      <c r="BL211" s="177"/>
    </row>
    <row r="212" spans="2:64" s="167" customFormat="1" ht="16.5" customHeight="1">
      <c r="B212" s="168"/>
      <c r="C212" s="132">
        <v>80</v>
      </c>
      <c r="D212" s="132" t="s">
        <v>96</v>
      </c>
      <c r="E212" s="133" t="s">
        <v>275</v>
      </c>
      <c r="F212" s="179" t="s">
        <v>276</v>
      </c>
      <c r="G212" s="169" t="s">
        <v>163</v>
      </c>
      <c r="H212" s="136">
        <v>1</v>
      </c>
      <c r="I212" s="137">
        <v>0</v>
      </c>
      <c r="J212" s="138">
        <f t="shared" si="3"/>
        <v>0</v>
      </c>
      <c r="K212" s="170"/>
      <c r="L212" s="171"/>
      <c r="M212" s="172"/>
      <c r="N212" s="173"/>
      <c r="O212" s="174"/>
      <c r="P212" s="174"/>
      <c r="Q212" s="174"/>
      <c r="R212" s="174"/>
      <c r="S212" s="175"/>
      <c r="U212" s="176"/>
      <c r="AQ212" s="177"/>
      <c r="AS212" s="177"/>
      <c r="AT212" s="177"/>
      <c r="AX212" s="177"/>
      <c r="BD212" s="178"/>
      <c r="BE212" s="178"/>
      <c r="BF212" s="178"/>
      <c r="BG212" s="178"/>
      <c r="BH212" s="178"/>
      <c r="BI212" s="177"/>
      <c r="BJ212" s="178"/>
      <c r="BK212" s="177"/>
      <c r="BL212" s="177"/>
    </row>
    <row r="213" spans="2:64" s="167" customFormat="1" ht="16.5" customHeight="1">
      <c r="B213" s="168"/>
      <c r="C213" s="132">
        <v>81</v>
      </c>
      <c r="D213" s="132" t="s">
        <v>96</v>
      </c>
      <c r="E213" s="133" t="s">
        <v>277</v>
      </c>
      <c r="F213" s="179" t="s">
        <v>278</v>
      </c>
      <c r="G213" s="169" t="s">
        <v>163</v>
      </c>
      <c r="H213" s="136">
        <v>1</v>
      </c>
      <c r="I213" s="137">
        <v>0</v>
      </c>
      <c r="J213" s="138">
        <f t="shared" si="3"/>
        <v>0</v>
      </c>
      <c r="K213" s="170"/>
      <c r="L213" s="171"/>
      <c r="M213" s="172"/>
      <c r="N213" s="173"/>
      <c r="O213" s="174"/>
      <c r="P213" s="174"/>
      <c r="Q213" s="174"/>
      <c r="R213" s="174"/>
      <c r="S213" s="175"/>
      <c r="U213" s="176"/>
      <c r="AQ213" s="177"/>
      <c r="AS213" s="177"/>
      <c r="AT213" s="177"/>
      <c r="AX213" s="177"/>
      <c r="BD213" s="178"/>
      <c r="BE213" s="178"/>
      <c r="BF213" s="178"/>
      <c r="BG213" s="178"/>
      <c r="BH213" s="178"/>
      <c r="BI213" s="177"/>
      <c r="BJ213" s="178"/>
      <c r="BK213" s="177"/>
      <c r="BL213" s="177"/>
    </row>
    <row r="214" spans="2:64" s="167" customFormat="1" ht="16.5" customHeight="1">
      <c r="B214" s="168"/>
      <c r="C214" s="132">
        <v>82</v>
      </c>
      <c r="D214" s="132" t="s">
        <v>96</v>
      </c>
      <c r="E214" s="133" t="s">
        <v>279</v>
      </c>
      <c r="F214" s="179" t="s">
        <v>280</v>
      </c>
      <c r="G214" s="169" t="s">
        <v>179</v>
      </c>
      <c r="H214" s="136">
        <v>1</v>
      </c>
      <c r="I214" s="137">
        <v>0</v>
      </c>
      <c r="J214" s="138">
        <f t="shared" si="3"/>
        <v>0</v>
      </c>
      <c r="K214" s="170"/>
      <c r="L214" s="171"/>
      <c r="M214" s="172"/>
      <c r="N214" s="173"/>
      <c r="O214" s="174"/>
      <c r="P214" s="174"/>
      <c r="Q214" s="174"/>
      <c r="R214" s="174"/>
      <c r="S214" s="175"/>
      <c r="U214" s="176"/>
      <c r="AQ214" s="177"/>
      <c r="AS214" s="177"/>
      <c r="AT214" s="177"/>
      <c r="AX214" s="177"/>
      <c r="BD214" s="178"/>
      <c r="BE214" s="178"/>
      <c r="BF214" s="178"/>
      <c r="BG214" s="178"/>
      <c r="BH214" s="178"/>
      <c r="BI214" s="177"/>
      <c r="BJ214" s="178"/>
      <c r="BK214" s="177"/>
      <c r="BL214" s="177"/>
    </row>
    <row r="215" spans="2:64" s="154" customFormat="1" ht="16.5" customHeight="1">
      <c r="B215" s="155"/>
      <c r="C215" s="132">
        <v>83</v>
      </c>
      <c r="D215" s="132" t="s">
        <v>96</v>
      </c>
      <c r="E215" s="133" t="s">
        <v>281</v>
      </c>
      <c r="F215" s="165" t="s">
        <v>282</v>
      </c>
      <c r="G215" s="135" t="s">
        <v>134</v>
      </c>
      <c r="H215" s="136">
        <v>0</v>
      </c>
      <c r="I215" s="137">
        <v>0</v>
      </c>
      <c r="J215" s="138">
        <f t="shared" si="3"/>
        <v>0</v>
      </c>
      <c r="K215" s="156"/>
      <c r="L215" s="157"/>
      <c r="M215" s="158"/>
      <c r="N215" s="159"/>
      <c r="O215" s="160"/>
      <c r="P215" s="160"/>
      <c r="Q215" s="160"/>
      <c r="R215" s="160"/>
      <c r="S215" s="161"/>
      <c r="U215" s="162"/>
      <c r="AQ215" s="163"/>
      <c r="AS215" s="163"/>
      <c r="AT215" s="163"/>
      <c r="AX215" s="163"/>
      <c r="BD215" s="164"/>
      <c r="BE215" s="164"/>
      <c r="BF215" s="164"/>
      <c r="BG215" s="164"/>
      <c r="BH215" s="164"/>
      <c r="BI215" s="163"/>
      <c r="BJ215" s="164"/>
      <c r="BK215" s="163"/>
      <c r="BL215" s="163"/>
    </row>
    <row r="216" spans="2:62" s="120" customFormat="1" ht="16.5" customHeight="1">
      <c r="B216" s="121"/>
      <c r="D216" s="122" t="s">
        <v>87</v>
      </c>
      <c r="E216" s="122">
        <v>733</v>
      </c>
      <c r="F216" s="122" t="s">
        <v>283</v>
      </c>
      <c r="I216" s="123"/>
      <c r="J216" s="124">
        <f>SUBTOTAL(9,J217:J231)</f>
        <v>0</v>
      </c>
      <c r="L216" s="125"/>
      <c r="M216" s="126"/>
      <c r="N216" s="126"/>
      <c r="O216" s="127">
        <f>SUM(O217:O233)</f>
        <v>0</v>
      </c>
      <c r="P216" s="126"/>
      <c r="Q216" s="127">
        <f>SUM(Q217:Q233)</f>
        <v>0</v>
      </c>
      <c r="R216" s="126"/>
      <c r="S216" s="128">
        <f>SUM(S217:S233)</f>
        <v>0</v>
      </c>
      <c r="U216" s="129"/>
      <c r="AQ216" s="122" t="s">
        <v>92</v>
      </c>
      <c r="AS216" s="130" t="s">
        <v>87</v>
      </c>
      <c r="AT216" s="130" t="s">
        <v>18</v>
      </c>
      <c r="AX216" s="122" t="s">
        <v>94</v>
      </c>
      <c r="BJ216" s="131">
        <f>SUM(BJ217:BJ233)</f>
        <v>0</v>
      </c>
    </row>
    <row r="217" spans="2:64" s="154" customFormat="1" ht="16.5" customHeight="1">
      <c r="B217" s="155"/>
      <c r="C217" s="132">
        <v>84</v>
      </c>
      <c r="D217" s="132" t="s">
        <v>96</v>
      </c>
      <c r="E217" s="133" t="s">
        <v>284</v>
      </c>
      <c r="F217" s="134" t="s">
        <v>285</v>
      </c>
      <c r="G217" s="135" t="s">
        <v>123</v>
      </c>
      <c r="H217" s="136">
        <v>4</v>
      </c>
      <c r="I217" s="137">
        <v>0</v>
      </c>
      <c r="J217" s="138">
        <f aca="true" t="shared" si="4" ref="J217:J231">PRODUCT(H217,I217)</f>
        <v>0</v>
      </c>
      <c r="K217" s="156"/>
      <c r="L217" s="157"/>
      <c r="M217" s="158"/>
      <c r="N217" s="159"/>
      <c r="O217" s="160"/>
      <c r="P217" s="160"/>
      <c r="Q217" s="160"/>
      <c r="R217" s="160"/>
      <c r="S217" s="161"/>
      <c r="U217" s="162"/>
      <c r="AQ217" s="163"/>
      <c r="AS217" s="163"/>
      <c r="AT217" s="163"/>
      <c r="AX217" s="163"/>
      <c r="BD217" s="164"/>
      <c r="BE217" s="164"/>
      <c r="BF217" s="164"/>
      <c r="BG217" s="164"/>
      <c r="BH217" s="164"/>
      <c r="BI217" s="163"/>
      <c r="BJ217" s="164"/>
      <c r="BK217" s="163"/>
      <c r="BL217" s="163"/>
    </row>
    <row r="218" spans="2:64" s="154" customFormat="1" ht="16.5" customHeight="1">
      <c r="B218" s="155"/>
      <c r="C218" s="132">
        <v>85</v>
      </c>
      <c r="D218" s="132" t="s">
        <v>96</v>
      </c>
      <c r="E218" s="133" t="s">
        <v>286</v>
      </c>
      <c r="F218" s="134" t="s">
        <v>287</v>
      </c>
      <c r="G218" s="135" t="s">
        <v>123</v>
      </c>
      <c r="H218" s="136">
        <v>8</v>
      </c>
      <c r="I218" s="137">
        <v>0</v>
      </c>
      <c r="J218" s="138">
        <f t="shared" si="4"/>
        <v>0</v>
      </c>
      <c r="K218" s="156"/>
      <c r="L218" s="157"/>
      <c r="M218" s="158"/>
      <c r="N218" s="159"/>
      <c r="O218" s="160"/>
      <c r="P218" s="160"/>
      <c r="Q218" s="160"/>
      <c r="R218" s="160"/>
      <c r="S218" s="161"/>
      <c r="U218" s="162"/>
      <c r="AQ218" s="163"/>
      <c r="AS218" s="163"/>
      <c r="AT218" s="163"/>
      <c r="AX218" s="163"/>
      <c r="BD218" s="164"/>
      <c r="BE218" s="164"/>
      <c r="BF218" s="164"/>
      <c r="BG218" s="164"/>
      <c r="BH218" s="164"/>
      <c r="BI218" s="163"/>
      <c r="BJ218" s="164"/>
      <c r="BK218" s="163"/>
      <c r="BL218" s="163"/>
    </row>
    <row r="219" spans="2:64" s="154" customFormat="1" ht="16.5" customHeight="1">
      <c r="B219" s="155"/>
      <c r="C219" s="132">
        <v>86</v>
      </c>
      <c r="D219" s="132" t="s">
        <v>96</v>
      </c>
      <c r="E219" s="133" t="s">
        <v>288</v>
      </c>
      <c r="F219" s="134" t="s">
        <v>289</v>
      </c>
      <c r="G219" s="135" t="s">
        <v>123</v>
      </c>
      <c r="H219" s="136">
        <v>24</v>
      </c>
      <c r="I219" s="137">
        <v>0</v>
      </c>
      <c r="J219" s="138">
        <f t="shared" si="4"/>
        <v>0</v>
      </c>
      <c r="K219" s="156"/>
      <c r="L219" s="157"/>
      <c r="M219" s="158"/>
      <c r="N219" s="159"/>
      <c r="O219" s="160"/>
      <c r="P219" s="160"/>
      <c r="Q219" s="160"/>
      <c r="R219" s="160"/>
      <c r="S219" s="161"/>
      <c r="U219" s="162"/>
      <c r="AQ219" s="163"/>
      <c r="AS219" s="163"/>
      <c r="AT219" s="163"/>
      <c r="AX219" s="163"/>
      <c r="BD219" s="164"/>
      <c r="BE219" s="164"/>
      <c r="BF219" s="164"/>
      <c r="BG219" s="164"/>
      <c r="BH219" s="164"/>
      <c r="BI219" s="163"/>
      <c r="BJ219" s="164"/>
      <c r="BK219" s="163"/>
      <c r="BL219" s="163"/>
    </row>
    <row r="220" spans="2:64" s="154" customFormat="1" ht="16.5" customHeight="1">
      <c r="B220" s="155"/>
      <c r="C220" s="132">
        <v>87</v>
      </c>
      <c r="D220" s="132" t="s">
        <v>96</v>
      </c>
      <c r="E220" s="133" t="s">
        <v>290</v>
      </c>
      <c r="F220" s="134" t="s">
        <v>291</v>
      </c>
      <c r="G220" s="135" t="s">
        <v>123</v>
      </c>
      <c r="H220" s="136">
        <v>1</v>
      </c>
      <c r="I220" s="137">
        <v>0</v>
      </c>
      <c r="J220" s="138">
        <f t="shared" si="4"/>
        <v>0</v>
      </c>
      <c r="K220" s="156"/>
      <c r="L220" s="157"/>
      <c r="M220" s="158"/>
      <c r="N220" s="159"/>
      <c r="O220" s="160"/>
      <c r="P220" s="160"/>
      <c r="Q220" s="160"/>
      <c r="R220" s="160"/>
      <c r="S220" s="161"/>
      <c r="U220" s="162"/>
      <c r="AQ220" s="163"/>
      <c r="AS220" s="163"/>
      <c r="AT220" s="163"/>
      <c r="AX220" s="163"/>
      <c r="BD220" s="164"/>
      <c r="BE220" s="164"/>
      <c r="BF220" s="164"/>
      <c r="BG220" s="164"/>
      <c r="BH220" s="164"/>
      <c r="BI220" s="163"/>
      <c r="BJ220" s="164"/>
      <c r="BK220" s="163"/>
      <c r="BL220" s="163"/>
    </row>
    <row r="221" spans="2:64" s="154" customFormat="1" ht="16.5" customHeight="1">
      <c r="B221" s="155"/>
      <c r="C221" s="132">
        <v>88</v>
      </c>
      <c r="D221" s="132" t="s">
        <v>96</v>
      </c>
      <c r="E221" s="133" t="s">
        <v>292</v>
      </c>
      <c r="F221" s="134" t="s">
        <v>293</v>
      </c>
      <c r="G221" s="135" t="s">
        <v>163</v>
      </c>
      <c r="H221" s="136">
        <v>2</v>
      </c>
      <c r="I221" s="137">
        <v>0</v>
      </c>
      <c r="J221" s="138">
        <f t="shared" si="4"/>
        <v>0</v>
      </c>
      <c r="K221" s="156"/>
      <c r="L221" s="157"/>
      <c r="M221" s="158"/>
      <c r="N221" s="159"/>
      <c r="O221" s="160"/>
      <c r="P221" s="160"/>
      <c r="Q221" s="160"/>
      <c r="R221" s="160"/>
      <c r="S221" s="161"/>
      <c r="U221" s="162"/>
      <c r="AQ221" s="163"/>
      <c r="AS221" s="163"/>
      <c r="AT221" s="163"/>
      <c r="AX221" s="163"/>
      <c r="BD221" s="164"/>
      <c r="BE221" s="164"/>
      <c r="BF221" s="164"/>
      <c r="BG221" s="164"/>
      <c r="BH221" s="164"/>
      <c r="BI221" s="163"/>
      <c r="BJ221" s="164"/>
      <c r="BK221" s="163"/>
      <c r="BL221" s="163"/>
    </row>
    <row r="222" spans="2:64" s="154" customFormat="1" ht="16.5" customHeight="1">
      <c r="B222" s="155"/>
      <c r="C222" s="132">
        <v>89</v>
      </c>
      <c r="D222" s="132" t="s">
        <v>96</v>
      </c>
      <c r="E222" s="133" t="s">
        <v>294</v>
      </c>
      <c r="F222" s="134" t="s">
        <v>295</v>
      </c>
      <c r="G222" s="135" t="s">
        <v>163</v>
      </c>
      <c r="H222" s="136">
        <v>2</v>
      </c>
      <c r="I222" s="137">
        <v>0</v>
      </c>
      <c r="J222" s="138">
        <f t="shared" si="4"/>
        <v>0</v>
      </c>
      <c r="K222" s="156"/>
      <c r="L222" s="157"/>
      <c r="M222" s="158"/>
      <c r="N222" s="159"/>
      <c r="O222" s="160"/>
      <c r="P222" s="160"/>
      <c r="Q222" s="160"/>
      <c r="R222" s="160"/>
      <c r="S222" s="161"/>
      <c r="U222" s="162"/>
      <c r="AQ222" s="163"/>
      <c r="AS222" s="163"/>
      <c r="AT222" s="163"/>
      <c r="AX222" s="163"/>
      <c r="BD222" s="164"/>
      <c r="BE222" s="164"/>
      <c r="BF222" s="164"/>
      <c r="BG222" s="164"/>
      <c r="BH222" s="164"/>
      <c r="BI222" s="163"/>
      <c r="BJ222" s="164"/>
      <c r="BK222" s="163"/>
      <c r="BL222" s="163"/>
    </row>
    <row r="223" spans="2:64" s="154" customFormat="1" ht="16.5" customHeight="1">
      <c r="B223" s="155"/>
      <c r="C223" s="132">
        <v>90</v>
      </c>
      <c r="D223" s="132" t="s">
        <v>96</v>
      </c>
      <c r="E223" s="133" t="s">
        <v>296</v>
      </c>
      <c r="F223" s="134" t="s">
        <v>297</v>
      </c>
      <c r="G223" s="135" t="s">
        <v>123</v>
      </c>
      <c r="H223" s="136">
        <v>12</v>
      </c>
      <c r="I223" s="137">
        <v>0</v>
      </c>
      <c r="J223" s="138">
        <f t="shared" si="4"/>
        <v>0</v>
      </c>
      <c r="K223" s="156"/>
      <c r="L223" s="157"/>
      <c r="M223" s="158"/>
      <c r="N223" s="159"/>
      <c r="O223" s="160"/>
      <c r="P223" s="160"/>
      <c r="Q223" s="160"/>
      <c r="R223" s="160"/>
      <c r="S223" s="161"/>
      <c r="U223" s="162"/>
      <c r="AQ223" s="163"/>
      <c r="AS223" s="163"/>
      <c r="AT223" s="163"/>
      <c r="AX223" s="163"/>
      <c r="BD223" s="164"/>
      <c r="BE223" s="164"/>
      <c r="BF223" s="164"/>
      <c r="BG223" s="164"/>
      <c r="BH223" s="164"/>
      <c r="BI223" s="163"/>
      <c r="BJ223" s="164"/>
      <c r="BK223" s="163"/>
      <c r="BL223" s="163"/>
    </row>
    <row r="224" spans="2:64" s="154" customFormat="1" ht="16.5" customHeight="1">
      <c r="B224" s="155"/>
      <c r="C224" s="132">
        <v>91</v>
      </c>
      <c r="D224" s="132" t="s">
        <v>96</v>
      </c>
      <c r="E224" s="133" t="s">
        <v>298</v>
      </c>
      <c r="F224" s="134" t="s">
        <v>299</v>
      </c>
      <c r="G224" s="135" t="s">
        <v>123</v>
      </c>
      <c r="H224" s="136">
        <v>25</v>
      </c>
      <c r="I224" s="137">
        <v>0</v>
      </c>
      <c r="J224" s="138">
        <f t="shared" si="4"/>
        <v>0</v>
      </c>
      <c r="K224" s="156"/>
      <c r="L224" s="157"/>
      <c r="M224" s="158"/>
      <c r="N224" s="159"/>
      <c r="O224" s="160"/>
      <c r="P224" s="160"/>
      <c r="Q224" s="160"/>
      <c r="R224" s="160"/>
      <c r="S224" s="161"/>
      <c r="U224" s="162"/>
      <c r="AQ224" s="163"/>
      <c r="AS224" s="163"/>
      <c r="AT224" s="163"/>
      <c r="AX224" s="163"/>
      <c r="BD224" s="164"/>
      <c r="BE224" s="164"/>
      <c r="BF224" s="164"/>
      <c r="BG224" s="164"/>
      <c r="BH224" s="164"/>
      <c r="BI224" s="163"/>
      <c r="BJ224" s="164"/>
      <c r="BK224" s="163"/>
      <c r="BL224" s="163"/>
    </row>
    <row r="225" spans="2:64" s="154" customFormat="1" ht="27" customHeight="1">
      <c r="B225" s="155"/>
      <c r="C225" s="132">
        <v>92</v>
      </c>
      <c r="D225" s="132" t="s">
        <v>96</v>
      </c>
      <c r="E225" s="133" t="s">
        <v>300</v>
      </c>
      <c r="F225" s="153" t="s">
        <v>301</v>
      </c>
      <c r="G225" s="135" t="s">
        <v>302</v>
      </c>
      <c r="H225" s="136">
        <v>400</v>
      </c>
      <c r="I225" s="137">
        <v>0</v>
      </c>
      <c r="J225" s="138">
        <f t="shared" si="4"/>
        <v>0</v>
      </c>
      <c r="K225" s="156"/>
      <c r="L225" s="157"/>
      <c r="M225" s="158"/>
      <c r="N225" s="159"/>
      <c r="O225" s="160"/>
      <c r="P225" s="160"/>
      <c r="Q225" s="160"/>
      <c r="R225" s="160"/>
      <c r="S225" s="161"/>
      <c r="U225" s="162"/>
      <c r="AQ225" s="163"/>
      <c r="AS225" s="163"/>
      <c r="AT225" s="163"/>
      <c r="AX225" s="163"/>
      <c r="BD225" s="164"/>
      <c r="BE225" s="164"/>
      <c r="BF225" s="164"/>
      <c r="BG225" s="164"/>
      <c r="BH225" s="164"/>
      <c r="BI225" s="163"/>
      <c r="BJ225" s="164"/>
      <c r="BK225" s="163"/>
      <c r="BL225" s="163"/>
    </row>
    <row r="226" spans="2:64" s="154" customFormat="1" ht="16.5" customHeight="1">
      <c r="B226" s="155"/>
      <c r="C226" s="132">
        <v>93</v>
      </c>
      <c r="D226" s="132" t="s">
        <v>96</v>
      </c>
      <c r="E226" s="133" t="s">
        <v>303</v>
      </c>
      <c r="F226" s="134" t="s">
        <v>304</v>
      </c>
      <c r="G226" s="135" t="s">
        <v>123</v>
      </c>
      <c r="H226" s="136">
        <v>24</v>
      </c>
      <c r="I226" s="137">
        <v>0</v>
      </c>
      <c r="J226" s="138">
        <f t="shared" si="4"/>
        <v>0</v>
      </c>
      <c r="K226" s="156"/>
      <c r="L226" s="157"/>
      <c r="M226" s="158"/>
      <c r="N226" s="159"/>
      <c r="O226" s="160"/>
      <c r="P226" s="160"/>
      <c r="Q226" s="160"/>
      <c r="R226" s="160"/>
      <c r="S226" s="161"/>
      <c r="U226" s="162"/>
      <c r="AQ226" s="163"/>
      <c r="AS226" s="163"/>
      <c r="AT226" s="163"/>
      <c r="AX226" s="163"/>
      <c r="BD226" s="164"/>
      <c r="BE226" s="164"/>
      <c r="BF226" s="164"/>
      <c r="BG226" s="164"/>
      <c r="BH226" s="164"/>
      <c r="BI226" s="163"/>
      <c r="BJ226" s="164"/>
      <c r="BK226" s="163"/>
      <c r="BL226" s="163"/>
    </row>
    <row r="227" spans="2:64" s="154" customFormat="1" ht="16.5" customHeight="1">
      <c r="B227" s="155"/>
      <c r="C227" s="132">
        <v>94</v>
      </c>
      <c r="D227" s="132" t="s">
        <v>96</v>
      </c>
      <c r="E227" s="133" t="s">
        <v>305</v>
      </c>
      <c r="F227" s="134" t="s">
        <v>306</v>
      </c>
      <c r="G227" s="135" t="s">
        <v>123</v>
      </c>
      <c r="H227" s="136">
        <v>28</v>
      </c>
      <c r="I227" s="137">
        <v>0</v>
      </c>
      <c r="J227" s="138">
        <f t="shared" si="4"/>
        <v>0</v>
      </c>
      <c r="K227" s="156"/>
      <c r="L227" s="157"/>
      <c r="M227" s="158"/>
      <c r="N227" s="159"/>
      <c r="O227" s="160"/>
      <c r="P227" s="160"/>
      <c r="Q227" s="160"/>
      <c r="R227" s="160"/>
      <c r="S227" s="161"/>
      <c r="U227" s="162"/>
      <c r="AQ227" s="163"/>
      <c r="AS227" s="163"/>
      <c r="AT227" s="163"/>
      <c r="AX227" s="163"/>
      <c r="BD227" s="164"/>
      <c r="BE227" s="164"/>
      <c r="BF227" s="164"/>
      <c r="BG227" s="164"/>
      <c r="BH227" s="164"/>
      <c r="BI227" s="163"/>
      <c r="BJ227" s="164"/>
      <c r="BK227" s="163"/>
      <c r="BL227" s="163"/>
    </row>
    <row r="228" spans="2:64" s="154" customFormat="1" ht="16.5" customHeight="1">
      <c r="B228" s="155"/>
      <c r="C228" s="132">
        <v>95</v>
      </c>
      <c r="D228" s="132" t="s">
        <v>96</v>
      </c>
      <c r="E228" s="133" t="s">
        <v>307</v>
      </c>
      <c r="F228" s="134" t="s">
        <v>308</v>
      </c>
      <c r="G228" s="135" t="s">
        <v>123</v>
      </c>
      <c r="H228" s="136">
        <v>48</v>
      </c>
      <c r="I228" s="137">
        <v>0</v>
      </c>
      <c r="J228" s="138">
        <f t="shared" si="4"/>
        <v>0</v>
      </c>
      <c r="K228" s="156"/>
      <c r="L228" s="157"/>
      <c r="M228" s="158"/>
      <c r="N228" s="159"/>
      <c r="O228" s="160"/>
      <c r="P228" s="160"/>
      <c r="Q228" s="160"/>
      <c r="R228" s="160"/>
      <c r="S228" s="161"/>
      <c r="U228" s="162"/>
      <c r="AQ228" s="163"/>
      <c r="AS228" s="163"/>
      <c r="AT228" s="163"/>
      <c r="AX228" s="163"/>
      <c r="BD228" s="164"/>
      <c r="BE228" s="164"/>
      <c r="BF228" s="164"/>
      <c r="BG228" s="164"/>
      <c r="BH228" s="164"/>
      <c r="BI228" s="163"/>
      <c r="BJ228" s="164"/>
      <c r="BK228" s="163"/>
      <c r="BL228" s="163"/>
    </row>
    <row r="229" spans="2:64" s="154" customFormat="1" ht="16.5" customHeight="1">
      <c r="B229" s="155"/>
      <c r="C229" s="132">
        <v>96</v>
      </c>
      <c r="D229" s="132" t="s">
        <v>96</v>
      </c>
      <c r="E229" s="133" t="s">
        <v>309</v>
      </c>
      <c r="F229" s="134" t="s">
        <v>310</v>
      </c>
      <c r="G229" s="135" t="s">
        <v>123</v>
      </c>
      <c r="H229" s="136">
        <v>100</v>
      </c>
      <c r="I229" s="137">
        <v>0</v>
      </c>
      <c r="J229" s="138">
        <f t="shared" si="4"/>
        <v>0</v>
      </c>
      <c r="K229" s="156"/>
      <c r="L229" s="157"/>
      <c r="M229" s="158"/>
      <c r="N229" s="159"/>
      <c r="O229" s="160"/>
      <c r="P229" s="160"/>
      <c r="Q229" s="160"/>
      <c r="R229" s="160"/>
      <c r="S229" s="161"/>
      <c r="U229" s="162"/>
      <c r="AQ229" s="163"/>
      <c r="AS229" s="163"/>
      <c r="AT229" s="163"/>
      <c r="AX229" s="163"/>
      <c r="BD229" s="164"/>
      <c r="BE229" s="164"/>
      <c r="BF229" s="164"/>
      <c r="BG229" s="164"/>
      <c r="BH229" s="164"/>
      <c r="BI229" s="163"/>
      <c r="BJ229" s="164"/>
      <c r="BK229" s="163"/>
      <c r="BL229" s="163"/>
    </row>
    <row r="230" spans="2:64" s="154" customFormat="1" ht="27" customHeight="1">
      <c r="B230" s="155"/>
      <c r="C230" s="132">
        <v>97</v>
      </c>
      <c r="D230" s="132" t="s">
        <v>96</v>
      </c>
      <c r="E230" s="133" t="s">
        <v>311</v>
      </c>
      <c r="F230" s="153" t="s">
        <v>312</v>
      </c>
      <c r="G230" s="135" t="s">
        <v>123</v>
      </c>
      <c r="H230" s="136">
        <v>500</v>
      </c>
      <c r="I230" s="137">
        <v>0</v>
      </c>
      <c r="J230" s="138">
        <f t="shared" si="4"/>
        <v>0</v>
      </c>
      <c r="K230" s="156"/>
      <c r="L230" s="157"/>
      <c r="M230" s="158"/>
      <c r="N230" s="159"/>
      <c r="O230" s="160"/>
      <c r="P230" s="160"/>
      <c r="Q230" s="160"/>
      <c r="R230" s="160"/>
      <c r="S230" s="161"/>
      <c r="U230" s="162"/>
      <c r="AQ230" s="163"/>
      <c r="AS230" s="163"/>
      <c r="AT230" s="163"/>
      <c r="AX230" s="163"/>
      <c r="BD230" s="164"/>
      <c r="BE230" s="164"/>
      <c r="BF230" s="164"/>
      <c r="BG230" s="164"/>
      <c r="BH230" s="164"/>
      <c r="BI230" s="163"/>
      <c r="BJ230" s="164"/>
      <c r="BK230" s="163"/>
      <c r="BL230" s="163"/>
    </row>
    <row r="231" spans="2:64" s="154" customFormat="1" ht="26.25" customHeight="1">
      <c r="B231" s="155"/>
      <c r="C231" s="132">
        <v>98</v>
      </c>
      <c r="D231" s="132" t="s">
        <v>96</v>
      </c>
      <c r="E231" s="133" t="s">
        <v>189</v>
      </c>
      <c r="F231" s="134" t="s">
        <v>313</v>
      </c>
      <c r="G231" s="135" t="s">
        <v>134</v>
      </c>
      <c r="H231" s="136">
        <v>0</v>
      </c>
      <c r="I231" s="137">
        <v>0</v>
      </c>
      <c r="J231" s="138">
        <f t="shared" si="4"/>
        <v>0</v>
      </c>
      <c r="K231" s="156"/>
      <c r="L231" s="157"/>
      <c r="M231" s="158"/>
      <c r="N231" s="159"/>
      <c r="O231" s="160"/>
      <c r="P231" s="160"/>
      <c r="Q231" s="160"/>
      <c r="R231" s="160"/>
      <c r="S231" s="161"/>
      <c r="U231" s="162"/>
      <c r="AQ231" s="163"/>
      <c r="AS231" s="163"/>
      <c r="AT231" s="163"/>
      <c r="AX231" s="163"/>
      <c r="BD231" s="164"/>
      <c r="BE231" s="164"/>
      <c r="BF231" s="164"/>
      <c r="BG231" s="164"/>
      <c r="BH231" s="164"/>
      <c r="BI231" s="163"/>
      <c r="BJ231" s="164"/>
      <c r="BK231" s="163"/>
      <c r="BL231" s="163"/>
    </row>
    <row r="232" spans="2:62" s="120" customFormat="1" ht="16.5" customHeight="1">
      <c r="B232" s="121"/>
      <c r="D232" s="122" t="s">
        <v>87</v>
      </c>
      <c r="E232" s="122">
        <v>734</v>
      </c>
      <c r="F232" s="122" t="s">
        <v>314</v>
      </c>
      <c r="I232" s="123"/>
      <c r="J232" s="124">
        <f>SUBTOTAL(9,J233:J257)</f>
        <v>0</v>
      </c>
      <c r="L232" s="125"/>
      <c r="M232" s="126"/>
      <c r="N232" s="126"/>
      <c r="O232" s="127">
        <f>SUM(O233:O271)</f>
        <v>0</v>
      </c>
      <c r="P232" s="126"/>
      <c r="Q232" s="127">
        <f>SUM(Q233:Q271)</f>
        <v>0</v>
      </c>
      <c r="R232" s="126"/>
      <c r="S232" s="128">
        <f>SUM(S233:S271)</f>
        <v>0</v>
      </c>
      <c r="U232" s="129"/>
      <c r="AQ232" s="122" t="s">
        <v>92</v>
      </c>
      <c r="AS232" s="130" t="s">
        <v>87</v>
      </c>
      <c r="AT232" s="130" t="s">
        <v>18</v>
      </c>
      <c r="AX232" s="122" t="s">
        <v>94</v>
      </c>
      <c r="BJ232" s="131">
        <f>SUM(BJ233:BJ271)</f>
        <v>0</v>
      </c>
    </row>
    <row r="233" spans="2:64" s="154" customFormat="1" ht="16.5" customHeight="1">
      <c r="B233" s="155"/>
      <c r="C233" s="132">
        <v>99</v>
      </c>
      <c r="D233" s="132" t="s">
        <v>96</v>
      </c>
      <c r="E233" s="133" t="s">
        <v>315</v>
      </c>
      <c r="F233" s="134" t="s">
        <v>316</v>
      </c>
      <c r="G233" s="135" t="s">
        <v>163</v>
      </c>
      <c r="H233" s="136">
        <v>3</v>
      </c>
      <c r="I233" s="137">
        <v>0</v>
      </c>
      <c r="J233" s="138">
        <f aca="true" t="shared" si="5" ref="J233:J257">PRODUCT(H233,I233)</f>
        <v>0</v>
      </c>
      <c r="K233" s="156"/>
      <c r="L233" s="157"/>
      <c r="M233" s="158"/>
      <c r="N233" s="159"/>
      <c r="O233" s="160"/>
      <c r="P233" s="160"/>
      <c r="Q233" s="160"/>
      <c r="R233" s="160"/>
      <c r="S233" s="161"/>
      <c r="U233" s="162"/>
      <c r="AQ233" s="163"/>
      <c r="AS233" s="163"/>
      <c r="AT233" s="163"/>
      <c r="AX233" s="163"/>
      <c r="BD233" s="164"/>
      <c r="BE233" s="164"/>
      <c r="BF233" s="164"/>
      <c r="BG233" s="164"/>
      <c r="BH233" s="164"/>
      <c r="BI233" s="163"/>
      <c r="BJ233" s="164"/>
      <c r="BK233" s="163"/>
      <c r="BL233" s="163"/>
    </row>
    <row r="234" spans="2:64" s="154" customFormat="1" ht="16.5" customHeight="1">
      <c r="B234" s="155"/>
      <c r="C234" s="132">
        <v>100</v>
      </c>
      <c r="D234" s="132" t="s">
        <v>96</v>
      </c>
      <c r="E234" s="133" t="s">
        <v>317</v>
      </c>
      <c r="F234" s="134" t="s">
        <v>318</v>
      </c>
      <c r="G234" s="135" t="s">
        <v>163</v>
      </c>
      <c r="H234" s="136">
        <v>1</v>
      </c>
      <c r="I234" s="137">
        <v>0</v>
      </c>
      <c r="J234" s="138">
        <f t="shared" si="5"/>
        <v>0</v>
      </c>
      <c r="K234" s="156"/>
      <c r="L234" s="157"/>
      <c r="M234" s="158"/>
      <c r="N234" s="159"/>
      <c r="O234" s="160"/>
      <c r="P234" s="160"/>
      <c r="Q234" s="160"/>
      <c r="R234" s="160"/>
      <c r="S234" s="161"/>
      <c r="U234" s="162"/>
      <c r="AQ234" s="163"/>
      <c r="AS234" s="163"/>
      <c r="AT234" s="163"/>
      <c r="AX234" s="163"/>
      <c r="BD234" s="164"/>
      <c r="BE234" s="164"/>
      <c r="BF234" s="164"/>
      <c r="BG234" s="164"/>
      <c r="BH234" s="164"/>
      <c r="BI234" s="163"/>
      <c r="BJ234" s="164"/>
      <c r="BK234" s="163"/>
      <c r="BL234" s="163"/>
    </row>
    <row r="235" spans="2:64" s="154" customFormat="1" ht="16.5" customHeight="1">
      <c r="B235" s="155"/>
      <c r="C235" s="132">
        <v>101</v>
      </c>
      <c r="D235" s="132" t="s">
        <v>96</v>
      </c>
      <c r="E235" s="133" t="s">
        <v>319</v>
      </c>
      <c r="F235" s="134" t="s">
        <v>320</v>
      </c>
      <c r="G235" s="135" t="s">
        <v>163</v>
      </c>
      <c r="H235" s="136">
        <v>2</v>
      </c>
      <c r="I235" s="137">
        <v>0</v>
      </c>
      <c r="J235" s="138">
        <f t="shared" si="5"/>
        <v>0</v>
      </c>
      <c r="K235" s="156"/>
      <c r="L235" s="157"/>
      <c r="M235" s="158"/>
      <c r="N235" s="159"/>
      <c r="O235" s="160"/>
      <c r="P235" s="160"/>
      <c r="Q235" s="160"/>
      <c r="R235" s="160"/>
      <c r="S235" s="161"/>
      <c r="U235" s="162"/>
      <c r="AQ235" s="163"/>
      <c r="AS235" s="163"/>
      <c r="AT235" s="163"/>
      <c r="AX235" s="163"/>
      <c r="BD235" s="164"/>
      <c r="BE235" s="164"/>
      <c r="BF235" s="164"/>
      <c r="BG235" s="164"/>
      <c r="BH235" s="164"/>
      <c r="BI235" s="163"/>
      <c r="BJ235" s="164"/>
      <c r="BK235" s="163"/>
      <c r="BL235" s="163"/>
    </row>
    <row r="236" spans="2:64" s="154" customFormat="1" ht="16.5" customHeight="1">
      <c r="B236" s="155"/>
      <c r="C236" s="132">
        <v>102</v>
      </c>
      <c r="D236" s="132" t="s">
        <v>96</v>
      </c>
      <c r="E236" s="133" t="s">
        <v>321</v>
      </c>
      <c r="F236" s="134" t="s">
        <v>322</v>
      </c>
      <c r="G236" s="135" t="s">
        <v>163</v>
      </c>
      <c r="H236" s="136">
        <v>9</v>
      </c>
      <c r="I236" s="137">
        <v>0</v>
      </c>
      <c r="J236" s="138">
        <f t="shared" si="5"/>
        <v>0</v>
      </c>
      <c r="K236" s="156"/>
      <c r="L236" s="157"/>
      <c r="M236" s="158"/>
      <c r="N236" s="159"/>
      <c r="O236" s="160"/>
      <c r="P236" s="160"/>
      <c r="Q236" s="160"/>
      <c r="R236" s="160"/>
      <c r="S236" s="161"/>
      <c r="U236" s="162"/>
      <c r="AQ236" s="163"/>
      <c r="AS236" s="163"/>
      <c r="AT236" s="163"/>
      <c r="AX236" s="163"/>
      <c r="BD236" s="164"/>
      <c r="BE236" s="164"/>
      <c r="BF236" s="164"/>
      <c r="BG236" s="164"/>
      <c r="BH236" s="164"/>
      <c r="BI236" s="163"/>
      <c r="BJ236" s="164"/>
      <c r="BK236" s="163"/>
      <c r="BL236" s="163"/>
    </row>
    <row r="237" spans="2:64" s="154" customFormat="1" ht="16.5" customHeight="1">
      <c r="B237" s="155"/>
      <c r="C237" s="132">
        <v>103</v>
      </c>
      <c r="D237" s="132" t="s">
        <v>96</v>
      </c>
      <c r="E237" s="133" t="s">
        <v>323</v>
      </c>
      <c r="F237" s="134" t="s">
        <v>324</v>
      </c>
      <c r="G237" s="135" t="s">
        <v>163</v>
      </c>
      <c r="H237" s="136">
        <v>1</v>
      </c>
      <c r="I237" s="137">
        <v>0</v>
      </c>
      <c r="J237" s="138">
        <f t="shared" si="5"/>
        <v>0</v>
      </c>
      <c r="K237" s="156"/>
      <c r="L237" s="157"/>
      <c r="M237" s="158"/>
      <c r="N237" s="159"/>
      <c r="O237" s="160"/>
      <c r="P237" s="160"/>
      <c r="Q237" s="160"/>
      <c r="R237" s="160"/>
      <c r="S237" s="161"/>
      <c r="U237" s="162"/>
      <c r="AQ237" s="163"/>
      <c r="AS237" s="163"/>
      <c r="AT237" s="163"/>
      <c r="AX237" s="163"/>
      <c r="BD237" s="164"/>
      <c r="BE237" s="164"/>
      <c r="BF237" s="164"/>
      <c r="BG237" s="164"/>
      <c r="BH237" s="164"/>
      <c r="BI237" s="163"/>
      <c r="BJ237" s="164"/>
      <c r="BK237" s="163"/>
      <c r="BL237" s="163"/>
    </row>
    <row r="238" spans="2:64" s="154" customFormat="1" ht="16.5" customHeight="1">
      <c r="B238" s="155"/>
      <c r="C238" s="132">
        <v>104</v>
      </c>
      <c r="D238" s="132" t="s">
        <v>96</v>
      </c>
      <c r="E238" s="133" t="s">
        <v>192</v>
      </c>
      <c r="F238" s="134" t="s">
        <v>325</v>
      </c>
      <c r="G238" s="135" t="s">
        <v>163</v>
      </c>
      <c r="H238" s="136">
        <v>1</v>
      </c>
      <c r="I238" s="137">
        <v>0</v>
      </c>
      <c r="J238" s="138">
        <f t="shared" si="5"/>
        <v>0</v>
      </c>
      <c r="K238" s="156"/>
      <c r="L238" s="157"/>
      <c r="M238" s="158"/>
      <c r="N238" s="159"/>
      <c r="O238" s="160"/>
      <c r="P238" s="160"/>
      <c r="Q238" s="160"/>
      <c r="R238" s="160"/>
      <c r="S238" s="161"/>
      <c r="U238" s="162"/>
      <c r="AQ238" s="163"/>
      <c r="AS238" s="163"/>
      <c r="AT238" s="163"/>
      <c r="AX238" s="163"/>
      <c r="BD238" s="164"/>
      <c r="BE238" s="164"/>
      <c r="BF238" s="164"/>
      <c r="BG238" s="164"/>
      <c r="BH238" s="164"/>
      <c r="BI238" s="163"/>
      <c r="BJ238" s="164"/>
      <c r="BK238" s="163"/>
      <c r="BL238" s="163"/>
    </row>
    <row r="239" spans="2:64" s="154" customFormat="1" ht="16.5" customHeight="1">
      <c r="B239" s="155"/>
      <c r="C239" s="132">
        <v>105</v>
      </c>
      <c r="D239" s="132" t="s">
        <v>96</v>
      </c>
      <c r="E239" s="133" t="s">
        <v>326</v>
      </c>
      <c r="F239" s="134" t="s">
        <v>327</v>
      </c>
      <c r="G239" s="135" t="s">
        <v>163</v>
      </c>
      <c r="H239" s="136">
        <v>1</v>
      </c>
      <c r="I239" s="137">
        <v>0</v>
      </c>
      <c r="J239" s="138">
        <f t="shared" si="5"/>
        <v>0</v>
      </c>
      <c r="K239" s="156"/>
      <c r="L239" s="157"/>
      <c r="M239" s="158"/>
      <c r="N239" s="159"/>
      <c r="O239" s="160"/>
      <c r="P239" s="160"/>
      <c r="Q239" s="160"/>
      <c r="R239" s="160"/>
      <c r="S239" s="161"/>
      <c r="U239" s="162"/>
      <c r="AQ239" s="163"/>
      <c r="AS239" s="163"/>
      <c r="AT239" s="163"/>
      <c r="AX239" s="163"/>
      <c r="BD239" s="164"/>
      <c r="BE239" s="164"/>
      <c r="BF239" s="164"/>
      <c r="BG239" s="164"/>
      <c r="BH239" s="164"/>
      <c r="BI239" s="163"/>
      <c r="BJ239" s="164"/>
      <c r="BK239" s="163"/>
      <c r="BL239" s="163"/>
    </row>
    <row r="240" spans="2:64" s="154" customFormat="1" ht="16.5" customHeight="1">
      <c r="B240" s="155"/>
      <c r="C240" s="132">
        <v>106</v>
      </c>
      <c r="D240" s="132" t="s">
        <v>96</v>
      </c>
      <c r="E240" s="133" t="s">
        <v>328</v>
      </c>
      <c r="F240" s="134" t="s">
        <v>329</v>
      </c>
      <c r="G240" s="135" t="s">
        <v>163</v>
      </c>
      <c r="H240" s="136">
        <v>2</v>
      </c>
      <c r="I240" s="137">
        <v>0</v>
      </c>
      <c r="J240" s="138">
        <f t="shared" si="5"/>
        <v>0</v>
      </c>
      <c r="K240" s="156"/>
      <c r="L240" s="157"/>
      <c r="M240" s="158"/>
      <c r="N240" s="159"/>
      <c r="O240" s="160"/>
      <c r="P240" s="160"/>
      <c r="Q240" s="160"/>
      <c r="R240" s="160"/>
      <c r="S240" s="161"/>
      <c r="U240" s="162"/>
      <c r="AQ240" s="163"/>
      <c r="AS240" s="163"/>
      <c r="AT240" s="163"/>
      <c r="AX240" s="163"/>
      <c r="BD240" s="164"/>
      <c r="BE240" s="164"/>
      <c r="BF240" s="164"/>
      <c r="BG240" s="164"/>
      <c r="BH240" s="164"/>
      <c r="BI240" s="163"/>
      <c r="BJ240" s="164"/>
      <c r="BK240" s="163"/>
      <c r="BL240" s="163"/>
    </row>
    <row r="241" spans="2:64" s="154" customFormat="1" ht="16.5" customHeight="1">
      <c r="B241" s="155"/>
      <c r="C241" s="132">
        <v>107</v>
      </c>
      <c r="D241" s="132" t="s">
        <v>96</v>
      </c>
      <c r="E241" s="133" t="s">
        <v>330</v>
      </c>
      <c r="F241" s="134" t="s">
        <v>331</v>
      </c>
      <c r="G241" s="135" t="s">
        <v>163</v>
      </c>
      <c r="H241" s="136">
        <v>4</v>
      </c>
      <c r="I241" s="137">
        <v>0</v>
      </c>
      <c r="J241" s="138">
        <f t="shared" si="5"/>
        <v>0</v>
      </c>
      <c r="K241" s="156"/>
      <c r="L241" s="157"/>
      <c r="M241" s="158"/>
      <c r="N241" s="159"/>
      <c r="O241" s="160"/>
      <c r="P241" s="160"/>
      <c r="Q241" s="160"/>
      <c r="R241" s="160"/>
      <c r="S241" s="161"/>
      <c r="U241" s="162"/>
      <c r="AQ241" s="163"/>
      <c r="AS241" s="163"/>
      <c r="AT241" s="163"/>
      <c r="AX241" s="163"/>
      <c r="BD241" s="164"/>
      <c r="BE241" s="164"/>
      <c r="BF241" s="164"/>
      <c r="BG241" s="164"/>
      <c r="BH241" s="164"/>
      <c r="BI241" s="163"/>
      <c r="BJ241" s="164"/>
      <c r="BK241" s="163"/>
      <c r="BL241" s="163"/>
    </row>
    <row r="242" spans="2:64" s="154" customFormat="1" ht="27" customHeight="1">
      <c r="B242" s="155"/>
      <c r="C242" s="132">
        <v>108</v>
      </c>
      <c r="D242" s="132" t="s">
        <v>96</v>
      </c>
      <c r="E242" s="133" t="s">
        <v>332</v>
      </c>
      <c r="F242" s="134" t="s">
        <v>333</v>
      </c>
      <c r="G242" s="135" t="s">
        <v>163</v>
      </c>
      <c r="H242" s="136">
        <v>4</v>
      </c>
      <c r="I242" s="137">
        <v>0</v>
      </c>
      <c r="J242" s="138">
        <f t="shared" si="5"/>
        <v>0</v>
      </c>
      <c r="K242" s="156"/>
      <c r="L242" s="157"/>
      <c r="M242" s="158"/>
      <c r="N242" s="159"/>
      <c r="O242" s="160"/>
      <c r="P242" s="160"/>
      <c r="Q242" s="160"/>
      <c r="R242" s="160"/>
      <c r="S242" s="161"/>
      <c r="U242" s="162"/>
      <c r="AQ242" s="163"/>
      <c r="AS242" s="163"/>
      <c r="AT242" s="163"/>
      <c r="AX242" s="163"/>
      <c r="BD242" s="164"/>
      <c r="BE242" s="164"/>
      <c r="BF242" s="164"/>
      <c r="BG242" s="164"/>
      <c r="BH242" s="164"/>
      <c r="BI242" s="163"/>
      <c r="BJ242" s="164"/>
      <c r="BK242" s="163"/>
      <c r="BL242" s="163"/>
    </row>
    <row r="243" spans="2:64" s="154" customFormat="1" ht="24.75" customHeight="1">
      <c r="B243" s="155"/>
      <c r="C243" s="132">
        <v>109</v>
      </c>
      <c r="D243" s="132" t="s">
        <v>96</v>
      </c>
      <c r="E243" s="133" t="s">
        <v>334</v>
      </c>
      <c r="F243" s="134" t="s">
        <v>335</v>
      </c>
      <c r="G243" s="135" t="s">
        <v>163</v>
      </c>
      <c r="H243" s="136">
        <v>4</v>
      </c>
      <c r="I243" s="137">
        <v>0</v>
      </c>
      <c r="J243" s="138">
        <f t="shared" si="5"/>
        <v>0</v>
      </c>
      <c r="K243" s="156"/>
      <c r="L243" s="157"/>
      <c r="M243" s="158"/>
      <c r="N243" s="159"/>
      <c r="O243" s="160"/>
      <c r="P243" s="160"/>
      <c r="Q243" s="160"/>
      <c r="R243" s="160"/>
      <c r="S243" s="161"/>
      <c r="U243" s="162"/>
      <c r="AQ243" s="163"/>
      <c r="AS243" s="163"/>
      <c r="AT243" s="163"/>
      <c r="AX243" s="163"/>
      <c r="BD243" s="164"/>
      <c r="BE243" s="164"/>
      <c r="BF243" s="164"/>
      <c r="BG243" s="164"/>
      <c r="BH243" s="164"/>
      <c r="BI243" s="163"/>
      <c r="BJ243" s="164"/>
      <c r="BK243" s="163"/>
      <c r="BL243" s="163"/>
    </row>
    <row r="244" spans="2:64" s="154" customFormat="1" ht="28.5" customHeight="1">
      <c r="B244" s="155"/>
      <c r="C244" s="132">
        <v>110</v>
      </c>
      <c r="D244" s="132" t="s">
        <v>96</v>
      </c>
      <c r="E244" s="133" t="s">
        <v>336</v>
      </c>
      <c r="F244" s="134" t="s">
        <v>337</v>
      </c>
      <c r="G244" s="135" t="s">
        <v>163</v>
      </c>
      <c r="H244" s="136">
        <v>1</v>
      </c>
      <c r="I244" s="137">
        <v>0</v>
      </c>
      <c r="J244" s="138">
        <f t="shared" si="5"/>
        <v>0</v>
      </c>
      <c r="K244" s="156"/>
      <c r="L244" s="157"/>
      <c r="M244" s="158"/>
      <c r="N244" s="159"/>
      <c r="O244" s="160"/>
      <c r="P244" s="160"/>
      <c r="Q244" s="160"/>
      <c r="R244" s="160"/>
      <c r="S244" s="161"/>
      <c r="U244" s="162"/>
      <c r="AQ244" s="163"/>
      <c r="AS244" s="163"/>
      <c r="AT244" s="163"/>
      <c r="AX244" s="163"/>
      <c r="BD244" s="164"/>
      <c r="BE244" s="164"/>
      <c r="BF244" s="164"/>
      <c r="BG244" s="164"/>
      <c r="BH244" s="164"/>
      <c r="BI244" s="163"/>
      <c r="BJ244" s="164"/>
      <c r="BK244" s="163"/>
      <c r="BL244" s="163"/>
    </row>
    <row r="245" spans="2:64" s="154" customFormat="1" ht="23.25" customHeight="1">
      <c r="B245" s="155"/>
      <c r="C245" s="132">
        <v>111</v>
      </c>
      <c r="D245" s="132" t="s">
        <v>96</v>
      </c>
      <c r="E245" s="133" t="s">
        <v>338</v>
      </c>
      <c r="F245" s="134" t="s">
        <v>339</v>
      </c>
      <c r="G245" s="135" t="s">
        <v>163</v>
      </c>
      <c r="H245" s="136">
        <v>1</v>
      </c>
      <c r="I245" s="137">
        <v>0</v>
      </c>
      <c r="J245" s="138">
        <f t="shared" si="5"/>
        <v>0</v>
      </c>
      <c r="K245" s="156"/>
      <c r="L245" s="157"/>
      <c r="M245" s="158"/>
      <c r="N245" s="159"/>
      <c r="O245" s="160"/>
      <c r="P245" s="160"/>
      <c r="Q245" s="160"/>
      <c r="R245" s="160"/>
      <c r="S245" s="161"/>
      <c r="U245" s="162"/>
      <c r="AQ245" s="163"/>
      <c r="AS245" s="163"/>
      <c r="AT245" s="163"/>
      <c r="AX245" s="163"/>
      <c r="BD245" s="164"/>
      <c r="BE245" s="164"/>
      <c r="BF245" s="164"/>
      <c r="BG245" s="164"/>
      <c r="BH245" s="164"/>
      <c r="BI245" s="163"/>
      <c r="BJ245" s="164"/>
      <c r="BK245" s="163"/>
      <c r="BL245" s="163"/>
    </row>
    <row r="246" spans="2:64" s="154" customFormat="1" ht="26.25" customHeight="1">
      <c r="B246" s="155"/>
      <c r="C246" s="132">
        <v>112</v>
      </c>
      <c r="D246" s="132" t="s">
        <v>96</v>
      </c>
      <c r="E246" s="133" t="s">
        <v>340</v>
      </c>
      <c r="F246" s="134" t="s">
        <v>341</v>
      </c>
      <c r="G246" s="135" t="s">
        <v>163</v>
      </c>
      <c r="H246" s="136">
        <v>10</v>
      </c>
      <c r="I246" s="137">
        <v>0</v>
      </c>
      <c r="J246" s="138">
        <f t="shared" si="5"/>
        <v>0</v>
      </c>
      <c r="K246" s="156"/>
      <c r="L246" s="157"/>
      <c r="M246" s="158"/>
      <c r="N246" s="159"/>
      <c r="O246" s="160"/>
      <c r="P246" s="160"/>
      <c r="Q246" s="160"/>
      <c r="R246" s="160"/>
      <c r="S246" s="161"/>
      <c r="U246" s="162"/>
      <c r="AQ246" s="163"/>
      <c r="AS246" s="163"/>
      <c r="AT246" s="163"/>
      <c r="AX246" s="163"/>
      <c r="BD246" s="164"/>
      <c r="BE246" s="164"/>
      <c r="BF246" s="164"/>
      <c r="BG246" s="164"/>
      <c r="BH246" s="164"/>
      <c r="BI246" s="163"/>
      <c r="BJ246" s="164"/>
      <c r="BK246" s="163"/>
      <c r="BL246" s="163"/>
    </row>
    <row r="247" spans="2:64" s="154" customFormat="1" ht="16.5" customHeight="1">
      <c r="B247" s="155"/>
      <c r="C247" s="132">
        <v>113</v>
      </c>
      <c r="D247" s="132" t="s">
        <v>96</v>
      </c>
      <c r="E247" s="133" t="s">
        <v>342</v>
      </c>
      <c r="F247" s="134" t="s">
        <v>343</v>
      </c>
      <c r="G247" s="135" t="s">
        <v>163</v>
      </c>
      <c r="H247" s="136">
        <v>1</v>
      </c>
      <c r="I247" s="137">
        <v>0</v>
      </c>
      <c r="J247" s="138">
        <f t="shared" si="5"/>
        <v>0</v>
      </c>
      <c r="K247" s="156"/>
      <c r="L247" s="157"/>
      <c r="M247" s="158"/>
      <c r="N247" s="159"/>
      <c r="O247" s="160"/>
      <c r="P247" s="160"/>
      <c r="Q247" s="160"/>
      <c r="R247" s="160"/>
      <c r="S247" s="161"/>
      <c r="U247" s="162"/>
      <c r="AQ247" s="163"/>
      <c r="AS247" s="163"/>
      <c r="AT247" s="163"/>
      <c r="AX247" s="163"/>
      <c r="BD247" s="164"/>
      <c r="BE247" s="164"/>
      <c r="BF247" s="164"/>
      <c r="BG247" s="164"/>
      <c r="BH247" s="164"/>
      <c r="BI247" s="163"/>
      <c r="BJ247" s="164"/>
      <c r="BK247" s="163"/>
      <c r="BL247" s="163"/>
    </row>
    <row r="248" spans="2:64" s="154" customFormat="1" ht="16.5" customHeight="1">
      <c r="B248" s="155"/>
      <c r="C248" s="132">
        <v>114</v>
      </c>
      <c r="D248" s="132" t="s">
        <v>96</v>
      </c>
      <c r="E248" s="133" t="s">
        <v>344</v>
      </c>
      <c r="F248" s="134" t="s">
        <v>345</v>
      </c>
      <c r="G248" s="135" t="s">
        <v>163</v>
      </c>
      <c r="H248" s="136">
        <v>1</v>
      </c>
      <c r="I248" s="137">
        <v>0</v>
      </c>
      <c r="J248" s="138">
        <f t="shared" si="5"/>
        <v>0</v>
      </c>
      <c r="K248" s="156"/>
      <c r="L248" s="157"/>
      <c r="M248" s="158"/>
      <c r="N248" s="159"/>
      <c r="O248" s="160"/>
      <c r="P248" s="160"/>
      <c r="Q248" s="160"/>
      <c r="R248" s="160"/>
      <c r="S248" s="161"/>
      <c r="U248" s="162"/>
      <c r="AQ248" s="163"/>
      <c r="AS248" s="163"/>
      <c r="AT248" s="163"/>
      <c r="AX248" s="163"/>
      <c r="BD248" s="164"/>
      <c r="BE248" s="164"/>
      <c r="BF248" s="164"/>
      <c r="BG248" s="164"/>
      <c r="BH248" s="164"/>
      <c r="BI248" s="163"/>
      <c r="BJ248" s="164"/>
      <c r="BK248" s="163"/>
      <c r="BL248" s="163"/>
    </row>
    <row r="249" spans="2:64" s="154" customFormat="1" ht="16.5" customHeight="1">
      <c r="B249" s="155"/>
      <c r="C249" s="132">
        <v>115</v>
      </c>
      <c r="D249" s="132" t="s">
        <v>96</v>
      </c>
      <c r="E249" s="133" t="s">
        <v>346</v>
      </c>
      <c r="F249" s="134" t="s">
        <v>347</v>
      </c>
      <c r="G249" s="135" t="s">
        <v>163</v>
      </c>
      <c r="H249" s="136">
        <v>3</v>
      </c>
      <c r="I249" s="137">
        <v>0</v>
      </c>
      <c r="J249" s="138">
        <f t="shared" si="5"/>
        <v>0</v>
      </c>
      <c r="K249" s="156"/>
      <c r="L249" s="157"/>
      <c r="M249" s="158"/>
      <c r="N249" s="159"/>
      <c r="O249" s="160"/>
      <c r="P249" s="160"/>
      <c r="Q249" s="160"/>
      <c r="R249" s="160"/>
      <c r="S249" s="161"/>
      <c r="U249" s="162"/>
      <c r="AQ249" s="163"/>
      <c r="AS249" s="163"/>
      <c r="AT249" s="163"/>
      <c r="AX249" s="163"/>
      <c r="BD249" s="164"/>
      <c r="BE249" s="164"/>
      <c r="BF249" s="164"/>
      <c r="BG249" s="164"/>
      <c r="BH249" s="164"/>
      <c r="BI249" s="163"/>
      <c r="BJ249" s="164"/>
      <c r="BK249" s="163"/>
      <c r="BL249" s="163"/>
    </row>
    <row r="250" spans="2:64" s="154" customFormat="1" ht="16.5" customHeight="1">
      <c r="B250" s="155"/>
      <c r="C250" s="132">
        <v>116</v>
      </c>
      <c r="D250" s="132" t="s">
        <v>96</v>
      </c>
      <c r="E250" s="133" t="s">
        <v>348</v>
      </c>
      <c r="F250" s="134" t="s">
        <v>349</v>
      </c>
      <c r="G250" s="135" t="s">
        <v>163</v>
      </c>
      <c r="H250" s="136">
        <v>1</v>
      </c>
      <c r="I250" s="137">
        <v>0</v>
      </c>
      <c r="J250" s="138">
        <f t="shared" si="5"/>
        <v>0</v>
      </c>
      <c r="K250" s="156"/>
      <c r="L250" s="157"/>
      <c r="M250" s="158"/>
      <c r="N250" s="159"/>
      <c r="O250" s="160"/>
      <c r="P250" s="160"/>
      <c r="Q250" s="160"/>
      <c r="R250" s="160"/>
      <c r="S250" s="161"/>
      <c r="U250" s="162"/>
      <c r="AQ250" s="163"/>
      <c r="AS250" s="163"/>
      <c r="AT250" s="163"/>
      <c r="AX250" s="163"/>
      <c r="BD250" s="164"/>
      <c r="BE250" s="164"/>
      <c r="BF250" s="164"/>
      <c r="BG250" s="164"/>
      <c r="BH250" s="164"/>
      <c r="BI250" s="163"/>
      <c r="BJ250" s="164"/>
      <c r="BK250" s="163"/>
      <c r="BL250" s="163"/>
    </row>
    <row r="251" spans="2:64" s="154" customFormat="1" ht="28.5" customHeight="1">
      <c r="B251" s="155"/>
      <c r="C251" s="132">
        <v>117</v>
      </c>
      <c r="D251" s="132" t="s">
        <v>96</v>
      </c>
      <c r="E251" s="133" t="s">
        <v>350</v>
      </c>
      <c r="F251" s="134" t="s">
        <v>351</v>
      </c>
      <c r="G251" s="135" t="s">
        <v>163</v>
      </c>
      <c r="H251" s="136">
        <v>4</v>
      </c>
      <c r="I251" s="137">
        <v>0</v>
      </c>
      <c r="J251" s="138">
        <f t="shared" si="5"/>
        <v>0</v>
      </c>
      <c r="K251" s="156"/>
      <c r="L251" s="157"/>
      <c r="M251" s="158"/>
      <c r="N251" s="159"/>
      <c r="O251" s="160"/>
      <c r="P251" s="160"/>
      <c r="Q251" s="160"/>
      <c r="R251" s="160"/>
      <c r="S251" s="161"/>
      <c r="U251" s="162"/>
      <c r="AQ251" s="163"/>
      <c r="AS251" s="163"/>
      <c r="AT251" s="163"/>
      <c r="AX251" s="163"/>
      <c r="BD251" s="164"/>
      <c r="BE251" s="164"/>
      <c r="BF251" s="164"/>
      <c r="BG251" s="164"/>
      <c r="BH251" s="164"/>
      <c r="BI251" s="163"/>
      <c r="BJ251" s="164"/>
      <c r="BK251" s="163"/>
      <c r="BL251" s="163"/>
    </row>
    <row r="252" spans="2:64" s="154" customFormat="1" ht="24.75" customHeight="1">
      <c r="B252" s="155"/>
      <c r="C252" s="132">
        <v>118</v>
      </c>
      <c r="D252" s="132" t="s">
        <v>96</v>
      </c>
      <c r="E252" s="133" t="s">
        <v>352</v>
      </c>
      <c r="F252" s="134" t="s">
        <v>353</v>
      </c>
      <c r="G252" s="135" t="s">
        <v>163</v>
      </c>
      <c r="H252" s="136">
        <v>1</v>
      </c>
      <c r="I252" s="137">
        <v>0</v>
      </c>
      <c r="J252" s="138">
        <f t="shared" si="5"/>
        <v>0</v>
      </c>
      <c r="K252" s="156"/>
      <c r="L252" s="157"/>
      <c r="M252" s="158"/>
      <c r="N252" s="159"/>
      <c r="O252" s="160"/>
      <c r="P252" s="160"/>
      <c r="Q252" s="160"/>
      <c r="R252" s="160"/>
      <c r="S252" s="161"/>
      <c r="U252" s="162"/>
      <c r="AQ252" s="163"/>
      <c r="AS252" s="163"/>
      <c r="AT252" s="163"/>
      <c r="AX252" s="163"/>
      <c r="BD252" s="164"/>
      <c r="BE252" s="164"/>
      <c r="BF252" s="164"/>
      <c r="BG252" s="164"/>
      <c r="BH252" s="164"/>
      <c r="BI252" s="163"/>
      <c r="BJ252" s="164"/>
      <c r="BK252" s="163"/>
      <c r="BL252" s="163"/>
    </row>
    <row r="253" spans="2:64" s="154" customFormat="1" ht="25.5" customHeight="1">
      <c r="B253" s="155"/>
      <c r="C253" s="132">
        <v>119</v>
      </c>
      <c r="D253" s="132" t="s">
        <v>96</v>
      </c>
      <c r="E253" s="133" t="s">
        <v>354</v>
      </c>
      <c r="F253" s="134" t="s">
        <v>355</v>
      </c>
      <c r="G253" s="135" t="s">
        <v>163</v>
      </c>
      <c r="H253" s="136">
        <v>1</v>
      </c>
      <c r="I253" s="137">
        <v>0</v>
      </c>
      <c r="J253" s="138">
        <f t="shared" si="5"/>
        <v>0</v>
      </c>
      <c r="K253" s="156"/>
      <c r="L253" s="157"/>
      <c r="M253" s="158"/>
      <c r="N253" s="159"/>
      <c r="O253" s="160"/>
      <c r="P253" s="160"/>
      <c r="Q253" s="160"/>
      <c r="R253" s="160"/>
      <c r="S253" s="161"/>
      <c r="U253" s="162"/>
      <c r="AQ253" s="163"/>
      <c r="AS253" s="163"/>
      <c r="AT253" s="163"/>
      <c r="AX253" s="163"/>
      <c r="BD253" s="164"/>
      <c r="BE253" s="164"/>
      <c r="BF253" s="164"/>
      <c r="BG253" s="164"/>
      <c r="BH253" s="164"/>
      <c r="BI253" s="163"/>
      <c r="BJ253" s="164"/>
      <c r="BK253" s="163"/>
      <c r="BL253" s="163"/>
    </row>
    <row r="254" spans="2:64" s="154" customFormat="1" ht="16.5" customHeight="1">
      <c r="B254" s="155"/>
      <c r="C254" s="132">
        <v>120</v>
      </c>
      <c r="D254" s="132" t="s">
        <v>96</v>
      </c>
      <c r="E254" s="133" t="s">
        <v>356</v>
      </c>
      <c r="F254" s="134" t="s">
        <v>357</v>
      </c>
      <c r="G254" s="135" t="s">
        <v>163</v>
      </c>
      <c r="H254" s="136">
        <v>1</v>
      </c>
      <c r="I254" s="137">
        <v>0</v>
      </c>
      <c r="J254" s="138">
        <f t="shared" si="5"/>
        <v>0</v>
      </c>
      <c r="K254" s="156"/>
      <c r="L254" s="157"/>
      <c r="M254" s="158"/>
      <c r="N254" s="159"/>
      <c r="O254" s="160"/>
      <c r="P254" s="160"/>
      <c r="Q254" s="160"/>
      <c r="R254" s="160"/>
      <c r="S254" s="161"/>
      <c r="U254" s="162"/>
      <c r="AQ254" s="163"/>
      <c r="AS254" s="163"/>
      <c r="AT254" s="163"/>
      <c r="AX254" s="163"/>
      <c r="BD254" s="164"/>
      <c r="BE254" s="164"/>
      <c r="BF254" s="164"/>
      <c r="BG254" s="164"/>
      <c r="BH254" s="164"/>
      <c r="BI254" s="163"/>
      <c r="BJ254" s="164"/>
      <c r="BK254" s="163"/>
      <c r="BL254" s="163"/>
    </row>
    <row r="255" spans="2:64" s="154" customFormat="1" ht="30.75" customHeight="1">
      <c r="B255" s="155"/>
      <c r="C255" s="132">
        <v>121</v>
      </c>
      <c r="D255" s="132" t="s">
        <v>96</v>
      </c>
      <c r="E255" s="133" t="s">
        <v>358</v>
      </c>
      <c r="F255" s="134" t="s">
        <v>359</v>
      </c>
      <c r="G255" s="135" t="s">
        <v>163</v>
      </c>
      <c r="H255" s="136">
        <v>1</v>
      </c>
      <c r="I255" s="137">
        <v>0</v>
      </c>
      <c r="J255" s="138">
        <f t="shared" si="5"/>
        <v>0</v>
      </c>
      <c r="K255" s="156"/>
      <c r="L255" s="157"/>
      <c r="M255" s="158"/>
      <c r="N255" s="159"/>
      <c r="O255" s="160"/>
      <c r="P255" s="160"/>
      <c r="Q255" s="160"/>
      <c r="R255" s="160"/>
      <c r="S255" s="161"/>
      <c r="U255" s="162"/>
      <c r="AQ255" s="163"/>
      <c r="AS255" s="163"/>
      <c r="AT255" s="163"/>
      <c r="AX255" s="163"/>
      <c r="BD255" s="164"/>
      <c r="BE255" s="164"/>
      <c r="BF255" s="164"/>
      <c r="BG255" s="164"/>
      <c r="BH255" s="164"/>
      <c r="BI255" s="163"/>
      <c r="BJ255" s="164"/>
      <c r="BK255" s="163"/>
      <c r="BL255" s="163"/>
    </row>
    <row r="256" spans="2:64" s="154" customFormat="1" ht="16.5" customHeight="1">
      <c r="B256" s="155"/>
      <c r="C256" s="132">
        <v>122</v>
      </c>
      <c r="D256" s="132" t="s">
        <v>96</v>
      </c>
      <c r="E256" s="133" t="s">
        <v>360</v>
      </c>
      <c r="F256" s="134" t="s">
        <v>361</v>
      </c>
      <c r="G256" s="135" t="s">
        <v>163</v>
      </c>
      <c r="H256" s="136">
        <v>2</v>
      </c>
      <c r="I256" s="137">
        <v>0</v>
      </c>
      <c r="J256" s="138">
        <f t="shared" si="5"/>
        <v>0</v>
      </c>
      <c r="K256" s="156"/>
      <c r="L256" s="157"/>
      <c r="M256" s="158"/>
      <c r="N256" s="159"/>
      <c r="O256" s="160"/>
      <c r="P256" s="160"/>
      <c r="Q256" s="160"/>
      <c r="R256" s="160"/>
      <c r="S256" s="161"/>
      <c r="U256" s="162"/>
      <c r="AQ256" s="163"/>
      <c r="AS256" s="163"/>
      <c r="AT256" s="163"/>
      <c r="AX256" s="163"/>
      <c r="BD256" s="164"/>
      <c r="BE256" s="164"/>
      <c r="BF256" s="164"/>
      <c r="BG256" s="164"/>
      <c r="BH256" s="164"/>
      <c r="BI256" s="163"/>
      <c r="BJ256" s="164"/>
      <c r="BK256" s="163"/>
      <c r="BL256" s="163"/>
    </row>
    <row r="257" spans="2:64" s="154" customFormat="1" ht="16.5" customHeight="1">
      <c r="B257" s="155"/>
      <c r="C257" s="132">
        <v>123</v>
      </c>
      <c r="D257" s="132" t="s">
        <v>96</v>
      </c>
      <c r="E257" s="133" t="s">
        <v>189</v>
      </c>
      <c r="F257" s="134" t="s">
        <v>362</v>
      </c>
      <c r="G257" s="135" t="s">
        <v>134</v>
      </c>
      <c r="H257" s="136">
        <v>0</v>
      </c>
      <c r="I257" s="137">
        <v>0</v>
      </c>
      <c r="J257" s="138">
        <f t="shared" si="5"/>
        <v>0</v>
      </c>
      <c r="K257" s="156"/>
      <c r="L257" s="157"/>
      <c r="M257" s="158"/>
      <c r="N257" s="159"/>
      <c r="O257" s="160"/>
      <c r="P257" s="160"/>
      <c r="Q257" s="160"/>
      <c r="R257" s="160"/>
      <c r="S257" s="161"/>
      <c r="U257" s="162"/>
      <c r="AQ257" s="163"/>
      <c r="AS257" s="163"/>
      <c r="AT257" s="163"/>
      <c r="AX257" s="163"/>
      <c r="BD257" s="164"/>
      <c r="BE257" s="164"/>
      <c r="BF257" s="164"/>
      <c r="BG257" s="164"/>
      <c r="BH257" s="164"/>
      <c r="BI257" s="163"/>
      <c r="BJ257" s="164"/>
      <c r="BK257" s="163"/>
      <c r="BL257" s="163"/>
    </row>
    <row r="258" spans="2:62" s="108" customFormat="1" ht="18.75" customHeight="1">
      <c r="B258" s="109"/>
      <c r="D258" s="110" t="s">
        <v>87</v>
      </c>
      <c r="E258" s="181">
        <v>999</v>
      </c>
      <c r="F258" s="181" t="s">
        <v>363</v>
      </c>
      <c r="I258" s="111"/>
      <c r="J258" s="182">
        <f>SUBTOTAL(9,J259:J263)</f>
        <v>0</v>
      </c>
      <c r="L258" s="113"/>
      <c r="M258" s="114"/>
      <c r="N258" s="114"/>
      <c r="O258" s="115"/>
      <c r="P258" s="114"/>
      <c r="Q258" s="115"/>
      <c r="R258" s="114"/>
      <c r="S258" s="116"/>
      <c r="U258" s="117"/>
      <c r="AQ258" s="110"/>
      <c r="AS258" s="118"/>
      <c r="AT258" s="118"/>
      <c r="AX258" s="110"/>
      <c r="BJ258" s="119"/>
    </row>
    <row r="259" spans="2:62" s="108" customFormat="1" ht="18.75" customHeight="1">
      <c r="B259" s="109"/>
      <c r="C259" s="132">
        <v>101</v>
      </c>
      <c r="D259" s="132" t="s">
        <v>96</v>
      </c>
      <c r="E259" s="133" t="s">
        <v>364</v>
      </c>
      <c r="F259" s="134" t="s">
        <v>365</v>
      </c>
      <c r="G259" s="135" t="s">
        <v>134</v>
      </c>
      <c r="H259" s="137">
        <v>2.7</v>
      </c>
      <c r="I259" s="137">
        <v>0</v>
      </c>
      <c r="J259" s="138">
        <f>ROUND(I259*H259,2)</f>
        <v>0</v>
      </c>
      <c r="L259" s="113"/>
      <c r="M259" s="114"/>
      <c r="N259" s="114"/>
      <c r="O259" s="115"/>
      <c r="P259" s="114"/>
      <c r="Q259" s="115"/>
      <c r="R259" s="114"/>
      <c r="S259" s="116"/>
      <c r="U259" s="117"/>
      <c r="AQ259" s="110"/>
      <c r="AS259" s="118"/>
      <c r="AT259" s="118"/>
      <c r="AX259" s="110"/>
      <c r="BJ259" s="119"/>
    </row>
    <row r="260" spans="2:62" s="108" customFormat="1" ht="18.75" customHeight="1">
      <c r="B260" s="109"/>
      <c r="C260" s="132">
        <v>102</v>
      </c>
      <c r="D260" s="132" t="s">
        <v>96</v>
      </c>
      <c r="E260" s="133" t="s">
        <v>366</v>
      </c>
      <c r="F260" s="134" t="s">
        <v>367</v>
      </c>
      <c r="G260" s="135" t="s">
        <v>134</v>
      </c>
      <c r="H260" s="137">
        <v>1.5</v>
      </c>
      <c r="I260" s="137">
        <v>0</v>
      </c>
      <c r="J260" s="138">
        <f>ROUND(I260*H260,2)</f>
        <v>0</v>
      </c>
      <c r="L260" s="113"/>
      <c r="M260" s="114"/>
      <c r="N260" s="114"/>
      <c r="O260" s="115"/>
      <c r="P260" s="114"/>
      <c r="Q260" s="115"/>
      <c r="R260" s="114"/>
      <c r="S260" s="116"/>
      <c r="U260" s="117"/>
      <c r="AQ260" s="110"/>
      <c r="AS260" s="118"/>
      <c r="AT260" s="118"/>
      <c r="AX260" s="110"/>
      <c r="BJ260" s="119"/>
    </row>
    <row r="261" spans="2:62" s="108" customFormat="1" ht="18.75" customHeight="1">
      <c r="B261" s="109"/>
      <c r="C261" s="132">
        <v>103</v>
      </c>
      <c r="D261" s="132" t="s">
        <v>96</v>
      </c>
      <c r="E261" s="133" t="s">
        <v>368</v>
      </c>
      <c r="F261" s="134" t="s">
        <v>369</v>
      </c>
      <c r="G261" s="135" t="s">
        <v>134</v>
      </c>
      <c r="H261" s="137">
        <v>2.5</v>
      </c>
      <c r="I261" s="137">
        <v>0</v>
      </c>
      <c r="J261" s="138">
        <f>ROUND(I261*H261,2)</f>
        <v>0</v>
      </c>
      <c r="L261" s="113"/>
      <c r="M261" s="114"/>
      <c r="N261" s="114"/>
      <c r="O261" s="115"/>
      <c r="P261" s="114"/>
      <c r="Q261" s="115"/>
      <c r="R261" s="114"/>
      <c r="S261" s="116"/>
      <c r="U261" s="117"/>
      <c r="AQ261" s="110"/>
      <c r="AS261" s="118"/>
      <c r="AT261" s="118"/>
      <c r="AX261" s="110"/>
      <c r="BJ261" s="119"/>
    </row>
    <row r="262" spans="2:62" s="108" customFormat="1" ht="25.5" customHeight="1">
      <c r="B262" s="109"/>
      <c r="C262" s="132">
        <v>104</v>
      </c>
      <c r="D262" s="132" t="s">
        <v>96</v>
      </c>
      <c r="E262" s="133" t="s">
        <v>370</v>
      </c>
      <c r="F262" s="134" t="s">
        <v>371</v>
      </c>
      <c r="G262" s="135" t="s">
        <v>179</v>
      </c>
      <c r="H262" s="137">
        <v>1</v>
      </c>
      <c r="I262" s="137">
        <v>0</v>
      </c>
      <c r="J262" s="138">
        <f>ROUND(I262*H262,2)</f>
        <v>0</v>
      </c>
      <c r="L262" s="113"/>
      <c r="M262" s="114"/>
      <c r="N262" s="114"/>
      <c r="O262" s="115"/>
      <c r="P262" s="114"/>
      <c r="Q262" s="115"/>
      <c r="R262" s="114"/>
      <c r="S262" s="116"/>
      <c r="U262" s="117"/>
      <c r="AQ262" s="110"/>
      <c r="AS262" s="118"/>
      <c r="AT262" s="118"/>
      <c r="AX262" s="110"/>
      <c r="BJ262" s="119"/>
    </row>
    <row r="263" spans="2:62" s="108" customFormat="1" ht="18.75" customHeight="1">
      <c r="B263" s="109"/>
      <c r="C263" s="132">
        <v>105</v>
      </c>
      <c r="D263" s="132" t="s">
        <v>96</v>
      </c>
      <c r="E263" s="133" t="s">
        <v>372</v>
      </c>
      <c r="F263" s="134" t="s">
        <v>373</v>
      </c>
      <c r="G263" s="135" t="s">
        <v>179</v>
      </c>
      <c r="H263" s="137">
        <v>1</v>
      </c>
      <c r="I263" s="137">
        <v>0</v>
      </c>
      <c r="J263" s="138">
        <f>ROUND(I263*H263,2)</f>
        <v>0</v>
      </c>
      <c r="L263" s="113"/>
      <c r="M263" s="114"/>
      <c r="N263" s="114"/>
      <c r="O263" s="115"/>
      <c r="P263" s="114"/>
      <c r="Q263" s="115"/>
      <c r="R263" s="114"/>
      <c r="S263" s="116"/>
      <c r="U263" s="117"/>
      <c r="AQ263" s="110"/>
      <c r="AS263" s="118"/>
      <c r="AT263" s="118"/>
      <c r="AX263" s="110"/>
      <c r="BJ263" s="119"/>
    </row>
    <row r="264" spans="2:21" s="154" customFormat="1" ht="16.5" customHeight="1">
      <c r="B264" s="183"/>
      <c r="C264" s="184"/>
      <c r="D264" s="184"/>
      <c r="E264" s="184"/>
      <c r="F264" s="185"/>
      <c r="G264" s="184"/>
      <c r="H264" s="184"/>
      <c r="I264" s="184"/>
      <c r="J264" s="184"/>
      <c r="K264" s="184"/>
      <c r="U264" s="162"/>
    </row>
    <row r="265" spans="6:256" s="139" customFormat="1" ht="16.5" customHeight="1">
      <c r="F265" s="159"/>
      <c r="IV265" s="186"/>
    </row>
    <row r="266" s="139" customFormat="1" ht="16.5" customHeight="1">
      <c r="IV266" s="186"/>
    </row>
    <row r="267" s="139" customFormat="1" ht="16.5" customHeight="1">
      <c r="IV267" s="186"/>
    </row>
    <row r="268" s="139" customFormat="1" ht="16.5" customHeight="1">
      <c r="IV268" s="186"/>
    </row>
    <row r="269" s="139" customFormat="1" ht="16.5" customHeight="1">
      <c r="IV269" s="186"/>
    </row>
    <row r="270" s="139" customFormat="1" ht="16.5" customHeight="1">
      <c r="IV270" s="186"/>
    </row>
    <row r="271" s="139" customFormat="1" ht="16.5" customHeight="1">
      <c r="IV271" s="186"/>
    </row>
    <row r="272" s="139" customFormat="1" ht="16.5" customHeight="1">
      <c r="IV272" s="186"/>
    </row>
    <row r="273" s="139" customFormat="1" ht="16.5" customHeight="1">
      <c r="IV273" s="186"/>
    </row>
    <row r="274" s="139" customFormat="1" ht="16.5" customHeight="1">
      <c r="IV274" s="186"/>
    </row>
    <row r="275" s="139" customFormat="1" ht="16.5" customHeight="1">
      <c r="IV275" s="186"/>
    </row>
    <row r="276" s="139" customFormat="1" ht="16.5" customHeight="1">
      <c r="IV276" s="186"/>
    </row>
    <row r="277" s="139" customFormat="1" ht="16.5" customHeight="1">
      <c r="IV277" s="186"/>
    </row>
    <row r="278" s="139" customFormat="1" ht="16.5" customHeight="1">
      <c r="IV278" s="186"/>
    </row>
    <row r="279" s="139" customFormat="1" ht="16.5" customHeight="1">
      <c r="IV279" s="186"/>
    </row>
    <row r="280" s="139" customFormat="1" ht="16.5" customHeight="1">
      <c r="IV280" s="186"/>
    </row>
    <row r="281" s="139" customFormat="1" ht="16.5" customHeight="1">
      <c r="IV281" s="186"/>
    </row>
    <row r="282" s="139" customFormat="1" ht="16.5" customHeight="1">
      <c r="IV282" s="186"/>
    </row>
    <row r="283" s="139" customFormat="1" ht="16.5" customHeight="1">
      <c r="IV283" s="186"/>
    </row>
    <row r="284" s="139" customFormat="1" ht="16.5" customHeight="1">
      <c r="IV284" s="186"/>
    </row>
    <row r="285" s="139" customFormat="1" ht="16.5" customHeight="1">
      <c r="IV285" s="186"/>
    </row>
    <row r="286" s="139" customFormat="1" ht="16.5" customHeight="1">
      <c r="IV286" s="186"/>
    </row>
    <row r="287" s="139" customFormat="1" ht="16.5" customHeight="1">
      <c r="IV287" s="186"/>
    </row>
    <row r="288" s="139" customFormat="1" ht="16.5" customHeight="1">
      <c r="IV288" s="186"/>
    </row>
    <row r="289" s="139" customFormat="1" ht="16.5" customHeight="1">
      <c r="IV289" s="186"/>
    </row>
    <row r="290" s="139" customFormat="1" ht="16.5" customHeight="1">
      <c r="IV290" s="186"/>
    </row>
    <row r="291" s="139" customFormat="1" ht="16.5" customHeight="1">
      <c r="IV291" s="186"/>
    </row>
    <row r="292" s="139" customFormat="1" ht="16.5" customHeight="1">
      <c r="IV292" s="186"/>
    </row>
    <row r="293" s="139" customFormat="1" ht="16.5" customHeight="1">
      <c r="IV293" s="186"/>
    </row>
    <row r="294" s="139" customFormat="1" ht="16.5" customHeight="1">
      <c r="IV294" s="186"/>
    </row>
    <row r="295" s="139" customFormat="1" ht="16.5" customHeight="1">
      <c r="IV295" s="186"/>
    </row>
    <row r="296" s="139" customFormat="1" ht="16.5" customHeight="1">
      <c r="IV296" s="186"/>
    </row>
    <row r="297" s="139" customFormat="1" ht="16.5" customHeight="1">
      <c r="IV297" s="186"/>
    </row>
    <row r="298" s="139" customFormat="1" ht="16.5" customHeight="1">
      <c r="IV298" s="186"/>
    </row>
    <row r="299" s="187" customFormat="1" ht="16.5" customHeight="1">
      <c r="IV299" s="188"/>
    </row>
    <row r="300" s="187" customFormat="1" ht="16.5" customHeight="1">
      <c r="IV300" s="188"/>
    </row>
    <row r="301" s="187" customFormat="1" ht="16.5" customHeight="1">
      <c r="IV301" s="188"/>
    </row>
    <row r="302" s="187" customFormat="1" ht="16.5" customHeight="1">
      <c r="IV302" s="188"/>
    </row>
    <row r="303" s="187" customFormat="1" ht="16.5" customHeight="1">
      <c r="IV303" s="188"/>
    </row>
    <row r="304" s="187" customFormat="1" ht="16.5" customHeight="1">
      <c r="IV304" s="188"/>
    </row>
    <row r="305" s="187" customFormat="1" ht="16.5" customHeight="1">
      <c r="IV305" s="188"/>
    </row>
    <row r="306" s="187" customFormat="1" ht="16.5" customHeight="1">
      <c r="IV306" s="188"/>
    </row>
    <row r="307" s="187" customFormat="1" ht="16.5" customHeight="1">
      <c r="IV307" s="188"/>
    </row>
    <row r="308" s="187" customFormat="1" ht="16.5" customHeight="1">
      <c r="IV308" s="188"/>
    </row>
    <row r="309" s="187" customFormat="1" ht="16.5" customHeight="1">
      <c r="IV309" s="188"/>
    </row>
    <row r="310" s="187" customFormat="1" ht="16.5" customHeight="1">
      <c r="IV310" s="188"/>
    </row>
    <row r="311" s="187" customFormat="1" ht="16.5" customHeight="1">
      <c r="IV311" s="188"/>
    </row>
    <row r="312" s="187" customFormat="1" ht="16.5" customHeight="1">
      <c r="IV312" s="188"/>
    </row>
    <row r="313" s="187" customFormat="1" ht="16.5" customHeight="1">
      <c r="IV313" s="188"/>
    </row>
    <row r="314" s="187" customFormat="1" ht="16.5" customHeight="1">
      <c r="IV314" s="188"/>
    </row>
    <row r="315" s="187" customFormat="1" ht="16.5" customHeight="1">
      <c r="IV315" s="188"/>
    </row>
    <row r="316" s="187" customFormat="1" ht="16.5" customHeight="1">
      <c r="IV316" s="188"/>
    </row>
    <row r="317" s="187" customFormat="1" ht="16.5" customHeight="1">
      <c r="IV317" s="188"/>
    </row>
    <row r="318" s="187" customFormat="1" ht="16.5" customHeight="1">
      <c r="IV318" s="188"/>
    </row>
    <row r="319" s="187" customFormat="1" ht="16.5" customHeight="1">
      <c r="IV319" s="188"/>
    </row>
    <row r="320" s="187" customFormat="1" ht="16.5" customHeight="1">
      <c r="IV320" s="188"/>
    </row>
    <row r="321" s="187" customFormat="1" ht="16.5" customHeight="1">
      <c r="IV321" s="188"/>
    </row>
    <row r="322" s="187" customFormat="1" ht="16.5" customHeight="1">
      <c r="IV322" s="188"/>
    </row>
    <row r="323" s="187" customFormat="1" ht="16.5" customHeight="1">
      <c r="IV323" s="188"/>
    </row>
    <row r="324" s="187" customFormat="1" ht="16.5" customHeight="1">
      <c r="IV324" s="188"/>
    </row>
    <row r="325" s="187" customFormat="1" ht="16.5" customHeight="1">
      <c r="IV325" s="188"/>
    </row>
    <row r="326" s="187" customFormat="1" ht="16.5" customHeight="1">
      <c r="IV326" s="188"/>
    </row>
    <row r="327" s="187" customFormat="1" ht="16.5" customHeight="1">
      <c r="IV327" s="188"/>
    </row>
    <row r="328" s="187" customFormat="1" ht="16.5" customHeight="1">
      <c r="IV328" s="188"/>
    </row>
    <row r="329" s="187" customFormat="1" ht="16.5" customHeight="1">
      <c r="IV329" s="188"/>
    </row>
    <row r="330" s="187" customFormat="1" ht="16.5" customHeight="1">
      <c r="IV330" s="188"/>
    </row>
    <row r="331" s="187" customFormat="1" ht="16.5" customHeight="1">
      <c r="IV331" s="188"/>
    </row>
    <row r="332" s="187" customFormat="1" ht="16.5" customHeight="1">
      <c r="IV332" s="188"/>
    </row>
    <row r="333" s="187" customFormat="1" ht="16.5" customHeight="1">
      <c r="IV333" s="188"/>
    </row>
    <row r="334" s="187" customFormat="1" ht="16.5" customHeight="1">
      <c r="IV334" s="188"/>
    </row>
    <row r="335" s="187" customFormat="1" ht="16.5" customHeight="1">
      <c r="IV335" s="188"/>
    </row>
    <row r="336" s="187" customFormat="1" ht="16.5" customHeight="1">
      <c r="IV336" s="188"/>
    </row>
    <row r="337" s="187" customFormat="1" ht="16.5" customHeight="1">
      <c r="IV337" s="188"/>
    </row>
    <row r="338" s="187" customFormat="1" ht="16.5" customHeight="1">
      <c r="IV338" s="188"/>
    </row>
    <row r="339" s="187" customFormat="1" ht="16.5" customHeight="1">
      <c r="IV339" s="188"/>
    </row>
    <row r="340" s="187" customFormat="1" ht="16.5" customHeight="1">
      <c r="IV340" s="188"/>
    </row>
    <row r="341" s="187" customFormat="1" ht="16.5" customHeight="1">
      <c r="IV341" s="188"/>
    </row>
    <row r="342" s="187" customFormat="1" ht="16.5" customHeight="1">
      <c r="IV342" s="188"/>
    </row>
    <row r="343" s="187" customFormat="1" ht="16.5" customHeight="1">
      <c r="IV343" s="188"/>
    </row>
    <row r="344" s="187" customFormat="1" ht="16.5" customHeight="1">
      <c r="IV344" s="188"/>
    </row>
    <row r="345" s="187" customFormat="1" ht="16.5" customHeight="1">
      <c r="IV345" s="188"/>
    </row>
    <row r="346" s="187" customFormat="1" ht="16.5" customHeight="1">
      <c r="IV346" s="188"/>
    </row>
    <row r="347" s="187" customFormat="1" ht="16.5" customHeight="1">
      <c r="IV347" s="188"/>
    </row>
    <row r="348" s="187" customFormat="1" ht="16.5" customHeight="1">
      <c r="IV348" s="188"/>
    </row>
    <row r="349" s="187" customFormat="1" ht="16.5" customHeight="1">
      <c r="IV349" s="188"/>
    </row>
    <row r="350" s="187" customFormat="1" ht="16.5" customHeight="1">
      <c r="IV350" s="188"/>
    </row>
    <row r="351" s="187" customFormat="1" ht="16.5" customHeight="1">
      <c r="IV351" s="188"/>
    </row>
    <row r="352" s="187" customFormat="1" ht="16.5" customHeight="1">
      <c r="IV352" s="188"/>
    </row>
    <row r="353" s="187" customFormat="1" ht="16.5" customHeight="1">
      <c r="IV353" s="188"/>
    </row>
    <row r="354" s="187" customFormat="1" ht="16.5" customHeight="1">
      <c r="IV354" s="188"/>
    </row>
    <row r="355" s="187" customFormat="1" ht="16.5" customHeight="1">
      <c r="IV355" s="188"/>
    </row>
    <row r="356" s="187" customFormat="1" ht="16.5" customHeight="1">
      <c r="IV356" s="188"/>
    </row>
    <row r="357" s="187" customFormat="1" ht="16.5" customHeight="1">
      <c r="IV357" s="188"/>
    </row>
    <row r="358" s="187" customFormat="1" ht="16.5" customHeight="1">
      <c r="IV358" s="188"/>
    </row>
    <row r="359" s="187" customFormat="1" ht="16.5" customHeight="1">
      <c r="IV359" s="188"/>
    </row>
    <row r="360" s="187" customFormat="1" ht="16.5" customHeight="1">
      <c r="IV360" s="188"/>
    </row>
    <row r="361" s="187" customFormat="1" ht="16.5" customHeight="1">
      <c r="IV361" s="188"/>
    </row>
    <row r="362" s="187" customFormat="1" ht="16.5" customHeight="1">
      <c r="IV362" s="188"/>
    </row>
    <row r="363" s="187" customFormat="1" ht="16.5" customHeight="1">
      <c r="IV363" s="188"/>
    </row>
    <row r="364" s="187" customFormat="1" ht="16.5" customHeight="1">
      <c r="IV364" s="188"/>
    </row>
    <row r="365" s="187" customFormat="1" ht="16.5" customHeight="1">
      <c r="IV365" s="188"/>
    </row>
    <row r="366" s="187" customFormat="1" ht="16.5" customHeight="1">
      <c r="IV366" s="188"/>
    </row>
    <row r="367" s="187" customFormat="1" ht="16.5" customHeight="1">
      <c r="IV367" s="188"/>
    </row>
    <row r="368" s="187" customFormat="1" ht="16.5" customHeight="1">
      <c r="IV368" s="188"/>
    </row>
    <row r="369" s="187" customFormat="1" ht="16.5" customHeight="1">
      <c r="IV369" s="188"/>
    </row>
    <row r="370" s="187" customFormat="1" ht="16.5" customHeight="1">
      <c r="IV370" s="188"/>
    </row>
    <row r="371" s="187" customFormat="1" ht="16.5" customHeight="1">
      <c r="IV371" s="188"/>
    </row>
    <row r="372" s="187" customFormat="1" ht="16.5" customHeight="1">
      <c r="IV372" s="188"/>
    </row>
    <row r="373" s="187" customFormat="1" ht="16.5" customHeight="1">
      <c r="IV373" s="188"/>
    </row>
    <row r="374" s="187" customFormat="1" ht="16.5" customHeight="1">
      <c r="IV374" s="188"/>
    </row>
    <row r="375" s="187" customFormat="1" ht="16.5" customHeight="1">
      <c r="IV375" s="188"/>
    </row>
    <row r="376" s="187" customFormat="1" ht="16.5" customHeight="1">
      <c r="IV376" s="188"/>
    </row>
    <row r="377" s="187" customFormat="1" ht="16.5" customHeight="1">
      <c r="IV377" s="188"/>
    </row>
    <row r="378" s="187" customFormat="1" ht="16.5" customHeight="1">
      <c r="IV378" s="188"/>
    </row>
  </sheetData>
  <sheetProtection selectLockedCells="1" selectUnlockedCells="1"/>
  <autoFilter ref="C121:K215"/>
  <mergeCells count="18">
    <mergeCell ref="D100:F100"/>
    <mergeCell ref="D101:F101"/>
    <mergeCell ref="D102:F102"/>
    <mergeCell ref="D103:F103"/>
    <mergeCell ref="E112:H112"/>
    <mergeCell ref="E114:H114"/>
    <mergeCell ref="D93:F93"/>
    <mergeCell ref="D95:F95"/>
    <mergeCell ref="D96:F96"/>
    <mergeCell ref="D97:F97"/>
    <mergeCell ref="D98:F98"/>
    <mergeCell ref="D99:F99"/>
    <mergeCell ref="E7:H7"/>
    <mergeCell ref="E9:H9"/>
    <mergeCell ref="E18:H18"/>
    <mergeCell ref="E27:H27"/>
    <mergeCell ref="E81:H81"/>
    <mergeCell ref="E83:H83"/>
  </mergeCells>
  <printOptions/>
  <pageMargins left="0.39375" right="0.39375" top="0.39375" bottom="0.2826388888888889" header="0.5118055555555555" footer="0.5118055555555555"/>
  <pageSetup fitToHeight="10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J142"/>
  <sheetViews>
    <sheetView showGridLines="0" zoomScalePageLayoutView="0" workbookViewId="0" topLeftCell="A1">
      <selection activeCell="E21" sqref="E21"/>
    </sheetView>
  </sheetViews>
  <sheetFormatPr defaultColWidth="11.57421875" defaultRowHeight="12.75"/>
  <cols>
    <col min="1" max="1" width="6.7109375" style="23" customWidth="1"/>
    <col min="2" max="2" width="0.85546875" style="23" customWidth="1"/>
    <col min="3" max="3" width="3.28125" style="23" customWidth="1"/>
    <col min="4" max="4" width="3.421875" style="23" customWidth="1"/>
    <col min="5" max="5" width="13.7109375" style="23" customWidth="1"/>
    <col min="6" max="6" width="40.7109375" style="23" customWidth="1"/>
    <col min="7" max="7" width="6.00390625" style="23" customWidth="1"/>
    <col min="8" max="8" width="11.140625" style="23" customWidth="1"/>
    <col min="9" max="9" width="12.7109375" style="23" customWidth="1"/>
    <col min="10" max="10" width="17.7109375" style="23" customWidth="1"/>
    <col min="11" max="11" width="7.00390625" style="23" customWidth="1"/>
    <col min="12" max="20" width="0" style="23" hidden="1" customWidth="1"/>
    <col min="21" max="21" width="9.8515625" style="23" customWidth="1"/>
    <col min="22" max="22" width="13.140625" style="23" customWidth="1"/>
    <col min="23" max="23" width="9.8515625" style="23" customWidth="1"/>
    <col min="24" max="24" width="12.00390625" style="23" customWidth="1"/>
    <col min="25" max="25" width="8.7109375" style="23" customWidth="1"/>
    <col min="26" max="26" width="12.00390625" style="23" customWidth="1"/>
    <col min="27" max="27" width="13.140625" style="23" customWidth="1"/>
    <col min="28" max="28" width="8.7109375" style="23" customWidth="1"/>
    <col min="29" max="29" width="12.00390625" style="23" customWidth="1"/>
    <col min="30" max="30" width="13.140625" style="23" customWidth="1"/>
    <col min="31" max="42" width="6.7109375" style="23" customWidth="1"/>
    <col min="43" max="64" width="7.00390625" style="23" customWidth="1"/>
    <col min="65" max="255" width="6.7109375" style="23" customWidth="1"/>
  </cols>
  <sheetData>
    <row r="2" spans="12:45" ht="36.75" customHeight="1">
      <c r="L2" s="24"/>
      <c r="M2" s="24"/>
      <c r="N2" s="24"/>
      <c r="O2" s="24"/>
      <c r="P2" s="24"/>
      <c r="Q2" s="24"/>
      <c r="R2" s="24"/>
      <c r="S2" s="24"/>
      <c r="T2" s="24"/>
      <c r="U2" s="189"/>
      <c r="AS2" s="25" t="s">
        <v>17</v>
      </c>
    </row>
    <row r="3" spans="2:45" ht="6.7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U3" s="28"/>
      <c r="AS3" s="25" t="s">
        <v>18</v>
      </c>
    </row>
    <row r="4" spans="2:45" ht="24.75" customHeight="1">
      <c r="B4" s="29"/>
      <c r="D4" s="30" t="s">
        <v>19</v>
      </c>
      <c r="L4" s="31"/>
      <c r="U4" s="28"/>
      <c r="AS4" s="25" t="s">
        <v>21</v>
      </c>
    </row>
    <row r="5" spans="2:21" ht="6.75" customHeight="1">
      <c r="B5" s="29"/>
      <c r="U5" s="28"/>
    </row>
    <row r="6" spans="2:21" ht="12" customHeight="1">
      <c r="B6" s="29"/>
      <c r="D6" s="32" t="s">
        <v>1</v>
      </c>
      <c r="U6" s="28"/>
    </row>
    <row r="7" spans="2:21" ht="26.25" customHeight="1">
      <c r="B7" s="29"/>
      <c r="E7" s="352" t="s">
        <v>374</v>
      </c>
      <c r="F7" s="352"/>
      <c r="G7" s="352"/>
      <c r="H7" s="352"/>
      <c r="U7" s="28"/>
    </row>
    <row r="8" spans="1:30" s="35" customFormat="1" ht="12" customHeight="1">
      <c r="A8" s="33"/>
      <c r="B8" s="34"/>
      <c r="C8" s="33"/>
      <c r="D8" s="32" t="s">
        <v>23</v>
      </c>
      <c r="E8" s="33"/>
      <c r="F8" s="33"/>
      <c r="G8" s="33"/>
      <c r="H8" s="33"/>
      <c r="I8" s="33"/>
      <c r="J8" s="33"/>
      <c r="K8" s="33"/>
      <c r="R8" s="33"/>
      <c r="S8" s="33"/>
      <c r="T8" s="33"/>
      <c r="U8" s="36"/>
      <c r="V8" s="33"/>
      <c r="W8" s="33"/>
      <c r="X8" s="33"/>
      <c r="Y8" s="33"/>
      <c r="Z8" s="33"/>
      <c r="AA8" s="33"/>
      <c r="AB8" s="33"/>
      <c r="AC8" s="33"/>
      <c r="AD8" s="33"/>
    </row>
    <row r="9" spans="1:30" s="35" customFormat="1" ht="16.5" customHeight="1">
      <c r="A9" s="33"/>
      <c r="B9" s="34"/>
      <c r="C9" s="33"/>
      <c r="D9" s="33"/>
      <c r="E9" s="353" t="s">
        <v>24</v>
      </c>
      <c r="F9" s="353"/>
      <c r="G9" s="353"/>
      <c r="H9" s="353"/>
      <c r="I9" s="33"/>
      <c r="J9" s="33"/>
      <c r="K9" s="33"/>
      <c r="R9" s="33"/>
      <c r="S9" s="33"/>
      <c r="T9" s="33"/>
      <c r="U9" s="36"/>
      <c r="V9" s="33"/>
      <c r="W9" s="33"/>
      <c r="X9" s="33"/>
      <c r="Y9" s="33"/>
      <c r="Z9" s="33"/>
      <c r="AA9" s="33"/>
      <c r="AB9" s="33"/>
      <c r="AC9" s="33"/>
      <c r="AD9" s="33"/>
    </row>
    <row r="10" spans="1:30" s="35" customFormat="1" ht="11.25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R10" s="33"/>
      <c r="S10" s="33"/>
      <c r="T10" s="33"/>
      <c r="U10" s="36"/>
      <c r="V10" s="33"/>
      <c r="W10" s="33"/>
      <c r="X10" s="33"/>
      <c r="Y10" s="33"/>
      <c r="Z10" s="33"/>
      <c r="AA10" s="33"/>
      <c r="AB10" s="33"/>
      <c r="AC10" s="33"/>
      <c r="AD10" s="33"/>
    </row>
    <row r="11" spans="1:30" s="35" customFormat="1" ht="12" customHeight="1">
      <c r="A11" s="33"/>
      <c r="B11" s="34"/>
      <c r="C11" s="33"/>
      <c r="D11" s="32" t="s">
        <v>25</v>
      </c>
      <c r="E11" s="33"/>
      <c r="F11" s="37"/>
      <c r="G11" s="33"/>
      <c r="H11" s="33"/>
      <c r="I11" s="32" t="s">
        <v>26</v>
      </c>
      <c r="J11" s="37"/>
      <c r="K11" s="33"/>
      <c r="R11" s="33"/>
      <c r="S11" s="33"/>
      <c r="T11" s="33"/>
      <c r="U11" s="36"/>
      <c r="V11" s="33"/>
      <c r="W11" s="33"/>
      <c r="X11" s="33"/>
      <c r="Y11" s="33"/>
      <c r="Z11" s="33"/>
      <c r="AA11" s="33"/>
      <c r="AB11" s="33"/>
      <c r="AC11" s="33"/>
      <c r="AD11" s="33"/>
    </row>
    <row r="12" spans="1:30" s="35" customFormat="1" ht="12" customHeight="1">
      <c r="A12" s="33"/>
      <c r="B12" s="34"/>
      <c r="C12" s="33"/>
      <c r="D12" s="32" t="s">
        <v>27</v>
      </c>
      <c r="E12" s="33"/>
      <c r="F12" s="37" t="s">
        <v>28</v>
      </c>
      <c r="G12" s="33"/>
      <c r="H12" s="33"/>
      <c r="I12" s="32" t="s">
        <v>7</v>
      </c>
      <c r="J12" s="38">
        <v>45306</v>
      </c>
      <c r="K12" s="33"/>
      <c r="R12" s="33"/>
      <c r="S12" s="33"/>
      <c r="T12" s="33"/>
      <c r="U12" s="36"/>
      <c r="V12" s="33"/>
      <c r="W12" s="33"/>
      <c r="X12" s="33"/>
      <c r="Y12" s="33"/>
      <c r="Z12" s="33"/>
      <c r="AA12" s="33"/>
      <c r="AB12" s="33"/>
      <c r="AC12" s="33"/>
      <c r="AD12" s="33"/>
    </row>
    <row r="13" spans="1:30" s="35" customFormat="1" ht="10.5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R13" s="33"/>
      <c r="S13" s="33"/>
      <c r="T13" s="33"/>
      <c r="U13" s="36"/>
      <c r="V13" s="33"/>
      <c r="W13" s="33"/>
      <c r="X13" s="33"/>
      <c r="Y13" s="33"/>
      <c r="Z13" s="33"/>
      <c r="AA13" s="33"/>
      <c r="AB13" s="33"/>
      <c r="AC13" s="33"/>
      <c r="AD13" s="33"/>
    </row>
    <row r="14" spans="1:30" s="35" customFormat="1" ht="12" customHeight="1">
      <c r="A14" s="33"/>
      <c r="B14" s="34"/>
      <c r="C14" s="33"/>
      <c r="D14" s="32" t="s">
        <v>29</v>
      </c>
      <c r="E14" s="33"/>
      <c r="F14" s="33"/>
      <c r="G14" s="33"/>
      <c r="H14" s="33"/>
      <c r="I14" s="32" t="s">
        <v>30</v>
      </c>
      <c r="J14" s="37"/>
      <c r="K14" s="33"/>
      <c r="R14" s="33"/>
      <c r="S14" s="33"/>
      <c r="T14" s="33"/>
      <c r="U14" s="36"/>
      <c r="V14" s="33"/>
      <c r="W14" s="33"/>
      <c r="X14" s="33"/>
      <c r="Y14" s="33"/>
      <c r="Z14" s="33"/>
      <c r="AA14" s="33"/>
      <c r="AB14" s="33"/>
      <c r="AC14" s="33"/>
      <c r="AD14" s="33"/>
    </row>
    <row r="15" spans="1:30" s="35" customFormat="1" ht="18" customHeight="1">
      <c r="A15" s="33"/>
      <c r="B15" s="34"/>
      <c r="C15" s="33"/>
      <c r="D15" s="33"/>
      <c r="E15" s="37" t="s">
        <v>6</v>
      </c>
      <c r="F15" s="33"/>
      <c r="G15" s="33"/>
      <c r="H15" s="33"/>
      <c r="I15" s="32" t="s">
        <v>32</v>
      </c>
      <c r="J15" s="37"/>
      <c r="K15" s="33"/>
      <c r="R15" s="33"/>
      <c r="S15" s="33"/>
      <c r="T15" s="33"/>
      <c r="U15" s="36"/>
      <c r="V15" s="33"/>
      <c r="W15" s="33"/>
      <c r="X15" s="33"/>
      <c r="Y15" s="33"/>
      <c r="Z15" s="33"/>
      <c r="AA15" s="33"/>
      <c r="AB15" s="33"/>
      <c r="AC15" s="33"/>
      <c r="AD15" s="33"/>
    </row>
    <row r="16" spans="1:30" s="35" customFormat="1" ht="6.7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R16" s="33"/>
      <c r="S16" s="33"/>
      <c r="T16" s="33"/>
      <c r="U16" s="36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s="35" customFormat="1" ht="12" customHeight="1">
      <c r="A17" s="33"/>
      <c r="B17" s="34"/>
      <c r="C17" s="33"/>
      <c r="D17" s="32" t="s">
        <v>33</v>
      </c>
      <c r="E17" s="33"/>
      <c r="F17" s="33"/>
      <c r="G17" s="33"/>
      <c r="H17" s="33"/>
      <c r="I17" s="32" t="s">
        <v>30</v>
      </c>
      <c r="J17" s="39"/>
      <c r="K17" s="33"/>
      <c r="R17" s="33"/>
      <c r="S17" s="33"/>
      <c r="T17" s="33"/>
      <c r="U17" s="36"/>
      <c r="V17" s="33"/>
      <c r="W17" s="33"/>
      <c r="X17" s="33"/>
      <c r="Y17" s="33"/>
      <c r="Z17" s="33"/>
      <c r="AA17" s="33"/>
      <c r="AB17" s="33"/>
      <c r="AC17" s="33"/>
      <c r="AD17" s="33"/>
    </row>
    <row r="18" spans="1:30" s="35" customFormat="1" ht="18" customHeight="1">
      <c r="A18" s="33"/>
      <c r="B18" s="34"/>
      <c r="C18" s="33"/>
      <c r="D18" s="33"/>
      <c r="E18" s="354"/>
      <c r="F18" s="354"/>
      <c r="G18" s="354"/>
      <c r="H18" s="354"/>
      <c r="I18" s="32" t="s">
        <v>32</v>
      </c>
      <c r="J18" s="39"/>
      <c r="K18" s="33"/>
      <c r="R18" s="33"/>
      <c r="S18" s="33"/>
      <c r="T18" s="33"/>
      <c r="U18" s="36"/>
      <c r="V18" s="33"/>
      <c r="W18" s="33"/>
      <c r="X18" s="33"/>
      <c r="Y18" s="33"/>
      <c r="Z18" s="33"/>
      <c r="AA18" s="33"/>
      <c r="AB18" s="33"/>
      <c r="AC18" s="33"/>
      <c r="AD18" s="33"/>
    </row>
    <row r="19" spans="1:30" s="35" customFormat="1" ht="6.7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R19" s="33"/>
      <c r="S19" s="33"/>
      <c r="T19" s="33"/>
      <c r="U19" s="36"/>
      <c r="V19" s="33"/>
      <c r="W19" s="33"/>
      <c r="X19" s="33"/>
      <c r="Y19" s="33"/>
      <c r="Z19" s="33"/>
      <c r="AA19" s="33"/>
      <c r="AB19" s="33"/>
      <c r="AC19" s="33"/>
      <c r="AD19" s="33"/>
    </row>
    <row r="20" spans="1:30" s="35" customFormat="1" ht="12" customHeight="1">
      <c r="A20" s="33"/>
      <c r="B20" s="34"/>
      <c r="C20" s="33"/>
      <c r="D20" s="32" t="s">
        <v>34</v>
      </c>
      <c r="E20" s="33"/>
      <c r="F20" s="33"/>
      <c r="G20" s="33"/>
      <c r="H20" s="33"/>
      <c r="I20" s="32" t="s">
        <v>30</v>
      </c>
      <c r="J20" s="37">
        <v>29441145</v>
      </c>
      <c r="K20" s="33"/>
      <c r="R20" s="33"/>
      <c r="S20" s="33"/>
      <c r="T20" s="33"/>
      <c r="U20" s="36"/>
      <c r="V20" s="33"/>
      <c r="W20" s="33"/>
      <c r="X20" s="33"/>
      <c r="Y20" s="33"/>
      <c r="Z20" s="33"/>
      <c r="AA20" s="33"/>
      <c r="AB20" s="33"/>
      <c r="AC20" s="33"/>
      <c r="AD20" s="33"/>
    </row>
    <row r="21" spans="1:30" s="35" customFormat="1" ht="18" customHeight="1">
      <c r="A21" s="33"/>
      <c r="B21" s="34"/>
      <c r="C21" s="33"/>
      <c r="D21" s="33"/>
      <c r="E21" s="37"/>
      <c r="F21" s="33"/>
      <c r="G21" s="33"/>
      <c r="H21" s="33"/>
      <c r="I21" s="32" t="s">
        <v>32</v>
      </c>
      <c r="J21" s="37" t="s">
        <v>35</v>
      </c>
      <c r="K21" s="33"/>
      <c r="R21" s="33"/>
      <c r="S21" s="33"/>
      <c r="T21" s="33"/>
      <c r="U21" s="36"/>
      <c r="V21" s="33"/>
      <c r="W21" s="33"/>
      <c r="X21" s="33"/>
      <c r="Y21" s="33"/>
      <c r="Z21" s="33"/>
      <c r="AA21" s="33"/>
      <c r="AB21" s="33"/>
      <c r="AC21" s="33"/>
      <c r="AD21" s="33"/>
    </row>
    <row r="22" spans="1:30" s="35" customFormat="1" ht="6.7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R22" s="33"/>
      <c r="S22" s="33"/>
      <c r="T22" s="33"/>
      <c r="U22" s="36"/>
      <c r="V22" s="33"/>
      <c r="W22" s="33"/>
      <c r="X22" s="33"/>
      <c r="Y22" s="33"/>
      <c r="Z22" s="33"/>
      <c r="AA22" s="33"/>
      <c r="AB22" s="33"/>
      <c r="AC22" s="33"/>
      <c r="AD22" s="33"/>
    </row>
    <row r="23" spans="1:30" s="35" customFormat="1" ht="12" customHeight="1">
      <c r="A23" s="33"/>
      <c r="B23" s="34"/>
      <c r="C23" s="33"/>
      <c r="D23" s="32" t="s">
        <v>36</v>
      </c>
      <c r="E23" s="33"/>
      <c r="F23" s="33"/>
      <c r="G23" s="33"/>
      <c r="H23" s="33"/>
      <c r="I23" s="32" t="s">
        <v>30</v>
      </c>
      <c r="J23" s="37"/>
      <c r="K23" s="33"/>
      <c r="R23" s="33"/>
      <c r="S23" s="33"/>
      <c r="T23" s="33"/>
      <c r="U23" s="36"/>
      <c r="V23" s="33"/>
      <c r="W23" s="33"/>
      <c r="X23" s="33"/>
      <c r="Y23" s="33"/>
      <c r="Z23" s="33"/>
      <c r="AA23" s="33"/>
      <c r="AB23" s="33"/>
      <c r="AC23" s="33"/>
      <c r="AD23" s="33"/>
    </row>
    <row r="24" spans="1:30" s="35" customFormat="1" ht="18" customHeight="1">
      <c r="A24" s="33"/>
      <c r="B24" s="34"/>
      <c r="C24" s="33"/>
      <c r="D24" s="33"/>
      <c r="E24" s="37"/>
      <c r="F24" s="33"/>
      <c r="G24" s="33"/>
      <c r="H24" s="33"/>
      <c r="I24" s="32" t="s">
        <v>32</v>
      </c>
      <c r="J24" s="37"/>
      <c r="K24" s="33"/>
      <c r="R24" s="33"/>
      <c r="S24" s="33"/>
      <c r="T24" s="33"/>
      <c r="U24" s="36"/>
      <c r="V24" s="33"/>
      <c r="W24" s="33"/>
      <c r="X24" s="33"/>
      <c r="Y24" s="33"/>
      <c r="Z24" s="33"/>
      <c r="AA24" s="33"/>
      <c r="AB24" s="33"/>
      <c r="AC24" s="33"/>
      <c r="AD24" s="33"/>
    </row>
    <row r="25" spans="1:30" s="35" customFormat="1" ht="6.7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R25" s="33"/>
      <c r="S25" s="33"/>
      <c r="T25" s="33"/>
      <c r="U25" s="36"/>
      <c r="V25" s="33"/>
      <c r="W25" s="33"/>
      <c r="X25" s="33"/>
      <c r="Y25" s="33"/>
      <c r="Z25" s="33"/>
      <c r="AA25" s="33"/>
      <c r="AB25" s="33"/>
      <c r="AC25" s="33"/>
      <c r="AD25" s="33"/>
    </row>
    <row r="26" spans="1:30" s="35" customFormat="1" ht="12" customHeight="1">
      <c r="A26" s="33"/>
      <c r="B26" s="34"/>
      <c r="C26" s="33"/>
      <c r="D26" s="32" t="s">
        <v>37</v>
      </c>
      <c r="E26" s="33"/>
      <c r="F26" s="33"/>
      <c r="G26" s="33"/>
      <c r="H26" s="33"/>
      <c r="I26" s="33"/>
      <c r="J26" s="33"/>
      <c r="K26" s="33"/>
      <c r="R26" s="33"/>
      <c r="S26" s="33"/>
      <c r="T26" s="33"/>
      <c r="U26" s="36"/>
      <c r="V26" s="33"/>
      <c r="W26" s="33"/>
      <c r="X26" s="33"/>
      <c r="Y26" s="33"/>
      <c r="Z26" s="33"/>
      <c r="AA26" s="33"/>
      <c r="AB26" s="33"/>
      <c r="AC26" s="33"/>
      <c r="AD26" s="33"/>
    </row>
    <row r="27" spans="1:30" s="42" customFormat="1" ht="16.5" customHeight="1">
      <c r="A27" s="40"/>
      <c r="B27" s="41"/>
      <c r="C27" s="40"/>
      <c r="D27" s="40"/>
      <c r="E27" s="355"/>
      <c r="F27" s="355"/>
      <c r="G27" s="355"/>
      <c r="H27" s="355"/>
      <c r="I27" s="40"/>
      <c r="J27" s="40"/>
      <c r="K27" s="40"/>
      <c r="R27" s="40"/>
      <c r="S27" s="40"/>
      <c r="T27" s="40"/>
      <c r="U27" s="43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35" customFormat="1" ht="6.7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R28" s="33"/>
      <c r="S28" s="33"/>
      <c r="T28" s="33"/>
      <c r="U28" s="36"/>
      <c r="V28" s="33"/>
      <c r="W28" s="33"/>
      <c r="X28" s="33"/>
      <c r="Y28" s="33"/>
      <c r="Z28" s="33"/>
      <c r="AA28" s="33"/>
      <c r="AB28" s="33"/>
      <c r="AC28" s="33"/>
      <c r="AD28" s="33"/>
    </row>
    <row r="29" spans="1:30" s="35" customFormat="1" ht="6.75" customHeight="1">
      <c r="A29" s="33"/>
      <c r="B29" s="34"/>
      <c r="C29" s="33"/>
      <c r="D29" s="44"/>
      <c r="E29" s="44"/>
      <c r="F29" s="44"/>
      <c r="G29" s="44"/>
      <c r="H29" s="44"/>
      <c r="I29" s="44"/>
      <c r="J29" s="44"/>
      <c r="K29" s="44"/>
      <c r="R29" s="33"/>
      <c r="S29" s="33"/>
      <c r="T29" s="33"/>
      <c r="U29" s="36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35" customFormat="1" ht="25.5" customHeight="1">
      <c r="A30" s="33"/>
      <c r="B30" s="34"/>
      <c r="C30" s="33"/>
      <c r="D30" s="45" t="s">
        <v>38</v>
      </c>
      <c r="E30" s="33"/>
      <c r="F30" s="33"/>
      <c r="G30" s="33"/>
      <c r="H30" s="33"/>
      <c r="I30" s="33"/>
      <c r="J30" s="46">
        <f>SUM(J89)</f>
        <v>0</v>
      </c>
      <c r="K30" s="33"/>
      <c r="R30" s="33"/>
      <c r="S30" s="33"/>
      <c r="T30" s="33"/>
      <c r="U30" s="36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5" customFormat="1" ht="6.75" customHeight="1">
      <c r="A31" s="33"/>
      <c r="B31" s="34"/>
      <c r="C31" s="33"/>
      <c r="D31" s="44"/>
      <c r="E31" s="44"/>
      <c r="F31" s="44"/>
      <c r="G31" s="44"/>
      <c r="H31" s="44"/>
      <c r="I31" s="44"/>
      <c r="J31" s="44"/>
      <c r="K31" s="44"/>
      <c r="R31" s="33"/>
      <c r="S31" s="33"/>
      <c r="T31" s="33"/>
      <c r="U31" s="36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5" customFormat="1" ht="14.25" customHeight="1">
      <c r="A32" s="33"/>
      <c r="B32" s="34"/>
      <c r="C32" s="33"/>
      <c r="D32" s="33"/>
      <c r="E32" s="33"/>
      <c r="F32" s="47" t="s">
        <v>39</v>
      </c>
      <c r="G32" s="33"/>
      <c r="H32" s="33"/>
      <c r="I32" s="47" t="s">
        <v>40</v>
      </c>
      <c r="J32" s="47" t="s">
        <v>41</v>
      </c>
      <c r="K32" s="33"/>
      <c r="R32" s="33"/>
      <c r="S32" s="33"/>
      <c r="T32" s="33"/>
      <c r="U32" s="36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5" customFormat="1" ht="14.25" customHeight="1">
      <c r="A33" s="33"/>
      <c r="B33" s="34"/>
      <c r="C33" s="33"/>
      <c r="D33" s="48" t="s">
        <v>42</v>
      </c>
      <c r="E33" s="32" t="s">
        <v>43</v>
      </c>
      <c r="F33" s="49">
        <f>SUM(J30)</f>
        <v>0</v>
      </c>
      <c r="G33" s="33"/>
      <c r="H33" s="33"/>
      <c r="I33" s="50">
        <v>0.21000000000000002</v>
      </c>
      <c r="J33" s="49">
        <f>PRODUCT(F33,0.21)</f>
        <v>0</v>
      </c>
      <c r="K33" s="33"/>
      <c r="R33" s="33"/>
      <c r="S33" s="33"/>
      <c r="T33" s="33"/>
      <c r="U33" s="36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5" customFormat="1" ht="14.25" customHeight="1">
      <c r="A34" s="33"/>
      <c r="B34" s="34"/>
      <c r="C34" s="33"/>
      <c r="D34" s="33"/>
      <c r="E34" s="32" t="s">
        <v>44</v>
      </c>
      <c r="F34" s="49">
        <v>0</v>
      </c>
      <c r="G34" s="33"/>
      <c r="H34" s="33"/>
      <c r="I34" s="50">
        <v>0.12</v>
      </c>
      <c r="J34" s="49">
        <f>PRODUCT(F34,0.15)</f>
        <v>0</v>
      </c>
      <c r="K34" s="33"/>
      <c r="R34" s="33"/>
      <c r="S34" s="33"/>
      <c r="T34" s="33"/>
      <c r="U34" s="36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35" customFormat="1" ht="6.75" customHeight="1">
      <c r="A35" s="33"/>
      <c r="B35" s="34"/>
      <c r="C35" s="33"/>
      <c r="D35" s="33"/>
      <c r="E35" s="33"/>
      <c r="F35" s="33"/>
      <c r="G35" s="33"/>
      <c r="H35" s="33"/>
      <c r="I35" s="33"/>
      <c r="J35" s="33"/>
      <c r="K35" s="33"/>
      <c r="R35" s="33"/>
      <c r="S35" s="33"/>
      <c r="T35" s="33"/>
      <c r="U35" s="36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35" customFormat="1" ht="25.5" customHeight="1">
      <c r="A36" s="33"/>
      <c r="B36" s="34"/>
      <c r="C36" s="51"/>
      <c r="D36" s="52" t="s">
        <v>48</v>
      </c>
      <c r="E36" s="53"/>
      <c r="F36" s="53"/>
      <c r="G36" s="54" t="s">
        <v>49</v>
      </c>
      <c r="H36" s="55" t="s">
        <v>50</v>
      </c>
      <c r="I36" s="53"/>
      <c r="J36" s="56">
        <f>SUM(J30:J34)</f>
        <v>0</v>
      </c>
      <c r="K36" s="57"/>
      <c r="R36" s="33"/>
      <c r="S36" s="33"/>
      <c r="T36" s="33"/>
      <c r="U36" s="36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35" customFormat="1" ht="14.2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R37" s="33"/>
      <c r="S37" s="33"/>
      <c r="T37" s="33"/>
      <c r="U37" s="36"/>
      <c r="V37" s="33"/>
      <c r="W37" s="33"/>
      <c r="X37" s="33"/>
      <c r="Y37" s="33"/>
      <c r="Z37" s="33"/>
      <c r="AA37" s="33"/>
      <c r="AB37" s="33"/>
      <c r="AC37" s="33"/>
      <c r="AD37" s="33"/>
    </row>
    <row r="38" spans="2:21" ht="14.25" customHeight="1">
      <c r="B38" s="29"/>
      <c r="U38" s="28"/>
    </row>
    <row r="39" spans="2:21" ht="14.25" customHeight="1">
      <c r="B39" s="29"/>
      <c r="U39" s="28"/>
    </row>
    <row r="40" spans="2:21" ht="14.25" customHeight="1">
      <c r="B40" s="29"/>
      <c r="U40" s="28"/>
    </row>
    <row r="41" spans="2:21" ht="14.25" customHeight="1">
      <c r="B41" s="29"/>
      <c r="U41" s="28"/>
    </row>
    <row r="42" spans="2:21" ht="14.25" customHeight="1">
      <c r="B42" s="29"/>
      <c r="U42" s="28"/>
    </row>
    <row r="43" spans="2:21" ht="14.25" customHeight="1">
      <c r="B43" s="29"/>
      <c r="U43" s="28"/>
    </row>
    <row r="44" spans="2:21" s="35" customFormat="1" ht="14.25" customHeight="1">
      <c r="B44" s="58"/>
      <c r="D44" s="59" t="s">
        <v>51</v>
      </c>
      <c r="E44" s="60"/>
      <c r="F44" s="60"/>
      <c r="G44" s="59" t="s">
        <v>52</v>
      </c>
      <c r="H44" s="60"/>
      <c r="I44" s="60"/>
      <c r="J44" s="60"/>
      <c r="K44" s="60"/>
      <c r="U44" s="61"/>
    </row>
    <row r="45" spans="2:21" ht="12.75">
      <c r="B45" s="29"/>
      <c r="U45" s="28"/>
    </row>
    <row r="46" spans="2:21" ht="12.75">
      <c r="B46" s="29"/>
      <c r="U46" s="28"/>
    </row>
    <row r="47" spans="2:21" ht="12.75">
      <c r="B47" s="29"/>
      <c r="U47" s="28"/>
    </row>
    <row r="48" spans="2:21" ht="12.75">
      <c r="B48" s="29"/>
      <c r="U48" s="28"/>
    </row>
    <row r="49" spans="2:21" ht="12.75">
      <c r="B49" s="29"/>
      <c r="U49" s="28"/>
    </row>
    <row r="50" spans="2:21" ht="12.75">
      <c r="B50" s="29"/>
      <c r="U50" s="28"/>
    </row>
    <row r="51" spans="2:21" ht="12.75">
      <c r="B51" s="29"/>
      <c r="U51" s="28"/>
    </row>
    <row r="52" spans="2:21" ht="12.75">
      <c r="B52" s="29"/>
      <c r="U52" s="28"/>
    </row>
    <row r="53" spans="2:21" ht="12.75">
      <c r="B53" s="29"/>
      <c r="U53" s="28"/>
    </row>
    <row r="54" spans="2:21" ht="12.75">
      <c r="B54" s="29"/>
      <c r="U54" s="28"/>
    </row>
    <row r="55" spans="1:30" s="35" customFormat="1" ht="12.75">
      <c r="A55" s="33"/>
      <c r="B55" s="34"/>
      <c r="C55" s="33"/>
      <c r="D55" s="62" t="s">
        <v>53</v>
      </c>
      <c r="E55" s="63"/>
      <c r="F55" s="64" t="s">
        <v>54</v>
      </c>
      <c r="G55" s="62" t="s">
        <v>53</v>
      </c>
      <c r="H55" s="63"/>
      <c r="I55" s="63"/>
      <c r="J55" s="65" t="s">
        <v>54</v>
      </c>
      <c r="K55" s="63"/>
      <c r="R55" s="33"/>
      <c r="S55" s="33"/>
      <c r="T55" s="33"/>
      <c r="U55" s="36"/>
      <c r="V55" s="33"/>
      <c r="W55" s="33"/>
      <c r="X55" s="33"/>
      <c r="Y55" s="33"/>
      <c r="Z55" s="33"/>
      <c r="AA55" s="33"/>
      <c r="AB55" s="33"/>
      <c r="AC55" s="33"/>
      <c r="AD55" s="33"/>
    </row>
    <row r="56" spans="2:21" ht="12.75">
      <c r="B56" s="29"/>
      <c r="U56" s="28"/>
    </row>
    <row r="57" spans="2:21" ht="12.75">
      <c r="B57" s="29"/>
      <c r="U57" s="28"/>
    </row>
    <row r="58" spans="2:21" ht="12.75">
      <c r="B58" s="29"/>
      <c r="U58" s="28"/>
    </row>
    <row r="59" spans="1:30" s="35" customFormat="1" ht="12.75">
      <c r="A59" s="33"/>
      <c r="B59" s="34"/>
      <c r="C59" s="33"/>
      <c r="D59" s="59" t="s">
        <v>55</v>
      </c>
      <c r="E59" s="66"/>
      <c r="F59" s="66"/>
      <c r="G59" s="59" t="s">
        <v>56</v>
      </c>
      <c r="H59" s="66"/>
      <c r="I59" s="66"/>
      <c r="J59" s="66"/>
      <c r="K59" s="66"/>
      <c r="R59" s="33"/>
      <c r="S59" s="33"/>
      <c r="T59" s="33"/>
      <c r="U59" s="36"/>
      <c r="V59" s="33"/>
      <c r="W59" s="33"/>
      <c r="X59" s="33"/>
      <c r="Y59" s="33"/>
      <c r="Z59" s="33"/>
      <c r="AA59" s="33"/>
      <c r="AB59" s="33"/>
      <c r="AC59" s="33"/>
      <c r="AD59" s="33"/>
    </row>
    <row r="60" spans="2:21" ht="12.75">
      <c r="B60" s="29"/>
      <c r="U60" s="28"/>
    </row>
    <row r="61" spans="2:21" ht="12.75">
      <c r="B61" s="29"/>
      <c r="U61" s="28"/>
    </row>
    <row r="62" spans="2:21" ht="12.75">
      <c r="B62" s="29"/>
      <c r="U62" s="28"/>
    </row>
    <row r="63" spans="2:21" ht="12.75">
      <c r="B63" s="29"/>
      <c r="U63" s="28"/>
    </row>
    <row r="64" spans="2:21" ht="12.75">
      <c r="B64" s="29"/>
      <c r="U64" s="28"/>
    </row>
    <row r="65" spans="2:21" ht="12.75">
      <c r="B65" s="29"/>
      <c r="U65" s="28"/>
    </row>
    <row r="66" spans="2:21" ht="12.75">
      <c r="B66" s="29"/>
      <c r="U66" s="28"/>
    </row>
    <row r="67" spans="2:21" ht="12.75">
      <c r="B67" s="29"/>
      <c r="U67" s="28"/>
    </row>
    <row r="68" spans="1:30" s="35" customFormat="1" ht="12.75">
      <c r="A68" s="33"/>
      <c r="B68" s="34"/>
      <c r="C68" s="33"/>
      <c r="D68" s="62" t="s">
        <v>53</v>
      </c>
      <c r="E68" s="63"/>
      <c r="F68" s="64" t="s">
        <v>54</v>
      </c>
      <c r="G68" s="62" t="s">
        <v>53</v>
      </c>
      <c r="H68" s="63"/>
      <c r="I68" s="63"/>
      <c r="J68" s="65" t="s">
        <v>54</v>
      </c>
      <c r="K68" s="63"/>
      <c r="R68" s="33"/>
      <c r="S68" s="33"/>
      <c r="T68" s="33"/>
      <c r="U68" s="36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s="35" customFormat="1" ht="14.25" customHeight="1">
      <c r="A69" s="33"/>
      <c r="B69" s="67"/>
      <c r="C69" s="68"/>
      <c r="D69" s="68"/>
      <c r="E69" s="68"/>
      <c r="F69" s="68"/>
      <c r="G69" s="68"/>
      <c r="H69" s="68"/>
      <c r="I69" s="68"/>
      <c r="J69" s="68"/>
      <c r="K69" s="68"/>
      <c r="R69" s="33"/>
      <c r="S69" s="33"/>
      <c r="T69" s="33"/>
      <c r="U69" s="36"/>
      <c r="V69" s="33"/>
      <c r="W69" s="33"/>
      <c r="X69" s="33"/>
      <c r="Y69" s="33"/>
      <c r="Z69" s="33"/>
      <c r="AA69" s="33"/>
      <c r="AB69" s="33"/>
      <c r="AC69" s="33"/>
      <c r="AD69" s="33"/>
    </row>
    <row r="73" spans="1:30" s="35" customFormat="1" ht="6.75" customHeight="1">
      <c r="A73" s="33"/>
      <c r="B73" s="69"/>
      <c r="C73" s="70"/>
      <c r="D73" s="70"/>
      <c r="E73" s="70"/>
      <c r="F73" s="70"/>
      <c r="G73" s="70"/>
      <c r="H73" s="70"/>
      <c r="I73" s="70"/>
      <c r="J73" s="70"/>
      <c r="K73" s="70"/>
      <c r="R73" s="33"/>
      <c r="S73" s="33"/>
      <c r="T73" s="33"/>
      <c r="U73" s="36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35" customFormat="1" ht="24.75" customHeight="1">
      <c r="A74" s="33"/>
      <c r="B74" s="34"/>
      <c r="C74" s="30" t="s">
        <v>57</v>
      </c>
      <c r="D74" s="33"/>
      <c r="E74" s="33"/>
      <c r="F74" s="33"/>
      <c r="G74" s="33"/>
      <c r="H74" s="33"/>
      <c r="I74" s="33"/>
      <c r="J74" s="33"/>
      <c r="K74" s="33"/>
      <c r="R74" s="33"/>
      <c r="S74" s="33"/>
      <c r="T74" s="33"/>
      <c r="U74" s="36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35" customFormat="1" ht="6.75" customHeight="1">
      <c r="A75" s="33"/>
      <c r="B75" s="34"/>
      <c r="C75" s="33"/>
      <c r="D75" s="33"/>
      <c r="E75" s="33"/>
      <c r="F75" s="33"/>
      <c r="G75" s="33"/>
      <c r="H75" s="33"/>
      <c r="I75" s="33"/>
      <c r="J75" s="33"/>
      <c r="K75" s="33"/>
      <c r="R75" s="33"/>
      <c r="S75" s="33"/>
      <c r="T75" s="33"/>
      <c r="U75" s="36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35" customFormat="1" ht="12" customHeight="1">
      <c r="A76" s="33"/>
      <c r="B76" s="34"/>
      <c r="C76" s="32" t="s">
        <v>1</v>
      </c>
      <c r="D76" s="33"/>
      <c r="E76" s="33"/>
      <c r="F76" s="33"/>
      <c r="G76" s="33"/>
      <c r="H76" s="33"/>
      <c r="I76" s="33"/>
      <c r="J76" s="33"/>
      <c r="K76" s="33"/>
      <c r="R76" s="33"/>
      <c r="S76" s="33"/>
      <c r="T76" s="33"/>
      <c r="U76" s="36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35" customFormat="1" ht="26.25" customHeight="1">
      <c r="A77" s="33"/>
      <c r="B77" s="34"/>
      <c r="C77" s="33"/>
      <c r="D77" s="33"/>
      <c r="E77" s="352" t="str">
        <f>E7</f>
        <v>Plynoinstalace, ul.Tyršova 2346, Karviná – Mizerov</v>
      </c>
      <c r="F77" s="352"/>
      <c r="G77" s="352"/>
      <c r="H77" s="352"/>
      <c r="I77" s="33"/>
      <c r="J77" s="33"/>
      <c r="K77" s="33"/>
      <c r="R77" s="33"/>
      <c r="S77" s="33"/>
      <c r="T77" s="33"/>
      <c r="U77" s="36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35" customFormat="1" ht="12" customHeight="1">
      <c r="A78" s="33"/>
      <c r="B78" s="34"/>
      <c r="C78" s="32" t="s">
        <v>23</v>
      </c>
      <c r="D78" s="33"/>
      <c r="E78" s="33"/>
      <c r="F78" s="33"/>
      <c r="G78" s="33"/>
      <c r="H78" s="33"/>
      <c r="I78" s="33"/>
      <c r="J78" s="33"/>
      <c r="K78" s="33"/>
      <c r="R78" s="33"/>
      <c r="S78" s="33"/>
      <c r="T78" s="33"/>
      <c r="U78" s="36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35" customFormat="1" ht="16.5" customHeight="1">
      <c r="A79" s="33"/>
      <c r="B79" s="34"/>
      <c r="C79" s="33"/>
      <c r="D79" s="33"/>
      <c r="E79" s="353" t="s">
        <v>24</v>
      </c>
      <c r="F79" s="353"/>
      <c r="G79" s="353"/>
      <c r="H79" s="353"/>
      <c r="I79" s="33"/>
      <c r="J79" s="33"/>
      <c r="K79" s="33"/>
      <c r="R79" s="33"/>
      <c r="S79" s="33"/>
      <c r="T79" s="33"/>
      <c r="U79" s="36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35" customFormat="1" ht="6.75" customHeight="1">
      <c r="A80" s="33"/>
      <c r="B80" s="34"/>
      <c r="C80" s="33"/>
      <c r="D80" s="33"/>
      <c r="E80" s="33"/>
      <c r="F80" s="33"/>
      <c r="G80" s="33"/>
      <c r="H80" s="33"/>
      <c r="I80" s="33"/>
      <c r="J80" s="33"/>
      <c r="K80" s="33"/>
      <c r="R80" s="33"/>
      <c r="S80" s="33"/>
      <c r="T80" s="33"/>
      <c r="U80" s="36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35" customFormat="1" ht="12" customHeight="1">
      <c r="A81" s="33"/>
      <c r="B81" s="34"/>
      <c r="C81" s="32" t="s">
        <v>27</v>
      </c>
      <c r="D81" s="33"/>
      <c r="E81" s="33"/>
      <c r="F81" s="37" t="str">
        <f>F12</f>
        <v> </v>
      </c>
      <c r="G81" s="33"/>
      <c r="H81" s="33"/>
      <c r="I81" s="32" t="s">
        <v>7</v>
      </c>
      <c r="J81" s="38">
        <f>IF(J12="","",J12)</f>
        <v>45306</v>
      </c>
      <c r="K81" s="33"/>
      <c r="R81" s="33"/>
      <c r="S81" s="33"/>
      <c r="T81" s="33"/>
      <c r="U81" s="36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35" customFormat="1" ht="6.75" customHeight="1">
      <c r="A82" s="33"/>
      <c r="B82" s="34"/>
      <c r="C82" s="33"/>
      <c r="D82" s="33"/>
      <c r="E82" s="33"/>
      <c r="F82" s="33"/>
      <c r="G82" s="33"/>
      <c r="H82" s="33"/>
      <c r="I82" s="33"/>
      <c r="J82" s="33"/>
      <c r="K82" s="33"/>
      <c r="R82" s="33"/>
      <c r="S82" s="33"/>
      <c r="T82" s="33"/>
      <c r="U82" s="36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35" customFormat="1" ht="23.25" customHeight="1">
      <c r="A83" s="33"/>
      <c r="B83" s="34"/>
      <c r="C83" s="32" t="s">
        <v>29</v>
      </c>
      <c r="D83" s="33"/>
      <c r="E83" s="33"/>
      <c r="F83" s="37" t="str">
        <f>E15</f>
        <v>Statutární město Karviná</v>
      </c>
      <c r="G83" s="33"/>
      <c r="H83" s="33"/>
      <c r="I83" s="32" t="s">
        <v>34</v>
      </c>
      <c r="J83" s="71">
        <f>E21</f>
        <v>0</v>
      </c>
      <c r="K83" s="33"/>
      <c r="R83" s="33"/>
      <c r="S83" s="33"/>
      <c r="T83" s="33"/>
      <c r="U83" s="36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35" customFormat="1" ht="15" customHeight="1">
      <c r="A84" s="33"/>
      <c r="B84" s="34"/>
      <c r="C84" s="32" t="s">
        <v>33</v>
      </c>
      <c r="D84" s="33"/>
      <c r="E84" s="33"/>
      <c r="F84" s="37">
        <f>IF(E18="","",E18)</f>
      </c>
      <c r="G84" s="33"/>
      <c r="H84" s="33"/>
      <c r="I84" s="32" t="s">
        <v>36</v>
      </c>
      <c r="J84" s="71">
        <f>E24</f>
        <v>0</v>
      </c>
      <c r="K84" s="33"/>
      <c r="R84" s="33"/>
      <c r="S84" s="33"/>
      <c r="T84" s="33"/>
      <c r="U84" s="36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35" customFormat="1" ht="9.75" customHeight="1">
      <c r="A85" s="33"/>
      <c r="B85" s="34"/>
      <c r="C85" s="33"/>
      <c r="D85" s="33"/>
      <c r="E85" s="33"/>
      <c r="F85" s="33"/>
      <c r="G85" s="33"/>
      <c r="H85" s="33"/>
      <c r="I85" s="33"/>
      <c r="J85" s="33"/>
      <c r="K85" s="33"/>
      <c r="R85" s="33"/>
      <c r="S85" s="33"/>
      <c r="T85" s="33"/>
      <c r="U85" s="36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35" customFormat="1" ht="29.25" customHeight="1">
      <c r="A86" s="33"/>
      <c r="B86" s="34"/>
      <c r="C86" s="72" t="s">
        <v>58</v>
      </c>
      <c r="D86" s="51"/>
      <c r="E86" s="51"/>
      <c r="F86" s="51"/>
      <c r="G86" s="51"/>
      <c r="H86" s="51"/>
      <c r="I86" s="51"/>
      <c r="J86" s="73" t="s">
        <v>59</v>
      </c>
      <c r="K86" s="51"/>
      <c r="R86" s="33"/>
      <c r="S86" s="33"/>
      <c r="T86" s="33"/>
      <c r="U86" s="36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35" customFormat="1" ht="9.75" customHeight="1">
      <c r="A87" s="33"/>
      <c r="B87" s="34"/>
      <c r="C87" s="33"/>
      <c r="D87" s="33"/>
      <c r="E87" s="33"/>
      <c r="F87" s="33"/>
      <c r="G87" s="33"/>
      <c r="H87" s="33"/>
      <c r="I87" s="33"/>
      <c r="J87" s="33"/>
      <c r="K87" s="33"/>
      <c r="R87" s="33"/>
      <c r="S87" s="33"/>
      <c r="T87" s="33"/>
      <c r="U87" s="36"/>
      <c r="V87" s="33"/>
      <c r="W87" s="33"/>
      <c r="X87" s="33"/>
      <c r="Y87" s="33"/>
      <c r="Z87" s="33"/>
      <c r="AA87" s="33"/>
      <c r="AB87" s="33"/>
      <c r="AC87" s="33"/>
      <c r="AD87" s="33"/>
    </row>
    <row r="88" spans="1:46" s="35" customFormat="1" ht="22.5" customHeight="1">
      <c r="A88" s="33"/>
      <c r="B88" s="34"/>
      <c r="C88" s="74" t="s">
        <v>60</v>
      </c>
      <c r="D88" s="33"/>
      <c r="E88" s="33"/>
      <c r="F88" s="33"/>
      <c r="G88" s="33"/>
      <c r="H88" s="33"/>
      <c r="I88" s="33"/>
      <c r="J88" s="46">
        <f>SUM(J89)</f>
        <v>0</v>
      </c>
      <c r="K88" s="33"/>
      <c r="R88" s="33"/>
      <c r="S88" s="33"/>
      <c r="T88" s="33"/>
      <c r="U88" s="36"/>
      <c r="V88" s="33"/>
      <c r="W88" s="33"/>
      <c r="X88" s="33"/>
      <c r="Y88" s="33"/>
      <c r="Z88" s="33"/>
      <c r="AA88" s="33"/>
      <c r="AB88" s="33"/>
      <c r="AC88" s="33"/>
      <c r="AD88" s="33"/>
      <c r="AT88" s="25" t="s">
        <v>61</v>
      </c>
    </row>
    <row r="89" spans="2:21" s="76" customFormat="1" ht="24.75" customHeight="1">
      <c r="B89" s="77"/>
      <c r="D89" s="78" t="s">
        <v>63</v>
      </c>
      <c r="E89" s="79"/>
      <c r="F89" s="79"/>
      <c r="G89" s="79"/>
      <c r="H89" s="79"/>
      <c r="I89" s="79"/>
      <c r="J89" s="80">
        <f>SUM(J112)</f>
        <v>0</v>
      </c>
      <c r="U89" s="83"/>
    </row>
    <row r="90" spans="2:21" s="76" customFormat="1" ht="24.75" customHeight="1">
      <c r="B90" s="77"/>
      <c r="D90" s="357" t="s">
        <v>375</v>
      </c>
      <c r="E90" s="357"/>
      <c r="F90" s="357"/>
      <c r="G90" s="79"/>
      <c r="H90" s="79"/>
      <c r="I90" s="79"/>
      <c r="J90" s="82">
        <f>SUM(J113)</f>
        <v>0</v>
      </c>
      <c r="U90" s="83"/>
    </row>
    <row r="91" spans="2:21" s="76" customFormat="1" ht="24.75" customHeight="1">
      <c r="B91" s="77"/>
      <c r="D91" s="357" t="s">
        <v>376</v>
      </c>
      <c r="E91" s="357"/>
      <c r="F91" s="357"/>
      <c r="G91" s="79"/>
      <c r="H91" s="79"/>
      <c r="I91" s="79"/>
      <c r="J91" s="82">
        <f>SUM(J136)</f>
        <v>0</v>
      </c>
      <c r="U91" s="83"/>
    </row>
    <row r="92" spans="1:30" s="35" customFormat="1" ht="21.7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R92" s="33"/>
      <c r="S92" s="33"/>
      <c r="T92" s="33"/>
      <c r="U92" s="36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s="35" customFormat="1" ht="6.75" customHeight="1">
      <c r="A93" s="33"/>
      <c r="B93" s="67"/>
      <c r="C93" s="68"/>
      <c r="D93" s="68"/>
      <c r="E93" s="68"/>
      <c r="F93" s="68"/>
      <c r="G93" s="68"/>
      <c r="H93" s="68"/>
      <c r="I93" s="68"/>
      <c r="J93" s="68"/>
      <c r="K93" s="68"/>
      <c r="R93" s="33"/>
      <c r="S93" s="33"/>
      <c r="T93" s="33"/>
      <c r="U93" s="36"/>
      <c r="V93" s="33"/>
      <c r="W93" s="33"/>
      <c r="X93" s="33"/>
      <c r="Y93" s="33"/>
      <c r="Z93" s="33"/>
      <c r="AA93" s="33"/>
      <c r="AB93" s="33"/>
      <c r="AC93" s="33"/>
      <c r="AD93" s="33"/>
    </row>
    <row r="97" spans="1:30" s="35" customFormat="1" ht="6.75" customHeight="1">
      <c r="A97" s="33"/>
      <c r="B97" s="69"/>
      <c r="C97" s="70"/>
      <c r="D97" s="70"/>
      <c r="E97" s="70"/>
      <c r="F97" s="70"/>
      <c r="G97" s="70"/>
      <c r="H97" s="70"/>
      <c r="I97" s="70"/>
      <c r="J97" s="70"/>
      <c r="K97" s="70"/>
      <c r="R97" s="33"/>
      <c r="S97" s="33"/>
      <c r="T97" s="33"/>
      <c r="U97" s="36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35" customFormat="1" ht="24.75" customHeight="1">
      <c r="A98" s="33"/>
      <c r="B98" s="34"/>
      <c r="C98" s="30" t="s">
        <v>73</v>
      </c>
      <c r="D98" s="33"/>
      <c r="E98" s="33"/>
      <c r="F98" s="33"/>
      <c r="G98" s="33"/>
      <c r="H98" s="33"/>
      <c r="I98" s="33"/>
      <c r="J98" s="33"/>
      <c r="K98" s="33"/>
      <c r="R98" s="33"/>
      <c r="S98" s="33"/>
      <c r="T98" s="33"/>
      <c r="U98" s="36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s="35" customFormat="1" ht="6.7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R99" s="33"/>
      <c r="S99" s="33"/>
      <c r="T99" s="33"/>
      <c r="U99" s="36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s="35" customFormat="1" ht="12" customHeight="1">
      <c r="A100" s="33"/>
      <c r="B100" s="34"/>
      <c r="C100" s="32" t="s">
        <v>1</v>
      </c>
      <c r="D100" s="33"/>
      <c r="E100" s="33"/>
      <c r="F100" s="33"/>
      <c r="G100" s="33"/>
      <c r="H100" s="33"/>
      <c r="I100" s="33"/>
      <c r="J100" s="33"/>
      <c r="K100" s="33"/>
      <c r="R100" s="33"/>
      <c r="S100" s="33"/>
      <c r="T100" s="33"/>
      <c r="U100" s="36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s="35" customFormat="1" ht="26.25" customHeight="1">
      <c r="A101" s="33"/>
      <c r="B101" s="34"/>
      <c r="C101" s="33"/>
      <c r="D101" s="33"/>
      <c r="E101" s="352" t="str">
        <f>E7</f>
        <v>Plynoinstalace, ul.Tyršova 2346, Karviná – Mizerov</v>
      </c>
      <c r="F101" s="352"/>
      <c r="G101" s="352"/>
      <c r="H101" s="352"/>
      <c r="I101" s="33"/>
      <c r="J101" s="33"/>
      <c r="K101" s="33"/>
      <c r="R101" s="33"/>
      <c r="S101" s="33"/>
      <c r="T101" s="33"/>
      <c r="U101" s="36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s="35" customFormat="1" ht="12" customHeight="1">
      <c r="A102" s="33"/>
      <c r="B102" s="34"/>
      <c r="C102" s="32" t="s">
        <v>23</v>
      </c>
      <c r="D102" s="33"/>
      <c r="E102" s="33"/>
      <c r="F102" s="33"/>
      <c r="G102" s="33"/>
      <c r="H102" s="33"/>
      <c r="I102" s="33"/>
      <c r="J102" s="33"/>
      <c r="K102" s="33"/>
      <c r="R102" s="33"/>
      <c r="S102" s="33"/>
      <c r="T102" s="33"/>
      <c r="U102" s="36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s="35" customFormat="1" ht="16.5" customHeight="1">
      <c r="A103" s="33"/>
      <c r="B103" s="34"/>
      <c r="C103" s="33"/>
      <c r="D103" s="33"/>
      <c r="E103" s="353" t="s">
        <v>24</v>
      </c>
      <c r="F103" s="353"/>
      <c r="G103" s="353"/>
      <c r="H103" s="353"/>
      <c r="I103" s="33"/>
      <c r="J103" s="33"/>
      <c r="K103" s="33"/>
      <c r="R103" s="33"/>
      <c r="S103" s="33"/>
      <c r="T103" s="33"/>
      <c r="U103" s="36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s="35" customFormat="1" ht="6.75" customHeight="1">
      <c r="A104" s="33"/>
      <c r="B104" s="34"/>
      <c r="C104" s="33"/>
      <c r="D104" s="33"/>
      <c r="E104" s="33"/>
      <c r="F104" s="33"/>
      <c r="G104" s="33"/>
      <c r="H104" s="33"/>
      <c r="I104" s="33"/>
      <c r="J104" s="33"/>
      <c r="K104" s="33"/>
      <c r="R104" s="33"/>
      <c r="S104" s="33"/>
      <c r="T104" s="33"/>
      <c r="U104" s="36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 s="35" customFormat="1" ht="12" customHeight="1">
      <c r="A105" s="33"/>
      <c r="B105" s="34"/>
      <c r="C105" s="32" t="s">
        <v>27</v>
      </c>
      <c r="D105" s="33"/>
      <c r="E105" s="33"/>
      <c r="F105" s="37" t="str">
        <f>F12</f>
        <v> </v>
      </c>
      <c r="G105" s="33"/>
      <c r="H105" s="33"/>
      <c r="I105" s="32" t="s">
        <v>7</v>
      </c>
      <c r="J105" s="38">
        <f>IF(J12="","",J12)</f>
        <v>45306</v>
      </c>
      <c r="K105" s="33"/>
      <c r="R105" s="33"/>
      <c r="S105" s="33"/>
      <c r="T105" s="33"/>
      <c r="U105" s="36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s="35" customFormat="1" ht="6.75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R106" s="33"/>
      <c r="S106" s="33"/>
      <c r="T106" s="33"/>
      <c r="U106" s="36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1:30" s="35" customFormat="1" ht="23.25" customHeight="1">
      <c r="A107" s="33"/>
      <c r="B107" s="34"/>
      <c r="C107" s="32" t="s">
        <v>29</v>
      </c>
      <c r="D107" s="33"/>
      <c r="E107" s="33"/>
      <c r="F107" s="37" t="str">
        <f>E15</f>
        <v>Statutární město Karviná</v>
      </c>
      <c r="G107" s="33"/>
      <c r="H107" s="33"/>
      <c r="I107" s="32" t="s">
        <v>34</v>
      </c>
      <c r="J107" s="71">
        <f>E21</f>
        <v>0</v>
      </c>
      <c r="K107" s="33"/>
      <c r="R107" s="33"/>
      <c r="S107" s="33"/>
      <c r="T107" s="33"/>
      <c r="U107" s="36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1:30" s="35" customFormat="1" ht="15" customHeight="1">
      <c r="A108" s="33"/>
      <c r="B108" s="34"/>
      <c r="C108" s="32" t="s">
        <v>33</v>
      </c>
      <c r="D108" s="33"/>
      <c r="E108" s="33"/>
      <c r="F108" s="37">
        <f>IF(E18="","",E18)</f>
      </c>
      <c r="G108" s="33"/>
      <c r="H108" s="33"/>
      <c r="I108" s="32" t="s">
        <v>36</v>
      </c>
      <c r="J108" s="71">
        <f>E24</f>
        <v>0</v>
      </c>
      <c r="K108" s="33"/>
      <c r="R108" s="33"/>
      <c r="S108" s="33"/>
      <c r="T108" s="33"/>
      <c r="U108" s="36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1:30" s="35" customFormat="1" ht="9.75" customHeight="1">
      <c r="A109" s="33"/>
      <c r="B109" s="34"/>
      <c r="C109" s="33"/>
      <c r="D109" s="33"/>
      <c r="E109" s="33"/>
      <c r="F109" s="33"/>
      <c r="G109" s="33"/>
      <c r="H109" s="33"/>
      <c r="I109" s="33"/>
      <c r="J109" s="33"/>
      <c r="K109" s="33"/>
      <c r="R109" s="33"/>
      <c r="S109" s="33"/>
      <c r="T109" s="33"/>
      <c r="U109" s="36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1:30" s="98" customFormat="1" ht="29.25" customHeight="1">
      <c r="A110" s="88"/>
      <c r="B110" s="89"/>
      <c r="C110" s="90" t="s">
        <v>74</v>
      </c>
      <c r="D110" s="91" t="s">
        <v>75</v>
      </c>
      <c r="E110" s="91" t="s">
        <v>9</v>
      </c>
      <c r="F110" s="91" t="s">
        <v>10</v>
      </c>
      <c r="G110" s="91" t="s">
        <v>76</v>
      </c>
      <c r="H110" s="91" t="s">
        <v>77</v>
      </c>
      <c r="I110" s="91" t="s">
        <v>78</v>
      </c>
      <c r="J110" s="92" t="s">
        <v>59</v>
      </c>
      <c r="K110" s="190"/>
      <c r="L110" s="94"/>
      <c r="M110" s="95" t="s">
        <v>42</v>
      </c>
      <c r="N110" s="95" t="s">
        <v>80</v>
      </c>
      <c r="O110" s="95" t="s">
        <v>81</v>
      </c>
      <c r="P110" s="95" t="s">
        <v>82</v>
      </c>
      <c r="Q110" s="95" t="s">
        <v>83</v>
      </c>
      <c r="R110" s="95" t="s">
        <v>84</v>
      </c>
      <c r="S110" s="96" t="s">
        <v>85</v>
      </c>
      <c r="T110" s="88"/>
      <c r="U110" s="97"/>
      <c r="V110" s="88"/>
      <c r="W110" s="88"/>
      <c r="X110" s="88"/>
      <c r="Y110" s="88"/>
      <c r="Z110" s="88"/>
      <c r="AA110" s="88"/>
      <c r="AB110" s="88"/>
      <c r="AC110" s="88"/>
      <c r="AD110" s="88"/>
    </row>
    <row r="111" spans="1:62" s="35" customFormat="1" ht="22.5" customHeight="1">
      <c r="A111" s="33"/>
      <c r="B111" s="34"/>
      <c r="C111" s="99" t="s">
        <v>86</v>
      </c>
      <c r="D111" s="33"/>
      <c r="E111" s="33"/>
      <c r="F111" s="33"/>
      <c r="G111" s="33"/>
      <c r="H111" s="33"/>
      <c r="I111" s="33"/>
      <c r="J111" s="100">
        <f>SUBTOTAL(9,J112)</f>
        <v>0</v>
      </c>
      <c r="K111" s="33"/>
      <c r="L111" s="101"/>
      <c r="M111" s="102"/>
      <c r="N111" s="44"/>
      <c r="O111" s="103" t="e">
        <f>O112</f>
        <v>#REF!</v>
      </c>
      <c r="P111" s="44"/>
      <c r="Q111" s="103" t="e">
        <f>Q112</f>
        <v>#REF!</v>
      </c>
      <c r="R111" s="44"/>
      <c r="S111" s="104" t="e">
        <f>S112</f>
        <v>#REF!</v>
      </c>
      <c r="T111" s="33"/>
      <c r="U111" s="36"/>
      <c r="V111" s="33"/>
      <c r="W111" s="33"/>
      <c r="X111" s="33"/>
      <c r="Y111" s="33"/>
      <c r="Z111" s="33"/>
      <c r="AA111" s="33"/>
      <c r="AB111" s="33"/>
      <c r="AC111" s="33"/>
      <c r="AD111" s="33"/>
      <c r="AS111" s="25" t="s">
        <v>87</v>
      </c>
      <c r="AT111" s="25" t="s">
        <v>61</v>
      </c>
      <c r="BJ111" s="105" t="e">
        <f>BJ112</f>
        <v>#REF!</v>
      </c>
    </row>
    <row r="112" spans="2:62" s="108" customFormat="1" ht="25.5" customHeight="1">
      <c r="B112" s="109"/>
      <c r="D112" s="110"/>
      <c r="E112" s="106" t="s">
        <v>90</v>
      </c>
      <c r="F112" s="106" t="s">
        <v>91</v>
      </c>
      <c r="I112" s="111"/>
      <c r="J112" s="112">
        <f>SUM(J113,J136)</f>
        <v>0</v>
      </c>
      <c r="L112" s="113"/>
      <c r="M112" s="114"/>
      <c r="N112" s="114"/>
      <c r="O112" s="115" t="e">
        <f>#REF!+#REF!+#REF!+#REF!+#REF!</f>
        <v>#REF!</v>
      </c>
      <c r="P112" s="114"/>
      <c r="Q112" s="115" t="e">
        <f>#REF!+#REF!+#REF!+#REF!+#REF!</f>
        <v>#REF!</v>
      </c>
      <c r="R112" s="114"/>
      <c r="S112" s="116" t="e">
        <f>#REF!+#REF!+#REF!+#REF!+#REF!</f>
        <v>#REF!</v>
      </c>
      <c r="U112" s="117"/>
      <c r="AQ112" s="110" t="s">
        <v>92</v>
      </c>
      <c r="AS112" s="118" t="s">
        <v>87</v>
      </c>
      <c r="AT112" s="118" t="s">
        <v>93</v>
      </c>
      <c r="AX112" s="110" t="s">
        <v>94</v>
      </c>
      <c r="BJ112" s="119" t="e">
        <f>#REF!+#REF!+#REF!+#REF!+#REF!</f>
        <v>#REF!</v>
      </c>
    </row>
    <row r="113" spans="2:62" s="108" customFormat="1" ht="18.75" customHeight="1">
      <c r="B113" s="109"/>
      <c r="D113" s="110" t="s">
        <v>87</v>
      </c>
      <c r="E113" s="181">
        <v>723</v>
      </c>
      <c r="F113" s="181" t="s">
        <v>377</v>
      </c>
      <c r="I113" s="111"/>
      <c r="J113" s="182">
        <f>SUBTOTAL(9,J114:J135)</f>
        <v>0</v>
      </c>
      <c r="L113" s="113"/>
      <c r="M113" s="114"/>
      <c r="N113" s="114"/>
      <c r="O113" s="115"/>
      <c r="P113" s="114"/>
      <c r="Q113" s="115"/>
      <c r="R113" s="114"/>
      <c r="S113" s="116"/>
      <c r="U113" s="117"/>
      <c r="AQ113" s="110"/>
      <c r="AS113" s="118"/>
      <c r="AT113" s="118"/>
      <c r="AX113" s="110"/>
      <c r="BJ113" s="119"/>
    </row>
    <row r="114" spans="2:62" s="108" customFormat="1" ht="18.75" customHeight="1">
      <c r="B114" s="109"/>
      <c r="C114" s="132">
        <v>1</v>
      </c>
      <c r="D114" s="132" t="s">
        <v>96</v>
      </c>
      <c r="E114" s="133" t="s">
        <v>378</v>
      </c>
      <c r="F114" s="134" t="s">
        <v>379</v>
      </c>
      <c r="G114" s="135" t="s">
        <v>123</v>
      </c>
      <c r="H114" s="137">
        <v>30</v>
      </c>
      <c r="I114" s="137">
        <v>0</v>
      </c>
      <c r="J114" s="138">
        <f aca="true" t="shared" si="0" ref="J114:J135">ROUND(I114*H114,2)</f>
        <v>0</v>
      </c>
      <c r="L114" s="113"/>
      <c r="M114" s="114"/>
      <c r="N114" s="114"/>
      <c r="O114" s="115"/>
      <c r="P114" s="114"/>
      <c r="Q114" s="115"/>
      <c r="R114" s="114"/>
      <c r="S114" s="116"/>
      <c r="U114" s="117"/>
      <c r="AQ114" s="110"/>
      <c r="AS114" s="118"/>
      <c r="AT114" s="118"/>
      <c r="AX114" s="110"/>
      <c r="BJ114" s="119"/>
    </row>
    <row r="115" spans="2:62" s="108" customFormat="1" ht="38.25" customHeight="1">
      <c r="B115" s="109"/>
      <c r="C115" s="132">
        <v>2</v>
      </c>
      <c r="D115" s="132" t="s">
        <v>96</v>
      </c>
      <c r="E115" s="133" t="s">
        <v>380</v>
      </c>
      <c r="F115" s="134" t="s">
        <v>381</v>
      </c>
      <c r="G115" s="135" t="s">
        <v>123</v>
      </c>
      <c r="H115" s="137">
        <v>30</v>
      </c>
      <c r="I115" s="137">
        <v>0</v>
      </c>
      <c r="J115" s="138">
        <f t="shared" si="0"/>
        <v>0</v>
      </c>
      <c r="L115" s="113"/>
      <c r="M115" s="114"/>
      <c r="N115" s="114"/>
      <c r="O115" s="115"/>
      <c r="P115" s="114"/>
      <c r="Q115" s="115"/>
      <c r="R115" s="114"/>
      <c r="S115" s="116"/>
      <c r="U115" s="117"/>
      <c r="AQ115" s="110"/>
      <c r="AS115" s="118"/>
      <c r="AT115" s="118"/>
      <c r="AX115" s="110"/>
      <c r="BJ115" s="119"/>
    </row>
    <row r="116" spans="2:62" s="108" customFormat="1" ht="18.75" customHeight="1">
      <c r="B116" s="109"/>
      <c r="C116" s="132">
        <v>3</v>
      </c>
      <c r="D116" s="132" t="s">
        <v>96</v>
      </c>
      <c r="E116" s="133" t="s">
        <v>382</v>
      </c>
      <c r="F116" s="134" t="s">
        <v>383</v>
      </c>
      <c r="G116" s="135" t="s">
        <v>123</v>
      </c>
      <c r="H116" s="137">
        <v>5</v>
      </c>
      <c r="I116" s="137">
        <v>0</v>
      </c>
      <c r="J116" s="138">
        <f t="shared" si="0"/>
        <v>0</v>
      </c>
      <c r="L116" s="113"/>
      <c r="M116" s="114"/>
      <c r="N116" s="114"/>
      <c r="O116" s="115"/>
      <c r="P116" s="114"/>
      <c r="Q116" s="115"/>
      <c r="R116" s="114"/>
      <c r="S116" s="116"/>
      <c r="U116" s="117"/>
      <c r="AQ116" s="110"/>
      <c r="AS116" s="118"/>
      <c r="AT116" s="118"/>
      <c r="AX116" s="110"/>
      <c r="BJ116" s="119"/>
    </row>
    <row r="117" spans="2:62" s="108" customFormat="1" ht="18.75" customHeight="1">
      <c r="B117" s="109"/>
      <c r="C117" s="132">
        <v>4</v>
      </c>
      <c r="D117" s="132" t="s">
        <v>96</v>
      </c>
      <c r="E117" s="133" t="s">
        <v>384</v>
      </c>
      <c r="F117" s="134" t="s">
        <v>385</v>
      </c>
      <c r="G117" s="135" t="s">
        <v>123</v>
      </c>
      <c r="H117" s="137">
        <v>25</v>
      </c>
      <c r="I117" s="137">
        <v>0</v>
      </c>
      <c r="J117" s="138">
        <f t="shared" si="0"/>
        <v>0</v>
      </c>
      <c r="L117" s="113"/>
      <c r="M117" s="114"/>
      <c r="N117" s="114"/>
      <c r="O117" s="115"/>
      <c r="P117" s="114"/>
      <c r="Q117" s="115"/>
      <c r="R117" s="114"/>
      <c r="S117" s="116"/>
      <c r="U117" s="117"/>
      <c r="AQ117" s="110"/>
      <c r="AS117" s="118"/>
      <c r="AT117" s="118"/>
      <c r="AX117" s="110"/>
      <c r="BJ117" s="119"/>
    </row>
    <row r="118" spans="2:62" s="108" customFormat="1" ht="18.75" customHeight="1">
      <c r="B118" s="109"/>
      <c r="C118" s="132">
        <v>5</v>
      </c>
      <c r="D118" s="132" t="s">
        <v>96</v>
      </c>
      <c r="E118" s="133" t="s">
        <v>380</v>
      </c>
      <c r="F118" s="134" t="s">
        <v>386</v>
      </c>
      <c r="G118" s="135" t="s">
        <v>179</v>
      </c>
      <c r="H118" s="137">
        <v>1</v>
      </c>
      <c r="I118" s="137">
        <v>0</v>
      </c>
      <c r="J118" s="138">
        <f t="shared" si="0"/>
        <v>0</v>
      </c>
      <c r="L118" s="113"/>
      <c r="M118" s="114"/>
      <c r="N118" s="114"/>
      <c r="O118" s="115"/>
      <c r="P118" s="114"/>
      <c r="Q118" s="115"/>
      <c r="R118" s="114"/>
      <c r="S118" s="116"/>
      <c r="U118" s="117"/>
      <c r="AQ118" s="110"/>
      <c r="AS118" s="118"/>
      <c r="AT118" s="118"/>
      <c r="AX118" s="110"/>
      <c r="BJ118" s="119"/>
    </row>
    <row r="119" spans="2:62" s="108" customFormat="1" ht="18.75" customHeight="1">
      <c r="B119" s="109"/>
      <c r="C119" s="132">
        <v>6</v>
      </c>
      <c r="D119" s="132" t="s">
        <v>96</v>
      </c>
      <c r="E119" s="133" t="s">
        <v>387</v>
      </c>
      <c r="F119" s="134" t="s">
        <v>388</v>
      </c>
      <c r="G119" s="135" t="s">
        <v>163</v>
      </c>
      <c r="H119" s="137">
        <v>2</v>
      </c>
      <c r="I119" s="137">
        <v>0</v>
      </c>
      <c r="J119" s="138">
        <f t="shared" si="0"/>
        <v>0</v>
      </c>
      <c r="L119" s="113"/>
      <c r="M119" s="114"/>
      <c r="N119" s="114"/>
      <c r="O119" s="115"/>
      <c r="P119" s="114"/>
      <c r="Q119" s="115"/>
      <c r="R119" s="114"/>
      <c r="S119" s="116"/>
      <c r="U119" s="117"/>
      <c r="AQ119" s="110"/>
      <c r="AS119" s="118"/>
      <c r="AT119" s="118"/>
      <c r="AX119" s="110"/>
      <c r="BJ119" s="119"/>
    </row>
    <row r="120" spans="2:62" s="108" customFormat="1" ht="18.75" customHeight="1">
      <c r="B120" s="109"/>
      <c r="C120" s="132">
        <v>7</v>
      </c>
      <c r="D120" s="132" t="s">
        <v>96</v>
      </c>
      <c r="E120" s="133" t="s">
        <v>389</v>
      </c>
      <c r="F120" s="134" t="s">
        <v>390</v>
      </c>
      <c r="G120" s="135" t="s">
        <v>123</v>
      </c>
      <c r="H120" s="137">
        <v>30</v>
      </c>
      <c r="I120" s="137">
        <v>0</v>
      </c>
      <c r="J120" s="138">
        <f t="shared" si="0"/>
        <v>0</v>
      </c>
      <c r="L120" s="113"/>
      <c r="M120" s="114"/>
      <c r="N120" s="114"/>
      <c r="O120" s="115"/>
      <c r="P120" s="114"/>
      <c r="Q120" s="115"/>
      <c r="R120" s="114"/>
      <c r="S120" s="116"/>
      <c r="U120" s="117"/>
      <c r="AQ120" s="110"/>
      <c r="AS120" s="118"/>
      <c r="AT120" s="118"/>
      <c r="AX120" s="110"/>
      <c r="BJ120" s="119"/>
    </row>
    <row r="121" spans="2:62" s="108" customFormat="1" ht="25.5" customHeight="1">
      <c r="B121" s="109"/>
      <c r="C121" s="132">
        <v>8</v>
      </c>
      <c r="D121" s="132" t="s">
        <v>96</v>
      </c>
      <c r="E121" s="133" t="s">
        <v>391</v>
      </c>
      <c r="F121" s="153" t="s">
        <v>392</v>
      </c>
      <c r="G121" s="135" t="s">
        <v>302</v>
      </c>
      <c r="H121" s="137">
        <v>150</v>
      </c>
      <c r="I121" s="137">
        <v>0</v>
      </c>
      <c r="J121" s="138">
        <f t="shared" si="0"/>
        <v>0</v>
      </c>
      <c r="L121" s="113"/>
      <c r="M121" s="114"/>
      <c r="N121" s="114"/>
      <c r="O121" s="115"/>
      <c r="P121" s="114"/>
      <c r="Q121" s="115"/>
      <c r="R121" s="114"/>
      <c r="S121" s="116"/>
      <c r="U121" s="117"/>
      <c r="AQ121" s="110"/>
      <c r="AS121" s="118"/>
      <c r="AT121" s="118"/>
      <c r="AX121" s="110"/>
      <c r="BJ121" s="119"/>
    </row>
    <row r="122" spans="2:62" s="108" customFormat="1" ht="18.75" customHeight="1">
      <c r="B122" s="109"/>
      <c r="C122" s="132">
        <v>9</v>
      </c>
      <c r="D122" s="132" t="s">
        <v>96</v>
      </c>
      <c r="E122" s="133" t="s">
        <v>393</v>
      </c>
      <c r="F122" s="134" t="s">
        <v>394</v>
      </c>
      <c r="G122" s="135" t="s">
        <v>123</v>
      </c>
      <c r="H122" s="137">
        <v>30</v>
      </c>
      <c r="I122" s="137">
        <v>0</v>
      </c>
      <c r="J122" s="138">
        <f t="shared" si="0"/>
        <v>0</v>
      </c>
      <c r="L122" s="113"/>
      <c r="M122" s="114"/>
      <c r="N122" s="114"/>
      <c r="O122" s="115"/>
      <c r="P122" s="114"/>
      <c r="Q122" s="115"/>
      <c r="R122" s="114"/>
      <c r="S122" s="116"/>
      <c r="U122" s="117"/>
      <c r="AQ122" s="110"/>
      <c r="AS122" s="118"/>
      <c r="AT122" s="118"/>
      <c r="AX122" s="110"/>
      <c r="BJ122" s="119"/>
    </row>
    <row r="123" spans="2:62" s="108" customFormat="1" ht="18.75" customHeight="1">
      <c r="B123" s="109"/>
      <c r="C123" s="132">
        <v>10</v>
      </c>
      <c r="D123" s="132" t="s">
        <v>96</v>
      </c>
      <c r="E123" s="133" t="s">
        <v>395</v>
      </c>
      <c r="F123" s="134" t="s">
        <v>396</v>
      </c>
      <c r="G123" s="135" t="s">
        <v>163</v>
      </c>
      <c r="H123" s="137">
        <v>1</v>
      </c>
      <c r="I123" s="137">
        <v>0</v>
      </c>
      <c r="J123" s="138">
        <f t="shared" si="0"/>
        <v>0</v>
      </c>
      <c r="L123" s="113"/>
      <c r="M123" s="114"/>
      <c r="N123" s="114"/>
      <c r="O123" s="115"/>
      <c r="P123" s="114"/>
      <c r="Q123" s="115"/>
      <c r="R123" s="114"/>
      <c r="S123" s="116"/>
      <c r="U123" s="117"/>
      <c r="AQ123" s="110"/>
      <c r="AS123" s="118"/>
      <c r="AT123" s="118"/>
      <c r="AX123" s="110"/>
      <c r="BJ123" s="119"/>
    </row>
    <row r="124" spans="2:62" s="108" customFormat="1" ht="18.75" customHeight="1">
      <c r="B124" s="109"/>
      <c r="C124" s="132">
        <v>11</v>
      </c>
      <c r="D124" s="132" t="s">
        <v>96</v>
      </c>
      <c r="E124" s="133" t="s">
        <v>391</v>
      </c>
      <c r="F124" s="134" t="s">
        <v>397</v>
      </c>
      <c r="G124" s="135" t="s">
        <v>163</v>
      </c>
      <c r="H124" s="137">
        <v>1</v>
      </c>
      <c r="I124" s="137">
        <v>0</v>
      </c>
      <c r="J124" s="138">
        <f t="shared" si="0"/>
        <v>0</v>
      </c>
      <c r="L124" s="113"/>
      <c r="M124" s="114"/>
      <c r="N124" s="114"/>
      <c r="O124" s="115"/>
      <c r="P124" s="114"/>
      <c r="Q124" s="115"/>
      <c r="R124" s="114"/>
      <c r="S124" s="116"/>
      <c r="U124" s="117"/>
      <c r="AQ124" s="110"/>
      <c r="AS124" s="118"/>
      <c r="AT124" s="118"/>
      <c r="AX124" s="110"/>
      <c r="BJ124" s="119"/>
    </row>
    <row r="125" spans="2:62" s="108" customFormat="1" ht="18.75" customHeight="1">
      <c r="B125" s="109"/>
      <c r="C125" s="132">
        <v>12</v>
      </c>
      <c r="D125" s="132" t="s">
        <v>96</v>
      </c>
      <c r="E125" s="133" t="s">
        <v>398</v>
      </c>
      <c r="F125" s="134" t="s">
        <v>399</v>
      </c>
      <c r="G125" s="135" t="s">
        <v>163</v>
      </c>
      <c r="H125" s="137">
        <v>1</v>
      </c>
      <c r="I125" s="137">
        <v>0</v>
      </c>
      <c r="J125" s="138">
        <f t="shared" si="0"/>
        <v>0</v>
      </c>
      <c r="L125" s="113"/>
      <c r="M125" s="114"/>
      <c r="N125" s="114"/>
      <c r="O125" s="115"/>
      <c r="P125" s="114"/>
      <c r="Q125" s="115"/>
      <c r="R125" s="114"/>
      <c r="S125" s="116"/>
      <c r="U125" s="117"/>
      <c r="AQ125" s="110"/>
      <c r="AS125" s="118"/>
      <c r="AT125" s="118"/>
      <c r="AX125" s="110"/>
      <c r="BJ125" s="119"/>
    </row>
    <row r="126" spans="2:62" s="108" customFormat="1" ht="18.75" customHeight="1">
      <c r="B126" s="109"/>
      <c r="C126" s="132">
        <v>13</v>
      </c>
      <c r="D126" s="132" t="s">
        <v>96</v>
      </c>
      <c r="E126" s="133" t="s">
        <v>400</v>
      </c>
      <c r="F126" s="134" t="s">
        <v>401</v>
      </c>
      <c r="G126" s="135" t="s">
        <v>163</v>
      </c>
      <c r="H126" s="137">
        <v>4</v>
      </c>
      <c r="I126" s="137">
        <v>0</v>
      </c>
      <c r="J126" s="138">
        <f t="shared" si="0"/>
        <v>0</v>
      </c>
      <c r="L126" s="113"/>
      <c r="M126" s="114"/>
      <c r="N126" s="114"/>
      <c r="O126" s="115"/>
      <c r="P126" s="114"/>
      <c r="Q126" s="115"/>
      <c r="R126" s="114"/>
      <c r="S126" s="116"/>
      <c r="U126" s="117"/>
      <c r="AQ126" s="110"/>
      <c r="AS126" s="118"/>
      <c r="AT126" s="118"/>
      <c r="AX126" s="110"/>
      <c r="BJ126" s="119"/>
    </row>
    <row r="127" spans="2:62" s="108" customFormat="1" ht="18.75" customHeight="1">
      <c r="B127" s="109"/>
      <c r="C127" s="132">
        <v>14</v>
      </c>
      <c r="D127" s="132" t="s">
        <v>96</v>
      </c>
      <c r="E127" s="133" t="s">
        <v>402</v>
      </c>
      <c r="F127" s="134" t="s">
        <v>403</v>
      </c>
      <c r="G127" s="135" t="s">
        <v>163</v>
      </c>
      <c r="H127" s="137">
        <v>2</v>
      </c>
      <c r="I127" s="137">
        <v>0</v>
      </c>
      <c r="J127" s="138">
        <f t="shared" si="0"/>
        <v>0</v>
      </c>
      <c r="L127" s="113"/>
      <c r="M127" s="114"/>
      <c r="N127" s="114"/>
      <c r="O127" s="115"/>
      <c r="P127" s="114"/>
      <c r="Q127" s="115"/>
      <c r="R127" s="114"/>
      <c r="S127" s="116"/>
      <c r="U127" s="117"/>
      <c r="AQ127" s="110"/>
      <c r="AS127" s="118"/>
      <c r="AT127" s="118"/>
      <c r="AX127" s="110"/>
      <c r="BJ127" s="119"/>
    </row>
    <row r="128" spans="2:62" s="108" customFormat="1" ht="18.75" customHeight="1">
      <c r="B128" s="109"/>
      <c r="C128" s="132">
        <v>15</v>
      </c>
      <c r="D128" s="132" t="s">
        <v>96</v>
      </c>
      <c r="E128" s="133" t="s">
        <v>404</v>
      </c>
      <c r="F128" s="134" t="s">
        <v>405</v>
      </c>
      <c r="G128" s="135" t="s">
        <v>163</v>
      </c>
      <c r="H128" s="137">
        <v>1</v>
      </c>
      <c r="I128" s="137">
        <v>0</v>
      </c>
      <c r="J128" s="138">
        <f t="shared" si="0"/>
        <v>0</v>
      </c>
      <c r="L128" s="113"/>
      <c r="M128" s="114"/>
      <c r="N128" s="114"/>
      <c r="O128" s="115"/>
      <c r="P128" s="114"/>
      <c r="Q128" s="115"/>
      <c r="R128" s="114"/>
      <c r="S128" s="116"/>
      <c r="U128" s="117"/>
      <c r="AQ128" s="110"/>
      <c r="AS128" s="118"/>
      <c r="AT128" s="118"/>
      <c r="AX128" s="110"/>
      <c r="BJ128" s="119"/>
    </row>
    <row r="129" spans="2:62" s="108" customFormat="1" ht="18.75" customHeight="1">
      <c r="B129" s="109"/>
      <c r="C129" s="132">
        <v>16</v>
      </c>
      <c r="D129" s="132" t="s">
        <v>96</v>
      </c>
      <c r="E129" s="133" t="s">
        <v>406</v>
      </c>
      <c r="F129" s="134" t="s">
        <v>407</v>
      </c>
      <c r="G129" s="135" t="s">
        <v>163</v>
      </c>
      <c r="H129" s="137">
        <v>1</v>
      </c>
      <c r="I129" s="137">
        <v>0</v>
      </c>
      <c r="J129" s="138">
        <f t="shared" si="0"/>
        <v>0</v>
      </c>
      <c r="L129" s="113"/>
      <c r="M129" s="114"/>
      <c r="N129" s="114"/>
      <c r="O129" s="115"/>
      <c r="P129" s="114"/>
      <c r="Q129" s="115"/>
      <c r="R129" s="114"/>
      <c r="S129" s="116"/>
      <c r="U129" s="117"/>
      <c r="AQ129" s="110"/>
      <c r="AS129" s="118"/>
      <c r="AT129" s="118"/>
      <c r="AX129" s="110"/>
      <c r="BJ129" s="119"/>
    </row>
    <row r="130" spans="2:62" s="108" customFormat="1" ht="18.75" customHeight="1">
      <c r="B130" s="109"/>
      <c r="C130" s="132">
        <v>17</v>
      </c>
      <c r="D130" s="132" t="s">
        <v>96</v>
      </c>
      <c r="E130" s="133" t="s">
        <v>408</v>
      </c>
      <c r="F130" s="134" t="s">
        <v>409</v>
      </c>
      <c r="G130" s="135" t="s">
        <v>163</v>
      </c>
      <c r="H130" s="137">
        <v>1</v>
      </c>
      <c r="I130" s="137">
        <v>0</v>
      </c>
      <c r="J130" s="138">
        <f t="shared" si="0"/>
        <v>0</v>
      </c>
      <c r="L130" s="113"/>
      <c r="M130" s="114"/>
      <c r="N130" s="114"/>
      <c r="O130" s="115"/>
      <c r="P130" s="114"/>
      <c r="Q130" s="115"/>
      <c r="R130" s="114"/>
      <c r="S130" s="116"/>
      <c r="U130" s="117"/>
      <c r="AQ130" s="110"/>
      <c r="AS130" s="118"/>
      <c r="AT130" s="118"/>
      <c r="AX130" s="110"/>
      <c r="BJ130" s="119"/>
    </row>
    <row r="131" spans="2:62" s="108" customFormat="1" ht="18.75" customHeight="1">
      <c r="B131" s="109"/>
      <c r="C131" s="132">
        <v>18</v>
      </c>
      <c r="D131" s="132" t="s">
        <v>96</v>
      </c>
      <c r="E131" s="133" t="s">
        <v>410</v>
      </c>
      <c r="F131" s="134" t="s">
        <v>411</v>
      </c>
      <c r="G131" s="135" t="s">
        <v>163</v>
      </c>
      <c r="H131" s="137">
        <v>1</v>
      </c>
      <c r="I131" s="137">
        <v>0</v>
      </c>
      <c r="J131" s="138">
        <f t="shared" si="0"/>
        <v>0</v>
      </c>
      <c r="L131" s="113"/>
      <c r="M131" s="114"/>
      <c r="N131" s="114"/>
      <c r="O131" s="115"/>
      <c r="P131" s="114"/>
      <c r="Q131" s="115"/>
      <c r="R131" s="114"/>
      <c r="S131" s="116"/>
      <c r="U131" s="117"/>
      <c r="AQ131" s="110"/>
      <c r="AS131" s="118"/>
      <c r="AT131" s="118"/>
      <c r="AX131" s="110"/>
      <c r="BJ131" s="119"/>
    </row>
    <row r="132" spans="2:62" s="108" customFormat="1" ht="18.75" customHeight="1">
      <c r="B132" s="109"/>
      <c r="C132" s="132">
        <v>19</v>
      </c>
      <c r="D132" s="132" t="s">
        <v>96</v>
      </c>
      <c r="E132" s="133" t="s">
        <v>412</v>
      </c>
      <c r="F132" s="134" t="s">
        <v>413</v>
      </c>
      <c r="G132" s="135" t="s">
        <v>179</v>
      </c>
      <c r="H132" s="137">
        <v>1</v>
      </c>
      <c r="I132" s="137">
        <v>0</v>
      </c>
      <c r="J132" s="138">
        <f t="shared" si="0"/>
        <v>0</v>
      </c>
      <c r="L132" s="113"/>
      <c r="M132" s="114"/>
      <c r="N132" s="114"/>
      <c r="O132" s="115"/>
      <c r="P132" s="114"/>
      <c r="Q132" s="115"/>
      <c r="R132" s="114"/>
      <c r="S132" s="116"/>
      <c r="U132" s="117"/>
      <c r="AQ132" s="110"/>
      <c r="AS132" s="118"/>
      <c r="AT132" s="118"/>
      <c r="AX132" s="110"/>
      <c r="BJ132" s="119"/>
    </row>
    <row r="133" spans="2:62" s="108" customFormat="1" ht="18.75" customHeight="1">
      <c r="B133" s="109"/>
      <c r="C133" s="132">
        <v>20</v>
      </c>
      <c r="D133" s="132" t="s">
        <v>96</v>
      </c>
      <c r="E133" s="133" t="s">
        <v>414</v>
      </c>
      <c r="F133" s="134" t="s">
        <v>415</v>
      </c>
      <c r="G133" s="135" t="s">
        <v>163</v>
      </c>
      <c r="H133" s="137">
        <v>5</v>
      </c>
      <c r="I133" s="137">
        <v>0</v>
      </c>
      <c r="J133" s="138">
        <f t="shared" si="0"/>
        <v>0</v>
      </c>
      <c r="L133" s="113"/>
      <c r="M133" s="114"/>
      <c r="N133" s="114"/>
      <c r="O133" s="115"/>
      <c r="P133" s="114"/>
      <c r="Q133" s="115"/>
      <c r="R133" s="114"/>
      <c r="S133" s="116"/>
      <c r="U133" s="117"/>
      <c r="AQ133" s="110"/>
      <c r="AS133" s="118"/>
      <c r="AT133" s="118"/>
      <c r="AX133" s="110"/>
      <c r="BJ133" s="119"/>
    </row>
    <row r="134" spans="2:62" s="108" customFormat="1" ht="18.75" customHeight="1">
      <c r="B134" s="109"/>
      <c r="C134" s="132">
        <v>21</v>
      </c>
      <c r="D134" s="132" t="s">
        <v>96</v>
      </c>
      <c r="E134" s="133" t="s">
        <v>416</v>
      </c>
      <c r="F134" s="134" t="s">
        <v>417</v>
      </c>
      <c r="G134" s="135" t="s">
        <v>179</v>
      </c>
      <c r="H134" s="137">
        <v>1</v>
      </c>
      <c r="I134" s="137">
        <v>0</v>
      </c>
      <c r="J134" s="138">
        <f t="shared" si="0"/>
        <v>0</v>
      </c>
      <c r="L134" s="113"/>
      <c r="M134" s="114"/>
      <c r="N134" s="114"/>
      <c r="O134" s="115"/>
      <c r="P134" s="114"/>
      <c r="Q134" s="115"/>
      <c r="R134" s="114"/>
      <c r="S134" s="116"/>
      <c r="U134" s="117"/>
      <c r="AQ134" s="110"/>
      <c r="AS134" s="118"/>
      <c r="AT134" s="118"/>
      <c r="AX134" s="110"/>
      <c r="BJ134" s="119"/>
    </row>
    <row r="135" spans="2:62" s="108" customFormat="1" ht="24" customHeight="1">
      <c r="B135" s="109"/>
      <c r="C135" s="132">
        <v>22</v>
      </c>
      <c r="D135" s="132" t="s">
        <v>96</v>
      </c>
      <c r="E135" s="133" t="s">
        <v>418</v>
      </c>
      <c r="F135" s="134" t="s">
        <v>419</v>
      </c>
      <c r="G135" s="135" t="s">
        <v>134</v>
      </c>
      <c r="H135" s="137">
        <v>0</v>
      </c>
      <c r="I135" s="137">
        <v>0</v>
      </c>
      <c r="J135" s="138">
        <f t="shared" si="0"/>
        <v>0</v>
      </c>
      <c r="L135" s="113"/>
      <c r="M135" s="114"/>
      <c r="N135" s="114"/>
      <c r="O135" s="115"/>
      <c r="P135" s="114"/>
      <c r="Q135" s="115"/>
      <c r="R135" s="114"/>
      <c r="S135" s="116"/>
      <c r="U135" s="117"/>
      <c r="AQ135" s="110"/>
      <c r="AS135" s="118"/>
      <c r="AT135" s="118"/>
      <c r="AX135" s="110"/>
      <c r="BJ135" s="119"/>
    </row>
    <row r="136" spans="2:62" s="108" customFormat="1" ht="18.75" customHeight="1">
      <c r="B136" s="109"/>
      <c r="D136" s="110" t="s">
        <v>87</v>
      </c>
      <c r="E136" s="181">
        <v>999</v>
      </c>
      <c r="F136" s="181" t="s">
        <v>363</v>
      </c>
      <c r="I136" s="111"/>
      <c r="J136" s="182">
        <f>SUBTOTAL(9,J137:J141)</f>
        <v>0</v>
      </c>
      <c r="L136" s="113"/>
      <c r="M136" s="114"/>
      <c r="N136" s="114"/>
      <c r="O136" s="115"/>
      <c r="P136" s="114"/>
      <c r="Q136" s="115"/>
      <c r="R136" s="114"/>
      <c r="S136" s="116"/>
      <c r="U136" s="117"/>
      <c r="AQ136" s="110"/>
      <c r="AS136" s="118"/>
      <c r="AT136" s="118"/>
      <c r="AX136" s="110"/>
      <c r="BJ136" s="119"/>
    </row>
    <row r="137" spans="2:62" s="108" customFormat="1" ht="18.75" customHeight="1">
      <c r="B137" s="109"/>
      <c r="C137" s="132">
        <v>23</v>
      </c>
      <c r="D137" s="132" t="s">
        <v>96</v>
      </c>
      <c r="E137" s="133" t="s">
        <v>364</v>
      </c>
      <c r="F137" s="134" t="s">
        <v>365</v>
      </c>
      <c r="G137" s="135" t="s">
        <v>134</v>
      </c>
      <c r="H137" s="137">
        <v>2.7</v>
      </c>
      <c r="I137" s="137">
        <v>0</v>
      </c>
      <c r="J137" s="138">
        <f>ROUND(I137*H137,2)</f>
        <v>0</v>
      </c>
      <c r="L137" s="113"/>
      <c r="M137" s="114"/>
      <c r="N137" s="114"/>
      <c r="O137" s="115"/>
      <c r="P137" s="114"/>
      <c r="Q137" s="115"/>
      <c r="R137" s="114"/>
      <c r="S137" s="116"/>
      <c r="U137" s="117"/>
      <c r="AQ137" s="110"/>
      <c r="AS137" s="118"/>
      <c r="AT137" s="118"/>
      <c r="AX137" s="110"/>
      <c r="BJ137" s="119"/>
    </row>
    <row r="138" spans="2:62" s="108" customFormat="1" ht="18.75" customHeight="1">
      <c r="B138" s="109"/>
      <c r="C138" s="132">
        <v>24</v>
      </c>
      <c r="D138" s="132" t="s">
        <v>96</v>
      </c>
      <c r="E138" s="133" t="s">
        <v>366</v>
      </c>
      <c r="F138" s="134" t="s">
        <v>367</v>
      </c>
      <c r="G138" s="135" t="s">
        <v>134</v>
      </c>
      <c r="H138" s="137">
        <v>1.5</v>
      </c>
      <c r="I138" s="137">
        <v>0</v>
      </c>
      <c r="J138" s="138">
        <f>ROUND(I138*H138,2)</f>
        <v>0</v>
      </c>
      <c r="L138" s="113"/>
      <c r="M138" s="114"/>
      <c r="N138" s="114"/>
      <c r="O138" s="115"/>
      <c r="P138" s="114"/>
      <c r="Q138" s="115"/>
      <c r="R138" s="114"/>
      <c r="S138" s="116"/>
      <c r="U138" s="117"/>
      <c r="AQ138" s="110"/>
      <c r="AS138" s="118"/>
      <c r="AT138" s="118"/>
      <c r="AX138" s="110"/>
      <c r="BJ138" s="119"/>
    </row>
    <row r="139" spans="2:62" s="108" customFormat="1" ht="18.75" customHeight="1">
      <c r="B139" s="109"/>
      <c r="C139" s="132">
        <v>25</v>
      </c>
      <c r="D139" s="132" t="s">
        <v>96</v>
      </c>
      <c r="E139" s="133" t="s">
        <v>368</v>
      </c>
      <c r="F139" s="134" t="s">
        <v>369</v>
      </c>
      <c r="G139" s="135" t="s">
        <v>134</v>
      </c>
      <c r="H139" s="137">
        <v>2.5</v>
      </c>
      <c r="I139" s="137">
        <v>0</v>
      </c>
      <c r="J139" s="138">
        <f>ROUND(I139*H139,2)</f>
        <v>0</v>
      </c>
      <c r="L139" s="113"/>
      <c r="M139" s="114"/>
      <c r="N139" s="114"/>
      <c r="O139" s="115"/>
      <c r="P139" s="114"/>
      <c r="Q139" s="115"/>
      <c r="R139" s="114"/>
      <c r="S139" s="116"/>
      <c r="U139" s="117"/>
      <c r="AQ139" s="110"/>
      <c r="AS139" s="118"/>
      <c r="AT139" s="118"/>
      <c r="AX139" s="110"/>
      <c r="BJ139" s="119"/>
    </row>
    <row r="140" spans="2:62" s="108" customFormat="1" ht="25.5" customHeight="1">
      <c r="B140" s="109"/>
      <c r="C140" s="132">
        <v>26</v>
      </c>
      <c r="D140" s="132" t="s">
        <v>96</v>
      </c>
      <c r="E140" s="133" t="s">
        <v>370</v>
      </c>
      <c r="F140" s="134" t="s">
        <v>420</v>
      </c>
      <c r="G140" s="135" t="s">
        <v>179</v>
      </c>
      <c r="H140" s="137">
        <v>1</v>
      </c>
      <c r="I140" s="137">
        <v>0</v>
      </c>
      <c r="J140" s="138">
        <f>ROUND(I140*H140,2)</f>
        <v>0</v>
      </c>
      <c r="L140" s="113"/>
      <c r="M140" s="114"/>
      <c r="N140" s="114"/>
      <c r="O140" s="115"/>
      <c r="P140" s="114"/>
      <c r="Q140" s="115"/>
      <c r="R140" s="114"/>
      <c r="S140" s="116"/>
      <c r="U140" s="117"/>
      <c r="AQ140" s="110"/>
      <c r="AS140" s="118"/>
      <c r="AT140" s="118"/>
      <c r="AX140" s="110"/>
      <c r="BJ140" s="119"/>
    </row>
    <row r="141" spans="2:62" s="108" customFormat="1" ht="18.75" customHeight="1">
      <c r="B141" s="109"/>
      <c r="C141" s="132">
        <v>27</v>
      </c>
      <c r="D141" s="132" t="s">
        <v>96</v>
      </c>
      <c r="E141" s="133" t="s">
        <v>421</v>
      </c>
      <c r="F141" s="134" t="s">
        <v>373</v>
      </c>
      <c r="G141" s="135" t="s">
        <v>179</v>
      </c>
      <c r="H141" s="137">
        <v>1</v>
      </c>
      <c r="I141" s="137">
        <v>0</v>
      </c>
      <c r="J141" s="138">
        <f>ROUND(I141*H141,2)</f>
        <v>0</v>
      </c>
      <c r="L141" s="113"/>
      <c r="M141" s="114"/>
      <c r="N141" s="114"/>
      <c r="O141" s="115"/>
      <c r="P141" s="114"/>
      <c r="Q141" s="115"/>
      <c r="R141" s="114"/>
      <c r="S141" s="116"/>
      <c r="U141" s="117"/>
      <c r="AQ141" s="110"/>
      <c r="AS141" s="118"/>
      <c r="AT141" s="118"/>
      <c r="AX141" s="110"/>
      <c r="BJ141" s="119"/>
    </row>
    <row r="142" spans="1:30" s="35" customFormat="1" ht="6.75" customHeight="1">
      <c r="A142" s="33"/>
      <c r="B142" s="67"/>
      <c r="C142" s="68"/>
      <c r="D142" s="68"/>
      <c r="E142" s="68"/>
      <c r="F142" s="68"/>
      <c r="G142" s="68"/>
      <c r="H142" s="68"/>
      <c r="I142" s="68"/>
      <c r="J142" s="68"/>
      <c r="K142" s="68"/>
      <c r="L142" s="33"/>
      <c r="N142" s="33"/>
      <c r="O142" s="33"/>
      <c r="P142" s="33"/>
      <c r="Q142" s="33"/>
      <c r="R142" s="33"/>
      <c r="S142" s="33"/>
      <c r="T142" s="33"/>
      <c r="U142" s="36"/>
      <c r="V142" s="33"/>
      <c r="W142" s="33"/>
      <c r="X142" s="33"/>
      <c r="Y142" s="33"/>
      <c r="Z142" s="33"/>
      <c r="AA142" s="33"/>
      <c r="AB142" s="33"/>
      <c r="AC142" s="33"/>
      <c r="AD142" s="33"/>
    </row>
  </sheetData>
  <sheetProtection selectLockedCells="1" selectUnlockedCells="1"/>
  <mergeCells count="10">
    <mergeCell ref="D90:F90"/>
    <mergeCell ref="D91:F91"/>
    <mergeCell ref="E101:H101"/>
    <mergeCell ref="E103:H103"/>
    <mergeCell ref="E7:H7"/>
    <mergeCell ref="E9:H9"/>
    <mergeCell ref="E18:H18"/>
    <mergeCell ref="E27:H27"/>
    <mergeCell ref="E77:H77"/>
    <mergeCell ref="E79:H7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9"/>
  <sheetViews>
    <sheetView showGridLines="0" zoomScalePageLayoutView="0" workbookViewId="0" topLeftCell="A55">
      <selection activeCell="D6" sqref="D6"/>
    </sheetView>
  </sheetViews>
  <sheetFormatPr defaultColWidth="11.57421875" defaultRowHeight="11.25" customHeight="1"/>
  <cols>
    <col min="1" max="1" width="5.57421875" style="1" customWidth="1"/>
    <col min="2" max="2" width="4.421875" style="1" customWidth="1"/>
    <col min="3" max="3" width="4.7109375" style="1" customWidth="1"/>
    <col min="4" max="4" width="12.7109375" style="1" customWidth="1"/>
    <col min="5" max="5" width="69.28125" style="1" customWidth="1"/>
    <col min="6" max="6" width="4.7109375" style="1" customWidth="1"/>
    <col min="7" max="7" width="9.8515625" style="1" customWidth="1"/>
    <col min="8" max="8" width="9.7109375" style="1" customWidth="1"/>
    <col min="9" max="9" width="14.8515625" style="1" customWidth="1"/>
    <col min="10" max="10" width="23.140625" style="191" customWidth="1"/>
    <col min="11" max="245" width="9.140625" style="1" customWidth="1"/>
  </cols>
  <sheetData>
    <row r="1" spans="1:9" ht="18" customHeight="1">
      <c r="A1" s="2" t="s">
        <v>422</v>
      </c>
      <c r="B1" s="192"/>
      <c r="C1" s="192"/>
      <c r="D1" s="192"/>
      <c r="E1" s="192"/>
      <c r="F1" s="192"/>
      <c r="G1" s="192"/>
      <c r="H1" s="192"/>
      <c r="I1" s="192"/>
    </row>
    <row r="2" spans="1:9" ht="11.25" customHeight="1">
      <c r="A2" s="4" t="s">
        <v>1</v>
      </c>
      <c r="B2" s="5"/>
      <c r="C2" s="5" t="s">
        <v>2</v>
      </c>
      <c r="D2" s="5"/>
      <c r="E2" s="5"/>
      <c r="F2" s="5"/>
      <c r="G2" s="5"/>
      <c r="H2" s="5"/>
      <c r="I2" s="5"/>
    </row>
    <row r="3" spans="1:9" ht="11.25" customHeight="1">
      <c r="A3" s="6"/>
      <c r="B3" s="5"/>
      <c r="C3" s="5" t="s">
        <v>3</v>
      </c>
      <c r="D3" s="5"/>
      <c r="E3" s="5"/>
      <c r="F3" s="5"/>
      <c r="G3" s="5"/>
      <c r="H3" s="5"/>
      <c r="I3" s="5"/>
    </row>
    <row r="4" spans="1:9" ht="11.25" customHeight="1">
      <c r="A4" s="5" t="s">
        <v>4</v>
      </c>
      <c r="B4" s="5"/>
      <c r="C4" s="5" t="s">
        <v>423</v>
      </c>
      <c r="D4" s="5"/>
      <c r="E4" s="5"/>
      <c r="F4" s="5"/>
      <c r="G4" s="5"/>
      <c r="H4" s="5"/>
      <c r="I4" s="5"/>
    </row>
    <row r="5" spans="1:9" ht="11.25" customHeight="1">
      <c r="A5" s="5" t="s">
        <v>5</v>
      </c>
      <c r="B5" s="5"/>
      <c r="C5" s="5" t="s">
        <v>6</v>
      </c>
      <c r="D5" s="5"/>
      <c r="E5" s="5"/>
      <c r="F5" s="5"/>
      <c r="G5" s="5"/>
      <c r="H5" s="5"/>
      <c r="I5" s="5"/>
    </row>
    <row r="6" spans="1:9" ht="9" customHeight="1">
      <c r="A6" s="5"/>
      <c r="B6" s="5"/>
      <c r="C6" s="5"/>
      <c r="D6" s="7"/>
      <c r="E6" s="5"/>
      <c r="F6" s="5"/>
      <c r="G6" s="5"/>
      <c r="H6" s="5"/>
      <c r="I6" s="5"/>
    </row>
    <row r="7" spans="1:9" ht="11.25" customHeight="1">
      <c r="A7" s="5" t="s">
        <v>7</v>
      </c>
      <c r="B7" s="5"/>
      <c r="C7" s="7" t="s">
        <v>424</v>
      </c>
      <c r="D7" s="7"/>
      <c r="E7" s="5"/>
      <c r="F7" s="5"/>
      <c r="G7" s="5"/>
      <c r="H7" s="5"/>
      <c r="I7" s="5"/>
    </row>
    <row r="8" spans="1:9" ht="11.25" customHeight="1">
      <c r="A8" s="5"/>
      <c r="B8" s="5"/>
      <c r="C8" s="5"/>
      <c r="D8" s="5"/>
      <c r="E8" s="5"/>
      <c r="F8" s="5"/>
      <c r="G8" s="5"/>
      <c r="H8" s="5"/>
      <c r="I8" s="5"/>
    </row>
    <row r="9" spans="1:9" ht="11.25" customHeight="1">
      <c r="A9" s="5"/>
      <c r="B9" s="5"/>
      <c r="C9" s="5"/>
      <c r="D9" s="5"/>
      <c r="E9" s="5"/>
      <c r="F9" s="5"/>
      <c r="G9" s="5"/>
      <c r="H9" s="5"/>
      <c r="I9" s="5"/>
    </row>
    <row r="10" spans="1:9" ht="5.25" customHeight="1">
      <c r="A10" s="192"/>
      <c r="B10" s="192"/>
      <c r="C10" s="192"/>
      <c r="D10" s="192"/>
      <c r="E10" s="192"/>
      <c r="F10" s="192"/>
      <c r="G10" s="192"/>
      <c r="H10" s="192"/>
      <c r="I10" s="192"/>
    </row>
    <row r="11" spans="1:10" ht="21.75" customHeight="1">
      <c r="A11" s="9" t="s">
        <v>425</v>
      </c>
      <c r="B11" s="10" t="s">
        <v>426</v>
      </c>
      <c r="C11" s="10" t="s">
        <v>427</v>
      </c>
      <c r="D11" s="10" t="s">
        <v>428</v>
      </c>
      <c r="E11" s="10" t="s">
        <v>10</v>
      </c>
      <c r="F11" s="10" t="s">
        <v>76</v>
      </c>
      <c r="G11" s="10" t="s">
        <v>429</v>
      </c>
      <c r="H11" s="10" t="s">
        <v>430</v>
      </c>
      <c r="I11" s="10" t="s">
        <v>11</v>
      </c>
      <c r="J11" s="193"/>
    </row>
    <row r="12" spans="1:10" ht="11.25" customHeight="1">
      <c r="A12" s="12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  <c r="J12" s="194"/>
    </row>
    <row r="13" spans="1:9" ht="3.75" customHeight="1">
      <c r="A13" s="192"/>
      <c r="B13" s="192"/>
      <c r="C13" s="192"/>
      <c r="D13" s="192"/>
      <c r="E13" s="192"/>
      <c r="F13" s="192"/>
      <c r="G13" s="192"/>
      <c r="H13" s="192"/>
      <c r="I13" s="192"/>
    </row>
    <row r="14" spans="2:10" s="20" customFormat="1" ht="12.75" customHeight="1">
      <c r="B14" s="17" t="s">
        <v>87</v>
      </c>
      <c r="D14" s="18" t="s">
        <v>431</v>
      </c>
      <c r="E14" s="18" t="s">
        <v>432</v>
      </c>
      <c r="I14" s="19">
        <f>SUM(I15:I25)</f>
        <v>0</v>
      </c>
      <c r="J14" s="195"/>
    </row>
    <row r="15" spans="1:10" s="20" customFormat="1" ht="12.75" customHeight="1">
      <c r="A15" s="196">
        <v>1</v>
      </c>
      <c r="B15" s="196" t="s">
        <v>96</v>
      </c>
      <c r="C15" s="196" t="s">
        <v>433</v>
      </c>
      <c r="D15" s="197" t="s">
        <v>434</v>
      </c>
      <c r="E15" s="198" t="s">
        <v>435</v>
      </c>
      <c r="F15" s="196" t="s">
        <v>163</v>
      </c>
      <c r="G15" s="199">
        <v>1</v>
      </c>
      <c r="H15" s="200">
        <v>0</v>
      </c>
      <c r="I15" s="200">
        <f aca="true" t="shared" si="0" ref="I15:I25">ROUND(G15*H15,2)</f>
        <v>0</v>
      </c>
      <c r="J15" s="201"/>
    </row>
    <row r="16" spans="1:10" s="203" customFormat="1" ht="10.5" customHeight="1">
      <c r="A16" s="196">
        <v>2</v>
      </c>
      <c r="B16" s="196" t="s">
        <v>96</v>
      </c>
      <c r="C16" s="196" t="s">
        <v>433</v>
      </c>
      <c r="D16" s="197" t="s">
        <v>436</v>
      </c>
      <c r="E16" s="202" t="s">
        <v>437</v>
      </c>
      <c r="F16" s="196" t="s">
        <v>163</v>
      </c>
      <c r="G16" s="199">
        <v>1</v>
      </c>
      <c r="H16" s="200">
        <v>0</v>
      </c>
      <c r="I16" s="200">
        <f t="shared" si="0"/>
        <v>0</v>
      </c>
      <c r="J16" s="201"/>
    </row>
    <row r="17" spans="1:10" s="203" customFormat="1" ht="10.5" customHeight="1">
      <c r="A17" s="196">
        <v>3</v>
      </c>
      <c r="B17" s="196" t="s">
        <v>96</v>
      </c>
      <c r="C17" s="196" t="s">
        <v>433</v>
      </c>
      <c r="D17" s="197" t="s">
        <v>438</v>
      </c>
      <c r="E17" s="204" t="s">
        <v>439</v>
      </c>
      <c r="F17" s="196" t="s">
        <v>163</v>
      </c>
      <c r="G17" s="199">
        <v>1</v>
      </c>
      <c r="H17" s="200">
        <v>0</v>
      </c>
      <c r="I17" s="200">
        <f t="shared" si="0"/>
        <v>0</v>
      </c>
      <c r="J17" s="201"/>
    </row>
    <row r="18" spans="1:10" s="20" customFormat="1" ht="10.5" customHeight="1">
      <c r="A18" s="196">
        <v>4</v>
      </c>
      <c r="B18" s="196" t="s">
        <v>96</v>
      </c>
      <c r="C18" s="196" t="s">
        <v>433</v>
      </c>
      <c r="D18" s="205" t="s">
        <v>440</v>
      </c>
      <c r="E18" s="204" t="s">
        <v>441</v>
      </c>
      <c r="F18" s="196" t="s">
        <v>163</v>
      </c>
      <c r="G18" s="199">
        <v>1</v>
      </c>
      <c r="H18" s="200">
        <v>0</v>
      </c>
      <c r="I18" s="200">
        <f t="shared" si="0"/>
        <v>0</v>
      </c>
      <c r="J18" s="201"/>
    </row>
    <row r="19" spans="1:10" s="20" customFormat="1" ht="12" customHeight="1">
      <c r="A19" s="196">
        <v>5</v>
      </c>
      <c r="B19" s="196" t="s">
        <v>96</v>
      </c>
      <c r="C19" s="196" t="s">
        <v>433</v>
      </c>
      <c r="D19" s="205" t="s">
        <v>442</v>
      </c>
      <c r="E19" s="206" t="s">
        <v>443</v>
      </c>
      <c r="F19" s="196" t="s">
        <v>163</v>
      </c>
      <c r="G19" s="199">
        <v>2</v>
      </c>
      <c r="H19" s="200">
        <v>0</v>
      </c>
      <c r="I19" s="200">
        <f t="shared" si="0"/>
        <v>0</v>
      </c>
      <c r="J19" s="201"/>
    </row>
    <row r="20" spans="1:10" s="20" customFormat="1" ht="12" customHeight="1">
      <c r="A20" s="196">
        <v>6</v>
      </c>
      <c r="B20" s="196" t="s">
        <v>96</v>
      </c>
      <c r="C20" s="196" t="s">
        <v>433</v>
      </c>
      <c r="D20" s="205" t="s">
        <v>444</v>
      </c>
      <c r="E20" s="206" t="s">
        <v>445</v>
      </c>
      <c r="F20" s="196" t="s">
        <v>163</v>
      </c>
      <c r="G20" s="199">
        <v>5</v>
      </c>
      <c r="H20" s="200">
        <v>0</v>
      </c>
      <c r="I20" s="200">
        <f t="shared" si="0"/>
        <v>0</v>
      </c>
      <c r="J20" s="201"/>
    </row>
    <row r="21" spans="1:10" s="20" customFormat="1" ht="9.75" customHeight="1">
      <c r="A21" s="196">
        <v>7</v>
      </c>
      <c r="B21" s="196" t="s">
        <v>96</v>
      </c>
      <c r="C21" s="196" t="s">
        <v>433</v>
      </c>
      <c r="D21" s="205" t="s">
        <v>444</v>
      </c>
      <c r="E21" s="206" t="s">
        <v>446</v>
      </c>
      <c r="F21" s="196" t="s">
        <v>163</v>
      </c>
      <c r="G21" s="199">
        <v>1</v>
      </c>
      <c r="H21" s="200">
        <v>0</v>
      </c>
      <c r="I21" s="200">
        <f t="shared" si="0"/>
        <v>0</v>
      </c>
      <c r="J21" s="201"/>
    </row>
    <row r="22" spans="1:10" s="203" customFormat="1" ht="11.25" customHeight="1">
      <c r="A22" s="196">
        <v>8</v>
      </c>
      <c r="B22" s="196" t="s">
        <v>96</v>
      </c>
      <c r="C22" s="196" t="s">
        <v>433</v>
      </c>
      <c r="D22" s="205" t="s">
        <v>447</v>
      </c>
      <c r="E22" s="207" t="s">
        <v>448</v>
      </c>
      <c r="F22" s="196" t="s">
        <v>163</v>
      </c>
      <c r="G22" s="199">
        <v>1</v>
      </c>
      <c r="H22" s="208">
        <v>0</v>
      </c>
      <c r="I22" s="200">
        <f t="shared" si="0"/>
        <v>0</v>
      </c>
      <c r="J22" s="201"/>
    </row>
    <row r="23" spans="1:11" s="203" customFormat="1" ht="11.25" customHeight="1">
      <c r="A23" s="196">
        <v>9</v>
      </c>
      <c r="B23" s="196" t="s">
        <v>96</v>
      </c>
      <c r="C23" s="196" t="s">
        <v>433</v>
      </c>
      <c r="D23" s="209" t="s">
        <v>449</v>
      </c>
      <c r="E23" s="206" t="s">
        <v>450</v>
      </c>
      <c r="F23" s="196" t="s">
        <v>163</v>
      </c>
      <c r="G23" s="199">
        <v>1</v>
      </c>
      <c r="H23" s="200">
        <v>0</v>
      </c>
      <c r="I23" s="200">
        <f t="shared" si="0"/>
        <v>0</v>
      </c>
      <c r="J23" s="201"/>
      <c r="K23" s="210"/>
    </row>
    <row r="24" spans="1:10" s="203" customFormat="1" ht="12" customHeight="1">
      <c r="A24" s="211">
        <v>10</v>
      </c>
      <c r="B24" s="196" t="s">
        <v>96</v>
      </c>
      <c r="C24" s="196" t="s">
        <v>433</v>
      </c>
      <c r="D24" s="205" t="s">
        <v>451</v>
      </c>
      <c r="E24" s="212" t="s">
        <v>452</v>
      </c>
      <c r="F24" s="213" t="s">
        <v>163</v>
      </c>
      <c r="G24" s="199">
        <v>1</v>
      </c>
      <c r="H24" s="208">
        <v>0</v>
      </c>
      <c r="I24" s="200">
        <f t="shared" si="0"/>
        <v>0</v>
      </c>
      <c r="J24" s="201"/>
    </row>
    <row r="25" spans="1:10" s="20" customFormat="1" ht="11.25" customHeight="1">
      <c r="A25" s="211">
        <v>11</v>
      </c>
      <c r="B25" s="196" t="s">
        <v>96</v>
      </c>
      <c r="C25" s="196" t="s">
        <v>433</v>
      </c>
      <c r="D25" s="205" t="s">
        <v>453</v>
      </c>
      <c r="E25" s="214" t="s">
        <v>454</v>
      </c>
      <c r="F25" s="196" t="s">
        <v>163</v>
      </c>
      <c r="G25" s="199">
        <v>1</v>
      </c>
      <c r="H25" s="208">
        <v>0</v>
      </c>
      <c r="I25" s="200">
        <f t="shared" si="0"/>
        <v>0</v>
      </c>
      <c r="J25" s="201"/>
    </row>
    <row r="26" s="203" customFormat="1" ht="10.5" customHeight="1">
      <c r="J26" s="201"/>
    </row>
    <row r="27" spans="1:10" s="203" customFormat="1" ht="11.25" customHeight="1">
      <c r="A27" s="20"/>
      <c r="B27" s="17" t="s">
        <v>87</v>
      </c>
      <c r="C27" s="20"/>
      <c r="D27" s="18" t="s">
        <v>455</v>
      </c>
      <c r="E27" s="18" t="s">
        <v>456</v>
      </c>
      <c r="F27" s="20"/>
      <c r="G27" s="20"/>
      <c r="H27" s="20"/>
      <c r="I27" s="19">
        <f>SUM(I28:I64)</f>
        <v>0</v>
      </c>
      <c r="J27" s="201"/>
    </row>
    <row r="28" spans="1:13" s="203" customFormat="1" ht="10.5" customHeight="1">
      <c r="A28" s="211">
        <v>12</v>
      </c>
      <c r="B28" s="213" t="s">
        <v>96</v>
      </c>
      <c r="C28" s="213" t="s">
        <v>457</v>
      </c>
      <c r="D28" s="215" t="s">
        <v>458</v>
      </c>
      <c r="E28" s="215" t="s">
        <v>459</v>
      </c>
      <c r="F28" s="216" t="s">
        <v>123</v>
      </c>
      <c r="G28" s="217">
        <v>28</v>
      </c>
      <c r="H28" s="218">
        <v>0</v>
      </c>
      <c r="I28" s="200">
        <f aca="true" t="shared" si="1" ref="I28:I57">ROUND(G28*H28,2)</f>
        <v>0</v>
      </c>
      <c r="J28" s="201"/>
      <c r="K28" s="210"/>
      <c r="M28" s="210"/>
    </row>
    <row r="29" spans="1:13" s="203" customFormat="1" ht="10.5" customHeight="1">
      <c r="A29" s="211">
        <v>13</v>
      </c>
      <c r="B29" s="219" t="s">
        <v>460</v>
      </c>
      <c r="C29" s="219" t="s">
        <v>461</v>
      </c>
      <c r="D29" s="220" t="s">
        <v>462</v>
      </c>
      <c r="E29" s="221" t="s">
        <v>463</v>
      </c>
      <c r="F29" s="219" t="s">
        <v>123</v>
      </c>
      <c r="G29" s="222">
        <v>28</v>
      </c>
      <c r="H29" s="223">
        <v>0</v>
      </c>
      <c r="I29" s="223">
        <f t="shared" si="1"/>
        <v>0</v>
      </c>
      <c r="J29" s="201"/>
      <c r="K29" s="210"/>
      <c r="M29" s="210"/>
    </row>
    <row r="30" spans="1:10" s="203" customFormat="1" ht="13.5" customHeight="1">
      <c r="A30" s="211">
        <v>14</v>
      </c>
      <c r="B30" s="213" t="s">
        <v>96</v>
      </c>
      <c r="C30" s="213" t="s">
        <v>457</v>
      </c>
      <c r="D30" s="215" t="s">
        <v>464</v>
      </c>
      <c r="E30" s="215" t="s">
        <v>465</v>
      </c>
      <c r="F30" s="216" t="s">
        <v>123</v>
      </c>
      <c r="G30" s="217">
        <v>189</v>
      </c>
      <c r="H30" s="218">
        <v>0</v>
      </c>
      <c r="I30" s="200">
        <f t="shared" si="1"/>
        <v>0</v>
      </c>
      <c r="J30" s="201"/>
    </row>
    <row r="31" spans="1:10" s="20" customFormat="1" ht="13.5" customHeight="1">
      <c r="A31" s="211">
        <v>15</v>
      </c>
      <c r="B31" s="219" t="s">
        <v>460</v>
      </c>
      <c r="C31" s="219" t="s">
        <v>461</v>
      </c>
      <c r="D31" s="220" t="s">
        <v>466</v>
      </c>
      <c r="E31" s="221" t="s">
        <v>467</v>
      </c>
      <c r="F31" s="219" t="s">
        <v>123</v>
      </c>
      <c r="G31" s="222">
        <v>41</v>
      </c>
      <c r="H31" s="223">
        <v>0</v>
      </c>
      <c r="I31" s="223">
        <f t="shared" si="1"/>
        <v>0</v>
      </c>
      <c r="J31" s="201"/>
    </row>
    <row r="32" spans="1:10" s="203" customFormat="1" ht="13.5" customHeight="1">
      <c r="A32" s="211">
        <v>16</v>
      </c>
      <c r="B32" s="219" t="s">
        <v>460</v>
      </c>
      <c r="C32" s="219" t="s">
        <v>461</v>
      </c>
      <c r="D32" s="220" t="s">
        <v>468</v>
      </c>
      <c r="E32" s="221" t="s">
        <v>469</v>
      </c>
      <c r="F32" s="219" t="s">
        <v>123</v>
      </c>
      <c r="G32" s="222">
        <v>147</v>
      </c>
      <c r="H32" s="223">
        <v>0</v>
      </c>
      <c r="I32" s="223">
        <f t="shared" si="1"/>
        <v>0</v>
      </c>
      <c r="J32" s="201"/>
    </row>
    <row r="33" spans="1:13" s="203" customFormat="1" ht="14.25" customHeight="1">
      <c r="A33" s="211">
        <v>17</v>
      </c>
      <c r="B33" s="213" t="s">
        <v>96</v>
      </c>
      <c r="C33" s="213" t="s">
        <v>457</v>
      </c>
      <c r="D33" s="224" t="s">
        <v>470</v>
      </c>
      <c r="E33" s="215" t="s">
        <v>471</v>
      </c>
      <c r="F33" s="216" t="s">
        <v>123</v>
      </c>
      <c r="G33" s="217">
        <v>17</v>
      </c>
      <c r="H33" s="218">
        <v>0</v>
      </c>
      <c r="I33" s="200">
        <f t="shared" si="1"/>
        <v>0</v>
      </c>
      <c r="J33" s="201"/>
      <c r="K33" s="210"/>
      <c r="M33" s="210"/>
    </row>
    <row r="34" spans="1:10" s="203" customFormat="1" ht="9" customHeight="1">
      <c r="A34" s="211">
        <v>18</v>
      </c>
      <c r="B34" s="219" t="s">
        <v>460</v>
      </c>
      <c r="C34" s="219" t="s">
        <v>461</v>
      </c>
      <c r="D34" s="225" t="s">
        <v>472</v>
      </c>
      <c r="E34" s="221" t="s">
        <v>473</v>
      </c>
      <c r="F34" s="219" t="s">
        <v>123</v>
      </c>
      <c r="G34" s="222">
        <v>17</v>
      </c>
      <c r="H34" s="223">
        <v>0</v>
      </c>
      <c r="I34" s="223">
        <f t="shared" si="1"/>
        <v>0</v>
      </c>
      <c r="J34" s="201"/>
    </row>
    <row r="35" spans="1:10" s="20" customFormat="1" ht="12.75" customHeight="1">
      <c r="A35" s="211">
        <v>19</v>
      </c>
      <c r="B35" s="213" t="s">
        <v>96</v>
      </c>
      <c r="C35" s="213" t="s">
        <v>457</v>
      </c>
      <c r="D35" s="224" t="s">
        <v>474</v>
      </c>
      <c r="E35" s="215" t="s">
        <v>475</v>
      </c>
      <c r="F35" s="216" t="s">
        <v>123</v>
      </c>
      <c r="G35" s="217">
        <v>5</v>
      </c>
      <c r="H35" s="218">
        <v>0</v>
      </c>
      <c r="I35" s="200">
        <f t="shared" si="1"/>
        <v>0</v>
      </c>
      <c r="J35" s="201"/>
    </row>
    <row r="36" spans="1:10" s="203" customFormat="1" ht="13.5" customHeight="1">
      <c r="A36" s="196">
        <v>20</v>
      </c>
      <c r="B36" s="219" t="s">
        <v>460</v>
      </c>
      <c r="C36" s="219" t="s">
        <v>461</v>
      </c>
      <c r="D36" s="220" t="s">
        <v>476</v>
      </c>
      <c r="E36" s="221" t="s">
        <v>477</v>
      </c>
      <c r="F36" s="219" t="s">
        <v>123</v>
      </c>
      <c r="G36" s="222">
        <v>5</v>
      </c>
      <c r="H36" s="223">
        <v>0</v>
      </c>
      <c r="I36" s="223">
        <f t="shared" si="1"/>
        <v>0</v>
      </c>
      <c r="J36" s="201"/>
    </row>
    <row r="37" spans="1:10" s="203" customFormat="1" ht="13.5" customHeight="1">
      <c r="A37" s="196">
        <v>21</v>
      </c>
      <c r="B37" s="213" t="s">
        <v>96</v>
      </c>
      <c r="C37" s="213" t="s">
        <v>457</v>
      </c>
      <c r="D37" s="224" t="s">
        <v>478</v>
      </c>
      <c r="E37" s="215" t="s">
        <v>479</v>
      </c>
      <c r="F37" s="216" t="s">
        <v>123</v>
      </c>
      <c r="G37" s="217">
        <v>147</v>
      </c>
      <c r="H37" s="218">
        <v>0</v>
      </c>
      <c r="I37" s="200">
        <f t="shared" si="1"/>
        <v>0</v>
      </c>
      <c r="J37" s="201"/>
    </row>
    <row r="38" spans="1:11" s="203" customFormat="1" ht="13.5" customHeight="1">
      <c r="A38" s="196">
        <v>22</v>
      </c>
      <c r="B38" s="219" t="s">
        <v>460</v>
      </c>
      <c r="C38" s="219" t="s">
        <v>461</v>
      </c>
      <c r="D38" s="225" t="s">
        <v>480</v>
      </c>
      <c r="E38" s="221" t="s">
        <v>481</v>
      </c>
      <c r="F38" s="219" t="s">
        <v>123</v>
      </c>
      <c r="G38" s="222">
        <v>147</v>
      </c>
      <c r="H38" s="223">
        <v>0</v>
      </c>
      <c r="I38" s="223">
        <f t="shared" si="1"/>
        <v>0</v>
      </c>
      <c r="J38" s="201"/>
      <c r="K38" s="226"/>
    </row>
    <row r="39" spans="1:10" s="203" customFormat="1" ht="14.25" customHeight="1">
      <c r="A39" s="196">
        <v>23</v>
      </c>
      <c r="B39" s="213" t="s">
        <v>96</v>
      </c>
      <c r="C39" s="213" t="s">
        <v>457</v>
      </c>
      <c r="D39" s="224" t="s">
        <v>482</v>
      </c>
      <c r="E39" s="215" t="s">
        <v>483</v>
      </c>
      <c r="F39" s="216" t="s">
        <v>123</v>
      </c>
      <c r="G39" s="217">
        <v>78</v>
      </c>
      <c r="H39" s="218">
        <v>0</v>
      </c>
      <c r="I39" s="200">
        <f t="shared" si="1"/>
        <v>0</v>
      </c>
      <c r="J39" s="227"/>
    </row>
    <row r="40" spans="1:10" s="203" customFormat="1" ht="13.5" customHeight="1">
      <c r="A40" s="196">
        <v>24</v>
      </c>
      <c r="B40" s="219" t="s">
        <v>460</v>
      </c>
      <c r="C40" s="219" t="s">
        <v>461</v>
      </c>
      <c r="D40" s="225" t="s">
        <v>484</v>
      </c>
      <c r="E40" s="221" t="s">
        <v>485</v>
      </c>
      <c r="F40" s="219" t="s">
        <v>123</v>
      </c>
      <c r="G40" s="222">
        <v>78</v>
      </c>
      <c r="H40" s="223">
        <v>0</v>
      </c>
      <c r="I40" s="223">
        <f t="shared" si="1"/>
        <v>0</v>
      </c>
      <c r="J40" s="228"/>
    </row>
    <row r="41" spans="1:10" s="230" customFormat="1" ht="12.75" customHeight="1">
      <c r="A41" s="196">
        <v>25</v>
      </c>
      <c r="B41" s="213" t="s">
        <v>96</v>
      </c>
      <c r="C41" s="213" t="s">
        <v>457</v>
      </c>
      <c r="D41" s="215">
        <v>210110003</v>
      </c>
      <c r="E41" s="215" t="s">
        <v>486</v>
      </c>
      <c r="F41" s="213" t="s">
        <v>163</v>
      </c>
      <c r="G41" s="229">
        <v>1</v>
      </c>
      <c r="H41" s="218">
        <v>0</v>
      </c>
      <c r="I41" s="208">
        <f t="shared" si="1"/>
        <v>0</v>
      </c>
      <c r="J41" s="228"/>
    </row>
    <row r="42" spans="1:10" ht="11.25" customHeight="1">
      <c r="A42" s="196">
        <v>26</v>
      </c>
      <c r="B42" s="219" t="s">
        <v>460</v>
      </c>
      <c r="C42" s="219" t="s">
        <v>461</v>
      </c>
      <c r="D42" s="220" t="s">
        <v>487</v>
      </c>
      <c r="E42" s="221" t="s">
        <v>488</v>
      </c>
      <c r="F42" s="219" t="s">
        <v>163</v>
      </c>
      <c r="G42" s="222">
        <v>1</v>
      </c>
      <c r="H42" s="223">
        <v>0</v>
      </c>
      <c r="I42" s="223">
        <f t="shared" si="1"/>
        <v>0</v>
      </c>
      <c r="J42" s="201"/>
    </row>
    <row r="43" spans="1:10" ht="11.25" customHeight="1">
      <c r="A43" s="196">
        <v>27</v>
      </c>
      <c r="B43" s="213" t="s">
        <v>96</v>
      </c>
      <c r="C43" s="213" t="s">
        <v>457</v>
      </c>
      <c r="D43" s="215" t="s">
        <v>489</v>
      </c>
      <c r="E43" s="215" t="s">
        <v>490</v>
      </c>
      <c r="F43" s="216" t="s">
        <v>163</v>
      </c>
      <c r="G43" s="217">
        <v>6</v>
      </c>
      <c r="H43" s="218">
        <v>0</v>
      </c>
      <c r="I43" s="208">
        <f t="shared" si="1"/>
        <v>0</v>
      </c>
      <c r="J43" s="201"/>
    </row>
    <row r="44" spans="1:10" ht="11.25" customHeight="1">
      <c r="A44" s="196">
        <v>28</v>
      </c>
      <c r="B44" s="219" t="s">
        <v>460</v>
      </c>
      <c r="C44" s="219" t="s">
        <v>461</v>
      </c>
      <c r="D44" s="220"/>
      <c r="E44" s="221" t="s">
        <v>491</v>
      </c>
      <c r="F44" s="219" t="s">
        <v>163</v>
      </c>
      <c r="G44" s="222">
        <v>6</v>
      </c>
      <c r="H44" s="223">
        <v>0</v>
      </c>
      <c r="I44" s="223">
        <f t="shared" si="1"/>
        <v>0</v>
      </c>
      <c r="J44" s="228"/>
    </row>
    <row r="45" spans="1:10" ht="11.25" customHeight="1">
      <c r="A45" s="196">
        <v>29</v>
      </c>
      <c r="B45" s="213" t="s">
        <v>96</v>
      </c>
      <c r="C45" s="213" t="s">
        <v>457</v>
      </c>
      <c r="D45" s="215">
        <v>210010352</v>
      </c>
      <c r="E45" s="215" t="s">
        <v>492</v>
      </c>
      <c r="F45" s="216" t="s">
        <v>163</v>
      </c>
      <c r="G45" s="217">
        <v>1</v>
      </c>
      <c r="H45" s="218">
        <v>0</v>
      </c>
      <c r="I45" s="208">
        <f t="shared" si="1"/>
        <v>0</v>
      </c>
      <c r="J45" s="228"/>
    </row>
    <row r="46" spans="1:10" ht="11.25" customHeight="1">
      <c r="A46" s="213">
        <v>30</v>
      </c>
      <c r="B46" s="219" t="s">
        <v>460</v>
      </c>
      <c r="C46" s="219" t="s">
        <v>461</v>
      </c>
      <c r="D46" s="220"/>
      <c r="E46" s="221" t="s">
        <v>493</v>
      </c>
      <c r="F46" s="219" t="s">
        <v>163</v>
      </c>
      <c r="G46" s="222">
        <v>1</v>
      </c>
      <c r="H46" s="223">
        <v>0</v>
      </c>
      <c r="I46" s="223">
        <f t="shared" si="1"/>
        <v>0</v>
      </c>
      <c r="J46" s="201"/>
    </row>
    <row r="47" spans="1:10" ht="11.25" customHeight="1">
      <c r="A47" s="213">
        <v>31</v>
      </c>
      <c r="B47" s="213" t="s">
        <v>96</v>
      </c>
      <c r="C47" s="213" t="s">
        <v>457</v>
      </c>
      <c r="D47" s="205" t="s">
        <v>494</v>
      </c>
      <c r="E47" s="231" t="s">
        <v>495</v>
      </c>
      <c r="F47" s="213" t="s">
        <v>123</v>
      </c>
      <c r="G47" s="229">
        <v>47</v>
      </c>
      <c r="H47" s="208">
        <v>0</v>
      </c>
      <c r="I47" s="208">
        <f t="shared" si="1"/>
        <v>0</v>
      </c>
      <c r="J47" s="201"/>
    </row>
    <row r="48" spans="1:10" ht="11.25" customHeight="1">
      <c r="A48" s="213">
        <v>32</v>
      </c>
      <c r="B48" s="219" t="s">
        <v>460</v>
      </c>
      <c r="C48" s="219" t="s">
        <v>461</v>
      </c>
      <c r="D48" s="232">
        <v>345721050</v>
      </c>
      <c r="E48" s="221" t="s">
        <v>496</v>
      </c>
      <c r="F48" s="219" t="s">
        <v>123</v>
      </c>
      <c r="G48" s="222">
        <v>42</v>
      </c>
      <c r="H48" s="223">
        <v>0</v>
      </c>
      <c r="I48" s="223">
        <f t="shared" si="1"/>
        <v>0</v>
      </c>
      <c r="J48" s="201"/>
    </row>
    <row r="49" spans="1:10" ht="11.25" customHeight="1">
      <c r="A49" s="213">
        <v>33</v>
      </c>
      <c r="B49" s="219" t="s">
        <v>460</v>
      </c>
      <c r="C49" s="219" t="s">
        <v>461</v>
      </c>
      <c r="D49" s="232">
        <v>346031860</v>
      </c>
      <c r="E49" s="221" t="s">
        <v>497</v>
      </c>
      <c r="F49" s="219" t="s">
        <v>123</v>
      </c>
      <c r="G49" s="222">
        <v>5</v>
      </c>
      <c r="H49" s="223">
        <v>0</v>
      </c>
      <c r="I49" s="223">
        <f t="shared" si="1"/>
        <v>0</v>
      </c>
      <c r="J49" s="228"/>
    </row>
    <row r="50" spans="1:10" ht="11.25" customHeight="1">
      <c r="A50" s="213">
        <v>34</v>
      </c>
      <c r="B50" s="219" t="s">
        <v>460</v>
      </c>
      <c r="C50" s="213" t="s">
        <v>457</v>
      </c>
      <c r="D50" s="215">
        <v>210010083</v>
      </c>
      <c r="E50" s="215" t="s">
        <v>498</v>
      </c>
      <c r="F50" s="216" t="s">
        <v>123</v>
      </c>
      <c r="G50" s="217">
        <v>15</v>
      </c>
      <c r="H50" s="208">
        <v>0</v>
      </c>
      <c r="I50" s="208">
        <f t="shared" si="1"/>
        <v>0</v>
      </c>
      <c r="J50" s="233"/>
    </row>
    <row r="51" spans="1:10" ht="11.25" customHeight="1">
      <c r="A51" s="213">
        <v>35</v>
      </c>
      <c r="B51" s="219" t="s">
        <v>460</v>
      </c>
      <c r="C51" s="219" t="s">
        <v>461</v>
      </c>
      <c r="D51" s="234">
        <v>346650110</v>
      </c>
      <c r="E51" s="221" t="s">
        <v>499</v>
      </c>
      <c r="F51" s="219" t="s">
        <v>123</v>
      </c>
      <c r="G51" s="222">
        <v>15</v>
      </c>
      <c r="H51" s="223">
        <v>0</v>
      </c>
      <c r="I51" s="223">
        <f t="shared" si="1"/>
        <v>0</v>
      </c>
      <c r="J51" s="233"/>
    </row>
    <row r="52" spans="1:10" ht="12.75" customHeight="1">
      <c r="A52" s="235">
        <v>36</v>
      </c>
      <c r="B52" s="213" t="s">
        <v>96</v>
      </c>
      <c r="C52" s="213" t="s">
        <v>457</v>
      </c>
      <c r="D52" s="215">
        <v>210020303</v>
      </c>
      <c r="E52" s="215" t="s">
        <v>500</v>
      </c>
      <c r="F52" s="216" t="s">
        <v>123</v>
      </c>
      <c r="G52" s="217">
        <v>21</v>
      </c>
      <c r="H52" s="208">
        <v>0</v>
      </c>
      <c r="I52" s="208">
        <f t="shared" si="1"/>
        <v>0</v>
      </c>
      <c r="J52" s="233"/>
    </row>
    <row r="53" spans="1:10" ht="11.25" customHeight="1">
      <c r="A53" s="213">
        <v>37</v>
      </c>
      <c r="B53" s="219" t="s">
        <v>460</v>
      </c>
      <c r="C53" s="219" t="s">
        <v>461</v>
      </c>
      <c r="D53" s="236"/>
      <c r="E53" s="221" t="s">
        <v>501</v>
      </c>
      <c r="F53" s="219" t="s">
        <v>123</v>
      </c>
      <c r="G53" s="222">
        <v>21</v>
      </c>
      <c r="H53" s="223">
        <v>0</v>
      </c>
      <c r="I53" s="223">
        <f t="shared" si="1"/>
        <v>0</v>
      </c>
      <c r="J53" s="233"/>
    </row>
    <row r="54" spans="1:10" ht="11.25" customHeight="1">
      <c r="A54" s="235">
        <v>38</v>
      </c>
      <c r="B54" s="213" t="s">
        <v>96</v>
      </c>
      <c r="C54" s="213" t="s">
        <v>457</v>
      </c>
      <c r="D54" s="215">
        <v>210190004</v>
      </c>
      <c r="E54" s="215" t="s">
        <v>502</v>
      </c>
      <c r="F54" s="213" t="s">
        <v>163</v>
      </c>
      <c r="G54" s="229">
        <v>1</v>
      </c>
      <c r="H54" s="208">
        <v>0</v>
      </c>
      <c r="I54" s="208">
        <f t="shared" si="1"/>
        <v>0</v>
      </c>
      <c r="J54" s="233"/>
    </row>
    <row r="55" spans="1:10" ht="11.25" customHeight="1">
      <c r="A55" s="213">
        <v>39</v>
      </c>
      <c r="B55" s="213" t="s">
        <v>96</v>
      </c>
      <c r="C55" s="213" t="s">
        <v>457</v>
      </c>
      <c r="D55" s="215" t="s">
        <v>503</v>
      </c>
      <c r="E55" s="215" t="s">
        <v>504</v>
      </c>
      <c r="F55" s="216" t="s">
        <v>163</v>
      </c>
      <c r="G55" s="217">
        <v>95</v>
      </c>
      <c r="H55" s="218">
        <v>0</v>
      </c>
      <c r="I55" s="208">
        <f t="shared" si="1"/>
        <v>0</v>
      </c>
      <c r="J55" s="233"/>
    </row>
    <row r="56" spans="1:10" ht="11.25" customHeight="1">
      <c r="A56" s="213">
        <v>40</v>
      </c>
      <c r="B56" s="213" t="s">
        <v>96</v>
      </c>
      <c r="C56" s="213" t="s">
        <v>457</v>
      </c>
      <c r="D56" s="215" t="s">
        <v>505</v>
      </c>
      <c r="E56" s="215" t="s">
        <v>506</v>
      </c>
      <c r="F56" s="216" t="s">
        <v>163</v>
      </c>
      <c r="G56" s="217">
        <v>15</v>
      </c>
      <c r="H56" s="218">
        <v>0</v>
      </c>
      <c r="I56" s="208">
        <f t="shared" si="1"/>
        <v>0</v>
      </c>
      <c r="J56" s="233"/>
    </row>
    <row r="57" spans="1:10" ht="11.25" customHeight="1">
      <c r="A57" s="213">
        <v>41</v>
      </c>
      <c r="B57" s="213" t="s">
        <v>96</v>
      </c>
      <c r="C57" s="213" t="s">
        <v>457</v>
      </c>
      <c r="D57" s="205" t="s">
        <v>507</v>
      </c>
      <c r="E57" s="231" t="s">
        <v>508</v>
      </c>
      <c r="F57" s="213" t="s">
        <v>163</v>
      </c>
      <c r="G57" s="229">
        <v>4</v>
      </c>
      <c r="H57" s="208">
        <v>0</v>
      </c>
      <c r="I57" s="208">
        <f t="shared" si="1"/>
        <v>0</v>
      </c>
      <c r="J57" s="201"/>
    </row>
    <row r="58" ht="12.75" customHeight="1">
      <c r="J58" s="233"/>
    </row>
    <row r="59" spans="1:10" ht="11.25" customHeight="1">
      <c r="A59" s="213">
        <v>42</v>
      </c>
      <c r="B59" s="213" t="s">
        <v>96</v>
      </c>
      <c r="C59" s="213" t="s">
        <v>457</v>
      </c>
      <c r="D59" s="215" t="s">
        <v>509</v>
      </c>
      <c r="E59" s="215" t="s">
        <v>510</v>
      </c>
      <c r="F59" s="216" t="s">
        <v>163</v>
      </c>
      <c r="G59" s="229">
        <v>4</v>
      </c>
      <c r="H59" s="218">
        <v>0</v>
      </c>
      <c r="I59" s="208">
        <f aca="true" t="shared" si="2" ref="I59:I64">ROUND(G59*H59,2)</f>
        <v>0</v>
      </c>
      <c r="J59" s="201"/>
    </row>
    <row r="60" spans="1:10" ht="11.25" customHeight="1">
      <c r="A60" s="235">
        <v>43</v>
      </c>
      <c r="B60" s="219" t="s">
        <v>460</v>
      </c>
      <c r="C60" s="219" t="s">
        <v>461</v>
      </c>
      <c r="D60" s="220" t="s">
        <v>511</v>
      </c>
      <c r="E60" s="221" t="s">
        <v>512</v>
      </c>
      <c r="F60" s="219" t="s">
        <v>163</v>
      </c>
      <c r="G60" s="222">
        <v>4</v>
      </c>
      <c r="H60" s="223">
        <v>0</v>
      </c>
      <c r="I60" s="223">
        <f t="shared" si="2"/>
        <v>0</v>
      </c>
      <c r="J60" s="233"/>
    </row>
    <row r="61" spans="1:10" ht="11.25" customHeight="1">
      <c r="A61" s="213">
        <v>44</v>
      </c>
      <c r="B61" s="213" t="s">
        <v>96</v>
      </c>
      <c r="C61" s="213" t="s">
        <v>457</v>
      </c>
      <c r="D61" s="215" t="s">
        <v>513</v>
      </c>
      <c r="E61" s="215" t="s">
        <v>514</v>
      </c>
      <c r="F61" s="216" t="s">
        <v>163</v>
      </c>
      <c r="G61" s="229">
        <v>1</v>
      </c>
      <c r="H61" s="218">
        <v>0</v>
      </c>
      <c r="I61" s="208">
        <f t="shared" si="2"/>
        <v>0</v>
      </c>
      <c r="J61" s="201"/>
    </row>
    <row r="62" spans="1:10" ht="11.25" customHeight="1">
      <c r="A62" s="235">
        <v>45</v>
      </c>
      <c r="B62" s="219" t="s">
        <v>460</v>
      </c>
      <c r="C62" s="219" t="s">
        <v>461</v>
      </c>
      <c r="D62" s="220"/>
      <c r="E62" s="221" t="s">
        <v>515</v>
      </c>
      <c r="F62" s="219" t="s">
        <v>163</v>
      </c>
      <c r="G62" s="229">
        <v>1</v>
      </c>
      <c r="H62" s="223">
        <v>0</v>
      </c>
      <c r="I62" s="223">
        <f t="shared" si="2"/>
        <v>0</v>
      </c>
      <c r="J62" s="233"/>
    </row>
    <row r="63" spans="1:10" ht="11.25" customHeight="1">
      <c r="A63" s="213">
        <v>46</v>
      </c>
      <c r="B63" s="213" t="s">
        <v>96</v>
      </c>
      <c r="C63" s="213" t="s">
        <v>457</v>
      </c>
      <c r="D63" s="215" t="s">
        <v>516</v>
      </c>
      <c r="E63" s="215" t="s">
        <v>517</v>
      </c>
      <c r="F63" s="216" t="s">
        <v>163</v>
      </c>
      <c r="G63" s="217">
        <v>2</v>
      </c>
      <c r="H63" s="218">
        <v>0</v>
      </c>
      <c r="I63" s="208">
        <f t="shared" si="2"/>
        <v>0</v>
      </c>
      <c r="J63" s="233"/>
    </row>
    <row r="64" spans="1:10" ht="12" customHeight="1">
      <c r="A64" s="213">
        <v>47</v>
      </c>
      <c r="B64" s="213" t="s">
        <v>96</v>
      </c>
      <c r="C64" s="219"/>
      <c r="D64" s="220"/>
      <c r="E64" s="215" t="s">
        <v>518</v>
      </c>
      <c r="F64" s="216" t="s">
        <v>519</v>
      </c>
      <c r="G64" s="229">
        <v>10</v>
      </c>
      <c r="H64" s="218">
        <v>0</v>
      </c>
      <c r="I64" s="208">
        <f t="shared" si="2"/>
        <v>0</v>
      </c>
      <c r="J64" s="228"/>
    </row>
    <row r="65" ht="11.25" customHeight="1">
      <c r="J65" s="233"/>
    </row>
    <row r="66" spans="2:10" ht="11.25" customHeight="1">
      <c r="B66" s="17" t="s">
        <v>87</v>
      </c>
      <c r="C66" s="20"/>
      <c r="D66" s="18" t="s">
        <v>520</v>
      </c>
      <c r="E66" s="18" t="s">
        <v>521</v>
      </c>
      <c r="F66" s="20"/>
      <c r="G66" s="20"/>
      <c r="H66" s="20"/>
      <c r="I66" s="19">
        <f>SUM(I67:I80)</f>
        <v>0</v>
      </c>
      <c r="J66" s="233"/>
    </row>
    <row r="67" spans="1:10" ht="11.25" customHeight="1">
      <c r="A67" s="213">
        <v>48</v>
      </c>
      <c r="B67" s="213" t="s">
        <v>96</v>
      </c>
      <c r="C67" s="213" t="s">
        <v>522</v>
      </c>
      <c r="D67" s="205" t="s">
        <v>523</v>
      </c>
      <c r="E67" s="231" t="s">
        <v>524</v>
      </c>
      <c r="F67" s="213" t="s">
        <v>163</v>
      </c>
      <c r="G67" s="229">
        <v>6</v>
      </c>
      <c r="H67" s="208">
        <v>0</v>
      </c>
      <c r="I67" s="200">
        <f aca="true" t="shared" si="3" ref="I67:I80">ROUND(G67*H67,2)</f>
        <v>0</v>
      </c>
      <c r="J67" s="233"/>
    </row>
    <row r="68" spans="1:10" ht="11.25" customHeight="1">
      <c r="A68" s="213">
        <v>49</v>
      </c>
      <c r="B68" s="213" t="s">
        <v>96</v>
      </c>
      <c r="C68" s="213" t="s">
        <v>522</v>
      </c>
      <c r="D68" s="205" t="s">
        <v>525</v>
      </c>
      <c r="E68" s="231" t="s">
        <v>526</v>
      </c>
      <c r="F68" s="213" t="s">
        <v>163</v>
      </c>
      <c r="G68" s="229">
        <v>6</v>
      </c>
      <c r="H68" s="208">
        <v>0</v>
      </c>
      <c r="I68" s="200">
        <f t="shared" si="3"/>
        <v>0</v>
      </c>
      <c r="J68" s="233"/>
    </row>
    <row r="69" spans="1:10" ht="11.25" customHeight="1">
      <c r="A69" s="235">
        <v>50</v>
      </c>
      <c r="B69" s="213" t="s">
        <v>96</v>
      </c>
      <c r="C69" s="213" t="s">
        <v>522</v>
      </c>
      <c r="D69" s="205" t="s">
        <v>527</v>
      </c>
      <c r="E69" s="231" t="s">
        <v>528</v>
      </c>
      <c r="F69" s="213" t="s">
        <v>163</v>
      </c>
      <c r="G69" s="229">
        <v>6</v>
      </c>
      <c r="H69" s="208">
        <v>0</v>
      </c>
      <c r="I69" s="200">
        <f t="shared" si="3"/>
        <v>0</v>
      </c>
      <c r="J69" s="233"/>
    </row>
    <row r="70" spans="1:10" ht="12" customHeight="1">
      <c r="A70" s="213">
        <v>51</v>
      </c>
      <c r="B70" s="213" t="s">
        <v>96</v>
      </c>
      <c r="C70" s="213" t="s">
        <v>522</v>
      </c>
      <c r="D70" s="205" t="s">
        <v>529</v>
      </c>
      <c r="E70" s="231" t="s">
        <v>530</v>
      </c>
      <c r="F70" s="213" t="s">
        <v>163</v>
      </c>
      <c r="G70" s="229">
        <v>6</v>
      </c>
      <c r="H70" s="208">
        <v>0</v>
      </c>
      <c r="I70" s="200">
        <f t="shared" si="3"/>
        <v>0</v>
      </c>
      <c r="J70" s="233"/>
    </row>
    <row r="71" spans="1:10" ht="11.25" customHeight="1">
      <c r="A71" s="235">
        <v>52</v>
      </c>
      <c r="B71" s="213" t="s">
        <v>96</v>
      </c>
      <c r="C71" s="213" t="s">
        <v>522</v>
      </c>
      <c r="D71" s="237">
        <v>360410076</v>
      </c>
      <c r="E71" s="238" t="s">
        <v>531</v>
      </c>
      <c r="F71" s="213" t="s">
        <v>163</v>
      </c>
      <c r="G71" s="229">
        <v>1</v>
      </c>
      <c r="H71" s="208">
        <v>0</v>
      </c>
      <c r="I71" s="208">
        <f t="shared" si="3"/>
        <v>0</v>
      </c>
      <c r="J71" s="233"/>
    </row>
    <row r="72" spans="1:10" ht="11.25" customHeight="1">
      <c r="A72" s="213">
        <v>53</v>
      </c>
      <c r="B72" s="213" t="s">
        <v>96</v>
      </c>
      <c r="C72" s="213" t="s">
        <v>522</v>
      </c>
      <c r="D72" s="237">
        <v>360410747</v>
      </c>
      <c r="E72" s="239" t="s">
        <v>532</v>
      </c>
      <c r="F72" s="213" t="s">
        <v>163</v>
      </c>
      <c r="G72" s="229">
        <v>2</v>
      </c>
      <c r="H72" s="208">
        <v>0</v>
      </c>
      <c r="I72" s="200">
        <f t="shared" si="3"/>
        <v>0</v>
      </c>
      <c r="J72" s="233"/>
    </row>
    <row r="73" spans="1:10" ht="11.25" customHeight="1">
      <c r="A73" s="213">
        <v>54</v>
      </c>
      <c r="B73" s="213" t="s">
        <v>96</v>
      </c>
      <c r="C73" s="196" t="s">
        <v>522</v>
      </c>
      <c r="D73" s="197" t="s">
        <v>533</v>
      </c>
      <c r="E73" s="240" t="s">
        <v>534</v>
      </c>
      <c r="F73" s="196" t="s">
        <v>163</v>
      </c>
      <c r="G73" s="199">
        <v>1</v>
      </c>
      <c r="H73" s="200">
        <v>0</v>
      </c>
      <c r="I73" s="200">
        <f t="shared" si="3"/>
        <v>0</v>
      </c>
      <c r="J73" s="233"/>
    </row>
    <row r="74" spans="1:10" ht="11.25" customHeight="1">
      <c r="A74" s="235">
        <v>55</v>
      </c>
      <c r="B74" s="213" t="s">
        <v>96</v>
      </c>
      <c r="C74" s="213" t="s">
        <v>522</v>
      </c>
      <c r="D74" s="237">
        <v>360410178</v>
      </c>
      <c r="E74" s="238" t="s">
        <v>535</v>
      </c>
      <c r="F74" s="196" t="s">
        <v>163</v>
      </c>
      <c r="G74" s="229">
        <v>1</v>
      </c>
      <c r="H74" s="200">
        <v>0</v>
      </c>
      <c r="I74" s="200">
        <f t="shared" si="3"/>
        <v>0</v>
      </c>
      <c r="J74" s="233"/>
    </row>
    <row r="75" spans="1:10" ht="11.25" customHeight="1">
      <c r="A75" s="241">
        <v>56</v>
      </c>
      <c r="B75" s="213" t="s">
        <v>96</v>
      </c>
      <c r="C75" s="213" t="s">
        <v>522</v>
      </c>
      <c r="D75" s="237">
        <v>362410525</v>
      </c>
      <c r="E75" s="238" t="s">
        <v>536</v>
      </c>
      <c r="F75" s="213" t="s">
        <v>163</v>
      </c>
      <c r="G75" s="229">
        <v>2</v>
      </c>
      <c r="H75" s="200">
        <v>0</v>
      </c>
      <c r="I75" s="200">
        <f t="shared" si="3"/>
        <v>0</v>
      </c>
      <c r="J75" s="233"/>
    </row>
    <row r="76" spans="1:10" ht="11.25" customHeight="1">
      <c r="A76" s="242">
        <v>57</v>
      </c>
      <c r="B76" s="213" t="s">
        <v>96</v>
      </c>
      <c r="C76" s="213" t="s">
        <v>522</v>
      </c>
      <c r="D76" s="243">
        <v>360480024</v>
      </c>
      <c r="E76" s="207" t="s">
        <v>537</v>
      </c>
      <c r="F76" s="213" t="s">
        <v>163</v>
      </c>
      <c r="G76" s="229">
        <v>6</v>
      </c>
      <c r="H76" s="208">
        <v>0</v>
      </c>
      <c r="I76" s="200">
        <f t="shared" si="3"/>
        <v>0</v>
      </c>
      <c r="J76" s="233"/>
    </row>
    <row r="77" spans="1:10" ht="12.75" customHeight="1">
      <c r="A77" s="241">
        <v>58</v>
      </c>
      <c r="B77" s="196" t="s">
        <v>96</v>
      </c>
      <c r="C77" s="213" t="s">
        <v>522</v>
      </c>
      <c r="D77" s="237">
        <v>360480024</v>
      </c>
      <c r="E77" s="239" t="s">
        <v>538</v>
      </c>
      <c r="F77" s="213" t="s">
        <v>163</v>
      </c>
      <c r="G77" s="229">
        <v>3</v>
      </c>
      <c r="H77" s="208">
        <v>0</v>
      </c>
      <c r="I77" s="200">
        <f t="shared" si="3"/>
        <v>0</v>
      </c>
      <c r="J77" s="233"/>
    </row>
    <row r="78" spans="1:10" ht="13.5" customHeight="1">
      <c r="A78" s="242">
        <v>59</v>
      </c>
      <c r="B78" s="196" t="s">
        <v>96</v>
      </c>
      <c r="C78" s="213" t="s">
        <v>522</v>
      </c>
      <c r="D78" s="205" t="s">
        <v>539</v>
      </c>
      <c r="E78" s="231" t="s">
        <v>540</v>
      </c>
      <c r="F78" s="213" t="s">
        <v>163</v>
      </c>
      <c r="G78" s="229">
        <v>2</v>
      </c>
      <c r="H78" s="208">
        <v>0</v>
      </c>
      <c r="I78" s="200">
        <f t="shared" si="3"/>
        <v>0</v>
      </c>
      <c r="J78" s="233"/>
    </row>
    <row r="79" spans="1:10" ht="9.75" customHeight="1">
      <c r="A79" s="235">
        <v>60</v>
      </c>
      <c r="B79" s="213" t="s">
        <v>96</v>
      </c>
      <c r="C79" s="213" t="s">
        <v>522</v>
      </c>
      <c r="D79" s="237">
        <v>360410076</v>
      </c>
      <c r="E79" s="238" t="s">
        <v>541</v>
      </c>
      <c r="F79" s="213" t="s">
        <v>163</v>
      </c>
      <c r="G79" s="229">
        <v>1</v>
      </c>
      <c r="H79" s="208">
        <v>0</v>
      </c>
      <c r="I79" s="208">
        <f t="shared" si="3"/>
        <v>0</v>
      </c>
      <c r="J79" s="233"/>
    </row>
    <row r="80" spans="1:10" ht="9.75" customHeight="1">
      <c r="A80" s="213">
        <v>61</v>
      </c>
      <c r="B80" s="213" t="s">
        <v>96</v>
      </c>
      <c r="C80" s="213" t="s">
        <v>522</v>
      </c>
      <c r="D80" s="237">
        <v>360430092</v>
      </c>
      <c r="E80" s="238" t="s">
        <v>542</v>
      </c>
      <c r="F80" s="213" t="s">
        <v>163</v>
      </c>
      <c r="G80" s="229">
        <v>1</v>
      </c>
      <c r="H80" s="208">
        <v>0</v>
      </c>
      <c r="I80" s="208">
        <f t="shared" si="3"/>
        <v>0</v>
      </c>
      <c r="J80" s="233"/>
    </row>
    <row r="81" s="210" customFormat="1" ht="11.25" customHeight="1">
      <c r="J81" s="201"/>
    </row>
    <row r="82" ht="11.25" customHeight="1">
      <c r="J82" s="233"/>
    </row>
    <row r="83" spans="4:10" ht="11.25" customHeight="1">
      <c r="D83" s="18"/>
      <c r="E83" s="18" t="s">
        <v>543</v>
      </c>
      <c r="F83" s="20"/>
      <c r="G83" s="20"/>
      <c r="H83" s="20"/>
      <c r="I83" s="19">
        <f>SUM(I84:I90)</f>
        <v>0</v>
      </c>
      <c r="J83" s="233"/>
    </row>
    <row r="84" spans="1:10" ht="11.25" customHeight="1">
      <c r="A84" s="235">
        <v>62</v>
      </c>
      <c r="B84" s="244"/>
      <c r="C84" s="244"/>
      <c r="D84" s="245"/>
      <c r="E84" s="246" t="s">
        <v>544</v>
      </c>
      <c r="F84" s="213" t="s">
        <v>545</v>
      </c>
      <c r="G84" s="229">
        <v>33</v>
      </c>
      <c r="H84" s="208">
        <v>0</v>
      </c>
      <c r="I84" s="200">
        <f aca="true" t="shared" si="4" ref="I84:I89">ROUND(G84*H84,2)</f>
        <v>0</v>
      </c>
      <c r="J84" s="233"/>
    </row>
    <row r="85" spans="1:10" ht="11.25" customHeight="1">
      <c r="A85" s="213">
        <v>63</v>
      </c>
      <c r="B85" s="244"/>
      <c r="C85" s="244"/>
      <c r="D85" s="245"/>
      <c r="E85" s="246" t="s">
        <v>546</v>
      </c>
      <c r="F85" s="213" t="s">
        <v>545</v>
      </c>
      <c r="G85" s="229">
        <v>33</v>
      </c>
      <c r="H85" s="208">
        <v>0</v>
      </c>
      <c r="I85" s="200">
        <f t="shared" si="4"/>
        <v>0</v>
      </c>
      <c r="J85" s="233"/>
    </row>
    <row r="86" spans="1:10" ht="11.25" customHeight="1">
      <c r="A86" s="213">
        <v>64</v>
      </c>
      <c r="E86" s="246" t="s">
        <v>547</v>
      </c>
      <c r="F86" s="213" t="s">
        <v>545</v>
      </c>
      <c r="G86" s="229">
        <v>33</v>
      </c>
      <c r="H86" s="208">
        <v>0</v>
      </c>
      <c r="I86" s="200">
        <f t="shared" si="4"/>
        <v>0</v>
      </c>
      <c r="J86" s="233"/>
    </row>
    <row r="87" spans="1:10" ht="11.25" customHeight="1">
      <c r="A87" s="235">
        <v>65</v>
      </c>
      <c r="B87" s="244"/>
      <c r="C87" s="244"/>
      <c r="D87" s="245"/>
      <c r="E87" s="246" t="s">
        <v>548</v>
      </c>
      <c r="F87" s="213" t="s">
        <v>163</v>
      </c>
      <c r="G87" s="229">
        <v>1</v>
      </c>
      <c r="H87" s="208">
        <v>0</v>
      </c>
      <c r="I87" s="200">
        <f t="shared" si="4"/>
        <v>0</v>
      </c>
      <c r="J87" s="233"/>
    </row>
    <row r="88" spans="1:10" ht="11.25" customHeight="1">
      <c r="A88" s="213">
        <v>66</v>
      </c>
      <c r="E88" s="247" t="s">
        <v>549</v>
      </c>
      <c r="F88" s="213" t="s">
        <v>163</v>
      </c>
      <c r="G88" s="229">
        <v>1</v>
      </c>
      <c r="H88" s="208">
        <v>0</v>
      </c>
      <c r="I88" s="200">
        <f t="shared" si="4"/>
        <v>0</v>
      </c>
      <c r="J88" s="233"/>
    </row>
    <row r="89" spans="1:10" ht="11.25" customHeight="1">
      <c r="A89" s="213">
        <v>67</v>
      </c>
      <c r="B89" s="244"/>
      <c r="C89" s="244"/>
      <c r="D89" s="245"/>
      <c r="E89" s="248" t="s">
        <v>550</v>
      </c>
      <c r="F89" s="213" t="s">
        <v>163</v>
      </c>
      <c r="G89" s="229">
        <v>1</v>
      </c>
      <c r="H89" s="208">
        <v>0</v>
      </c>
      <c r="I89" s="200">
        <f t="shared" si="4"/>
        <v>0</v>
      </c>
      <c r="J89" s="233"/>
    </row>
    <row r="90" ht="11.25" customHeight="1">
      <c r="J90" s="233"/>
    </row>
    <row r="91" ht="6" customHeight="1">
      <c r="J91" s="233"/>
    </row>
    <row r="92" spans="4:10" ht="12.75" customHeight="1">
      <c r="D92" s="18" t="s">
        <v>431</v>
      </c>
      <c r="E92" s="249" t="s">
        <v>551</v>
      </c>
      <c r="I92" s="19">
        <f>SUM(I93:I94)</f>
        <v>0</v>
      </c>
      <c r="J92" s="233"/>
    </row>
    <row r="93" spans="1:10" ht="13.5" customHeight="1">
      <c r="A93" s="213">
        <v>68</v>
      </c>
      <c r="B93" s="236"/>
      <c r="C93" s="236"/>
      <c r="D93" s="250" t="s">
        <v>552</v>
      </c>
      <c r="E93" s="251" t="s">
        <v>553</v>
      </c>
      <c r="F93" s="252" t="s">
        <v>163</v>
      </c>
      <c r="G93" s="252">
        <v>1</v>
      </c>
      <c r="H93" s="253">
        <v>0</v>
      </c>
      <c r="I93" s="200">
        <f>ROUND(G93*H93,2)</f>
        <v>0</v>
      </c>
      <c r="J93" s="233"/>
    </row>
    <row r="94" spans="1:10" ht="12.75" customHeight="1">
      <c r="A94" s="213">
        <v>69</v>
      </c>
      <c r="B94" s="236"/>
      <c r="C94" s="236"/>
      <c r="D94" s="250" t="s">
        <v>552</v>
      </c>
      <c r="E94" s="251" t="s">
        <v>554</v>
      </c>
      <c r="F94" s="252" t="s">
        <v>163</v>
      </c>
      <c r="G94" s="252">
        <v>1</v>
      </c>
      <c r="H94" s="253">
        <v>0</v>
      </c>
      <c r="I94" s="200">
        <f>ROUND(G94*H94,2)</f>
        <v>0</v>
      </c>
      <c r="J94" s="233"/>
    </row>
    <row r="95" ht="9.75" customHeight="1">
      <c r="J95" s="254"/>
    </row>
    <row r="96" ht="10.5" customHeight="1">
      <c r="J96" s="233"/>
    </row>
    <row r="97" ht="11.25" customHeight="1">
      <c r="J97" s="233"/>
    </row>
    <row r="98" ht="12" customHeight="1">
      <c r="J98" s="233"/>
    </row>
    <row r="99" spans="2:10" ht="11.25" customHeight="1">
      <c r="B99" s="255"/>
      <c r="C99" s="255"/>
      <c r="D99" s="21" t="s">
        <v>555</v>
      </c>
      <c r="E99" s="230"/>
      <c r="F99" s="230"/>
      <c r="G99" s="230"/>
      <c r="I99" s="22">
        <f>I14+I27+I66+I83+I92</f>
        <v>0</v>
      </c>
      <c r="J99" s="233"/>
    </row>
    <row r="100" spans="2:10" ht="11.25" customHeight="1">
      <c r="B100" s="255"/>
      <c r="C100" s="255"/>
      <c r="D100" s="255"/>
      <c r="J100" s="233"/>
    </row>
    <row r="101" spans="2:4" ht="11.25" customHeight="1">
      <c r="B101" s="255"/>
      <c r="C101" s="255"/>
      <c r="D101" s="255"/>
    </row>
    <row r="102" ht="7.5" customHeight="1"/>
    <row r="106" ht="8.25" customHeight="1">
      <c r="A106" s="256"/>
    </row>
    <row r="107" ht="13.5" customHeight="1">
      <c r="A107" s="257"/>
    </row>
    <row r="108" ht="11.25" customHeight="1">
      <c r="A108" s="256"/>
    </row>
    <row r="109" ht="36.75" customHeight="1">
      <c r="A109" s="257"/>
    </row>
    <row r="110" spans="1:9" ht="11.25" customHeight="1">
      <c r="A110" s="257"/>
      <c r="D110" s="258"/>
      <c r="E110" s="259" t="s">
        <v>553</v>
      </c>
      <c r="F110" s="260"/>
      <c r="G110" s="261"/>
      <c r="H110" s="262"/>
      <c r="I110" s="263"/>
    </row>
    <row r="111" spans="1:9" ht="11.25" customHeight="1">
      <c r="A111" s="256"/>
      <c r="D111" s="258"/>
      <c r="I111" s="255"/>
    </row>
    <row r="112" spans="1:9" ht="11.25" customHeight="1">
      <c r="A112" s="256"/>
      <c r="D112" s="264"/>
      <c r="E112" s="265"/>
      <c r="F112" s="266"/>
      <c r="G112" s="267"/>
      <c r="H112" s="268"/>
      <c r="I112" s="269"/>
    </row>
    <row r="113" spans="4:9" ht="11.25" customHeight="1">
      <c r="D113" s="270" t="s">
        <v>556</v>
      </c>
      <c r="E113" s="271" t="s">
        <v>10</v>
      </c>
      <c r="F113" s="271" t="s">
        <v>76</v>
      </c>
      <c r="G113" s="271" t="s">
        <v>77</v>
      </c>
      <c r="H113" s="270" t="s">
        <v>557</v>
      </c>
      <c r="I113" s="270" t="s">
        <v>558</v>
      </c>
    </row>
    <row r="114" spans="4:9" ht="11.25" customHeight="1">
      <c r="D114" s="272"/>
      <c r="E114" s="273"/>
      <c r="F114" s="273"/>
      <c r="G114" s="273"/>
      <c r="H114" s="274" t="s">
        <v>559</v>
      </c>
      <c r="I114" s="274" t="s">
        <v>560</v>
      </c>
    </row>
    <row r="115" spans="4:9" ht="11.25" customHeight="1">
      <c r="D115" s="275" t="s">
        <v>561</v>
      </c>
      <c r="E115" s="276" t="s">
        <v>562</v>
      </c>
      <c r="F115" s="277" t="s">
        <v>563</v>
      </c>
      <c r="G115" s="278">
        <v>1</v>
      </c>
      <c r="H115" s="279">
        <v>44.94</v>
      </c>
      <c r="I115" s="280">
        <f>PRODUCT(G115:H115)</f>
        <v>44.94</v>
      </c>
    </row>
    <row r="116" spans="4:9" ht="11.25" customHeight="1">
      <c r="D116" s="281" t="s">
        <v>564</v>
      </c>
      <c r="E116" s="276" t="s">
        <v>565</v>
      </c>
      <c r="F116" s="277" t="s">
        <v>563</v>
      </c>
      <c r="G116" s="278">
        <v>13</v>
      </c>
      <c r="H116" s="279">
        <v>17.37</v>
      </c>
      <c r="I116" s="280">
        <f>PRODUCT(G116:H116)</f>
        <v>225.81</v>
      </c>
    </row>
    <row r="117" spans="4:9" ht="11.25" customHeight="1">
      <c r="D117" s="281" t="s">
        <v>564</v>
      </c>
      <c r="E117" s="276" t="s">
        <v>566</v>
      </c>
      <c r="F117" s="277" t="s">
        <v>563</v>
      </c>
      <c r="G117" s="278">
        <v>6</v>
      </c>
      <c r="H117" s="279">
        <v>17.37</v>
      </c>
      <c r="I117" s="280">
        <f>PRODUCT(G117:H117)</f>
        <v>104.22</v>
      </c>
    </row>
    <row r="118" spans="4:9" ht="11.25" customHeight="1">
      <c r="D118" s="281" t="s">
        <v>567</v>
      </c>
      <c r="E118" s="276" t="s">
        <v>568</v>
      </c>
      <c r="F118" s="282" t="s">
        <v>563</v>
      </c>
      <c r="G118" s="283">
        <v>1</v>
      </c>
      <c r="H118" s="284">
        <v>26.57</v>
      </c>
      <c r="I118" s="285">
        <f>PRODUCT(F118:H118)</f>
        <v>26.57</v>
      </c>
    </row>
    <row r="119" spans="4:9" ht="11.25" customHeight="1">
      <c r="D119" s="281" t="s">
        <v>569</v>
      </c>
      <c r="E119" s="276" t="s">
        <v>570</v>
      </c>
      <c r="F119" s="282" t="s">
        <v>563</v>
      </c>
      <c r="G119" s="283">
        <v>1</v>
      </c>
      <c r="H119" s="284">
        <v>30.21</v>
      </c>
      <c r="I119" s="285">
        <f>PRODUCT(F119:H119)</f>
        <v>30.21</v>
      </c>
    </row>
    <row r="120" spans="4:9" ht="12" customHeight="1">
      <c r="D120" s="281" t="s">
        <v>571</v>
      </c>
      <c r="E120" s="276" t="s">
        <v>572</v>
      </c>
      <c r="F120" s="277" t="s">
        <v>563</v>
      </c>
      <c r="G120" s="278">
        <v>11</v>
      </c>
      <c r="H120" s="279">
        <v>11.1</v>
      </c>
      <c r="I120" s="280">
        <f aca="true" t="shared" si="5" ref="I120:I125">PRODUCT(G120:H120)</f>
        <v>122.1</v>
      </c>
    </row>
    <row r="121" spans="4:9" ht="11.25" customHeight="1">
      <c r="D121" s="281" t="s">
        <v>573</v>
      </c>
      <c r="E121" s="276" t="s">
        <v>574</v>
      </c>
      <c r="F121" s="277" t="s">
        <v>563</v>
      </c>
      <c r="G121" s="278">
        <v>1</v>
      </c>
      <c r="H121" s="279">
        <v>28.31</v>
      </c>
      <c r="I121" s="280">
        <f t="shared" si="5"/>
        <v>28.31</v>
      </c>
    </row>
    <row r="122" spans="4:9" ht="11.25" customHeight="1">
      <c r="D122" s="281" t="s">
        <v>575</v>
      </c>
      <c r="E122" s="276" t="s">
        <v>576</v>
      </c>
      <c r="F122" s="277" t="s">
        <v>563</v>
      </c>
      <c r="G122" s="278">
        <v>1</v>
      </c>
      <c r="H122" s="279">
        <v>31.6</v>
      </c>
      <c r="I122" s="280">
        <f t="shared" si="5"/>
        <v>31.6</v>
      </c>
    </row>
    <row r="123" spans="4:9" ht="11.25" customHeight="1">
      <c r="D123" s="281" t="s">
        <v>577</v>
      </c>
      <c r="E123" s="276" t="s">
        <v>578</v>
      </c>
      <c r="F123" s="277" t="s">
        <v>563</v>
      </c>
      <c r="G123" s="278">
        <v>2</v>
      </c>
      <c r="H123" s="279">
        <v>21.97</v>
      </c>
      <c r="I123" s="280">
        <f t="shared" si="5"/>
        <v>43.94</v>
      </c>
    </row>
    <row r="124" spans="4:9" ht="11.25" customHeight="1">
      <c r="D124" s="281" t="s">
        <v>579</v>
      </c>
      <c r="E124" s="276" t="s">
        <v>580</v>
      </c>
      <c r="F124" s="277" t="s">
        <v>563</v>
      </c>
      <c r="G124" s="278">
        <v>5</v>
      </c>
      <c r="H124" s="279">
        <v>49.21</v>
      </c>
      <c r="I124" s="280">
        <f t="shared" si="5"/>
        <v>246.05</v>
      </c>
    </row>
    <row r="125" spans="4:9" ht="11.25" customHeight="1">
      <c r="D125" s="281" t="s">
        <v>579</v>
      </c>
      <c r="E125" s="276" t="s">
        <v>581</v>
      </c>
      <c r="F125" s="277" t="s">
        <v>563</v>
      </c>
      <c r="G125" s="278">
        <v>4</v>
      </c>
      <c r="H125" s="279">
        <v>49.21</v>
      </c>
      <c r="I125" s="280">
        <f t="shared" si="5"/>
        <v>196.84</v>
      </c>
    </row>
    <row r="126" spans="1:9" ht="11.25" customHeight="1">
      <c r="A126" s="286"/>
      <c r="D126" s="281" t="s">
        <v>582</v>
      </c>
      <c r="E126" s="276" t="s">
        <v>583</v>
      </c>
      <c r="F126" s="277" t="s">
        <v>563</v>
      </c>
      <c r="G126" s="278">
        <v>1</v>
      </c>
      <c r="H126" s="279">
        <v>53.77</v>
      </c>
      <c r="I126" s="280">
        <f>PRODUCT(F126:H126)</f>
        <v>53.77</v>
      </c>
    </row>
    <row r="127" spans="1:9" ht="11.25" customHeight="1">
      <c r="A127" s="286"/>
      <c r="D127" s="281" t="s">
        <v>584</v>
      </c>
      <c r="E127" s="276" t="s">
        <v>585</v>
      </c>
      <c r="F127" s="277" t="s">
        <v>563</v>
      </c>
      <c r="G127" s="278">
        <v>4</v>
      </c>
      <c r="H127" s="279">
        <v>28.39</v>
      </c>
      <c r="I127" s="280">
        <f>PRODUCT(G127:H127)</f>
        <v>113.56</v>
      </c>
    </row>
    <row r="128" spans="1:9" ht="11.25" customHeight="1">
      <c r="A128" s="286"/>
      <c r="D128" s="281" t="s">
        <v>586</v>
      </c>
      <c r="E128" s="276" t="s">
        <v>587</v>
      </c>
      <c r="F128" s="277" t="s">
        <v>563</v>
      </c>
      <c r="G128" s="278">
        <v>7</v>
      </c>
      <c r="H128" s="279">
        <v>19.27</v>
      </c>
      <c r="I128" s="280">
        <f>PRODUCT(G128:H128)</f>
        <v>134.89</v>
      </c>
    </row>
    <row r="129" spans="4:9" ht="11.25" customHeight="1">
      <c r="D129" s="281" t="s">
        <v>584</v>
      </c>
      <c r="E129" s="276" t="s">
        <v>588</v>
      </c>
      <c r="F129" s="277" t="s">
        <v>563</v>
      </c>
      <c r="G129" s="278">
        <v>1</v>
      </c>
      <c r="H129" s="279">
        <v>28.39</v>
      </c>
      <c r="I129" s="280">
        <f>PRODUCT(G129:H129)</f>
        <v>28.39</v>
      </c>
    </row>
    <row r="130" spans="4:9" ht="11.25" customHeight="1">
      <c r="D130" s="281" t="s">
        <v>569</v>
      </c>
      <c r="E130" s="276" t="s">
        <v>589</v>
      </c>
      <c r="F130" s="287" t="s">
        <v>563</v>
      </c>
      <c r="G130" s="278">
        <v>1</v>
      </c>
      <c r="H130" s="288">
        <v>30.21</v>
      </c>
      <c r="I130" s="289">
        <f>PRODUCT(F130:H130)</f>
        <v>30.21</v>
      </c>
    </row>
    <row r="131" spans="2:9" ht="11.25" customHeight="1">
      <c r="B131" s="286"/>
      <c r="C131" s="286"/>
      <c r="D131" s="281" t="s">
        <v>569</v>
      </c>
      <c r="E131" s="276" t="s">
        <v>590</v>
      </c>
      <c r="F131" s="287" t="s">
        <v>563</v>
      </c>
      <c r="G131" s="278">
        <v>1</v>
      </c>
      <c r="H131" s="288">
        <v>30.21</v>
      </c>
      <c r="I131" s="289">
        <f>PRODUCT(F131:H131)</f>
        <v>30.21</v>
      </c>
    </row>
    <row r="132" spans="2:9" ht="11.25" customHeight="1">
      <c r="B132" s="286"/>
      <c r="C132" s="286"/>
      <c r="D132" s="281" t="s">
        <v>591</v>
      </c>
      <c r="E132" s="276" t="s">
        <v>592</v>
      </c>
      <c r="F132" s="277" t="s">
        <v>563</v>
      </c>
      <c r="G132" s="278">
        <v>1</v>
      </c>
      <c r="H132" s="279">
        <v>76.57</v>
      </c>
      <c r="I132" s="280">
        <f aca="true" t="shared" si="6" ref="I132:I138">PRODUCT(G132:H132)</f>
        <v>76.57</v>
      </c>
    </row>
    <row r="133" spans="2:9" ht="11.25" customHeight="1">
      <c r="B133" s="286"/>
      <c r="C133" s="286"/>
      <c r="D133" s="281" t="s">
        <v>593</v>
      </c>
      <c r="E133" s="276" t="s">
        <v>594</v>
      </c>
      <c r="F133" s="277" t="s">
        <v>563</v>
      </c>
      <c r="G133" s="278">
        <v>55</v>
      </c>
      <c r="H133" s="279">
        <v>6.54</v>
      </c>
      <c r="I133" s="280">
        <f t="shared" si="6"/>
        <v>359.7</v>
      </c>
    </row>
    <row r="134" spans="1:9" ht="11.25" customHeight="1">
      <c r="A134" s="286"/>
      <c r="D134" s="281" t="s">
        <v>593</v>
      </c>
      <c r="E134" s="276" t="s">
        <v>595</v>
      </c>
      <c r="F134" s="277" t="s">
        <v>563</v>
      </c>
      <c r="G134" s="278">
        <v>72</v>
      </c>
      <c r="H134" s="279">
        <v>6.54</v>
      </c>
      <c r="I134" s="280">
        <f t="shared" si="6"/>
        <v>470.88</v>
      </c>
    </row>
    <row r="135" spans="1:9" ht="11.25" customHeight="1">
      <c r="A135" s="286"/>
      <c r="D135" s="281" t="s">
        <v>593</v>
      </c>
      <c r="E135" s="276" t="s">
        <v>596</v>
      </c>
      <c r="F135" s="277" t="s">
        <v>563</v>
      </c>
      <c r="G135" s="278">
        <v>5</v>
      </c>
      <c r="H135" s="279">
        <v>6.54</v>
      </c>
      <c r="I135" s="280">
        <f t="shared" si="6"/>
        <v>32.7</v>
      </c>
    </row>
    <row r="136" spans="1:9" ht="12.75" customHeight="1">
      <c r="A136" s="286"/>
      <c r="D136" s="281" t="s">
        <v>597</v>
      </c>
      <c r="E136" s="276" t="s">
        <v>598</v>
      </c>
      <c r="F136" s="277" t="s">
        <v>563</v>
      </c>
      <c r="G136" s="278">
        <v>25</v>
      </c>
      <c r="H136" s="279">
        <v>1.98</v>
      </c>
      <c r="I136" s="280">
        <f t="shared" si="6"/>
        <v>49.5</v>
      </c>
    </row>
    <row r="137" spans="1:9" ht="11.25" customHeight="1">
      <c r="A137" s="286"/>
      <c r="D137" s="281" t="s">
        <v>597</v>
      </c>
      <c r="E137" s="276" t="s">
        <v>599</v>
      </c>
      <c r="F137" s="277" t="s">
        <v>563</v>
      </c>
      <c r="G137" s="278">
        <v>11</v>
      </c>
      <c r="H137" s="279">
        <v>1.98</v>
      </c>
      <c r="I137" s="280">
        <f t="shared" si="6"/>
        <v>21.78</v>
      </c>
    </row>
    <row r="138" spans="1:9" ht="11.25" customHeight="1">
      <c r="A138" s="286"/>
      <c r="D138" s="281" t="s">
        <v>597</v>
      </c>
      <c r="E138" s="276" t="s">
        <v>600</v>
      </c>
      <c r="F138" s="290" t="s">
        <v>563</v>
      </c>
      <c r="G138" s="291">
        <v>11</v>
      </c>
      <c r="H138" s="279">
        <v>1.98</v>
      </c>
      <c r="I138" s="292">
        <f t="shared" si="6"/>
        <v>21.78</v>
      </c>
    </row>
    <row r="139" spans="1:9" ht="13.5" customHeight="1">
      <c r="A139" s="286"/>
      <c r="B139" s="286"/>
      <c r="C139" s="286"/>
      <c r="D139" s="264"/>
      <c r="E139" s="293" t="s">
        <v>601</v>
      </c>
      <c r="F139" s="294"/>
      <c r="G139" s="294"/>
      <c r="H139" s="295" t="s">
        <v>602</v>
      </c>
      <c r="I139" s="296">
        <f>SUM(I115:I138)</f>
        <v>2524.53</v>
      </c>
    </row>
    <row r="140" spans="1:9" ht="11.25" customHeight="1">
      <c r="A140" s="286"/>
      <c r="B140" s="286"/>
      <c r="C140" s="286"/>
      <c r="D140" s="264"/>
      <c r="E140" s="297" t="s">
        <v>603</v>
      </c>
      <c r="F140" s="298"/>
      <c r="G140" s="298"/>
      <c r="H140" s="298"/>
      <c r="I140" s="299" t="s">
        <v>604</v>
      </c>
    </row>
    <row r="141" spans="1:9" ht="11.25" customHeight="1">
      <c r="A141" s="286"/>
      <c r="B141" s="286"/>
      <c r="C141" s="286"/>
      <c r="D141" s="264"/>
      <c r="E141" s="300" t="s">
        <v>605</v>
      </c>
      <c r="F141" s="301"/>
      <c r="G141" s="301"/>
      <c r="H141" s="301"/>
      <c r="I141" s="302" t="s">
        <v>606</v>
      </c>
    </row>
    <row r="142" spans="1:9" ht="11.25" customHeight="1">
      <c r="A142" s="286"/>
      <c r="B142" s="286"/>
      <c r="C142" s="286"/>
      <c r="D142" s="303"/>
      <c r="E142" s="304" t="s">
        <v>558</v>
      </c>
      <c r="F142" s="305"/>
      <c r="G142" s="306"/>
      <c r="H142" s="307"/>
      <c r="I142" s="308">
        <v>21879.26</v>
      </c>
    </row>
    <row r="143" spans="1:3" ht="11.25" customHeight="1">
      <c r="A143" s="286"/>
      <c r="B143" s="286"/>
      <c r="C143" s="286"/>
    </row>
    <row r="144" spans="1:3" ht="11.25" customHeight="1">
      <c r="A144" s="286"/>
      <c r="B144" s="286"/>
      <c r="C144" s="286"/>
    </row>
    <row r="145" spans="1:9" ht="11.25" customHeight="1">
      <c r="A145" s="286"/>
      <c r="B145" s="286"/>
      <c r="C145" s="286"/>
      <c r="D145" s="309"/>
      <c r="E145" s="310"/>
      <c r="F145" s="311"/>
      <c r="G145" s="266"/>
      <c r="H145" s="268"/>
      <c r="I145" s="312"/>
    </row>
    <row r="146" spans="1:3" ht="11.25" customHeight="1">
      <c r="A146" s="286"/>
      <c r="B146" s="286"/>
      <c r="C146" s="286"/>
    </row>
    <row r="147" spans="1:3" ht="14.25" customHeight="1">
      <c r="A147" s="286"/>
      <c r="B147" s="286"/>
      <c r="C147" s="286"/>
    </row>
    <row r="148" spans="1:3" ht="13.5" customHeight="1">
      <c r="A148" s="286"/>
      <c r="B148" s="286"/>
      <c r="C148" s="286"/>
    </row>
    <row r="149" spans="1:3" ht="15" customHeight="1">
      <c r="A149" s="286"/>
      <c r="B149" s="286"/>
      <c r="C149" s="286"/>
    </row>
    <row r="150" spans="1:3" ht="14.25" customHeight="1">
      <c r="A150" s="286"/>
      <c r="B150" s="286"/>
      <c r="C150" s="286"/>
    </row>
    <row r="151" spans="1:3" ht="14.25" customHeight="1">
      <c r="A151" s="286"/>
      <c r="B151" s="286"/>
      <c r="C151" s="286"/>
    </row>
    <row r="152" spans="1:3" ht="11.25" customHeight="1">
      <c r="A152" s="286"/>
      <c r="B152" s="286"/>
      <c r="C152" s="286"/>
    </row>
    <row r="153" spans="1:3" ht="11.25" customHeight="1">
      <c r="A153" s="286"/>
      <c r="B153" s="286"/>
      <c r="C153" s="286"/>
    </row>
    <row r="154" spans="1:3" ht="11.25" customHeight="1">
      <c r="A154" s="286"/>
      <c r="B154" s="286"/>
      <c r="C154" s="286"/>
    </row>
    <row r="155" spans="1:9" ht="11.25" customHeight="1">
      <c r="A155" s="286"/>
      <c r="B155" s="286"/>
      <c r="C155" s="286"/>
      <c r="D155" s="309"/>
      <c r="E155" s="313"/>
      <c r="F155" s="311"/>
      <c r="G155" s="266"/>
      <c r="H155" s="268"/>
      <c r="I155" s="312"/>
    </row>
    <row r="156" ht="11.25" customHeight="1">
      <c r="A156" s="286"/>
    </row>
    <row r="157" ht="11.25" customHeight="1">
      <c r="A157" s="286"/>
    </row>
    <row r="158" ht="11.25" customHeight="1">
      <c r="A158" s="286"/>
    </row>
    <row r="159" ht="11.25" customHeight="1">
      <c r="A159" s="286"/>
    </row>
    <row r="160" ht="11.25" customHeight="1">
      <c r="A160" s="286"/>
    </row>
    <row r="161" ht="11.25" customHeight="1">
      <c r="A161" s="286"/>
    </row>
    <row r="162" ht="11.25" customHeight="1">
      <c r="A162" s="286"/>
    </row>
    <row r="163" ht="11.25" customHeight="1">
      <c r="A163" s="286"/>
    </row>
    <row r="164" spans="1:9" ht="11.25" customHeight="1">
      <c r="A164" s="286"/>
      <c r="B164" s="314"/>
      <c r="C164" s="314"/>
      <c r="D164" s="315"/>
      <c r="E164" s="316"/>
      <c r="F164" s="314"/>
      <c r="G164" s="317"/>
      <c r="H164" s="318"/>
      <c r="I164" s="318"/>
    </row>
    <row r="166" ht="11.25" customHeight="1">
      <c r="I166" s="255"/>
    </row>
    <row r="167" spans="1:9" ht="11.25" customHeight="1">
      <c r="A167" s="286"/>
      <c r="B167" s="286"/>
      <c r="C167" s="286"/>
      <c r="D167" s="264"/>
      <c r="E167" s="259" t="s">
        <v>554</v>
      </c>
      <c r="F167" s="264"/>
      <c r="G167" s="264"/>
      <c r="H167" s="264"/>
      <c r="I167" s="319"/>
    </row>
    <row r="168" spans="1:9" ht="11.25" customHeight="1">
      <c r="A168" s="286"/>
      <c r="B168" s="286"/>
      <c r="C168" s="286"/>
      <c r="D168" s="264"/>
      <c r="E168" s="264"/>
      <c r="F168" s="264"/>
      <c r="G168" s="264"/>
      <c r="H168" s="264"/>
      <c r="I168" s="320"/>
    </row>
    <row r="169" spans="1:9" ht="11.25" customHeight="1">
      <c r="A169" s="286"/>
      <c r="B169" s="286"/>
      <c r="C169" s="286"/>
      <c r="D169" s="270" t="s">
        <v>556</v>
      </c>
      <c r="E169" s="271" t="s">
        <v>10</v>
      </c>
      <c r="F169" s="271" t="s">
        <v>76</v>
      </c>
      <c r="G169" s="271" t="s">
        <v>77</v>
      </c>
      <c r="H169" s="270" t="s">
        <v>607</v>
      </c>
      <c r="I169" s="270" t="s">
        <v>608</v>
      </c>
    </row>
    <row r="170" spans="1:9" ht="11.25" customHeight="1">
      <c r="A170" s="286"/>
      <c r="B170" s="286"/>
      <c r="C170" s="286"/>
      <c r="D170" s="272"/>
      <c r="E170" s="273"/>
      <c r="F170" s="273"/>
      <c r="G170" s="273"/>
      <c r="H170" s="274" t="s">
        <v>609</v>
      </c>
      <c r="I170" s="274" t="s">
        <v>610</v>
      </c>
    </row>
    <row r="171" spans="1:9" ht="11.25" customHeight="1">
      <c r="A171" s="286"/>
      <c r="B171" s="286"/>
      <c r="C171" s="286"/>
      <c r="D171" s="281" t="s">
        <v>611</v>
      </c>
      <c r="E171" s="276" t="s">
        <v>562</v>
      </c>
      <c r="F171" s="321" t="s">
        <v>563</v>
      </c>
      <c r="G171" s="322">
        <v>1</v>
      </c>
      <c r="H171" s="279">
        <v>920</v>
      </c>
      <c r="I171" s="279">
        <f>PRODUCT(G171:H171)</f>
        <v>920</v>
      </c>
    </row>
    <row r="172" spans="4:9" ht="11.25" customHeight="1">
      <c r="D172" s="281" t="s">
        <v>611</v>
      </c>
      <c r="E172" s="276" t="s">
        <v>612</v>
      </c>
      <c r="F172" s="321" t="s">
        <v>563</v>
      </c>
      <c r="G172" s="278">
        <v>10</v>
      </c>
      <c r="H172" s="279">
        <v>175</v>
      </c>
      <c r="I172" s="279">
        <f>PRODUCT(G172:H172)</f>
        <v>1750</v>
      </c>
    </row>
    <row r="173" spans="1:9" ht="11.25" customHeight="1">
      <c r="A173" s="286"/>
      <c r="B173" s="286"/>
      <c r="C173" s="286"/>
      <c r="D173" s="281" t="s">
        <v>611</v>
      </c>
      <c r="E173" s="276" t="s">
        <v>613</v>
      </c>
      <c r="F173" s="321" t="s">
        <v>563</v>
      </c>
      <c r="G173" s="278">
        <v>2</v>
      </c>
      <c r="H173" s="279">
        <v>175</v>
      </c>
      <c r="I173" s="279">
        <f>PRODUCT(G173:H173)</f>
        <v>350</v>
      </c>
    </row>
    <row r="174" spans="1:9" ht="11.25" customHeight="1">
      <c r="A174" s="286"/>
      <c r="B174" s="286"/>
      <c r="C174" s="286"/>
      <c r="D174" s="281" t="s">
        <v>611</v>
      </c>
      <c r="E174" s="276" t="s">
        <v>614</v>
      </c>
      <c r="F174" s="321" t="s">
        <v>563</v>
      </c>
      <c r="G174" s="278">
        <v>1</v>
      </c>
      <c r="H174" s="279">
        <v>175</v>
      </c>
      <c r="I174" s="279">
        <f>PRODUCT(G174:H174)</f>
        <v>175</v>
      </c>
    </row>
    <row r="175" spans="1:9" ht="11.25" customHeight="1">
      <c r="A175" s="286"/>
      <c r="B175" s="286"/>
      <c r="C175" s="286"/>
      <c r="D175" s="281" t="s">
        <v>611</v>
      </c>
      <c r="E175" s="276" t="s">
        <v>615</v>
      </c>
      <c r="F175" s="321" t="s">
        <v>563</v>
      </c>
      <c r="G175" s="278">
        <v>4</v>
      </c>
      <c r="H175" s="279">
        <v>315</v>
      </c>
      <c r="I175" s="279">
        <f>PRODUCT(G175:H175)</f>
        <v>1260</v>
      </c>
    </row>
    <row r="176" spans="1:9" ht="11.25" customHeight="1">
      <c r="A176" s="286"/>
      <c r="B176" s="286"/>
      <c r="C176" s="286"/>
      <c r="D176" s="281" t="s">
        <v>611</v>
      </c>
      <c r="E176" s="276" t="s">
        <v>616</v>
      </c>
      <c r="F176" s="287" t="s">
        <v>563</v>
      </c>
      <c r="G176" s="278">
        <v>1</v>
      </c>
      <c r="H176" s="279">
        <v>1490</v>
      </c>
      <c r="I176" s="279">
        <f>PRODUCT(F176:H176)</f>
        <v>1490</v>
      </c>
    </row>
    <row r="177" spans="1:9" ht="11.25" customHeight="1">
      <c r="A177" s="286"/>
      <c r="B177" s="286"/>
      <c r="C177" s="286"/>
      <c r="D177" s="281" t="s">
        <v>611</v>
      </c>
      <c r="E177" s="276" t="s">
        <v>572</v>
      </c>
      <c r="F177" s="321" t="s">
        <v>563</v>
      </c>
      <c r="G177" s="278">
        <v>11</v>
      </c>
      <c r="H177" s="279">
        <v>87</v>
      </c>
      <c r="I177" s="279">
        <f aca="true" t="shared" si="7" ref="I177:I183">PRODUCT(G177:H177)</f>
        <v>957</v>
      </c>
    </row>
    <row r="178" spans="4:9" ht="11.25" customHeight="1">
      <c r="D178" s="281" t="s">
        <v>611</v>
      </c>
      <c r="E178" s="276" t="s">
        <v>574</v>
      </c>
      <c r="F178" s="321" t="s">
        <v>563</v>
      </c>
      <c r="G178" s="278">
        <v>1</v>
      </c>
      <c r="H178" s="279">
        <v>1180</v>
      </c>
      <c r="I178" s="279">
        <f t="shared" si="7"/>
        <v>1180</v>
      </c>
    </row>
    <row r="179" spans="1:9" ht="11.25" customHeight="1">
      <c r="A179" s="286"/>
      <c r="B179" s="286"/>
      <c r="C179" s="286"/>
      <c r="D179" s="281" t="s">
        <v>611</v>
      </c>
      <c r="E179" s="276" t="s">
        <v>617</v>
      </c>
      <c r="F179" s="321" t="s">
        <v>563</v>
      </c>
      <c r="G179" s="278">
        <v>1</v>
      </c>
      <c r="H179" s="279">
        <v>480</v>
      </c>
      <c r="I179" s="279">
        <f t="shared" si="7"/>
        <v>480</v>
      </c>
    </row>
    <row r="180" spans="1:9" ht="11.25" customHeight="1">
      <c r="A180" s="286"/>
      <c r="B180" s="286"/>
      <c r="C180" s="286"/>
      <c r="D180" s="281" t="s">
        <v>611</v>
      </c>
      <c r="E180" s="276" t="s">
        <v>578</v>
      </c>
      <c r="F180" s="321" t="s">
        <v>563</v>
      </c>
      <c r="G180" s="278" t="s">
        <v>618</v>
      </c>
      <c r="H180" s="279">
        <v>310</v>
      </c>
      <c r="I180" s="279">
        <f t="shared" si="7"/>
        <v>310</v>
      </c>
    </row>
    <row r="181" spans="4:9" ht="11.25" customHeight="1">
      <c r="D181" s="281" t="s">
        <v>611</v>
      </c>
      <c r="E181" s="276" t="s">
        <v>619</v>
      </c>
      <c r="F181" s="321" t="s">
        <v>563</v>
      </c>
      <c r="G181" s="278">
        <v>3</v>
      </c>
      <c r="H181" s="279">
        <v>395</v>
      </c>
      <c r="I181" s="279">
        <f t="shared" si="7"/>
        <v>1185</v>
      </c>
    </row>
    <row r="182" spans="1:9" ht="11.25" customHeight="1">
      <c r="A182" s="286"/>
      <c r="B182" s="286"/>
      <c r="C182" s="286"/>
      <c r="D182" s="281" t="s">
        <v>611</v>
      </c>
      <c r="E182" s="276" t="s">
        <v>620</v>
      </c>
      <c r="F182" s="321" t="s">
        <v>563</v>
      </c>
      <c r="G182" s="278">
        <v>2</v>
      </c>
      <c r="H182" s="279">
        <v>395</v>
      </c>
      <c r="I182" s="279">
        <f t="shared" si="7"/>
        <v>790</v>
      </c>
    </row>
    <row r="183" spans="4:9" ht="12" customHeight="1">
      <c r="D183" s="275" t="s">
        <v>611</v>
      </c>
      <c r="E183" s="276" t="s">
        <v>581</v>
      </c>
      <c r="F183" s="323" t="s">
        <v>563</v>
      </c>
      <c r="G183" s="283">
        <v>4</v>
      </c>
      <c r="H183" s="284">
        <v>380</v>
      </c>
      <c r="I183" s="284">
        <f t="shared" si="7"/>
        <v>1520</v>
      </c>
    </row>
    <row r="184" spans="4:9" ht="11.25" customHeight="1">
      <c r="D184" s="281" t="s">
        <v>611</v>
      </c>
      <c r="E184" s="276" t="s">
        <v>589</v>
      </c>
      <c r="F184" s="287" t="s">
        <v>563</v>
      </c>
      <c r="G184" s="278">
        <v>1</v>
      </c>
      <c r="H184" s="288">
        <v>1895</v>
      </c>
      <c r="I184" s="288">
        <f>PRODUCT(F184:H184)</f>
        <v>1895</v>
      </c>
    </row>
    <row r="185" spans="4:9" ht="11.25" customHeight="1">
      <c r="D185" s="281" t="s">
        <v>611</v>
      </c>
      <c r="E185" s="276" t="s">
        <v>621</v>
      </c>
      <c r="F185" s="287" t="s">
        <v>563</v>
      </c>
      <c r="G185" s="278">
        <v>2</v>
      </c>
      <c r="H185" s="288">
        <v>685</v>
      </c>
      <c r="I185" s="288">
        <f>PRODUCT(F185:H185)</f>
        <v>1370</v>
      </c>
    </row>
    <row r="186" spans="4:9" ht="11.25" customHeight="1">
      <c r="D186" s="281" t="s">
        <v>611</v>
      </c>
      <c r="E186" s="276" t="s">
        <v>622</v>
      </c>
      <c r="F186" s="287" t="s">
        <v>563</v>
      </c>
      <c r="G186" s="278">
        <v>1</v>
      </c>
      <c r="H186" s="288">
        <v>3450</v>
      </c>
      <c r="I186" s="288">
        <f>PRODUCT(F186:H186)</f>
        <v>3450</v>
      </c>
    </row>
    <row r="187" spans="4:9" ht="11.25" customHeight="1">
      <c r="D187" s="281" t="s">
        <v>611</v>
      </c>
      <c r="E187" s="276" t="s">
        <v>623</v>
      </c>
      <c r="F187" s="321" t="s">
        <v>563</v>
      </c>
      <c r="G187" s="278">
        <v>1</v>
      </c>
      <c r="H187" s="279">
        <v>255</v>
      </c>
      <c r="I187" s="279">
        <f aca="true" t="shared" si="8" ref="I187:I202">PRODUCT(G187:H187)</f>
        <v>255</v>
      </c>
    </row>
    <row r="188" spans="4:9" ht="11.25" customHeight="1">
      <c r="D188" s="281" t="s">
        <v>611</v>
      </c>
      <c r="E188" s="276" t="s">
        <v>568</v>
      </c>
      <c r="F188" s="321" t="s">
        <v>563</v>
      </c>
      <c r="G188" s="278">
        <v>1</v>
      </c>
      <c r="H188" s="279">
        <v>415</v>
      </c>
      <c r="I188" s="279">
        <f t="shared" si="8"/>
        <v>415</v>
      </c>
    </row>
    <row r="189" spans="4:9" ht="11.25" customHeight="1">
      <c r="D189" s="281" t="s">
        <v>611</v>
      </c>
      <c r="E189" s="276" t="s">
        <v>624</v>
      </c>
      <c r="F189" s="252" t="s">
        <v>563</v>
      </c>
      <c r="G189" s="278">
        <v>4</v>
      </c>
      <c r="H189" s="279">
        <v>385</v>
      </c>
      <c r="I189" s="279">
        <f t="shared" si="8"/>
        <v>1540</v>
      </c>
    </row>
    <row r="190" spans="4:9" ht="11.25" customHeight="1">
      <c r="D190" s="281" t="s">
        <v>611</v>
      </c>
      <c r="E190" s="276" t="s">
        <v>625</v>
      </c>
      <c r="F190" s="252" t="s">
        <v>563</v>
      </c>
      <c r="G190" s="278">
        <v>5</v>
      </c>
      <c r="H190" s="279">
        <v>49</v>
      </c>
      <c r="I190" s="279">
        <f t="shared" si="8"/>
        <v>245</v>
      </c>
    </row>
    <row r="191" spans="4:9" ht="11.25" customHeight="1">
      <c r="D191" s="281" t="s">
        <v>611</v>
      </c>
      <c r="E191" s="324" t="s">
        <v>626</v>
      </c>
      <c r="F191" s="252" t="s">
        <v>563</v>
      </c>
      <c r="G191" s="278">
        <v>11</v>
      </c>
      <c r="H191" s="279">
        <v>96</v>
      </c>
      <c r="I191" s="279">
        <f t="shared" si="8"/>
        <v>1056</v>
      </c>
    </row>
    <row r="192" spans="4:9" ht="11.25" customHeight="1">
      <c r="D192" s="281" t="s">
        <v>611</v>
      </c>
      <c r="E192" s="276" t="s">
        <v>627</v>
      </c>
      <c r="F192" s="321" t="s">
        <v>563</v>
      </c>
      <c r="G192" s="278">
        <v>4</v>
      </c>
      <c r="H192" s="279">
        <v>135</v>
      </c>
      <c r="I192" s="279">
        <f t="shared" si="8"/>
        <v>540</v>
      </c>
    </row>
    <row r="193" spans="4:9" ht="11.25" customHeight="1">
      <c r="D193" s="281" t="s">
        <v>611</v>
      </c>
      <c r="E193" s="276" t="s">
        <v>628</v>
      </c>
      <c r="F193" s="321" t="s">
        <v>563</v>
      </c>
      <c r="G193" s="278">
        <v>1</v>
      </c>
      <c r="H193" s="279">
        <v>159</v>
      </c>
      <c r="I193" s="279">
        <f t="shared" si="8"/>
        <v>159</v>
      </c>
    </row>
    <row r="194" spans="4:9" ht="11.25" customHeight="1">
      <c r="D194" s="275" t="s">
        <v>611</v>
      </c>
      <c r="E194" s="276" t="s">
        <v>629</v>
      </c>
      <c r="F194" s="323" t="s">
        <v>563</v>
      </c>
      <c r="G194" s="283">
        <v>1</v>
      </c>
      <c r="H194" s="284">
        <v>145</v>
      </c>
      <c r="I194" s="284">
        <f t="shared" si="8"/>
        <v>145</v>
      </c>
    </row>
    <row r="195" spans="4:9" ht="12" customHeight="1">
      <c r="D195" s="275" t="s">
        <v>611</v>
      </c>
      <c r="E195" s="276" t="s">
        <v>630</v>
      </c>
      <c r="F195" s="323" t="s">
        <v>563</v>
      </c>
      <c r="G195" s="283">
        <v>1</v>
      </c>
      <c r="H195" s="284">
        <v>145</v>
      </c>
      <c r="I195" s="284">
        <f t="shared" si="8"/>
        <v>145</v>
      </c>
    </row>
    <row r="196" spans="4:9" ht="11.25" customHeight="1">
      <c r="D196" s="281" t="s">
        <v>611</v>
      </c>
      <c r="E196" s="276" t="s">
        <v>595</v>
      </c>
      <c r="F196" s="321" t="s">
        <v>563</v>
      </c>
      <c r="G196" s="278">
        <v>72</v>
      </c>
      <c r="H196" s="279">
        <v>18</v>
      </c>
      <c r="I196" s="279">
        <f t="shared" si="8"/>
        <v>1296</v>
      </c>
    </row>
    <row r="197" spans="4:9" ht="11.25" customHeight="1">
      <c r="D197" s="281" t="s">
        <v>611</v>
      </c>
      <c r="E197" s="276" t="s">
        <v>596</v>
      </c>
      <c r="F197" s="321" t="s">
        <v>563</v>
      </c>
      <c r="G197" s="278">
        <v>5</v>
      </c>
      <c r="H197" s="279">
        <v>25</v>
      </c>
      <c r="I197" s="279">
        <f t="shared" si="8"/>
        <v>125</v>
      </c>
    </row>
    <row r="198" spans="4:9" ht="11.25" customHeight="1">
      <c r="D198" s="281" t="s">
        <v>611</v>
      </c>
      <c r="E198" s="276" t="s">
        <v>598</v>
      </c>
      <c r="F198" s="321" t="s">
        <v>563</v>
      </c>
      <c r="G198" s="278">
        <v>25</v>
      </c>
      <c r="H198" s="279">
        <v>29.5</v>
      </c>
      <c r="I198" s="279">
        <f t="shared" si="8"/>
        <v>737.5</v>
      </c>
    </row>
    <row r="199" spans="4:9" ht="11.25" customHeight="1">
      <c r="D199" s="281" t="s">
        <v>611</v>
      </c>
      <c r="E199" s="276" t="s">
        <v>599</v>
      </c>
      <c r="F199" s="321" t="s">
        <v>563</v>
      </c>
      <c r="G199" s="278">
        <v>11</v>
      </c>
      <c r="H199" s="279">
        <v>30</v>
      </c>
      <c r="I199" s="279">
        <f t="shared" si="8"/>
        <v>330</v>
      </c>
    </row>
    <row r="200" spans="4:9" ht="11.25" customHeight="1">
      <c r="D200" s="281" t="s">
        <v>611</v>
      </c>
      <c r="E200" s="276" t="s">
        <v>631</v>
      </c>
      <c r="F200" s="321" t="s">
        <v>563</v>
      </c>
      <c r="G200" s="278">
        <v>10</v>
      </c>
      <c r="H200" s="279">
        <v>31</v>
      </c>
      <c r="I200" s="279">
        <f t="shared" si="8"/>
        <v>310</v>
      </c>
    </row>
    <row r="201" spans="4:9" ht="11.25" customHeight="1">
      <c r="D201" s="281" t="s">
        <v>611</v>
      </c>
      <c r="E201" s="276" t="s">
        <v>632</v>
      </c>
      <c r="F201" s="321" t="s">
        <v>563</v>
      </c>
      <c r="G201" s="278">
        <v>1</v>
      </c>
      <c r="H201" s="279">
        <v>37</v>
      </c>
      <c r="I201" s="279">
        <f t="shared" si="8"/>
        <v>37</v>
      </c>
    </row>
    <row r="202" spans="4:9" ht="12" customHeight="1">
      <c r="D202" s="281" t="s">
        <v>611</v>
      </c>
      <c r="E202" s="325" t="s">
        <v>633</v>
      </c>
      <c r="F202" s="326" t="s">
        <v>563</v>
      </c>
      <c r="G202" s="291">
        <v>1</v>
      </c>
      <c r="H202" s="327">
        <v>9350</v>
      </c>
      <c r="I202" s="279">
        <f t="shared" si="8"/>
        <v>9350</v>
      </c>
    </row>
    <row r="203" spans="4:9" ht="15" customHeight="1">
      <c r="D203" s="264"/>
      <c r="E203" s="293" t="s">
        <v>601</v>
      </c>
      <c r="F203" s="294"/>
      <c r="G203" s="294"/>
      <c r="H203" s="295"/>
      <c r="I203" s="328">
        <f>SUM(I171:I202)</f>
        <v>35767.5</v>
      </c>
    </row>
    <row r="204" spans="4:9" ht="15.75" customHeight="1">
      <c r="D204" s="264"/>
      <c r="E204" s="300" t="s">
        <v>634</v>
      </c>
      <c r="F204" s="301"/>
      <c r="G204" s="301"/>
      <c r="H204" s="301"/>
      <c r="I204" s="302">
        <v>3600</v>
      </c>
    </row>
    <row r="205" spans="4:9" ht="13.5" customHeight="1">
      <c r="D205" s="264"/>
      <c r="E205" s="304" t="s">
        <v>635</v>
      </c>
      <c r="F205" s="305"/>
      <c r="G205" s="306"/>
      <c r="H205" s="307"/>
      <c r="I205" s="329">
        <f>SUM(I203:I204)</f>
        <v>39367.5</v>
      </c>
    </row>
    <row r="206" ht="13.5" customHeight="1"/>
    <row r="207" ht="14.25" customHeight="1"/>
    <row r="208" ht="12.75" customHeight="1"/>
    <row r="209" ht="18.75" customHeight="1"/>
    <row r="211" ht="17.25" customHeight="1"/>
    <row r="230" ht="12.75" customHeight="1"/>
    <row r="246" ht="12" customHeight="1"/>
    <row r="252" ht="15" customHeight="1"/>
    <row r="253" ht="13.5" customHeight="1"/>
    <row r="254" ht="14.25" customHeight="1"/>
    <row r="255" ht="13.5" customHeight="1"/>
    <row r="260" ht="13.5" customHeight="1"/>
    <row r="261" ht="12.75" customHeight="1"/>
    <row r="262" ht="15" customHeight="1"/>
    <row r="267" ht="15.75" customHeight="1"/>
    <row r="270" spans="4:9" ht="11.25" customHeight="1">
      <c r="D270" s="255"/>
      <c r="E270" s="330"/>
      <c r="F270" s="255"/>
      <c r="G270" s="255"/>
      <c r="H270" s="255"/>
      <c r="I270" s="255"/>
    </row>
    <row r="271" spans="4:9" ht="11.25" customHeight="1">
      <c r="D271" s="319"/>
      <c r="E271" s="265"/>
      <c r="F271" s="266"/>
      <c r="G271" s="267"/>
      <c r="H271" s="268"/>
      <c r="I271" s="331"/>
    </row>
    <row r="272" spans="4:9" ht="11.25" customHeight="1">
      <c r="D272" s="311"/>
      <c r="E272" s="332"/>
      <c r="F272" s="332"/>
      <c r="G272" s="332"/>
      <c r="H272" s="333"/>
      <c r="I272" s="333"/>
    </row>
    <row r="273" spans="4:9" ht="11.25" customHeight="1">
      <c r="D273" s="334"/>
      <c r="E273" s="332"/>
      <c r="F273" s="332"/>
      <c r="G273" s="332"/>
      <c r="H273" s="333"/>
      <c r="I273" s="333"/>
    </row>
    <row r="274" spans="4:9" ht="11.25" customHeight="1">
      <c r="D274" s="309"/>
      <c r="E274" s="310"/>
      <c r="F274" s="311"/>
      <c r="G274" s="266"/>
      <c r="H274" s="335"/>
      <c r="I274" s="335"/>
    </row>
    <row r="275" spans="4:9" ht="11.25" customHeight="1">
      <c r="D275" s="309"/>
      <c r="E275" s="310"/>
      <c r="F275" s="311"/>
      <c r="G275" s="266"/>
      <c r="H275" s="335"/>
      <c r="I275" s="335"/>
    </row>
    <row r="276" spans="4:9" ht="11.25" customHeight="1">
      <c r="D276" s="309"/>
      <c r="E276" s="336"/>
      <c r="F276" s="267"/>
      <c r="G276" s="266"/>
      <c r="H276" s="335"/>
      <c r="I276" s="335"/>
    </row>
    <row r="277" spans="4:9" ht="11.25" customHeight="1">
      <c r="D277" s="309"/>
      <c r="E277" s="310"/>
      <c r="F277" s="311"/>
      <c r="G277" s="266"/>
      <c r="H277" s="335"/>
      <c r="I277" s="312"/>
    </row>
    <row r="278" spans="4:9" ht="11.25" customHeight="1">
      <c r="D278" s="309"/>
      <c r="E278" s="336"/>
      <c r="F278" s="311"/>
      <c r="G278" s="266"/>
      <c r="H278" s="335"/>
      <c r="I278" s="312"/>
    </row>
    <row r="279" spans="4:9" ht="11.25" customHeight="1">
      <c r="D279" s="309"/>
      <c r="E279" s="310"/>
      <c r="F279" s="311"/>
      <c r="G279" s="266"/>
      <c r="H279" s="335"/>
      <c r="I279" s="335"/>
    </row>
    <row r="280" spans="4:9" ht="13.5" customHeight="1">
      <c r="D280" s="309"/>
      <c r="E280" s="310"/>
      <c r="F280" s="311"/>
      <c r="G280" s="266"/>
      <c r="H280" s="335"/>
      <c r="I280" s="335"/>
    </row>
    <row r="281" spans="4:9" ht="15" customHeight="1">
      <c r="D281" s="309"/>
      <c r="E281" s="310"/>
      <c r="F281" s="267"/>
      <c r="G281" s="337"/>
      <c r="H281" s="335"/>
      <c r="I281" s="335"/>
    </row>
    <row r="282" spans="4:9" ht="11.25" customHeight="1">
      <c r="D282" s="309"/>
      <c r="E282" s="310"/>
      <c r="F282" s="311"/>
      <c r="G282" s="266"/>
      <c r="H282" s="335"/>
      <c r="I282" s="335"/>
    </row>
    <row r="283" spans="4:9" ht="11.25" customHeight="1">
      <c r="D283" s="309"/>
      <c r="E283" s="310"/>
      <c r="F283" s="311"/>
      <c r="G283" s="266"/>
      <c r="H283" s="335"/>
      <c r="I283" s="335"/>
    </row>
    <row r="284" spans="4:9" ht="13.5" customHeight="1">
      <c r="D284" s="309"/>
      <c r="E284" s="310"/>
      <c r="F284" s="311"/>
      <c r="G284" s="266"/>
      <c r="H284" s="335"/>
      <c r="I284" s="335"/>
    </row>
    <row r="285" spans="4:9" ht="13.5" customHeight="1">
      <c r="D285" s="309"/>
      <c r="E285" s="310"/>
      <c r="F285" s="311"/>
      <c r="G285" s="266"/>
      <c r="H285" s="335"/>
      <c r="I285" s="335"/>
    </row>
    <row r="286" spans="4:9" ht="12.75" customHeight="1">
      <c r="D286" s="309"/>
      <c r="E286" s="310"/>
      <c r="F286" s="311"/>
      <c r="G286" s="266"/>
      <c r="H286" s="335"/>
      <c r="I286" s="335"/>
    </row>
    <row r="287" spans="4:9" ht="13.5" customHeight="1">
      <c r="D287" s="309"/>
      <c r="E287" s="310"/>
      <c r="F287" s="311"/>
      <c r="G287" s="266"/>
      <c r="H287" s="335"/>
      <c r="I287" s="335"/>
    </row>
    <row r="288" spans="4:9" ht="14.25" customHeight="1">
      <c r="D288" s="319"/>
      <c r="E288" s="338"/>
      <c r="F288" s="339"/>
      <c r="G288" s="339"/>
      <c r="H288" s="340"/>
      <c r="I288" s="341"/>
    </row>
    <row r="289" spans="4:9" ht="13.5" customHeight="1">
      <c r="D289" s="319"/>
      <c r="E289" s="338"/>
      <c r="F289" s="339"/>
      <c r="G289" s="339"/>
      <c r="H289" s="339"/>
      <c r="I289" s="331"/>
    </row>
    <row r="290" spans="4:9" ht="11.25" customHeight="1">
      <c r="D290" s="319"/>
      <c r="E290" s="338"/>
      <c r="F290" s="339"/>
      <c r="G290" s="339"/>
      <c r="H290" s="339"/>
      <c r="I290" s="331"/>
    </row>
    <row r="291" spans="4:9" ht="12" customHeight="1">
      <c r="D291" s="319"/>
      <c r="E291" s="338"/>
      <c r="F291" s="266"/>
      <c r="G291" s="267"/>
      <c r="H291" s="268"/>
      <c r="I291" s="331"/>
    </row>
    <row r="293" spans="4:9" ht="6.75" customHeight="1">
      <c r="D293" s="342"/>
      <c r="E293" s="343"/>
      <c r="F293" s="344"/>
      <c r="G293" s="344"/>
      <c r="H293" s="345"/>
      <c r="I293" s="346"/>
    </row>
    <row r="295" spans="4:9" ht="11.25" customHeight="1">
      <c r="D295" s="342"/>
      <c r="E295" s="259"/>
      <c r="F295" s="344"/>
      <c r="G295" s="344"/>
      <c r="H295" s="345"/>
      <c r="I295" s="346"/>
    </row>
    <row r="296" spans="4:9" ht="11.25" customHeight="1">
      <c r="D296" s="264"/>
      <c r="E296" s="265"/>
      <c r="F296" s="264"/>
      <c r="G296" s="264"/>
      <c r="H296" s="264"/>
      <c r="I296" s="264"/>
    </row>
    <row r="297" spans="4:9" ht="11.25" customHeight="1">
      <c r="D297" s="264"/>
      <c r="E297" s="264"/>
      <c r="F297" s="264"/>
      <c r="G297" s="264"/>
      <c r="H297" s="264"/>
      <c r="I297" s="264"/>
    </row>
    <row r="298" spans="4:9" ht="13.5" customHeight="1">
      <c r="D298" s="311"/>
      <c r="E298" s="332"/>
      <c r="F298" s="332"/>
      <c r="G298" s="332"/>
      <c r="H298" s="311"/>
      <c r="I298" s="333"/>
    </row>
    <row r="299" spans="4:9" ht="11.25" customHeight="1">
      <c r="D299" s="334"/>
      <c r="E299" s="332"/>
      <c r="F299" s="332"/>
      <c r="G299" s="332"/>
      <c r="H299" s="311"/>
      <c r="I299" s="333"/>
    </row>
    <row r="300" spans="4:9" ht="11.25" customHeight="1">
      <c r="D300" s="309"/>
      <c r="E300" s="343"/>
      <c r="F300" s="267"/>
      <c r="G300" s="337"/>
      <c r="H300" s="347"/>
      <c r="I300" s="347"/>
    </row>
    <row r="301" spans="4:9" ht="11.25" customHeight="1">
      <c r="D301" s="309"/>
      <c r="E301" s="343"/>
      <c r="F301" s="267"/>
      <c r="G301" s="337"/>
      <c r="H301" s="347"/>
      <c r="I301" s="347"/>
    </row>
    <row r="302" spans="4:9" ht="11.25" customHeight="1">
      <c r="D302" s="309"/>
      <c r="E302" s="343"/>
      <c r="F302" s="267"/>
      <c r="G302" s="337"/>
      <c r="H302" s="347"/>
      <c r="I302" s="347"/>
    </row>
    <row r="303" spans="4:9" ht="11.25" customHeight="1">
      <c r="D303" s="309"/>
      <c r="E303" s="343"/>
      <c r="F303" s="267"/>
      <c r="G303" s="337"/>
      <c r="H303" s="268"/>
      <c r="I303" s="268"/>
    </row>
    <row r="304" spans="4:9" ht="11.25" customHeight="1">
      <c r="D304" s="309"/>
      <c r="E304" s="343"/>
      <c r="F304" s="267"/>
      <c r="G304" s="337"/>
      <c r="H304" s="347"/>
      <c r="I304" s="347"/>
    </row>
    <row r="305" spans="4:9" ht="11.25" customHeight="1">
      <c r="D305" s="309"/>
      <c r="E305" s="348"/>
      <c r="F305" s="267"/>
      <c r="G305" s="337"/>
      <c r="H305" s="347"/>
      <c r="I305" s="347"/>
    </row>
    <row r="306" spans="4:9" ht="11.25" customHeight="1">
      <c r="D306" s="309"/>
      <c r="E306" s="348"/>
      <c r="F306" s="267"/>
      <c r="G306" s="337"/>
      <c r="H306" s="347"/>
      <c r="I306" s="347"/>
    </row>
    <row r="307" spans="4:9" ht="11.25" customHeight="1">
      <c r="D307" s="309"/>
      <c r="E307" s="343"/>
      <c r="F307" s="267"/>
      <c r="G307" s="337"/>
      <c r="H307" s="268"/>
      <c r="I307" s="268"/>
    </row>
    <row r="308" spans="4:9" ht="11.25" customHeight="1">
      <c r="D308" s="309"/>
      <c r="E308" s="343"/>
      <c r="F308" s="267"/>
      <c r="G308" s="337"/>
      <c r="H308" s="347"/>
      <c r="I308" s="347"/>
    </row>
    <row r="309" spans="4:9" ht="11.25" customHeight="1">
      <c r="D309" s="309"/>
      <c r="E309" s="343"/>
      <c r="F309" s="267"/>
      <c r="G309" s="337"/>
      <c r="H309" s="347"/>
      <c r="I309" s="347"/>
    </row>
    <row r="310" spans="4:9" ht="11.25" customHeight="1">
      <c r="D310" s="309"/>
      <c r="E310" s="349"/>
      <c r="F310" s="267"/>
      <c r="G310" s="337"/>
      <c r="H310" s="347"/>
      <c r="I310" s="347"/>
    </row>
    <row r="311" spans="4:9" ht="12" customHeight="1">
      <c r="D311" s="309"/>
      <c r="E311" s="343"/>
      <c r="F311" s="267"/>
      <c r="G311" s="337"/>
      <c r="H311" s="347"/>
      <c r="I311" s="347"/>
    </row>
    <row r="312" spans="4:9" ht="12.75" customHeight="1">
      <c r="D312" s="309"/>
      <c r="E312" s="343"/>
      <c r="F312" s="267"/>
      <c r="G312" s="337"/>
      <c r="H312" s="347"/>
      <c r="I312" s="347"/>
    </row>
    <row r="313" spans="4:9" ht="14.25" customHeight="1">
      <c r="D313" s="309"/>
      <c r="E313" s="343"/>
      <c r="F313" s="267"/>
      <c r="G313" s="337"/>
      <c r="H313" s="347"/>
      <c r="I313" s="347"/>
    </row>
    <row r="314" spans="4:9" ht="13.5" customHeight="1">
      <c r="D314" s="309"/>
      <c r="E314" s="343"/>
      <c r="F314" s="267"/>
      <c r="G314" s="337"/>
      <c r="H314" s="347"/>
      <c r="I314" s="347"/>
    </row>
    <row r="315" spans="4:9" ht="12.75" customHeight="1">
      <c r="D315" s="309"/>
      <c r="E315" s="343"/>
      <c r="F315" s="267"/>
      <c r="G315" s="337"/>
      <c r="H315" s="347"/>
      <c r="I315" s="347"/>
    </row>
    <row r="316" spans="4:9" ht="14.25" customHeight="1">
      <c r="D316" s="309"/>
      <c r="E316" s="343"/>
      <c r="F316" s="267"/>
      <c r="G316" s="337"/>
      <c r="H316" s="347"/>
      <c r="I316" s="347"/>
    </row>
    <row r="317" spans="4:9" ht="12" customHeight="1">
      <c r="D317" s="319"/>
      <c r="E317" s="338"/>
      <c r="F317" s="339"/>
      <c r="G317" s="339"/>
      <c r="H317" s="331"/>
      <c r="I317" s="331"/>
    </row>
    <row r="318" spans="4:9" ht="13.5" customHeight="1">
      <c r="D318" s="319"/>
      <c r="E318" s="338"/>
      <c r="F318" s="339"/>
      <c r="G318" s="339"/>
      <c r="H318" s="339"/>
      <c r="I318" s="331"/>
    </row>
    <row r="319" spans="4:9" ht="14.25" customHeight="1">
      <c r="D319" s="319"/>
      <c r="E319" s="338"/>
      <c r="F319" s="266"/>
      <c r="G319" s="267"/>
      <c r="H319" s="268"/>
      <c r="I319" s="331"/>
    </row>
    <row r="324" ht="12.75" customHeight="1"/>
    <row r="325" ht="12" customHeight="1"/>
    <row r="326" ht="15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V201"/>
  <sheetViews>
    <sheetView showGridLines="0" zoomScalePageLayoutView="0" workbookViewId="0" topLeftCell="A58">
      <selection activeCell="F23" sqref="F23"/>
    </sheetView>
  </sheetViews>
  <sheetFormatPr defaultColWidth="11.57421875" defaultRowHeight="12.75"/>
  <cols>
    <col min="1" max="1" width="6.7109375" style="23" customWidth="1"/>
    <col min="2" max="2" width="0.85546875" style="23" customWidth="1"/>
    <col min="3" max="3" width="4.28125" style="23" customWidth="1"/>
    <col min="4" max="4" width="3.421875" style="23" customWidth="1"/>
    <col min="5" max="5" width="13.7109375" style="23" customWidth="1"/>
    <col min="6" max="6" width="40.7109375" style="23" customWidth="1"/>
    <col min="7" max="7" width="6.00390625" style="23" customWidth="1"/>
    <col min="8" max="8" width="11.140625" style="23" customWidth="1"/>
    <col min="9" max="9" width="12.7109375" style="23" customWidth="1"/>
    <col min="10" max="10" width="17.7109375" style="23" customWidth="1"/>
    <col min="11" max="11" width="7.00390625" style="23" customWidth="1"/>
    <col min="12" max="12" width="1.421875" style="23" customWidth="1"/>
    <col min="13" max="20" width="0" style="23" hidden="1" customWidth="1"/>
    <col min="21" max="21" width="9.8515625" style="23" customWidth="1"/>
    <col min="22" max="22" width="13.140625" style="23" customWidth="1"/>
    <col min="23" max="23" width="9.8515625" style="23" customWidth="1"/>
    <col min="24" max="24" width="12.00390625" style="23" customWidth="1"/>
    <col min="25" max="25" width="8.7109375" style="23" customWidth="1"/>
    <col min="26" max="26" width="12.00390625" style="23" customWidth="1"/>
    <col min="27" max="27" width="13.140625" style="23" customWidth="1"/>
    <col min="28" max="28" width="8.7109375" style="23" customWidth="1"/>
    <col min="29" max="29" width="12.00390625" style="23" customWidth="1"/>
    <col min="30" max="30" width="13.140625" style="23" customWidth="1"/>
    <col min="31" max="42" width="6.7109375" style="23" customWidth="1"/>
    <col min="43" max="64" width="7.00390625" style="23" customWidth="1"/>
    <col min="65" max="255" width="6.7109375" style="23" customWidth="1"/>
  </cols>
  <sheetData>
    <row r="2" spans="12:45" ht="36.75" customHeight="1">
      <c r="L2" s="189"/>
      <c r="M2" s="189"/>
      <c r="N2" s="189"/>
      <c r="O2" s="189"/>
      <c r="P2" s="189"/>
      <c r="Q2" s="189"/>
      <c r="R2" s="189"/>
      <c r="S2" s="189"/>
      <c r="T2" s="189"/>
      <c r="U2" s="189"/>
      <c r="AS2" s="25" t="s">
        <v>17</v>
      </c>
    </row>
    <row r="3" spans="2:45" ht="6.7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350"/>
      <c r="U3" s="28"/>
      <c r="AS3" s="25" t="s">
        <v>18</v>
      </c>
    </row>
    <row r="4" spans="2:45" ht="24.75" customHeight="1">
      <c r="B4" s="29"/>
      <c r="D4" s="30" t="s">
        <v>19</v>
      </c>
      <c r="L4" s="31"/>
      <c r="U4" s="28"/>
      <c r="AS4" s="25" t="s">
        <v>21</v>
      </c>
    </row>
    <row r="5" spans="2:21" ht="6.75" customHeight="1">
      <c r="B5" s="29"/>
      <c r="U5" s="28"/>
    </row>
    <row r="6" spans="2:21" ht="12" customHeight="1">
      <c r="B6" s="29"/>
      <c r="D6" s="32" t="s">
        <v>1</v>
      </c>
      <c r="U6" s="28"/>
    </row>
    <row r="7" spans="2:21" ht="26.25" customHeight="1">
      <c r="B7" s="29"/>
      <c r="E7" s="352" t="s">
        <v>22</v>
      </c>
      <c r="F7" s="352"/>
      <c r="G7" s="352"/>
      <c r="H7" s="352"/>
      <c r="U7" s="28"/>
    </row>
    <row r="8" spans="1:30" s="35" customFormat="1" ht="12" customHeight="1">
      <c r="A8" s="33"/>
      <c r="B8" s="34"/>
      <c r="C8" s="33"/>
      <c r="D8" s="32"/>
      <c r="E8" s="351" t="s">
        <v>636</v>
      </c>
      <c r="F8" s="33"/>
      <c r="G8" s="33"/>
      <c r="H8" s="33"/>
      <c r="I8" s="33"/>
      <c r="J8" s="33"/>
      <c r="K8" s="33"/>
      <c r="R8" s="33"/>
      <c r="S8" s="33"/>
      <c r="T8" s="33"/>
      <c r="U8" s="36"/>
      <c r="V8" s="33"/>
      <c r="W8" s="33"/>
      <c r="X8" s="33"/>
      <c r="Y8" s="33"/>
      <c r="Z8" s="33"/>
      <c r="AA8" s="33"/>
      <c r="AB8" s="33"/>
      <c r="AC8" s="33"/>
      <c r="AD8" s="33"/>
    </row>
    <row r="9" spans="1:30" s="35" customFormat="1" ht="21" customHeight="1">
      <c r="A9" s="33"/>
      <c r="B9" s="34"/>
      <c r="C9" s="33"/>
      <c r="D9" s="33"/>
      <c r="E9" s="353" t="s">
        <v>24</v>
      </c>
      <c r="F9" s="353"/>
      <c r="G9" s="353"/>
      <c r="H9" s="353"/>
      <c r="I9" s="33"/>
      <c r="J9" s="33"/>
      <c r="K9" s="33"/>
      <c r="R9" s="33"/>
      <c r="S9" s="33"/>
      <c r="T9" s="33"/>
      <c r="U9" s="36"/>
      <c r="V9" s="33"/>
      <c r="W9" s="33"/>
      <c r="X9" s="33"/>
      <c r="Y9" s="33"/>
      <c r="Z9" s="33"/>
      <c r="AA9" s="33"/>
      <c r="AB9" s="33"/>
      <c r="AC9" s="33"/>
      <c r="AD9" s="33"/>
    </row>
    <row r="10" spans="1:30" s="35" customFormat="1" ht="11.25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R10" s="33"/>
      <c r="S10" s="33"/>
      <c r="T10" s="33"/>
      <c r="U10" s="36"/>
      <c r="V10" s="33"/>
      <c r="W10" s="33"/>
      <c r="X10" s="33"/>
      <c r="Y10" s="33"/>
      <c r="Z10" s="33"/>
      <c r="AA10" s="33"/>
      <c r="AB10" s="33"/>
      <c r="AC10" s="33"/>
      <c r="AD10" s="33"/>
    </row>
    <row r="11" spans="1:30" s="35" customFormat="1" ht="12" customHeight="1">
      <c r="A11" s="33"/>
      <c r="B11" s="34"/>
      <c r="C11" s="33"/>
      <c r="D11" s="32" t="s">
        <v>25</v>
      </c>
      <c r="E11" s="33"/>
      <c r="F11" s="37"/>
      <c r="G11" s="33"/>
      <c r="H11" s="33"/>
      <c r="I11" s="32" t="s">
        <v>26</v>
      </c>
      <c r="J11" s="37"/>
      <c r="K11" s="33"/>
      <c r="R11" s="33"/>
      <c r="S11" s="33"/>
      <c r="T11" s="33"/>
      <c r="U11" s="36"/>
      <c r="V11" s="33"/>
      <c r="W11" s="33"/>
      <c r="X11" s="33"/>
      <c r="Y11" s="33"/>
      <c r="Z11" s="33"/>
      <c r="AA11" s="33"/>
      <c r="AB11" s="33"/>
      <c r="AC11" s="33"/>
      <c r="AD11" s="33"/>
    </row>
    <row r="12" spans="1:30" s="35" customFormat="1" ht="12" customHeight="1">
      <c r="A12" s="33"/>
      <c r="B12" s="34"/>
      <c r="C12" s="33"/>
      <c r="D12" s="32" t="s">
        <v>27</v>
      </c>
      <c r="E12" s="33"/>
      <c r="F12" s="37" t="s">
        <v>28</v>
      </c>
      <c r="G12" s="33"/>
      <c r="H12" s="33"/>
      <c r="I12" s="32" t="s">
        <v>7</v>
      </c>
      <c r="J12" s="38">
        <v>45306</v>
      </c>
      <c r="K12" s="33"/>
      <c r="R12" s="33"/>
      <c r="S12" s="33"/>
      <c r="T12" s="33"/>
      <c r="U12" s="36"/>
      <c r="V12" s="33"/>
      <c r="W12" s="33"/>
      <c r="X12" s="33"/>
      <c r="Y12" s="33"/>
      <c r="Z12" s="33"/>
      <c r="AA12" s="33"/>
      <c r="AB12" s="33"/>
      <c r="AC12" s="33"/>
      <c r="AD12" s="33"/>
    </row>
    <row r="13" spans="1:30" s="35" customFormat="1" ht="10.5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R13" s="33"/>
      <c r="S13" s="33"/>
      <c r="T13" s="33"/>
      <c r="U13" s="36"/>
      <c r="V13" s="33"/>
      <c r="W13" s="33"/>
      <c r="X13" s="33"/>
      <c r="Y13" s="33"/>
      <c r="Z13" s="33"/>
      <c r="AA13" s="33"/>
      <c r="AB13" s="33"/>
      <c r="AC13" s="33"/>
      <c r="AD13" s="33"/>
    </row>
    <row r="14" spans="1:30" s="35" customFormat="1" ht="12" customHeight="1">
      <c r="A14" s="33"/>
      <c r="B14" s="34"/>
      <c r="C14" s="33"/>
      <c r="D14" s="32" t="s">
        <v>29</v>
      </c>
      <c r="E14" s="33"/>
      <c r="F14" s="33"/>
      <c r="G14" s="33"/>
      <c r="H14" s="33"/>
      <c r="I14" s="32" t="s">
        <v>30</v>
      </c>
      <c r="J14" s="37"/>
      <c r="K14" s="33"/>
      <c r="R14" s="33"/>
      <c r="S14" s="33"/>
      <c r="T14" s="33"/>
      <c r="U14" s="36"/>
      <c r="V14" s="33"/>
      <c r="W14" s="33"/>
      <c r="X14" s="33"/>
      <c r="Y14" s="33"/>
      <c r="Z14" s="33"/>
      <c r="AA14" s="33"/>
      <c r="AB14" s="33"/>
      <c r="AC14" s="33"/>
      <c r="AD14" s="33"/>
    </row>
    <row r="15" spans="1:30" s="35" customFormat="1" ht="18" customHeight="1">
      <c r="A15" s="33"/>
      <c r="B15" s="34"/>
      <c r="C15" s="33"/>
      <c r="D15" s="33"/>
      <c r="E15" s="37" t="s">
        <v>6</v>
      </c>
      <c r="F15" s="33"/>
      <c r="G15" s="33"/>
      <c r="H15" s="33"/>
      <c r="I15" s="32" t="s">
        <v>32</v>
      </c>
      <c r="J15" s="37"/>
      <c r="K15" s="33"/>
      <c r="R15" s="33"/>
      <c r="S15" s="33"/>
      <c r="T15" s="33"/>
      <c r="U15" s="36"/>
      <c r="V15" s="33"/>
      <c r="W15" s="33"/>
      <c r="X15" s="33"/>
      <c r="Y15" s="33"/>
      <c r="Z15" s="33"/>
      <c r="AA15" s="33"/>
      <c r="AB15" s="33"/>
      <c r="AC15" s="33"/>
      <c r="AD15" s="33"/>
    </row>
    <row r="16" spans="1:30" s="35" customFormat="1" ht="6.7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R16" s="33"/>
      <c r="S16" s="33"/>
      <c r="T16" s="33"/>
      <c r="U16" s="36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s="35" customFormat="1" ht="12" customHeight="1">
      <c r="A17" s="33"/>
      <c r="B17" s="34"/>
      <c r="C17" s="33"/>
      <c r="D17" s="32" t="s">
        <v>33</v>
      </c>
      <c r="E17" s="33"/>
      <c r="F17" s="33"/>
      <c r="G17" s="33"/>
      <c r="H17" s="33"/>
      <c r="I17" s="32" t="s">
        <v>30</v>
      </c>
      <c r="J17" s="39"/>
      <c r="K17" s="33"/>
      <c r="R17" s="33"/>
      <c r="S17" s="33"/>
      <c r="T17" s="33"/>
      <c r="U17" s="36"/>
      <c r="V17" s="33"/>
      <c r="W17" s="33"/>
      <c r="X17" s="33"/>
      <c r="Y17" s="33"/>
      <c r="Z17" s="33"/>
      <c r="AA17" s="33"/>
      <c r="AB17" s="33"/>
      <c r="AC17" s="33"/>
      <c r="AD17" s="33"/>
    </row>
    <row r="18" spans="1:30" s="35" customFormat="1" ht="18" customHeight="1">
      <c r="A18" s="33"/>
      <c r="B18" s="34"/>
      <c r="C18" s="33"/>
      <c r="D18" s="33"/>
      <c r="E18" s="354"/>
      <c r="F18" s="354"/>
      <c r="G18" s="354"/>
      <c r="H18" s="354"/>
      <c r="I18" s="32" t="s">
        <v>32</v>
      </c>
      <c r="J18" s="39"/>
      <c r="K18" s="33"/>
      <c r="R18" s="33"/>
      <c r="S18" s="33"/>
      <c r="T18" s="33"/>
      <c r="U18" s="36"/>
      <c r="V18" s="33"/>
      <c r="W18" s="33"/>
      <c r="X18" s="33"/>
      <c r="Y18" s="33"/>
      <c r="Z18" s="33"/>
      <c r="AA18" s="33"/>
      <c r="AB18" s="33"/>
      <c r="AC18" s="33"/>
      <c r="AD18" s="33"/>
    </row>
    <row r="19" spans="1:30" s="35" customFormat="1" ht="6.7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R19" s="33"/>
      <c r="S19" s="33"/>
      <c r="T19" s="33"/>
      <c r="U19" s="36"/>
      <c r="V19" s="33"/>
      <c r="W19" s="33"/>
      <c r="X19" s="33"/>
      <c r="Y19" s="33"/>
      <c r="Z19" s="33"/>
      <c r="AA19" s="33"/>
      <c r="AB19" s="33"/>
      <c r="AC19" s="33"/>
      <c r="AD19" s="33"/>
    </row>
    <row r="20" spans="1:30" s="35" customFormat="1" ht="12" customHeight="1">
      <c r="A20" s="33"/>
      <c r="B20" s="34"/>
      <c r="C20" s="33"/>
      <c r="D20" s="32" t="s">
        <v>34</v>
      </c>
      <c r="E20" s="33"/>
      <c r="F20" s="33"/>
      <c r="G20" s="33"/>
      <c r="H20" s="33"/>
      <c r="I20" s="32" t="s">
        <v>30</v>
      </c>
      <c r="J20" s="37">
        <v>29441145</v>
      </c>
      <c r="K20" s="33"/>
      <c r="R20" s="33"/>
      <c r="S20" s="33"/>
      <c r="T20" s="33"/>
      <c r="U20" s="36"/>
      <c r="V20" s="33"/>
      <c r="W20" s="33"/>
      <c r="X20" s="33"/>
      <c r="Y20" s="33"/>
      <c r="Z20" s="33"/>
      <c r="AA20" s="33"/>
      <c r="AB20" s="33"/>
      <c r="AC20" s="33"/>
      <c r="AD20" s="33"/>
    </row>
    <row r="21" spans="1:30" s="35" customFormat="1" ht="18" customHeight="1">
      <c r="A21" s="33"/>
      <c r="B21" s="34"/>
      <c r="C21" s="33"/>
      <c r="D21" s="33"/>
      <c r="E21" s="37"/>
      <c r="F21" s="33"/>
      <c r="G21" s="33"/>
      <c r="H21" s="33"/>
      <c r="I21" s="32" t="s">
        <v>32</v>
      </c>
      <c r="J21" s="37" t="s">
        <v>35</v>
      </c>
      <c r="K21" s="33"/>
      <c r="R21" s="33"/>
      <c r="S21" s="33"/>
      <c r="T21" s="33"/>
      <c r="U21" s="36"/>
      <c r="V21" s="33"/>
      <c r="W21" s="33"/>
      <c r="X21" s="33"/>
      <c r="Y21" s="33"/>
      <c r="Z21" s="33"/>
      <c r="AA21" s="33"/>
      <c r="AB21" s="33"/>
      <c r="AC21" s="33"/>
      <c r="AD21" s="33"/>
    </row>
    <row r="22" spans="1:30" s="35" customFormat="1" ht="6.7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R22" s="33"/>
      <c r="S22" s="33"/>
      <c r="T22" s="33"/>
      <c r="U22" s="36"/>
      <c r="V22" s="33"/>
      <c r="W22" s="33"/>
      <c r="X22" s="33"/>
      <c r="Y22" s="33"/>
      <c r="Z22" s="33"/>
      <c r="AA22" s="33"/>
      <c r="AB22" s="33"/>
      <c r="AC22" s="33"/>
      <c r="AD22" s="33"/>
    </row>
    <row r="23" spans="1:30" s="35" customFormat="1" ht="12" customHeight="1">
      <c r="A23" s="33"/>
      <c r="B23" s="34"/>
      <c r="C23" s="33"/>
      <c r="D23" s="32" t="s">
        <v>36</v>
      </c>
      <c r="E23" s="33"/>
      <c r="F23" s="33"/>
      <c r="G23" s="33"/>
      <c r="H23" s="33"/>
      <c r="I23" s="32" t="s">
        <v>30</v>
      </c>
      <c r="J23" s="37"/>
      <c r="K23" s="33"/>
      <c r="R23" s="33"/>
      <c r="S23" s="33"/>
      <c r="T23" s="33"/>
      <c r="U23" s="36"/>
      <c r="V23" s="33"/>
      <c r="W23" s="33"/>
      <c r="X23" s="33"/>
      <c r="Y23" s="33"/>
      <c r="Z23" s="33"/>
      <c r="AA23" s="33"/>
      <c r="AB23" s="33"/>
      <c r="AC23" s="33"/>
      <c r="AD23" s="33"/>
    </row>
    <row r="24" spans="1:30" s="35" customFormat="1" ht="18" customHeight="1">
      <c r="A24" s="33"/>
      <c r="B24" s="34"/>
      <c r="C24" s="33"/>
      <c r="D24" s="33"/>
      <c r="E24" s="37"/>
      <c r="F24" s="33"/>
      <c r="G24" s="33"/>
      <c r="H24" s="33"/>
      <c r="I24" s="32" t="s">
        <v>32</v>
      </c>
      <c r="J24" s="37"/>
      <c r="K24" s="33"/>
      <c r="R24" s="33"/>
      <c r="S24" s="33"/>
      <c r="T24" s="33"/>
      <c r="U24" s="36"/>
      <c r="V24" s="33"/>
      <c r="W24" s="33"/>
      <c r="X24" s="33"/>
      <c r="Y24" s="33"/>
      <c r="Z24" s="33"/>
      <c r="AA24" s="33"/>
      <c r="AB24" s="33"/>
      <c r="AC24" s="33"/>
      <c r="AD24" s="33"/>
    </row>
    <row r="25" spans="1:30" s="35" customFormat="1" ht="6.7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R25" s="33"/>
      <c r="S25" s="33"/>
      <c r="T25" s="33"/>
      <c r="U25" s="36"/>
      <c r="V25" s="33"/>
      <c r="W25" s="33"/>
      <c r="X25" s="33"/>
      <c r="Y25" s="33"/>
      <c r="Z25" s="33"/>
      <c r="AA25" s="33"/>
      <c r="AB25" s="33"/>
      <c r="AC25" s="33"/>
      <c r="AD25" s="33"/>
    </row>
    <row r="26" spans="1:30" s="35" customFormat="1" ht="12" customHeight="1">
      <c r="A26" s="33"/>
      <c r="B26" s="34"/>
      <c r="C26" s="33"/>
      <c r="D26" s="32" t="s">
        <v>37</v>
      </c>
      <c r="E26" s="33"/>
      <c r="F26" s="33"/>
      <c r="G26" s="33"/>
      <c r="H26" s="33"/>
      <c r="I26" s="33"/>
      <c r="J26" s="33"/>
      <c r="K26" s="33"/>
      <c r="R26" s="33"/>
      <c r="S26" s="33"/>
      <c r="T26" s="33"/>
      <c r="U26" s="36"/>
      <c r="V26" s="33"/>
      <c r="W26" s="33"/>
      <c r="X26" s="33"/>
      <c r="Y26" s="33"/>
      <c r="Z26" s="33"/>
      <c r="AA26" s="33"/>
      <c r="AB26" s="33"/>
      <c r="AC26" s="33"/>
      <c r="AD26" s="33"/>
    </row>
    <row r="27" spans="1:30" s="42" customFormat="1" ht="16.5" customHeight="1">
      <c r="A27" s="40"/>
      <c r="B27" s="41"/>
      <c r="C27" s="40"/>
      <c r="D27" s="40"/>
      <c r="E27" s="355"/>
      <c r="F27" s="355"/>
      <c r="G27" s="355"/>
      <c r="H27" s="355"/>
      <c r="I27" s="40"/>
      <c r="J27" s="40"/>
      <c r="K27" s="40"/>
      <c r="R27" s="40"/>
      <c r="S27" s="40"/>
      <c r="T27" s="40"/>
      <c r="U27" s="43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35" customFormat="1" ht="6.7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R28" s="33"/>
      <c r="S28" s="33"/>
      <c r="T28" s="33"/>
      <c r="U28" s="36"/>
      <c r="V28" s="33"/>
      <c r="W28" s="33"/>
      <c r="X28" s="33"/>
      <c r="Y28" s="33"/>
      <c r="Z28" s="33"/>
      <c r="AA28" s="33"/>
      <c r="AB28" s="33"/>
      <c r="AC28" s="33"/>
      <c r="AD28" s="33"/>
    </row>
    <row r="29" spans="1:30" s="35" customFormat="1" ht="6.75" customHeight="1">
      <c r="A29" s="33"/>
      <c r="B29" s="34"/>
      <c r="C29" s="33"/>
      <c r="D29" s="44"/>
      <c r="E29" s="44"/>
      <c r="F29" s="44"/>
      <c r="G29" s="44"/>
      <c r="H29" s="44"/>
      <c r="I29" s="44"/>
      <c r="J29" s="44"/>
      <c r="K29" s="44"/>
      <c r="R29" s="33"/>
      <c r="S29" s="33"/>
      <c r="T29" s="33"/>
      <c r="U29" s="36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35" customFormat="1" ht="25.5" customHeight="1">
      <c r="A30" s="33"/>
      <c r="B30" s="34"/>
      <c r="C30" s="33"/>
      <c r="D30" s="45" t="s">
        <v>38</v>
      </c>
      <c r="E30" s="33"/>
      <c r="F30" s="33"/>
      <c r="G30" s="33"/>
      <c r="H30" s="33"/>
      <c r="I30" s="33"/>
      <c r="J30" s="46">
        <f>SUM(J89)</f>
        <v>0</v>
      </c>
      <c r="K30" s="33"/>
      <c r="R30" s="33"/>
      <c r="S30" s="33"/>
      <c r="T30" s="33"/>
      <c r="U30" s="36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5" customFormat="1" ht="6.75" customHeight="1">
      <c r="A31" s="33"/>
      <c r="B31" s="34"/>
      <c r="C31" s="33"/>
      <c r="D31" s="44"/>
      <c r="E31" s="44"/>
      <c r="F31" s="44"/>
      <c r="G31" s="44"/>
      <c r="H31" s="44"/>
      <c r="I31" s="44"/>
      <c r="J31" s="44"/>
      <c r="K31" s="44"/>
      <c r="R31" s="33"/>
      <c r="S31" s="33"/>
      <c r="T31" s="33"/>
      <c r="U31" s="36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5" customFormat="1" ht="14.25" customHeight="1">
      <c r="A32" s="33"/>
      <c r="B32" s="34"/>
      <c r="C32" s="33"/>
      <c r="D32" s="33"/>
      <c r="E32" s="33"/>
      <c r="F32" s="47" t="s">
        <v>39</v>
      </c>
      <c r="G32" s="33"/>
      <c r="H32" s="33"/>
      <c r="I32" s="47" t="s">
        <v>40</v>
      </c>
      <c r="J32" s="47" t="s">
        <v>41</v>
      </c>
      <c r="K32" s="33"/>
      <c r="R32" s="33"/>
      <c r="S32" s="33"/>
      <c r="T32" s="33"/>
      <c r="U32" s="36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5" customFormat="1" ht="14.25" customHeight="1">
      <c r="A33" s="33"/>
      <c r="B33" s="34"/>
      <c r="C33" s="33"/>
      <c r="D33" s="48" t="s">
        <v>42</v>
      </c>
      <c r="E33" s="32" t="s">
        <v>43</v>
      </c>
      <c r="F33" s="49">
        <f>SUM(J30)</f>
        <v>0</v>
      </c>
      <c r="G33" s="33"/>
      <c r="H33" s="33"/>
      <c r="I33" s="50">
        <v>0.21000000000000002</v>
      </c>
      <c r="J33" s="49">
        <f>PRODUCT(F33,0.21)</f>
        <v>0</v>
      </c>
      <c r="K33" s="33"/>
      <c r="R33" s="33"/>
      <c r="S33" s="33"/>
      <c r="T33" s="33"/>
      <c r="U33" s="36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5" customFormat="1" ht="14.25" customHeight="1">
      <c r="A34" s="33"/>
      <c r="B34" s="34"/>
      <c r="C34" s="33"/>
      <c r="D34" s="33"/>
      <c r="E34" s="32" t="s">
        <v>44</v>
      </c>
      <c r="F34" s="49">
        <v>0</v>
      </c>
      <c r="G34" s="33"/>
      <c r="H34" s="33"/>
      <c r="I34" s="50">
        <v>0.12</v>
      </c>
      <c r="J34" s="49">
        <f>PRODUCT(F34,0.15)</f>
        <v>0</v>
      </c>
      <c r="K34" s="33"/>
      <c r="R34" s="33"/>
      <c r="S34" s="33"/>
      <c r="T34" s="33"/>
      <c r="U34" s="36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35" customFormat="1" ht="6.75" customHeight="1">
      <c r="A35" s="33"/>
      <c r="B35" s="34"/>
      <c r="C35" s="33"/>
      <c r="D35" s="33"/>
      <c r="E35" s="33"/>
      <c r="F35" s="33"/>
      <c r="G35" s="33"/>
      <c r="H35" s="33"/>
      <c r="I35" s="33"/>
      <c r="J35" s="33"/>
      <c r="K35" s="33"/>
      <c r="R35" s="33"/>
      <c r="S35" s="33"/>
      <c r="T35" s="33"/>
      <c r="U35" s="36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35" customFormat="1" ht="25.5" customHeight="1">
      <c r="A36" s="33"/>
      <c r="B36" s="34"/>
      <c r="C36" s="51"/>
      <c r="D36" s="52" t="s">
        <v>48</v>
      </c>
      <c r="E36" s="53"/>
      <c r="F36" s="53"/>
      <c r="G36" s="54" t="s">
        <v>49</v>
      </c>
      <c r="H36" s="55" t="s">
        <v>50</v>
      </c>
      <c r="I36" s="53"/>
      <c r="J36" s="56">
        <f>SUM(J30:J34)</f>
        <v>0</v>
      </c>
      <c r="K36" s="57"/>
      <c r="R36" s="33"/>
      <c r="S36" s="33"/>
      <c r="T36" s="33"/>
      <c r="U36" s="36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35" customFormat="1" ht="14.2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R37" s="33"/>
      <c r="S37" s="33"/>
      <c r="T37" s="33"/>
      <c r="U37" s="36"/>
      <c r="V37" s="33"/>
      <c r="W37" s="33"/>
      <c r="X37" s="33"/>
      <c r="Y37" s="33"/>
      <c r="Z37" s="33"/>
      <c r="AA37" s="33"/>
      <c r="AB37" s="33"/>
      <c r="AC37" s="33"/>
      <c r="AD37" s="33"/>
    </row>
    <row r="38" spans="2:21" ht="14.25" customHeight="1">
      <c r="B38" s="29"/>
      <c r="U38" s="28"/>
    </row>
    <row r="39" spans="2:21" ht="14.25" customHeight="1">
      <c r="B39" s="29"/>
      <c r="U39" s="28"/>
    </row>
    <row r="40" spans="2:21" ht="14.25" customHeight="1">
      <c r="B40" s="29"/>
      <c r="U40" s="28"/>
    </row>
    <row r="41" spans="2:21" ht="14.25" customHeight="1">
      <c r="B41" s="29"/>
      <c r="U41" s="28"/>
    </row>
    <row r="42" spans="2:21" ht="14.25" customHeight="1">
      <c r="B42" s="29"/>
      <c r="U42" s="28"/>
    </row>
    <row r="43" spans="2:21" ht="14.25" customHeight="1">
      <c r="B43" s="29"/>
      <c r="U43" s="28"/>
    </row>
    <row r="44" spans="2:21" ht="14.25" customHeight="1">
      <c r="B44" s="29"/>
      <c r="U44" s="28"/>
    </row>
    <row r="45" spans="2:21" ht="14.25" customHeight="1">
      <c r="B45" s="29"/>
      <c r="U45" s="28"/>
    </row>
    <row r="46" spans="2:21" s="35" customFormat="1" ht="14.25" customHeight="1">
      <c r="B46" s="58"/>
      <c r="D46" s="59" t="s">
        <v>51</v>
      </c>
      <c r="E46" s="60"/>
      <c r="F46" s="60"/>
      <c r="G46" s="59" t="s">
        <v>52</v>
      </c>
      <c r="H46" s="60"/>
      <c r="I46" s="60"/>
      <c r="J46" s="60"/>
      <c r="K46" s="60"/>
      <c r="U46" s="61"/>
    </row>
    <row r="47" spans="2:21" ht="12.75">
      <c r="B47" s="29"/>
      <c r="U47" s="28"/>
    </row>
    <row r="48" spans="2:21" ht="12.75">
      <c r="B48" s="29"/>
      <c r="U48" s="28"/>
    </row>
    <row r="49" spans="2:21" ht="12.75">
      <c r="B49" s="29"/>
      <c r="U49" s="28"/>
    </row>
    <row r="50" spans="2:21" ht="12.75">
      <c r="B50" s="29"/>
      <c r="U50" s="28"/>
    </row>
    <row r="51" spans="2:21" ht="12.75">
      <c r="B51" s="29"/>
      <c r="U51" s="28"/>
    </row>
    <row r="52" spans="2:21" ht="12.75">
      <c r="B52" s="29"/>
      <c r="U52" s="28"/>
    </row>
    <row r="53" spans="2:21" ht="12.75">
      <c r="B53" s="29"/>
      <c r="U53" s="28"/>
    </row>
    <row r="54" spans="1:30" s="35" customFormat="1" ht="12.75">
      <c r="A54" s="33"/>
      <c r="B54" s="34"/>
      <c r="C54" s="33"/>
      <c r="D54" s="62" t="s">
        <v>53</v>
      </c>
      <c r="E54" s="63"/>
      <c r="F54" s="64" t="s">
        <v>54</v>
      </c>
      <c r="G54" s="62" t="s">
        <v>53</v>
      </c>
      <c r="H54" s="63"/>
      <c r="I54" s="63"/>
      <c r="J54" s="65" t="s">
        <v>54</v>
      </c>
      <c r="K54" s="63"/>
      <c r="R54" s="33"/>
      <c r="S54" s="33"/>
      <c r="T54" s="33"/>
      <c r="U54" s="36"/>
      <c r="V54" s="33"/>
      <c r="W54" s="33"/>
      <c r="X54" s="33"/>
      <c r="Y54" s="33"/>
      <c r="Z54" s="33"/>
      <c r="AA54" s="33"/>
      <c r="AB54" s="33"/>
      <c r="AC54" s="33"/>
      <c r="AD54" s="33"/>
    </row>
    <row r="55" spans="2:21" ht="12.75">
      <c r="B55" s="29"/>
      <c r="U55" s="28"/>
    </row>
    <row r="56" spans="2:21" ht="12.75">
      <c r="B56" s="29"/>
      <c r="U56" s="28"/>
    </row>
    <row r="57" spans="2:21" ht="12.75">
      <c r="B57" s="29"/>
      <c r="U57" s="28"/>
    </row>
    <row r="58" spans="1:30" s="35" customFormat="1" ht="12.75">
      <c r="A58" s="33"/>
      <c r="B58" s="34"/>
      <c r="C58" s="33"/>
      <c r="D58" s="59" t="s">
        <v>55</v>
      </c>
      <c r="E58" s="66"/>
      <c r="F58" s="66"/>
      <c r="G58" s="59" t="s">
        <v>56</v>
      </c>
      <c r="H58" s="66"/>
      <c r="I58" s="66"/>
      <c r="J58" s="66"/>
      <c r="K58" s="66"/>
      <c r="R58" s="33"/>
      <c r="S58" s="33"/>
      <c r="T58" s="33"/>
      <c r="U58" s="36"/>
      <c r="V58" s="33"/>
      <c r="W58" s="33"/>
      <c r="X58" s="33"/>
      <c r="Y58" s="33"/>
      <c r="Z58" s="33"/>
      <c r="AA58" s="33"/>
      <c r="AB58" s="33"/>
      <c r="AC58" s="33"/>
      <c r="AD58" s="33"/>
    </row>
    <row r="59" spans="2:21" ht="12.75">
      <c r="B59" s="29"/>
      <c r="U59" s="28"/>
    </row>
    <row r="60" spans="2:21" ht="12.75">
      <c r="B60" s="29"/>
      <c r="U60" s="28"/>
    </row>
    <row r="61" spans="2:21" ht="12.75">
      <c r="B61" s="29"/>
      <c r="U61" s="28"/>
    </row>
    <row r="62" spans="2:21" ht="12.75">
      <c r="B62" s="29"/>
      <c r="U62" s="28"/>
    </row>
    <row r="63" spans="2:21" ht="12.75">
      <c r="B63" s="29"/>
      <c r="U63" s="28"/>
    </row>
    <row r="64" spans="2:21" ht="12.75">
      <c r="B64" s="29"/>
      <c r="U64" s="28"/>
    </row>
    <row r="65" spans="2:21" ht="12.75">
      <c r="B65" s="29"/>
      <c r="U65" s="28"/>
    </row>
    <row r="66" spans="2:21" ht="12.75">
      <c r="B66" s="29"/>
      <c r="U66" s="28"/>
    </row>
    <row r="67" spans="2:21" ht="12.75">
      <c r="B67" s="29"/>
      <c r="U67" s="28"/>
    </row>
    <row r="68" spans="2:21" ht="12.75">
      <c r="B68" s="29"/>
      <c r="U68" s="28"/>
    </row>
    <row r="69" spans="1:30" s="35" customFormat="1" ht="12.75">
      <c r="A69" s="33"/>
      <c r="B69" s="34"/>
      <c r="C69" s="33"/>
      <c r="D69" s="62" t="s">
        <v>53</v>
      </c>
      <c r="E69" s="63"/>
      <c r="F69" s="64" t="s">
        <v>54</v>
      </c>
      <c r="G69" s="62" t="s">
        <v>53</v>
      </c>
      <c r="H69" s="63"/>
      <c r="I69" s="63"/>
      <c r="J69" s="65" t="s">
        <v>54</v>
      </c>
      <c r="K69" s="63"/>
      <c r="R69" s="33"/>
      <c r="S69" s="33"/>
      <c r="T69" s="33"/>
      <c r="U69" s="36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s="35" customFormat="1" ht="14.25" customHeight="1">
      <c r="A70" s="33"/>
      <c r="B70" s="67"/>
      <c r="C70" s="68"/>
      <c r="D70" s="68"/>
      <c r="E70" s="68"/>
      <c r="F70" s="68"/>
      <c r="G70" s="68"/>
      <c r="H70" s="68"/>
      <c r="I70" s="68"/>
      <c r="J70" s="68"/>
      <c r="K70" s="68"/>
      <c r="R70" s="33"/>
      <c r="S70" s="33"/>
      <c r="T70" s="33"/>
      <c r="U70" s="36"/>
      <c r="V70" s="33"/>
      <c r="W70" s="33"/>
      <c r="X70" s="33"/>
      <c r="Y70" s="33"/>
      <c r="Z70" s="33"/>
      <c r="AA70" s="33"/>
      <c r="AB70" s="33"/>
      <c r="AC70" s="33"/>
      <c r="AD70" s="33"/>
    </row>
    <row r="74" spans="1:30" s="35" customFormat="1" ht="6.75" customHeight="1">
      <c r="A74" s="33"/>
      <c r="B74" s="69"/>
      <c r="C74" s="70"/>
      <c r="D74" s="70"/>
      <c r="E74" s="70"/>
      <c r="F74" s="70"/>
      <c r="G74" s="70"/>
      <c r="H74" s="70"/>
      <c r="I74" s="70"/>
      <c r="J74" s="70"/>
      <c r="K74" s="70"/>
      <c r="R74" s="33"/>
      <c r="S74" s="33"/>
      <c r="T74" s="33"/>
      <c r="U74" s="36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35" customFormat="1" ht="24.75" customHeight="1">
      <c r="A75" s="33"/>
      <c r="B75" s="34"/>
      <c r="C75" s="30" t="s">
        <v>57</v>
      </c>
      <c r="D75" s="33"/>
      <c r="E75" s="33"/>
      <c r="F75" s="33"/>
      <c r="G75" s="33"/>
      <c r="H75" s="33"/>
      <c r="I75" s="33"/>
      <c r="J75" s="33"/>
      <c r="K75" s="33"/>
      <c r="R75" s="33"/>
      <c r="S75" s="33"/>
      <c r="T75" s="33"/>
      <c r="U75" s="36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35" customFormat="1" ht="6.75" customHeigh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R76" s="33"/>
      <c r="S76" s="33"/>
      <c r="T76" s="33"/>
      <c r="U76" s="36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35" customFormat="1" ht="12" customHeight="1">
      <c r="A77" s="33"/>
      <c r="B77" s="34"/>
      <c r="C77" s="32" t="s">
        <v>1</v>
      </c>
      <c r="D77" s="33"/>
      <c r="E77" s="33"/>
      <c r="F77" s="33"/>
      <c r="G77" s="33"/>
      <c r="H77" s="33"/>
      <c r="I77" s="33"/>
      <c r="J77" s="33"/>
      <c r="K77" s="33"/>
      <c r="R77" s="33"/>
      <c r="S77" s="33"/>
      <c r="T77" s="33"/>
      <c r="U77" s="36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35" customFormat="1" ht="26.25" customHeight="1">
      <c r="A78" s="33"/>
      <c r="B78" s="34"/>
      <c r="C78" s="33"/>
      <c r="D78" s="33"/>
      <c r="E78" s="352" t="str">
        <f>E7</f>
        <v>Rekonstrukce plynové kotelny, ul.Tyršova 2346, Karviná</v>
      </c>
      <c r="F78" s="352"/>
      <c r="G78" s="352"/>
      <c r="H78" s="352"/>
      <c r="I78" s="33"/>
      <c r="J78" s="33"/>
      <c r="K78" s="33"/>
      <c r="R78" s="33"/>
      <c r="S78" s="33"/>
      <c r="T78" s="33"/>
      <c r="U78" s="36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35" customFormat="1" ht="12" customHeight="1">
      <c r="A79" s="33"/>
      <c r="B79" s="34"/>
      <c r="C79" s="32" t="s">
        <v>23</v>
      </c>
      <c r="D79" s="33"/>
      <c r="E79" s="33"/>
      <c r="F79" s="33"/>
      <c r="G79" s="33"/>
      <c r="H79" s="33"/>
      <c r="I79" s="33"/>
      <c r="J79" s="33"/>
      <c r="K79" s="33"/>
      <c r="R79" s="33"/>
      <c r="S79" s="33"/>
      <c r="T79" s="33"/>
      <c r="U79" s="36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35" customFormat="1" ht="16.5" customHeight="1">
      <c r="A80" s="33"/>
      <c r="B80" s="34"/>
      <c r="C80" s="33"/>
      <c r="D80" s="33"/>
      <c r="E80" s="353" t="s">
        <v>24</v>
      </c>
      <c r="F80" s="353"/>
      <c r="G80" s="353"/>
      <c r="H80" s="353"/>
      <c r="I80" s="33"/>
      <c r="J80" s="33"/>
      <c r="K80" s="33"/>
      <c r="R80" s="33"/>
      <c r="S80" s="33"/>
      <c r="T80" s="33"/>
      <c r="U80" s="36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35" customFormat="1" ht="6.75" customHeight="1">
      <c r="A81" s="33"/>
      <c r="B81" s="34"/>
      <c r="C81" s="33"/>
      <c r="D81" s="33"/>
      <c r="E81" s="33"/>
      <c r="F81" s="33"/>
      <c r="G81" s="33"/>
      <c r="H81" s="33"/>
      <c r="I81" s="33"/>
      <c r="J81" s="33"/>
      <c r="K81" s="33"/>
      <c r="R81" s="33"/>
      <c r="S81" s="33"/>
      <c r="T81" s="33"/>
      <c r="U81" s="36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35" customFormat="1" ht="12" customHeight="1">
      <c r="A82" s="33"/>
      <c r="B82" s="34"/>
      <c r="C82" s="32" t="s">
        <v>27</v>
      </c>
      <c r="D82" s="33"/>
      <c r="E82" s="33"/>
      <c r="F82" s="37" t="str">
        <f>F12</f>
        <v> </v>
      </c>
      <c r="G82" s="33"/>
      <c r="H82" s="33"/>
      <c r="I82" s="32" t="s">
        <v>7</v>
      </c>
      <c r="J82" s="38">
        <f>IF(J12="","",J12)</f>
        <v>45306</v>
      </c>
      <c r="K82" s="33"/>
      <c r="R82" s="33"/>
      <c r="S82" s="33"/>
      <c r="T82" s="33"/>
      <c r="U82" s="36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35" customFormat="1" ht="6.7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R83" s="33"/>
      <c r="S83" s="33"/>
      <c r="T83" s="33"/>
      <c r="U83" s="36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35" customFormat="1" ht="19.5" customHeight="1">
      <c r="A84" s="33"/>
      <c r="B84" s="34"/>
      <c r="C84" s="32" t="s">
        <v>29</v>
      </c>
      <c r="D84" s="33"/>
      <c r="E84" s="33"/>
      <c r="F84" s="37" t="str">
        <f>E15</f>
        <v>Statutární město Karviná</v>
      </c>
      <c r="G84" s="33"/>
      <c r="H84" s="33"/>
      <c r="I84" s="32" t="s">
        <v>34</v>
      </c>
      <c r="J84" s="71">
        <f>E21</f>
        <v>0</v>
      </c>
      <c r="K84" s="33"/>
      <c r="R84" s="33"/>
      <c r="S84" s="33"/>
      <c r="T84" s="33"/>
      <c r="U84" s="36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35" customFormat="1" ht="15" customHeight="1">
      <c r="A85" s="33"/>
      <c r="B85" s="34"/>
      <c r="C85" s="32" t="s">
        <v>33</v>
      </c>
      <c r="D85" s="33"/>
      <c r="E85" s="33"/>
      <c r="F85" s="37">
        <f>IF(E18="","",E18)</f>
      </c>
      <c r="G85" s="33"/>
      <c r="H85" s="33"/>
      <c r="I85" s="32" t="s">
        <v>36</v>
      </c>
      <c r="J85" s="71">
        <f>E24</f>
        <v>0</v>
      </c>
      <c r="K85" s="33"/>
      <c r="R85" s="33"/>
      <c r="S85" s="33"/>
      <c r="T85" s="33"/>
      <c r="U85" s="36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35" customFormat="1" ht="9.7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R86" s="33"/>
      <c r="S86" s="33"/>
      <c r="T86" s="33"/>
      <c r="U86" s="36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35" customFormat="1" ht="29.25" customHeight="1">
      <c r="A87" s="33"/>
      <c r="B87" s="34"/>
      <c r="C87" s="72" t="s">
        <v>58</v>
      </c>
      <c r="D87" s="51"/>
      <c r="E87" s="51"/>
      <c r="F87" s="51"/>
      <c r="G87" s="51"/>
      <c r="H87" s="51"/>
      <c r="I87" s="51"/>
      <c r="J87" s="73" t="s">
        <v>59</v>
      </c>
      <c r="K87" s="51"/>
      <c r="R87" s="33"/>
      <c r="S87" s="33"/>
      <c r="T87" s="33"/>
      <c r="U87" s="36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35" customFormat="1" ht="9.7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R88" s="33"/>
      <c r="S88" s="33"/>
      <c r="T88" s="33"/>
      <c r="U88" s="36"/>
      <c r="V88" s="33"/>
      <c r="W88" s="33"/>
      <c r="X88" s="33"/>
      <c r="Y88" s="33"/>
      <c r="Z88" s="33"/>
      <c r="AA88" s="33"/>
      <c r="AB88" s="33"/>
      <c r="AC88" s="33"/>
      <c r="AD88" s="33"/>
    </row>
    <row r="89" spans="1:46" s="35" customFormat="1" ht="22.5" customHeight="1">
      <c r="A89" s="33"/>
      <c r="B89" s="34"/>
      <c r="C89" s="74" t="s">
        <v>60</v>
      </c>
      <c r="D89" s="33"/>
      <c r="E89" s="33"/>
      <c r="F89" s="33"/>
      <c r="G89" s="33"/>
      <c r="H89" s="33"/>
      <c r="I89" s="33"/>
      <c r="J89" s="46">
        <f>SUM(J90)</f>
        <v>0</v>
      </c>
      <c r="K89" s="33"/>
      <c r="R89" s="33"/>
      <c r="S89" s="33"/>
      <c r="T89" s="33"/>
      <c r="U89" s="36"/>
      <c r="V89" s="33"/>
      <c r="W89" s="33"/>
      <c r="X89" s="33"/>
      <c r="Y89" s="33"/>
      <c r="Z89" s="33"/>
      <c r="AA89" s="33"/>
      <c r="AB89" s="33"/>
      <c r="AC89" s="33"/>
      <c r="AD89" s="33"/>
      <c r="AT89" s="25" t="s">
        <v>61</v>
      </c>
    </row>
    <row r="90" spans="2:21" s="76" customFormat="1" ht="24.75" customHeight="1">
      <c r="B90" s="77"/>
      <c r="D90" s="78" t="s">
        <v>63</v>
      </c>
      <c r="E90" s="79"/>
      <c r="F90" s="79"/>
      <c r="G90" s="79"/>
      <c r="H90" s="79"/>
      <c r="I90" s="79"/>
      <c r="J90" s="80">
        <f>SUM(J91:J91)</f>
        <v>0</v>
      </c>
      <c r="U90" s="81"/>
    </row>
    <row r="91" spans="2:21" s="76" customFormat="1" ht="24.75" customHeight="1">
      <c r="B91" s="77"/>
      <c r="D91" s="357" t="s">
        <v>68</v>
      </c>
      <c r="E91" s="357"/>
      <c r="F91" s="357"/>
      <c r="G91" s="79"/>
      <c r="H91" s="79"/>
      <c r="I91" s="79"/>
      <c r="J91" s="82">
        <f>SUM(J113)</f>
        <v>0</v>
      </c>
      <c r="U91" s="83"/>
    </row>
    <row r="92" spans="1:30" s="35" customFormat="1" ht="6.75" customHeight="1">
      <c r="A92" s="33"/>
      <c r="B92" s="67"/>
      <c r="C92" s="68"/>
      <c r="D92" s="68"/>
      <c r="E92" s="68"/>
      <c r="F92" s="68"/>
      <c r="G92" s="68"/>
      <c r="H92" s="68"/>
      <c r="I92" s="68"/>
      <c r="J92" s="68"/>
      <c r="K92" s="68"/>
      <c r="R92" s="33"/>
      <c r="S92" s="33"/>
      <c r="T92" s="33"/>
      <c r="U92" s="36"/>
      <c r="V92" s="33"/>
      <c r="W92" s="33"/>
      <c r="X92" s="33"/>
      <c r="Y92" s="33"/>
      <c r="Z92" s="33"/>
      <c r="AA92" s="33"/>
      <c r="AB92" s="33"/>
      <c r="AC92" s="33"/>
      <c r="AD92" s="33"/>
    </row>
    <row r="96" spans="1:30" s="35" customFormat="1" ht="6.75" customHeight="1">
      <c r="A96" s="33"/>
      <c r="B96" s="69"/>
      <c r="C96" s="70"/>
      <c r="D96" s="70"/>
      <c r="E96" s="70"/>
      <c r="F96" s="70"/>
      <c r="G96" s="70"/>
      <c r="H96" s="70"/>
      <c r="I96" s="70"/>
      <c r="J96" s="70"/>
      <c r="K96" s="70"/>
      <c r="R96" s="33"/>
      <c r="S96" s="33"/>
      <c r="T96" s="33"/>
      <c r="U96" s="36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s="35" customFormat="1" ht="24.75" customHeight="1">
      <c r="A97" s="33"/>
      <c r="B97" s="34"/>
      <c r="C97" s="30" t="s">
        <v>73</v>
      </c>
      <c r="D97" s="33"/>
      <c r="E97" s="33"/>
      <c r="F97" s="33"/>
      <c r="G97" s="33"/>
      <c r="H97" s="33"/>
      <c r="I97" s="33"/>
      <c r="J97" s="33"/>
      <c r="K97" s="33"/>
      <c r="R97" s="33"/>
      <c r="S97" s="33"/>
      <c r="T97" s="33"/>
      <c r="U97" s="36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35" customFormat="1" ht="6.75" customHeight="1">
      <c r="A98" s="33"/>
      <c r="B98" s="34"/>
      <c r="C98" s="33"/>
      <c r="D98" s="33"/>
      <c r="E98" s="33"/>
      <c r="F98" s="33"/>
      <c r="G98" s="33"/>
      <c r="H98" s="33"/>
      <c r="I98" s="33"/>
      <c r="J98" s="33"/>
      <c r="K98" s="33"/>
      <c r="R98" s="33"/>
      <c r="S98" s="33"/>
      <c r="T98" s="33"/>
      <c r="U98" s="36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s="35" customFormat="1" ht="12" customHeight="1">
      <c r="A99" s="33"/>
      <c r="B99" s="34"/>
      <c r="C99" s="32" t="s">
        <v>1</v>
      </c>
      <c r="D99" s="33"/>
      <c r="E99" s="33"/>
      <c r="F99" s="33"/>
      <c r="G99" s="33"/>
      <c r="H99" s="33"/>
      <c r="I99" s="33"/>
      <c r="J99" s="33"/>
      <c r="K99" s="33"/>
      <c r="R99" s="33"/>
      <c r="S99" s="33"/>
      <c r="T99" s="33"/>
      <c r="U99" s="36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s="35" customFormat="1" ht="26.25" customHeight="1">
      <c r="A100" s="33"/>
      <c r="B100" s="34"/>
      <c r="C100" s="33"/>
      <c r="D100" s="33"/>
      <c r="E100" s="352" t="str">
        <f>E7</f>
        <v>Rekonstrukce plynové kotelny, ul.Tyršova 2346, Karviná</v>
      </c>
      <c r="F100" s="352"/>
      <c r="G100" s="352"/>
      <c r="H100" s="352"/>
      <c r="I100" s="33"/>
      <c r="J100" s="33"/>
      <c r="K100" s="33"/>
      <c r="R100" s="33"/>
      <c r="S100" s="33"/>
      <c r="T100" s="33"/>
      <c r="U100" s="36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s="35" customFormat="1" ht="12" customHeight="1">
      <c r="A101" s="33"/>
      <c r="B101" s="34"/>
      <c r="C101" s="32" t="s">
        <v>23</v>
      </c>
      <c r="D101" s="33"/>
      <c r="E101" s="33"/>
      <c r="F101" s="33"/>
      <c r="G101" s="33"/>
      <c r="H101" s="33"/>
      <c r="I101" s="33"/>
      <c r="J101" s="33"/>
      <c r="K101" s="33"/>
      <c r="R101" s="33"/>
      <c r="S101" s="33"/>
      <c r="T101" s="33"/>
      <c r="U101" s="36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s="35" customFormat="1" ht="16.5" customHeight="1">
      <c r="A102" s="33"/>
      <c r="B102" s="34"/>
      <c r="C102" s="33"/>
      <c r="D102" s="33"/>
      <c r="E102" s="353" t="s">
        <v>24</v>
      </c>
      <c r="F102" s="353"/>
      <c r="G102" s="353"/>
      <c r="H102" s="353"/>
      <c r="I102" s="33"/>
      <c r="J102" s="33"/>
      <c r="K102" s="33"/>
      <c r="R102" s="33"/>
      <c r="S102" s="33"/>
      <c r="T102" s="33"/>
      <c r="U102" s="36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s="35" customFormat="1" ht="6.75" customHeight="1">
      <c r="A103" s="33"/>
      <c r="B103" s="34"/>
      <c r="C103" s="33"/>
      <c r="D103" s="33"/>
      <c r="E103" s="33"/>
      <c r="F103" s="33"/>
      <c r="G103" s="33"/>
      <c r="H103" s="33"/>
      <c r="I103" s="33"/>
      <c r="J103" s="33"/>
      <c r="K103" s="33"/>
      <c r="R103" s="33"/>
      <c r="S103" s="33"/>
      <c r="T103" s="33"/>
      <c r="U103" s="36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s="35" customFormat="1" ht="12" customHeight="1">
      <c r="A104" s="33"/>
      <c r="B104" s="34"/>
      <c r="C104" s="32" t="s">
        <v>27</v>
      </c>
      <c r="D104" s="33"/>
      <c r="E104" s="33"/>
      <c r="F104" s="37" t="str">
        <f>F12</f>
        <v> </v>
      </c>
      <c r="G104" s="33"/>
      <c r="H104" s="33"/>
      <c r="I104" s="32" t="s">
        <v>7</v>
      </c>
      <c r="J104" s="38">
        <f>IF(J12="","",J12)</f>
        <v>45306</v>
      </c>
      <c r="K104" s="33"/>
      <c r="R104" s="33"/>
      <c r="S104" s="33"/>
      <c r="T104" s="33"/>
      <c r="U104" s="36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 s="35" customFormat="1" ht="6.75" customHeight="1">
      <c r="A105" s="33"/>
      <c r="B105" s="34"/>
      <c r="C105" s="33"/>
      <c r="D105" s="33"/>
      <c r="E105" s="33"/>
      <c r="F105" s="33"/>
      <c r="G105" s="33"/>
      <c r="H105" s="33"/>
      <c r="I105" s="33"/>
      <c r="J105" s="33"/>
      <c r="K105" s="33"/>
      <c r="R105" s="33"/>
      <c r="S105" s="33"/>
      <c r="T105" s="33"/>
      <c r="U105" s="36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s="35" customFormat="1" ht="15" customHeight="1">
      <c r="A106" s="33"/>
      <c r="B106" s="34"/>
      <c r="C106" s="32" t="s">
        <v>29</v>
      </c>
      <c r="D106" s="33"/>
      <c r="E106" s="33"/>
      <c r="F106" s="37" t="str">
        <f>E15</f>
        <v>Statutární město Karviná</v>
      </c>
      <c r="G106" s="33"/>
      <c r="H106" s="33"/>
      <c r="I106" s="32" t="s">
        <v>34</v>
      </c>
      <c r="J106" s="71">
        <f>E21</f>
        <v>0</v>
      </c>
      <c r="K106" s="33"/>
      <c r="R106" s="33"/>
      <c r="S106" s="33"/>
      <c r="T106" s="33"/>
      <c r="U106" s="36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1:30" s="35" customFormat="1" ht="15" customHeight="1">
      <c r="A107" s="33"/>
      <c r="B107" s="34"/>
      <c r="C107" s="32" t="s">
        <v>33</v>
      </c>
      <c r="D107" s="33"/>
      <c r="E107" s="33"/>
      <c r="F107" s="37">
        <f>IF(E18="","",E18)</f>
      </c>
      <c r="G107" s="33"/>
      <c r="H107" s="33"/>
      <c r="I107" s="32" t="s">
        <v>36</v>
      </c>
      <c r="J107" s="71">
        <f>E24</f>
        <v>0</v>
      </c>
      <c r="K107" s="33"/>
      <c r="R107" s="33"/>
      <c r="S107" s="33"/>
      <c r="T107" s="33"/>
      <c r="U107" s="36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1:30" s="35" customFormat="1" ht="9.7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R108" s="33"/>
      <c r="S108" s="33"/>
      <c r="T108" s="33"/>
      <c r="U108" s="36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1:30" s="98" customFormat="1" ht="29.25" customHeight="1">
      <c r="A109" s="88"/>
      <c r="B109" s="89"/>
      <c r="C109" s="90" t="s">
        <v>74</v>
      </c>
      <c r="D109" s="91" t="s">
        <v>75</v>
      </c>
      <c r="E109" s="91" t="s">
        <v>9</v>
      </c>
      <c r="F109" s="91" t="s">
        <v>10</v>
      </c>
      <c r="G109" s="91" t="s">
        <v>76</v>
      </c>
      <c r="H109" s="91" t="s">
        <v>77</v>
      </c>
      <c r="I109" s="91" t="s">
        <v>78</v>
      </c>
      <c r="J109" s="92" t="s">
        <v>59</v>
      </c>
      <c r="K109" s="190"/>
      <c r="L109" s="94"/>
      <c r="M109" s="95" t="s">
        <v>42</v>
      </c>
      <c r="N109" s="95" t="s">
        <v>80</v>
      </c>
      <c r="O109" s="95" t="s">
        <v>81</v>
      </c>
      <c r="P109" s="95" t="s">
        <v>82</v>
      </c>
      <c r="Q109" s="95" t="s">
        <v>83</v>
      </c>
      <c r="R109" s="95" t="s">
        <v>84</v>
      </c>
      <c r="S109" s="96" t="s">
        <v>85</v>
      </c>
      <c r="T109" s="88"/>
      <c r="U109" s="97"/>
      <c r="V109" s="88"/>
      <c r="W109" s="88"/>
      <c r="X109" s="88"/>
      <c r="Y109" s="88"/>
      <c r="Z109" s="88"/>
      <c r="AA109" s="88"/>
      <c r="AB109" s="88"/>
      <c r="AC109" s="88"/>
      <c r="AD109" s="88"/>
    </row>
    <row r="110" spans="1:62" s="35" customFormat="1" ht="22.5" customHeight="1">
      <c r="A110" s="33"/>
      <c r="B110" s="34"/>
      <c r="C110" s="99" t="s">
        <v>86</v>
      </c>
      <c r="D110" s="33"/>
      <c r="E110" s="33"/>
      <c r="F110" s="33"/>
      <c r="G110" s="33"/>
      <c r="H110" s="33"/>
      <c r="I110" s="33"/>
      <c r="J110" s="100">
        <f>SUBTOTAL(9,J111)</f>
        <v>0</v>
      </c>
      <c r="K110" s="33"/>
      <c r="L110" s="101"/>
      <c r="M110" s="102"/>
      <c r="N110" s="44"/>
      <c r="O110" s="103" t="e">
        <f>O111</f>
        <v>#REF!</v>
      </c>
      <c r="P110" s="44"/>
      <c r="Q110" s="103" t="e">
        <f>Q111</f>
        <v>#REF!</v>
      </c>
      <c r="R110" s="44"/>
      <c r="S110" s="104" t="e">
        <f>S111</f>
        <v>#REF!</v>
      </c>
      <c r="T110" s="33"/>
      <c r="U110" s="36"/>
      <c r="V110" s="33"/>
      <c r="W110" s="33"/>
      <c r="X110" s="33"/>
      <c r="Y110" s="33"/>
      <c r="Z110" s="33"/>
      <c r="AA110" s="33"/>
      <c r="AB110" s="33"/>
      <c r="AC110" s="33"/>
      <c r="AD110" s="33"/>
      <c r="AS110" s="25" t="s">
        <v>87</v>
      </c>
      <c r="AT110" s="25" t="s">
        <v>61</v>
      </c>
      <c r="BJ110" s="105" t="e">
        <f>BJ111</f>
        <v>#REF!</v>
      </c>
    </row>
    <row r="111" spans="2:62" s="108" customFormat="1" ht="25.5" customHeight="1">
      <c r="B111" s="109"/>
      <c r="D111" s="110"/>
      <c r="E111" s="106" t="s">
        <v>90</v>
      </c>
      <c r="F111" s="106" t="s">
        <v>91</v>
      </c>
      <c r="I111" s="111"/>
      <c r="J111" s="112">
        <f>SUM(J113)</f>
        <v>0</v>
      </c>
      <c r="L111" s="113"/>
      <c r="M111" s="114"/>
      <c r="N111" s="114"/>
      <c r="O111" s="115" t="e">
        <f>#REF!+#REF!+#REF!+#REF!+#REF!</f>
        <v>#REF!</v>
      </c>
      <c r="P111" s="114"/>
      <c r="Q111" s="115" t="e">
        <f>#REF!+#REF!+#REF!+#REF!+#REF!</f>
        <v>#REF!</v>
      </c>
      <c r="R111" s="114"/>
      <c r="S111" s="116" t="e">
        <f>#REF!+#REF!+#REF!+#REF!+#REF!</f>
        <v>#REF!</v>
      </c>
      <c r="U111" s="117"/>
      <c r="AQ111" s="110" t="s">
        <v>92</v>
      </c>
      <c r="AS111" s="118" t="s">
        <v>87</v>
      </c>
      <c r="AT111" s="118" t="s">
        <v>93</v>
      </c>
      <c r="AX111" s="110" t="s">
        <v>94</v>
      </c>
      <c r="BJ111" s="119" t="e">
        <f>#REF!+#REF!+#REF!+#REF!+#REF!</f>
        <v>#REF!</v>
      </c>
    </row>
    <row r="112" spans="2:62" s="108" customFormat="1" ht="25.5" customHeight="1">
      <c r="B112" s="109"/>
      <c r="D112" s="110"/>
      <c r="E112" s="106"/>
      <c r="F112" s="106"/>
      <c r="I112" s="111"/>
      <c r="J112" s="112"/>
      <c r="L112" s="113"/>
      <c r="M112" s="114"/>
      <c r="N112" s="114"/>
      <c r="O112" s="115"/>
      <c r="P112" s="114"/>
      <c r="Q112" s="115"/>
      <c r="R112" s="114"/>
      <c r="S112" s="116"/>
      <c r="U112" s="117"/>
      <c r="AQ112" s="110"/>
      <c r="AS112" s="118"/>
      <c r="AT112" s="118"/>
      <c r="AX112" s="110"/>
      <c r="BJ112" s="119"/>
    </row>
    <row r="113" spans="2:62" s="120" customFormat="1" ht="18.75" customHeight="1">
      <c r="B113" s="129"/>
      <c r="D113" s="122" t="s">
        <v>87</v>
      </c>
      <c r="E113" s="122">
        <v>731</v>
      </c>
      <c r="F113" s="122" t="s">
        <v>160</v>
      </c>
      <c r="I113" s="123"/>
      <c r="J113" s="124">
        <f>SUBTOTAL(9,J114:J119)</f>
        <v>0</v>
      </c>
      <c r="L113" s="125"/>
      <c r="M113" s="126"/>
      <c r="N113" s="126"/>
      <c r="O113" s="127"/>
      <c r="P113" s="126"/>
      <c r="Q113" s="127"/>
      <c r="R113" s="126"/>
      <c r="S113" s="128"/>
      <c r="U113" s="129"/>
      <c r="AQ113" s="122"/>
      <c r="AS113" s="130"/>
      <c r="AT113" s="130"/>
      <c r="AX113" s="122"/>
      <c r="BJ113" s="131"/>
    </row>
    <row r="114" spans="2:62" s="120" customFormat="1" ht="31.5" customHeight="1">
      <c r="B114" s="121"/>
      <c r="C114" s="132">
        <v>1</v>
      </c>
      <c r="D114" s="132" t="s">
        <v>460</v>
      </c>
      <c r="E114" s="133" t="s">
        <v>637</v>
      </c>
      <c r="F114" s="134" t="s">
        <v>638</v>
      </c>
      <c r="G114" s="135" t="s">
        <v>163</v>
      </c>
      <c r="H114" s="136">
        <v>1</v>
      </c>
      <c r="I114" s="137">
        <v>0</v>
      </c>
      <c r="J114" s="138">
        <f aca="true" t="shared" si="0" ref="J114:J119">ROUND(I114*H114,2)</f>
        <v>0</v>
      </c>
      <c r="L114" s="125"/>
      <c r="M114" s="126"/>
      <c r="N114" s="126"/>
      <c r="O114" s="127"/>
      <c r="P114" s="126"/>
      <c r="Q114" s="127"/>
      <c r="R114" s="126"/>
      <c r="S114" s="128"/>
      <c r="U114" s="129"/>
      <c r="AQ114" s="122"/>
      <c r="AS114" s="130"/>
      <c r="AT114" s="130"/>
      <c r="AX114" s="122"/>
      <c r="BJ114" s="131"/>
    </row>
    <row r="115" spans="2:62" s="120" customFormat="1" ht="26.25" customHeight="1">
      <c r="B115" s="121"/>
      <c r="C115" s="132">
        <v>2</v>
      </c>
      <c r="D115" s="132" t="s">
        <v>96</v>
      </c>
      <c r="E115" s="133" t="s">
        <v>639</v>
      </c>
      <c r="F115" s="134" t="s">
        <v>640</v>
      </c>
      <c r="G115" s="135" t="s">
        <v>179</v>
      </c>
      <c r="H115" s="136">
        <v>1</v>
      </c>
      <c r="I115" s="137">
        <v>0</v>
      </c>
      <c r="J115" s="138">
        <f t="shared" si="0"/>
        <v>0</v>
      </c>
      <c r="L115" s="125"/>
      <c r="M115" s="126"/>
      <c r="N115" s="126"/>
      <c r="O115" s="127"/>
      <c r="P115" s="126"/>
      <c r="Q115" s="127"/>
      <c r="R115" s="126"/>
      <c r="S115" s="128"/>
      <c r="U115" s="129"/>
      <c r="AQ115" s="122"/>
      <c r="AS115" s="130"/>
      <c r="AT115" s="130"/>
      <c r="AX115" s="122"/>
      <c r="BJ115" s="131"/>
    </row>
    <row r="116" spans="2:62" s="120" customFormat="1" ht="16.5" customHeight="1">
      <c r="B116" s="121"/>
      <c r="C116" s="132">
        <v>3</v>
      </c>
      <c r="D116" s="132" t="s">
        <v>460</v>
      </c>
      <c r="E116" s="133" t="s">
        <v>641</v>
      </c>
      <c r="F116" s="134" t="s">
        <v>642</v>
      </c>
      <c r="G116" s="135" t="s">
        <v>163</v>
      </c>
      <c r="H116" s="136">
        <v>2</v>
      </c>
      <c r="I116" s="137">
        <v>0</v>
      </c>
      <c r="J116" s="138">
        <f t="shared" si="0"/>
        <v>0</v>
      </c>
      <c r="L116" s="125"/>
      <c r="M116" s="126"/>
      <c r="N116" s="126"/>
      <c r="O116" s="127"/>
      <c r="P116" s="126"/>
      <c r="Q116" s="127"/>
      <c r="R116" s="126"/>
      <c r="S116" s="128"/>
      <c r="U116" s="129"/>
      <c r="AQ116" s="122"/>
      <c r="AS116" s="130"/>
      <c r="AT116" s="130"/>
      <c r="AX116" s="122"/>
      <c r="BJ116" s="131"/>
    </row>
    <row r="117" spans="2:62" s="120" customFormat="1" ht="16.5" customHeight="1">
      <c r="B117" s="121"/>
      <c r="C117" s="132">
        <v>4</v>
      </c>
      <c r="D117" s="132" t="s">
        <v>96</v>
      </c>
      <c r="E117" s="133" t="s">
        <v>643</v>
      </c>
      <c r="F117" s="134" t="s">
        <v>644</v>
      </c>
      <c r="G117" s="135" t="s">
        <v>163</v>
      </c>
      <c r="H117" s="136">
        <v>2</v>
      </c>
      <c r="I117" s="137">
        <v>0</v>
      </c>
      <c r="J117" s="138">
        <f t="shared" si="0"/>
        <v>0</v>
      </c>
      <c r="L117" s="125"/>
      <c r="M117" s="126"/>
      <c r="N117" s="126"/>
      <c r="O117" s="127"/>
      <c r="P117" s="126"/>
      <c r="Q117" s="127"/>
      <c r="R117" s="126"/>
      <c r="S117" s="128"/>
      <c r="U117" s="129"/>
      <c r="AQ117" s="122"/>
      <c r="AS117" s="130"/>
      <c r="AT117" s="130"/>
      <c r="AX117" s="122"/>
      <c r="BJ117" s="131"/>
    </row>
    <row r="118" spans="2:62" s="120" customFormat="1" ht="24.75" customHeight="1">
      <c r="B118" s="121"/>
      <c r="C118" s="132">
        <v>5</v>
      </c>
      <c r="D118" s="132" t="s">
        <v>460</v>
      </c>
      <c r="E118" s="133" t="s">
        <v>645</v>
      </c>
      <c r="F118" s="134" t="s">
        <v>646</v>
      </c>
      <c r="G118" s="135" t="s">
        <v>179</v>
      </c>
      <c r="H118" s="136">
        <v>1</v>
      </c>
      <c r="I118" s="137">
        <v>0</v>
      </c>
      <c r="J118" s="138">
        <f t="shared" si="0"/>
        <v>0</v>
      </c>
      <c r="L118" s="125"/>
      <c r="M118" s="126"/>
      <c r="N118" s="126"/>
      <c r="O118" s="127"/>
      <c r="P118" s="126"/>
      <c r="Q118" s="127"/>
      <c r="R118" s="126"/>
      <c r="S118" s="128"/>
      <c r="U118" s="129"/>
      <c r="AQ118" s="122"/>
      <c r="AS118" s="130"/>
      <c r="AT118" s="130"/>
      <c r="AX118" s="122"/>
      <c r="BJ118" s="131"/>
    </row>
    <row r="119" spans="2:62" s="120" customFormat="1" ht="26.25" customHeight="1">
      <c r="B119" s="121"/>
      <c r="C119" s="132">
        <v>6</v>
      </c>
      <c r="D119" s="132" t="s">
        <v>96</v>
      </c>
      <c r="E119" s="133" t="s">
        <v>647</v>
      </c>
      <c r="F119" s="134" t="s">
        <v>648</v>
      </c>
      <c r="G119" s="135" t="s">
        <v>179</v>
      </c>
      <c r="H119" s="136">
        <v>1</v>
      </c>
      <c r="I119" s="137">
        <v>0</v>
      </c>
      <c r="J119" s="138">
        <f t="shared" si="0"/>
        <v>0</v>
      </c>
      <c r="L119" s="125"/>
      <c r="M119" s="126"/>
      <c r="N119" s="126"/>
      <c r="O119" s="127"/>
      <c r="P119" s="126"/>
      <c r="Q119" s="127"/>
      <c r="R119" s="126"/>
      <c r="S119" s="128"/>
      <c r="U119" s="129"/>
      <c r="AQ119" s="122"/>
      <c r="AS119" s="130"/>
      <c r="AT119" s="130"/>
      <c r="AX119" s="122"/>
      <c r="BJ119" s="131"/>
    </row>
    <row r="120" s="139" customFormat="1" ht="16.5" customHeight="1">
      <c r="IV120" s="186"/>
    </row>
    <row r="121" s="139" customFormat="1" ht="16.5" customHeight="1">
      <c r="IV121" s="186"/>
    </row>
    <row r="122" s="187" customFormat="1" ht="16.5" customHeight="1">
      <c r="IV122" s="188"/>
    </row>
    <row r="123" s="187" customFormat="1" ht="16.5" customHeight="1">
      <c r="IV123" s="188"/>
    </row>
    <row r="124" s="187" customFormat="1" ht="16.5" customHeight="1">
      <c r="IV124" s="188"/>
    </row>
    <row r="125" s="187" customFormat="1" ht="16.5" customHeight="1">
      <c r="IV125" s="188"/>
    </row>
    <row r="126" s="187" customFormat="1" ht="16.5" customHeight="1">
      <c r="IV126" s="188"/>
    </row>
    <row r="127" s="187" customFormat="1" ht="16.5" customHeight="1">
      <c r="IV127" s="188"/>
    </row>
    <row r="128" s="187" customFormat="1" ht="16.5" customHeight="1">
      <c r="IV128" s="188"/>
    </row>
    <row r="129" s="187" customFormat="1" ht="16.5" customHeight="1">
      <c r="IV129" s="188"/>
    </row>
    <row r="130" s="187" customFormat="1" ht="16.5" customHeight="1">
      <c r="IV130" s="188"/>
    </row>
    <row r="131" s="187" customFormat="1" ht="16.5" customHeight="1">
      <c r="IV131" s="188"/>
    </row>
    <row r="132" s="187" customFormat="1" ht="16.5" customHeight="1">
      <c r="IV132" s="188"/>
    </row>
    <row r="133" s="187" customFormat="1" ht="16.5" customHeight="1">
      <c r="IV133" s="188"/>
    </row>
    <row r="134" s="187" customFormat="1" ht="16.5" customHeight="1">
      <c r="IV134" s="188"/>
    </row>
    <row r="135" s="187" customFormat="1" ht="16.5" customHeight="1">
      <c r="IV135" s="188"/>
    </row>
    <row r="136" s="187" customFormat="1" ht="16.5" customHeight="1">
      <c r="IV136" s="188"/>
    </row>
    <row r="137" s="187" customFormat="1" ht="16.5" customHeight="1">
      <c r="IV137" s="188"/>
    </row>
    <row r="138" s="187" customFormat="1" ht="16.5" customHeight="1">
      <c r="IV138" s="188"/>
    </row>
    <row r="139" s="187" customFormat="1" ht="16.5" customHeight="1">
      <c r="IV139" s="188"/>
    </row>
    <row r="140" s="187" customFormat="1" ht="16.5" customHeight="1">
      <c r="IV140" s="188"/>
    </row>
    <row r="141" s="187" customFormat="1" ht="16.5" customHeight="1">
      <c r="IV141" s="188"/>
    </row>
    <row r="142" s="187" customFormat="1" ht="16.5" customHeight="1">
      <c r="IV142" s="188"/>
    </row>
    <row r="143" s="187" customFormat="1" ht="16.5" customHeight="1">
      <c r="IV143" s="188"/>
    </row>
    <row r="144" s="187" customFormat="1" ht="16.5" customHeight="1">
      <c r="IV144" s="188"/>
    </row>
    <row r="145" s="187" customFormat="1" ht="16.5" customHeight="1">
      <c r="IV145" s="188"/>
    </row>
    <row r="146" s="187" customFormat="1" ht="16.5" customHeight="1">
      <c r="IV146" s="188"/>
    </row>
    <row r="147" s="187" customFormat="1" ht="16.5" customHeight="1">
      <c r="IV147" s="188"/>
    </row>
    <row r="148" s="187" customFormat="1" ht="16.5" customHeight="1">
      <c r="IV148" s="188"/>
    </row>
    <row r="149" s="187" customFormat="1" ht="16.5" customHeight="1">
      <c r="IV149" s="188"/>
    </row>
    <row r="150" s="187" customFormat="1" ht="16.5" customHeight="1">
      <c r="IV150" s="188"/>
    </row>
    <row r="151" s="187" customFormat="1" ht="16.5" customHeight="1">
      <c r="IV151" s="188"/>
    </row>
    <row r="152" s="187" customFormat="1" ht="16.5" customHeight="1">
      <c r="IV152" s="188"/>
    </row>
    <row r="153" s="187" customFormat="1" ht="16.5" customHeight="1">
      <c r="IV153" s="188"/>
    </row>
    <row r="154" s="187" customFormat="1" ht="16.5" customHeight="1">
      <c r="IV154" s="188"/>
    </row>
    <row r="155" s="187" customFormat="1" ht="16.5" customHeight="1">
      <c r="IV155" s="188"/>
    </row>
    <row r="156" s="187" customFormat="1" ht="16.5" customHeight="1">
      <c r="IV156" s="188"/>
    </row>
    <row r="157" s="187" customFormat="1" ht="16.5" customHeight="1">
      <c r="IV157" s="188"/>
    </row>
    <row r="158" s="187" customFormat="1" ht="16.5" customHeight="1">
      <c r="IV158" s="188"/>
    </row>
    <row r="159" s="187" customFormat="1" ht="16.5" customHeight="1">
      <c r="IV159" s="188"/>
    </row>
    <row r="160" s="187" customFormat="1" ht="16.5" customHeight="1">
      <c r="IV160" s="188"/>
    </row>
    <row r="161" s="187" customFormat="1" ht="16.5" customHeight="1">
      <c r="IV161" s="188"/>
    </row>
    <row r="162" s="187" customFormat="1" ht="16.5" customHeight="1">
      <c r="IV162" s="188"/>
    </row>
    <row r="163" s="187" customFormat="1" ht="16.5" customHeight="1">
      <c r="IV163" s="188"/>
    </row>
    <row r="164" s="187" customFormat="1" ht="16.5" customHeight="1">
      <c r="IV164" s="188"/>
    </row>
    <row r="165" s="187" customFormat="1" ht="16.5" customHeight="1">
      <c r="IV165" s="188"/>
    </row>
    <row r="166" s="187" customFormat="1" ht="16.5" customHeight="1">
      <c r="IV166" s="188"/>
    </row>
    <row r="167" s="187" customFormat="1" ht="16.5" customHeight="1">
      <c r="IV167" s="188"/>
    </row>
    <row r="168" s="187" customFormat="1" ht="16.5" customHeight="1">
      <c r="IV168" s="188"/>
    </row>
    <row r="169" s="187" customFormat="1" ht="16.5" customHeight="1">
      <c r="IV169" s="188"/>
    </row>
    <row r="170" s="187" customFormat="1" ht="16.5" customHeight="1">
      <c r="IV170" s="188"/>
    </row>
    <row r="171" s="187" customFormat="1" ht="16.5" customHeight="1">
      <c r="IV171" s="188"/>
    </row>
    <row r="172" s="187" customFormat="1" ht="16.5" customHeight="1">
      <c r="IV172" s="188"/>
    </row>
    <row r="173" s="187" customFormat="1" ht="16.5" customHeight="1">
      <c r="IV173" s="188"/>
    </row>
    <row r="174" s="187" customFormat="1" ht="16.5" customHeight="1">
      <c r="IV174" s="188"/>
    </row>
    <row r="175" s="187" customFormat="1" ht="16.5" customHeight="1">
      <c r="IV175" s="188"/>
    </row>
    <row r="176" s="187" customFormat="1" ht="16.5" customHeight="1">
      <c r="IV176" s="188"/>
    </row>
    <row r="177" s="187" customFormat="1" ht="16.5" customHeight="1">
      <c r="IV177" s="188"/>
    </row>
    <row r="178" s="187" customFormat="1" ht="16.5" customHeight="1">
      <c r="IV178" s="188"/>
    </row>
    <row r="179" s="187" customFormat="1" ht="16.5" customHeight="1">
      <c r="IV179" s="188"/>
    </row>
    <row r="180" s="187" customFormat="1" ht="16.5" customHeight="1">
      <c r="IV180" s="188"/>
    </row>
    <row r="181" s="187" customFormat="1" ht="16.5" customHeight="1">
      <c r="IV181" s="188"/>
    </row>
    <row r="182" s="187" customFormat="1" ht="16.5" customHeight="1">
      <c r="IV182" s="188"/>
    </row>
    <row r="183" s="187" customFormat="1" ht="16.5" customHeight="1">
      <c r="IV183" s="188"/>
    </row>
    <row r="184" s="187" customFormat="1" ht="16.5" customHeight="1">
      <c r="IV184" s="188"/>
    </row>
    <row r="185" s="187" customFormat="1" ht="16.5" customHeight="1">
      <c r="IV185" s="188"/>
    </row>
    <row r="186" s="187" customFormat="1" ht="16.5" customHeight="1">
      <c r="IV186" s="188"/>
    </row>
    <row r="187" s="187" customFormat="1" ht="16.5" customHeight="1">
      <c r="IV187" s="188"/>
    </row>
    <row r="188" s="187" customFormat="1" ht="16.5" customHeight="1">
      <c r="IV188" s="188"/>
    </row>
    <row r="189" s="187" customFormat="1" ht="16.5" customHeight="1">
      <c r="IV189" s="188"/>
    </row>
    <row r="190" s="187" customFormat="1" ht="16.5" customHeight="1">
      <c r="IV190" s="188"/>
    </row>
    <row r="191" s="187" customFormat="1" ht="16.5" customHeight="1">
      <c r="IV191" s="188"/>
    </row>
    <row r="192" s="187" customFormat="1" ht="16.5" customHeight="1">
      <c r="IV192" s="188"/>
    </row>
    <row r="193" s="187" customFormat="1" ht="16.5" customHeight="1">
      <c r="IV193" s="188"/>
    </row>
    <row r="194" s="187" customFormat="1" ht="16.5" customHeight="1">
      <c r="IV194" s="188"/>
    </row>
    <row r="195" s="187" customFormat="1" ht="16.5" customHeight="1">
      <c r="IV195" s="188"/>
    </row>
    <row r="196" s="187" customFormat="1" ht="16.5" customHeight="1">
      <c r="IV196" s="188"/>
    </row>
    <row r="197" s="187" customFormat="1" ht="16.5" customHeight="1">
      <c r="IV197" s="188"/>
    </row>
    <row r="198" s="187" customFormat="1" ht="16.5" customHeight="1">
      <c r="IV198" s="188"/>
    </row>
    <row r="199" s="187" customFormat="1" ht="16.5" customHeight="1">
      <c r="IV199" s="188"/>
    </row>
    <row r="200" s="187" customFormat="1" ht="16.5" customHeight="1">
      <c r="IV200" s="188"/>
    </row>
    <row r="201" s="187" customFormat="1" ht="16.5" customHeight="1">
      <c r="IV201" s="188"/>
    </row>
  </sheetData>
  <sheetProtection selectLockedCells="1" selectUnlockedCells="1"/>
  <mergeCells count="9">
    <mergeCell ref="D91:F91"/>
    <mergeCell ref="E100:H100"/>
    <mergeCell ref="E102:H102"/>
    <mergeCell ref="E7:H7"/>
    <mergeCell ref="E9:H9"/>
    <mergeCell ref="E18:H18"/>
    <mergeCell ref="E27:H27"/>
    <mergeCell ref="E78:H78"/>
    <mergeCell ref="E80:H8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Škripková Dana</cp:lastModifiedBy>
  <dcterms:modified xsi:type="dcterms:W3CDTF">2024-04-19T07:42:28Z</dcterms:modified>
  <cp:category/>
  <cp:version/>
  <cp:contentType/>
  <cp:contentStatus/>
</cp:coreProperties>
</file>