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administracezakazek-my.sharepoint.com/personal/svancar_administracezakazek_cz/Documents/ZAKÁZKY 2021/KARVINÁ - 17.listopad/ZADÁVACÍ DOKUMENTACE/DODATEČNÉ INFORMACE/DI5/"/>
    </mc:Choice>
  </mc:AlternateContent>
  <xr:revisionPtr revIDLastSave="0" documentId="11_373D38B50419A6CACAA5E6D7BF65FF054FBB710C" xr6:coauthVersionLast="47" xr6:coauthVersionMax="47" xr10:uidLastSave="{00000000-0000-0000-0000-000000000000}"/>
  <bookViews>
    <workbookView xWindow="-96" yWindow="-96" windowWidth="23232" windowHeight="12432" firstSheet="6" activeTab="8" xr2:uid="{00000000-000D-0000-FFFF-FFFF00000000}"/>
  </bookViews>
  <sheets>
    <sheet name="Rekapitulace stavby" sheetId="1" state="veryHidden" r:id="rId1"/>
    <sheet name="SO 000 - Všeobecné položky" sheetId="2" r:id="rId2"/>
    <sheet name="SO 020 - Příprava území" sheetId="3" r:id="rId3"/>
    <sheet name="SO 020.1 - Příprava území..." sheetId="4" r:id="rId4"/>
    <sheet name="SO 110 - Komunikace" sheetId="5" r:id="rId5"/>
    <sheet name="SO 110.1 - Komunikace- ne..." sheetId="6" r:id="rId6"/>
    <sheet name="SO 801 - Vegetační úpravy" sheetId="7" r:id="rId7"/>
    <sheet name="SO 801.1 - Následná péče" sheetId="8" r:id="rId8"/>
    <sheet name="SO 870 - Náhradní výsadba" sheetId="9" r:id="rId9"/>
    <sheet name="SO 920 - Dětské hřiště" sheetId="10" r:id="rId10"/>
    <sheet name="SO 301 - Přípojky vpustí" sheetId="11" r:id="rId11"/>
    <sheet name="SO 430 - Veřejné osvětlení" sheetId="12" r:id="rId12"/>
    <sheet name="SO 501 - Úprava teplovodu" sheetId="13" r:id="rId13"/>
    <sheet name="Seznam figur" sheetId="14" r:id="rId14"/>
  </sheets>
  <definedNames>
    <definedName name="_xlnm._FilterDatabase" localSheetId="1" hidden="1">'SO 000 - Všeobecné položky'!$C$84:$K$166</definedName>
    <definedName name="_xlnm._FilterDatabase" localSheetId="2" hidden="1">'SO 020 - Příprava území'!$C$85:$K$317</definedName>
    <definedName name="_xlnm._FilterDatabase" localSheetId="3" hidden="1">'SO 020.1 - Příprava území...'!$C$82:$K$123</definedName>
    <definedName name="_xlnm._FilterDatabase" localSheetId="4" hidden="1">'SO 110 - Komunikace'!$C$88:$K$609</definedName>
    <definedName name="_xlnm._FilterDatabase" localSheetId="5" hidden="1">'SO 110.1 - Komunikace- ne...'!$C$85:$K$255</definedName>
    <definedName name="_xlnm._FilterDatabase" localSheetId="10" hidden="1">'SO 301 - Přípojky vpustí'!$C$86:$K$224</definedName>
    <definedName name="_xlnm._FilterDatabase" localSheetId="11" hidden="1">'SO 430 - Veřejné osvětlení'!$C$86:$K$296</definedName>
    <definedName name="_xlnm._FilterDatabase" localSheetId="12" hidden="1">'SO 501 - Úprava teplovodu'!$C$80:$K$147</definedName>
    <definedName name="_xlnm._FilterDatabase" localSheetId="6" hidden="1">'SO 801 - Vegetační úpravy'!$C$83:$K$187</definedName>
    <definedName name="_xlnm._FilterDatabase" localSheetId="7" hidden="1">'SO 801.1 - Následná péče'!$C$81:$K$145</definedName>
    <definedName name="_xlnm._FilterDatabase" localSheetId="8" hidden="1">'SO 870 - Náhradní výsadba'!$C$83:$K$173</definedName>
    <definedName name="_xlnm._FilterDatabase" localSheetId="9" hidden="1">'SO 920 - Dětské hřiště'!$C$87:$K$192</definedName>
    <definedName name="_xlnm.Print_Titles" localSheetId="0">'Rekapitulace stavby'!$52:$52</definedName>
    <definedName name="_xlnm.Print_Titles" localSheetId="13">'Seznam figur'!$9:$9</definedName>
    <definedName name="_xlnm.Print_Titles" localSheetId="1">'SO 000 - Všeobecné položky'!$84:$84</definedName>
    <definedName name="_xlnm.Print_Titles" localSheetId="2">'SO 020 - Příprava území'!$85:$85</definedName>
    <definedName name="_xlnm.Print_Titles" localSheetId="3">'SO 020.1 - Příprava území...'!$82:$82</definedName>
    <definedName name="_xlnm.Print_Titles" localSheetId="4">'SO 110 - Komunikace'!$88:$88</definedName>
    <definedName name="_xlnm.Print_Titles" localSheetId="5">'SO 110.1 - Komunikace- ne...'!$85:$85</definedName>
    <definedName name="_xlnm.Print_Titles" localSheetId="10">'SO 301 - Přípojky vpustí'!$86:$86</definedName>
    <definedName name="_xlnm.Print_Titles" localSheetId="11">'SO 430 - Veřejné osvětlení'!$86:$86</definedName>
    <definedName name="_xlnm.Print_Titles" localSheetId="12">'SO 501 - Úprava teplovodu'!$80:$80</definedName>
    <definedName name="_xlnm.Print_Titles" localSheetId="6">'SO 801 - Vegetační úpravy'!$83:$83</definedName>
    <definedName name="_xlnm.Print_Titles" localSheetId="7">'SO 801.1 - Následná péče'!$81:$81</definedName>
    <definedName name="_xlnm.Print_Titles" localSheetId="8">'SO 870 - Náhradní výsadba'!$83:$83</definedName>
    <definedName name="_xlnm.Print_Titles" localSheetId="9">'SO 920 - Dětské hřiště'!$87:$87</definedName>
    <definedName name="_xlnm.Print_Area" localSheetId="0">'Rekapitulace stavby'!$D$4:$AO$36,'Rekapitulace stavby'!$C$42:$AQ$67</definedName>
    <definedName name="_xlnm.Print_Area" localSheetId="13">'Seznam figur'!$C$4:$G$78</definedName>
    <definedName name="_xlnm.Print_Area" localSheetId="1">'SO 000 - Všeobecné položky'!$C$4:$J$39,'SO 000 - Všeobecné položky'!$C$72:$J$166</definedName>
    <definedName name="_xlnm.Print_Area" localSheetId="2">'SO 020 - Příprava území'!$C$4:$J$39,'SO 020 - Příprava území'!$C$73:$J$317</definedName>
    <definedName name="_xlnm.Print_Area" localSheetId="3">'SO 020.1 - Příprava území...'!$C$4:$J$39,'SO 020.1 - Příprava území...'!$C$70:$J$123</definedName>
    <definedName name="_xlnm.Print_Area" localSheetId="4">'SO 110 - Komunikace'!$C$4:$J$39,'SO 110 - Komunikace'!$C$76:$J$609</definedName>
    <definedName name="_xlnm.Print_Area" localSheetId="5">'SO 110.1 - Komunikace- ne...'!$C$4:$J$39,'SO 110.1 - Komunikace- ne...'!$C$73:$J$255</definedName>
    <definedName name="_xlnm.Print_Area" localSheetId="10">'SO 301 - Přípojky vpustí'!$C$4:$J$39,'SO 301 - Přípojky vpustí'!$C$74:$J$224</definedName>
    <definedName name="_xlnm.Print_Area" localSheetId="11">'SO 430 - Veřejné osvětlení'!$C$4:$J$39,'SO 430 - Veřejné osvětlení'!$C$74:$J$296</definedName>
    <definedName name="_xlnm.Print_Area" localSheetId="12">'SO 501 - Úprava teplovodu'!$C$4:$J$39,'SO 501 - Úprava teplovodu'!$C$68:$J$147</definedName>
    <definedName name="_xlnm.Print_Area" localSheetId="6">'SO 801 - Vegetační úpravy'!$C$4:$J$39,'SO 801 - Vegetační úpravy'!$C$71:$J$187</definedName>
    <definedName name="_xlnm.Print_Area" localSheetId="7">'SO 801.1 - Následná péče'!$C$4:$J$39,'SO 801.1 - Následná péče'!$C$69:$J$145</definedName>
    <definedName name="_xlnm.Print_Area" localSheetId="8">'SO 870 - Náhradní výsadba'!$C$4:$J$39,'SO 870 - Náhradní výsadba'!$C$71:$J$173</definedName>
    <definedName name="_xlnm.Print_Area" localSheetId="9">'SO 920 - Dětské hřiště'!$C$4:$J$39,'SO 920 - Dětské hřiště'!$C$75:$J$192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4" l="1"/>
  <c r="J37" i="13"/>
  <c r="J36" i="13"/>
  <c r="AY66" i="1"/>
  <c r="J35" i="13"/>
  <c r="AX66" i="1"/>
  <c r="BI145" i="13"/>
  <c r="BH145" i="13"/>
  <c r="BG145" i="13"/>
  <c r="BF145" i="13"/>
  <c r="T145" i="13"/>
  <c r="R145" i="13"/>
  <c r="P145" i="13"/>
  <c r="BI143" i="13"/>
  <c r="BH143" i="13"/>
  <c r="BG143" i="13"/>
  <c r="BF143" i="13"/>
  <c r="T143" i="13"/>
  <c r="R143" i="13"/>
  <c r="P143" i="13"/>
  <c r="BI140" i="13"/>
  <c r="BH140" i="13"/>
  <c r="BG140" i="13"/>
  <c r="BF140" i="13"/>
  <c r="T140" i="13"/>
  <c r="R140" i="13"/>
  <c r="P140" i="13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0" i="13"/>
  <c r="BH130" i="13"/>
  <c r="BG130" i="13"/>
  <c r="BF130" i="13"/>
  <c r="T130" i="13"/>
  <c r="R130" i="13"/>
  <c r="P130" i="13"/>
  <c r="BI126" i="13"/>
  <c r="BH126" i="13"/>
  <c r="BG126" i="13"/>
  <c r="BF126" i="13"/>
  <c r="T126" i="13"/>
  <c r="R126" i="13"/>
  <c r="P126" i="13"/>
  <c r="BI123" i="13"/>
  <c r="BH123" i="13"/>
  <c r="BG123" i="13"/>
  <c r="BF123" i="13"/>
  <c r="T123" i="13"/>
  <c r="R123" i="13"/>
  <c r="P123" i="13"/>
  <c r="BI119" i="13"/>
  <c r="BH119" i="13"/>
  <c r="BG119" i="13"/>
  <c r="BF119" i="13"/>
  <c r="T119" i="13"/>
  <c r="R119" i="13"/>
  <c r="P119" i="13"/>
  <c r="BI113" i="13"/>
  <c r="BH113" i="13"/>
  <c r="BG113" i="13"/>
  <c r="BF113" i="13"/>
  <c r="T113" i="13"/>
  <c r="R113" i="13"/>
  <c r="P113" i="13"/>
  <c r="BI110" i="13"/>
  <c r="BH110" i="13"/>
  <c r="BG110" i="13"/>
  <c r="BF110" i="13"/>
  <c r="T110" i="13"/>
  <c r="R110" i="13"/>
  <c r="P110" i="13"/>
  <c r="BI107" i="13"/>
  <c r="BH107" i="13"/>
  <c r="BG107" i="13"/>
  <c r="BF107" i="13"/>
  <c r="T107" i="13"/>
  <c r="R107" i="13"/>
  <c r="P107" i="13"/>
  <c r="BI103" i="13"/>
  <c r="BH103" i="13"/>
  <c r="BG103" i="13"/>
  <c r="BF103" i="13"/>
  <c r="T103" i="13"/>
  <c r="R103" i="13"/>
  <c r="P103" i="13"/>
  <c r="BI100" i="13"/>
  <c r="BH100" i="13"/>
  <c r="BG100" i="13"/>
  <c r="BF100" i="13"/>
  <c r="T100" i="13"/>
  <c r="R100" i="13"/>
  <c r="P100" i="13"/>
  <c r="BI94" i="13"/>
  <c r="BH94" i="13"/>
  <c r="BG94" i="13"/>
  <c r="BF94" i="13"/>
  <c r="T94" i="13"/>
  <c r="R94" i="13"/>
  <c r="P94" i="13"/>
  <c r="BI88" i="13"/>
  <c r="BH88" i="13"/>
  <c r="BG88" i="13"/>
  <c r="BF88" i="13"/>
  <c r="T88" i="13"/>
  <c r="R88" i="13"/>
  <c r="P88" i="13"/>
  <c r="BI83" i="13"/>
  <c r="BH83" i="13"/>
  <c r="BG83" i="13"/>
  <c r="BF83" i="13"/>
  <c r="T83" i="13"/>
  <c r="R83" i="13"/>
  <c r="P83" i="13"/>
  <c r="J78" i="13"/>
  <c r="F75" i="13"/>
  <c r="E73" i="13"/>
  <c r="J55" i="13"/>
  <c r="F52" i="13"/>
  <c r="E50" i="13"/>
  <c r="J21" i="13"/>
  <c r="E21" i="13"/>
  <c r="J77" i="13" s="1"/>
  <c r="J20" i="13"/>
  <c r="J18" i="13"/>
  <c r="E18" i="13"/>
  <c r="F55" i="13" s="1"/>
  <c r="J17" i="13"/>
  <c r="J15" i="13"/>
  <c r="E15" i="13"/>
  <c r="F54" i="13" s="1"/>
  <c r="J14" i="13"/>
  <c r="J12" i="13"/>
  <c r="J75" i="13"/>
  <c r="E7" i="13"/>
  <c r="E71" i="13"/>
  <c r="J37" i="12"/>
  <c r="J36" i="12"/>
  <c r="AY65" i="1"/>
  <c r="J35" i="12"/>
  <c r="AX65" i="1"/>
  <c r="BI295" i="12"/>
  <c r="BH295" i="12"/>
  <c r="BG295" i="12"/>
  <c r="BF295" i="12"/>
  <c r="T295" i="12"/>
  <c r="R295" i="12"/>
  <c r="P295" i="12"/>
  <c r="BI293" i="12"/>
  <c r="BH293" i="12"/>
  <c r="BG293" i="12"/>
  <c r="BF293" i="12"/>
  <c r="T293" i="12"/>
  <c r="R293" i="12"/>
  <c r="P293" i="12"/>
  <c r="BI290" i="12"/>
  <c r="BH290" i="12"/>
  <c r="BG290" i="12"/>
  <c r="BF290" i="12"/>
  <c r="T290" i="12"/>
  <c r="R290" i="12"/>
  <c r="P290" i="12"/>
  <c r="BI288" i="12"/>
  <c r="BH288" i="12"/>
  <c r="BG288" i="12"/>
  <c r="BF288" i="12"/>
  <c r="T288" i="12"/>
  <c r="R288" i="12"/>
  <c r="P288" i="12"/>
  <c r="BI285" i="12"/>
  <c r="BH285" i="12"/>
  <c r="BG285" i="12"/>
  <c r="BF285" i="12"/>
  <c r="T285" i="12"/>
  <c r="R285" i="12"/>
  <c r="P285" i="12"/>
  <c r="BI282" i="12"/>
  <c r="BH282" i="12"/>
  <c r="BG282" i="12"/>
  <c r="BF282" i="12"/>
  <c r="T282" i="12"/>
  <c r="R282" i="12"/>
  <c r="P282" i="12"/>
  <c r="BI279" i="12"/>
  <c r="BH279" i="12"/>
  <c r="BG279" i="12"/>
  <c r="BF279" i="12"/>
  <c r="T279" i="12"/>
  <c r="R279" i="12"/>
  <c r="P279" i="12"/>
  <c r="BI276" i="12"/>
  <c r="BH276" i="12"/>
  <c r="BG276" i="12"/>
  <c r="BF276" i="12"/>
  <c r="T276" i="12"/>
  <c r="R276" i="12"/>
  <c r="P276" i="12"/>
  <c r="BI273" i="12"/>
  <c r="BH273" i="12"/>
  <c r="BG273" i="12"/>
  <c r="BF273" i="12"/>
  <c r="T273" i="12"/>
  <c r="R273" i="12"/>
  <c r="P273" i="12"/>
  <c r="BI269" i="12"/>
  <c r="BH269" i="12"/>
  <c r="BG269" i="12"/>
  <c r="BF269" i="12"/>
  <c r="T269" i="12"/>
  <c r="R269" i="12"/>
  <c r="P269" i="12"/>
  <c r="BI266" i="12"/>
  <c r="BH266" i="12"/>
  <c r="BG266" i="12"/>
  <c r="BF266" i="12"/>
  <c r="T266" i="12"/>
  <c r="R266" i="12"/>
  <c r="P266" i="12"/>
  <c r="BI263" i="12"/>
  <c r="BH263" i="12"/>
  <c r="BG263" i="12"/>
  <c r="BF263" i="12"/>
  <c r="T263" i="12"/>
  <c r="R263" i="12"/>
  <c r="P263" i="12"/>
  <c r="BI260" i="12"/>
  <c r="BH260" i="12"/>
  <c r="BG260" i="12"/>
  <c r="BF260" i="12"/>
  <c r="T260" i="12"/>
  <c r="R260" i="12"/>
  <c r="P260" i="12"/>
  <c r="BI257" i="12"/>
  <c r="BH257" i="12"/>
  <c r="BG257" i="12"/>
  <c r="BF257" i="12"/>
  <c r="T257" i="12"/>
  <c r="R257" i="12"/>
  <c r="P257" i="12"/>
  <c r="BI254" i="12"/>
  <c r="BH254" i="12"/>
  <c r="BG254" i="12"/>
  <c r="BF254" i="12"/>
  <c r="T254" i="12"/>
  <c r="R254" i="12"/>
  <c r="P254" i="12"/>
  <c r="BI252" i="12"/>
  <c r="BH252" i="12"/>
  <c r="BG252" i="12"/>
  <c r="BF252" i="12"/>
  <c r="T252" i="12"/>
  <c r="R252" i="12"/>
  <c r="P252" i="12"/>
  <c r="BI250" i="12"/>
  <c r="BH250" i="12"/>
  <c r="BG250" i="12"/>
  <c r="BF250" i="12"/>
  <c r="T250" i="12"/>
  <c r="R250" i="12"/>
  <c r="P250" i="12"/>
  <c r="BI248" i="12"/>
  <c r="BH248" i="12"/>
  <c r="BG248" i="12"/>
  <c r="BF248" i="12"/>
  <c r="T248" i="12"/>
  <c r="R248" i="12"/>
  <c r="P248" i="12"/>
  <c r="BI245" i="12"/>
  <c r="BH245" i="12"/>
  <c r="BG245" i="12"/>
  <c r="BF245" i="12"/>
  <c r="T245" i="12"/>
  <c r="R245" i="12"/>
  <c r="P245" i="12"/>
  <c r="BI242" i="12"/>
  <c r="BH242" i="12"/>
  <c r="BG242" i="12"/>
  <c r="BF242" i="12"/>
  <c r="T242" i="12"/>
  <c r="R242" i="12"/>
  <c r="P242" i="12"/>
  <c r="BI239" i="12"/>
  <c r="BH239" i="12"/>
  <c r="BG239" i="12"/>
  <c r="BF239" i="12"/>
  <c r="T239" i="12"/>
  <c r="R239" i="12"/>
  <c r="P239" i="12"/>
  <c r="BI237" i="12"/>
  <c r="BH237" i="12"/>
  <c r="BG237" i="12"/>
  <c r="BF237" i="12"/>
  <c r="T237" i="12"/>
  <c r="R237" i="12"/>
  <c r="P237" i="12"/>
  <c r="BI235" i="12"/>
  <c r="BH235" i="12"/>
  <c r="BG235" i="12"/>
  <c r="BF235" i="12"/>
  <c r="T235" i="12"/>
  <c r="R235" i="12"/>
  <c r="P235" i="12"/>
  <c r="BI233" i="12"/>
  <c r="BH233" i="12"/>
  <c r="BG233" i="12"/>
  <c r="BF233" i="12"/>
  <c r="T233" i="12"/>
  <c r="R233" i="12"/>
  <c r="P233" i="12"/>
  <c r="BI230" i="12"/>
  <c r="BH230" i="12"/>
  <c r="BG230" i="12"/>
  <c r="BF230" i="12"/>
  <c r="T230" i="12"/>
  <c r="R230" i="12"/>
  <c r="P230" i="12"/>
  <c r="BI228" i="12"/>
  <c r="BH228" i="12"/>
  <c r="BG228" i="12"/>
  <c r="BF228" i="12"/>
  <c r="T228" i="12"/>
  <c r="R228" i="12"/>
  <c r="P228" i="12"/>
  <c r="BI225" i="12"/>
  <c r="BH225" i="12"/>
  <c r="BG225" i="12"/>
  <c r="BF225" i="12"/>
  <c r="T225" i="12"/>
  <c r="R225" i="12"/>
  <c r="P225" i="12"/>
  <c r="BI223" i="12"/>
  <c r="BH223" i="12"/>
  <c r="BG223" i="12"/>
  <c r="BF223" i="12"/>
  <c r="T223" i="12"/>
  <c r="R223" i="12"/>
  <c r="P223" i="12"/>
  <c r="BI220" i="12"/>
  <c r="BH220" i="12"/>
  <c r="BG220" i="12"/>
  <c r="BF220" i="12"/>
  <c r="T220" i="12"/>
  <c r="R220" i="12"/>
  <c r="P220" i="12"/>
  <c r="BI217" i="12"/>
  <c r="BH217" i="12"/>
  <c r="BG217" i="12"/>
  <c r="BF217" i="12"/>
  <c r="T217" i="12"/>
  <c r="R217" i="12"/>
  <c r="P217" i="12"/>
  <c r="BI214" i="12"/>
  <c r="BH214" i="12"/>
  <c r="BG214" i="12"/>
  <c r="BF214" i="12"/>
  <c r="T214" i="12"/>
  <c r="R214" i="12"/>
  <c r="P214" i="12"/>
  <c r="BI211" i="12"/>
  <c r="BH211" i="12"/>
  <c r="BG211" i="12"/>
  <c r="BF211" i="12"/>
  <c r="T211" i="12"/>
  <c r="R211" i="12"/>
  <c r="P211" i="12"/>
  <c r="BI208" i="12"/>
  <c r="BH208" i="12"/>
  <c r="BG208" i="12"/>
  <c r="BF208" i="12"/>
  <c r="T208" i="12"/>
  <c r="R208" i="12"/>
  <c r="P208" i="12"/>
  <c r="BI205" i="12"/>
  <c r="BH205" i="12"/>
  <c r="BG205" i="12"/>
  <c r="BF205" i="12"/>
  <c r="T205" i="12"/>
  <c r="R205" i="12"/>
  <c r="P205" i="12"/>
  <c r="BI200" i="12"/>
  <c r="BH200" i="12"/>
  <c r="BG200" i="12"/>
  <c r="BF200" i="12"/>
  <c r="T200" i="12"/>
  <c r="R200" i="12"/>
  <c r="P200" i="12"/>
  <c r="BI198" i="12"/>
  <c r="BH198" i="12"/>
  <c r="BG198" i="12"/>
  <c r="BF198" i="12"/>
  <c r="T198" i="12"/>
  <c r="R198" i="12"/>
  <c r="P198" i="12"/>
  <c r="BI196" i="12"/>
  <c r="BH196" i="12"/>
  <c r="BG196" i="12"/>
  <c r="BF196" i="12"/>
  <c r="T196" i="12"/>
  <c r="R196" i="12"/>
  <c r="P196" i="12"/>
  <c r="BI193" i="12"/>
  <c r="BH193" i="12"/>
  <c r="BG193" i="12"/>
  <c r="BF193" i="12"/>
  <c r="T193" i="12"/>
  <c r="R193" i="12"/>
  <c r="P193" i="12"/>
  <c r="BI190" i="12"/>
  <c r="BH190" i="12"/>
  <c r="BG190" i="12"/>
  <c r="BF190" i="12"/>
  <c r="T190" i="12"/>
  <c r="R190" i="12"/>
  <c r="P190" i="12"/>
  <c r="BI188" i="12"/>
  <c r="BH188" i="12"/>
  <c r="BG188" i="12"/>
  <c r="BF188" i="12"/>
  <c r="T188" i="12"/>
  <c r="R188" i="12"/>
  <c r="P188" i="12"/>
  <c r="BI186" i="12"/>
  <c r="BH186" i="12"/>
  <c r="BG186" i="12"/>
  <c r="BF186" i="12"/>
  <c r="T186" i="12"/>
  <c r="R186" i="12"/>
  <c r="P186" i="12"/>
  <c r="BI183" i="12"/>
  <c r="BH183" i="12"/>
  <c r="BG183" i="12"/>
  <c r="BF183" i="12"/>
  <c r="T183" i="12"/>
  <c r="R183" i="12"/>
  <c r="P183" i="12"/>
  <c r="BI178" i="12"/>
  <c r="BH178" i="12"/>
  <c r="BG178" i="12"/>
  <c r="BF178" i="12"/>
  <c r="T178" i="12"/>
  <c r="R178" i="12"/>
  <c r="P178" i="12"/>
  <c r="BI176" i="12"/>
  <c r="BH176" i="12"/>
  <c r="BG176" i="12"/>
  <c r="BF176" i="12"/>
  <c r="T176" i="12"/>
  <c r="R176" i="12"/>
  <c r="P176" i="12"/>
  <c r="BI173" i="12"/>
  <c r="BH173" i="12"/>
  <c r="BG173" i="12"/>
  <c r="BF173" i="12"/>
  <c r="T173" i="12"/>
  <c r="R173" i="12"/>
  <c r="P173" i="12"/>
  <c r="BI171" i="12"/>
  <c r="BH171" i="12"/>
  <c r="BG171" i="12"/>
  <c r="BF171" i="12"/>
  <c r="T171" i="12"/>
  <c r="R171" i="12"/>
  <c r="P171" i="12"/>
  <c r="BI168" i="12"/>
  <c r="BH168" i="12"/>
  <c r="BG168" i="12"/>
  <c r="BF168" i="12"/>
  <c r="T168" i="12"/>
  <c r="R168" i="12"/>
  <c r="P168" i="12"/>
  <c r="BI165" i="12"/>
  <c r="BH165" i="12"/>
  <c r="BG165" i="12"/>
  <c r="BF165" i="12"/>
  <c r="T165" i="12"/>
  <c r="R165" i="12"/>
  <c r="P165" i="12"/>
  <c r="BI162" i="12"/>
  <c r="BH162" i="12"/>
  <c r="BG162" i="12"/>
  <c r="BF162" i="12"/>
  <c r="T162" i="12"/>
  <c r="R162" i="12"/>
  <c r="P162" i="12"/>
  <c r="BI159" i="12"/>
  <c r="BH159" i="12"/>
  <c r="BG159" i="12"/>
  <c r="BF159" i="12"/>
  <c r="T159" i="12"/>
  <c r="R159" i="12"/>
  <c r="P159" i="12"/>
  <c r="BI156" i="12"/>
  <c r="BH156" i="12"/>
  <c r="BG156" i="12"/>
  <c r="BF156" i="12"/>
  <c r="T156" i="12"/>
  <c r="R156" i="12"/>
  <c r="P156" i="12"/>
  <c r="BI153" i="12"/>
  <c r="BH153" i="12"/>
  <c r="BG153" i="12"/>
  <c r="BF153" i="12"/>
  <c r="T153" i="12"/>
  <c r="R153" i="12"/>
  <c r="P153" i="12"/>
  <c r="BI150" i="12"/>
  <c r="BH150" i="12"/>
  <c r="BG150" i="12"/>
  <c r="BF150" i="12"/>
  <c r="T150" i="12"/>
  <c r="R150" i="12"/>
  <c r="P150" i="12"/>
  <c r="BI147" i="12"/>
  <c r="BH147" i="12"/>
  <c r="BG147" i="12"/>
  <c r="BF147" i="12"/>
  <c r="T147" i="12"/>
  <c r="R147" i="12"/>
  <c r="P147" i="12"/>
  <c r="BI144" i="12"/>
  <c r="BH144" i="12"/>
  <c r="BG144" i="12"/>
  <c r="BF144" i="12"/>
  <c r="T144" i="12"/>
  <c r="R144" i="12"/>
  <c r="P144" i="12"/>
  <c r="BI141" i="12"/>
  <c r="BH141" i="12"/>
  <c r="BG141" i="12"/>
  <c r="BF141" i="12"/>
  <c r="T141" i="12"/>
  <c r="R141" i="12"/>
  <c r="P141" i="12"/>
  <c r="BI138" i="12"/>
  <c r="BH138" i="12"/>
  <c r="BG138" i="12"/>
  <c r="BF138" i="12"/>
  <c r="T138" i="12"/>
  <c r="R138" i="12"/>
  <c r="P138" i="12"/>
  <c r="BI135" i="12"/>
  <c r="BH135" i="12"/>
  <c r="BG135" i="12"/>
  <c r="BF135" i="12"/>
  <c r="T135" i="12"/>
  <c r="R135" i="12"/>
  <c r="P135" i="12"/>
  <c r="BI132" i="12"/>
  <c r="BH132" i="12"/>
  <c r="BG132" i="12"/>
  <c r="BF132" i="12"/>
  <c r="T132" i="12"/>
  <c r="R132" i="12"/>
  <c r="P132" i="12"/>
  <c r="BI129" i="12"/>
  <c r="BH129" i="12"/>
  <c r="BG129" i="12"/>
  <c r="BF129" i="12"/>
  <c r="T129" i="12"/>
  <c r="R129" i="12"/>
  <c r="P129" i="12"/>
  <c r="BI127" i="12"/>
  <c r="BH127" i="12"/>
  <c r="BG127" i="12"/>
  <c r="BF127" i="12"/>
  <c r="T127" i="12"/>
  <c r="R127" i="12"/>
  <c r="P127" i="12"/>
  <c r="BI124" i="12"/>
  <c r="BH124" i="12"/>
  <c r="BG124" i="12"/>
  <c r="BF124" i="12"/>
  <c r="T124" i="12"/>
  <c r="R124" i="12"/>
  <c r="P124" i="12"/>
  <c r="BI122" i="12"/>
  <c r="BH122" i="12"/>
  <c r="BG122" i="12"/>
  <c r="BF122" i="12"/>
  <c r="T122" i="12"/>
  <c r="R122" i="12"/>
  <c r="P122" i="12"/>
  <c r="BI120" i="12"/>
  <c r="BH120" i="12"/>
  <c r="BG120" i="12"/>
  <c r="BF120" i="12"/>
  <c r="T120" i="12"/>
  <c r="R120" i="12"/>
  <c r="P120" i="12"/>
  <c r="BI118" i="12"/>
  <c r="BH118" i="12"/>
  <c r="BG118" i="12"/>
  <c r="BF118" i="12"/>
  <c r="T118" i="12"/>
  <c r="R118" i="12"/>
  <c r="P118" i="12"/>
  <c r="BI116" i="12"/>
  <c r="BH116" i="12"/>
  <c r="BG116" i="12"/>
  <c r="BF116" i="12"/>
  <c r="T116" i="12"/>
  <c r="R116" i="12"/>
  <c r="P116" i="12"/>
  <c r="BI114" i="12"/>
  <c r="BH114" i="12"/>
  <c r="BG114" i="12"/>
  <c r="BF114" i="12"/>
  <c r="T114" i="12"/>
  <c r="R114" i="12"/>
  <c r="P114" i="12"/>
  <c r="BI110" i="12"/>
  <c r="BH110" i="12"/>
  <c r="BG110" i="12"/>
  <c r="BF110" i="12"/>
  <c r="T110" i="12"/>
  <c r="R110" i="12"/>
  <c r="P110" i="12"/>
  <c r="BI107" i="12"/>
  <c r="BH107" i="12"/>
  <c r="BG107" i="12"/>
  <c r="BF107" i="12"/>
  <c r="T107" i="12"/>
  <c r="R107" i="12"/>
  <c r="P107" i="12"/>
  <c r="BI104" i="12"/>
  <c r="BH104" i="12"/>
  <c r="BG104" i="12"/>
  <c r="BF104" i="12"/>
  <c r="T104" i="12"/>
  <c r="R104" i="12"/>
  <c r="P104" i="12"/>
  <c r="BI101" i="12"/>
  <c r="BH101" i="12"/>
  <c r="BG101" i="12"/>
  <c r="BF101" i="12"/>
  <c r="T101" i="12"/>
  <c r="R101" i="12"/>
  <c r="P101" i="12"/>
  <c r="BI98" i="12"/>
  <c r="BH98" i="12"/>
  <c r="BG98" i="12"/>
  <c r="BF98" i="12"/>
  <c r="T98" i="12"/>
  <c r="R98" i="12"/>
  <c r="P98" i="12"/>
  <c r="BI95" i="12"/>
  <c r="BH95" i="12"/>
  <c r="BG95" i="12"/>
  <c r="BF95" i="12"/>
  <c r="T95" i="12"/>
  <c r="R95" i="12"/>
  <c r="P95" i="12"/>
  <c r="BI92" i="12"/>
  <c r="BH92" i="12"/>
  <c r="BG92" i="12"/>
  <c r="BF92" i="12"/>
  <c r="T92" i="12"/>
  <c r="R92" i="12"/>
  <c r="P92" i="12"/>
  <c r="BI89" i="12"/>
  <c r="BH89" i="12"/>
  <c r="BG89" i="12"/>
  <c r="BF89" i="12"/>
  <c r="T89" i="12"/>
  <c r="R89" i="12"/>
  <c r="P89" i="12"/>
  <c r="J84" i="12"/>
  <c r="J83" i="12"/>
  <c r="F81" i="12"/>
  <c r="E79" i="12"/>
  <c r="J55" i="12"/>
  <c r="J54" i="12"/>
  <c r="F52" i="12"/>
  <c r="E50" i="12"/>
  <c r="J18" i="12"/>
  <c r="E18" i="12"/>
  <c r="F84" i="12" s="1"/>
  <c r="J17" i="12"/>
  <c r="J15" i="12"/>
  <c r="E15" i="12"/>
  <c r="F83" i="12" s="1"/>
  <c r="J14" i="12"/>
  <c r="J12" i="12"/>
  <c r="J52" i="12"/>
  <c r="E7" i="12"/>
  <c r="E48" i="12"/>
  <c r="J37" i="11"/>
  <c r="J36" i="11"/>
  <c r="AY64" i="1" s="1"/>
  <c r="J35" i="11"/>
  <c r="AX64" i="1"/>
  <c r="BI221" i="11"/>
  <c r="BH221" i="11"/>
  <c r="BG221" i="11"/>
  <c r="BF221" i="11"/>
  <c r="T221" i="11"/>
  <c r="R221" i="11"/>
  <c r="P221" i="11"/>
  <c r="BI218" i="11"/>
  <c r="BH218" i="11"/>
  <c r="BG218" i="11"/>
  <c r="BF218" i="11"/>
  <c r="T218" i="11"/>
  <c r="R218" i="11"/>
  <c r="P218" i="11"/>
  <c r="BI215" i="11"/>
  <c r="BH215" i="11"/>
  <c r="BG215" i="11"/>
  <c r="BF215" i="11"/>
  <c r="T215" i="11"/>
  <c r="R215" i="11"/>
  <c r="P215" i="11"/>
  <c r="BI211" i="11"/>
  <c r="BH211" i="11"/>
  <c r="BG211" i="11"/>
  <c r="BF211" i="11"/>
  <c r="T211" i="11"/>
  <c r="R211" i="11"/>
  <c r="P211" i="11"/>
  <c r="BI206" i="11"/>
  <c r="BH206" i="11"/>
  <c r="BG206" i="11"/>
  <c r="BF206" i="11"/>
  <c r="T206" i="11"/>
  <c r="T205" i="11"/>
  <c r="R206" i="11"/>
  <c r="R205" i="11"/>
  <c r="P206" i="11"/>
  <c r="P205" i="11"/>
  <c r="BI201" i="11"/>
  <c r="BH201" i="11"/>
  <c r="BG201" i="11"/>
  <c r="BF201" i="11"/>
  <c r="T201" i="11"/>
  <c r="R201" i="11"/>
  <c r="P201" i="11"/>
  <c r="BI199" i="11"/>
  <c r="BH199" i="11"/>
  <c r="BG199" i="11"/>
  <c r="BF199" i="11"/>
  <c r="T199" i="11"/>
  <c r="R199" i="11"/>
  <c r="P199" i="11"/>
  <c r="BI197" i="11"/>
  <c r="BH197" i="11"/>
  <c r="BG197" i="11"/>
  <c r="BF197" i="11"/>
  <c r="T197" i="11"/>
  <c r="R197" i="11"/>
  <c r="P197" i="11"/>
  <c r="BI194" i="11"/>
  <c r="BH194" i="11"/>
  <c r="BG194" i="11"/>
  <c r="BF194" i="11"/>
  <c r="T194" i="11"/>
  <c r="R194" i="11"/>
  <c r="P194" i="11"/>
  <c r="BI192" i="11"/>
  <c r="BH192" i="11"/>
  <c r="BG192" i="11"/>
  <c r="BF192" i="11"/>
  <c r="T192" i="11"/>
  <c r="R192" i="11"/>
  <c r="P192" i="11"/>
  <c r="BI188" i="11"/>
  <c r="BH188" i="11"/>
  <c r="BG188" i="11"/>
  <c r="BF188" i="11"/>
  <c r="T188" i="11"/>
  <c r="R188" i="11"/>
  <c r="P188" i="11"/>
  <c r="BI184" i="11"/>
  <c r="BH184" i="11"/>
  <c r="BG184" i="11"/>
  <c r="BF184" i="11"/>
  <c r="T184" i="11"/>
  <c r="R184" i="11"/>
  <c r="P184" i="11"/>
  <c r="BI180" i="11"/>
  <c r="BH180" i="11"/>
  <c r="BG180" i="11"/>
  <c r="BF180" i="11"/>
  <c r="T180" i="11"/>
  <c r="R180" i="11"/>
  <c r="P180" i="11"/>
  <c r="BI172" i="11"/>
  <c r="BH172" i="11"/>
  <c r="BG172" i="11"/>
  <c r="BF172" i="11"/>
  <c r="T172" i="11"/>
  <c r="T171" i="11"/>
  <c r="R172" i="11"/>
  <c r="R171" i="11"/>
  <c r="P172" i="11"/>
  <c r="P171" i="11"/>
  <c r="BI165" i="11"/>
  <c r="BH165" i="11"/>
  <c r="BG165" i="11"/>
  <c r="BF165" i="11"/>
  <c r="T165" i="11"/>
  <c r="T158" i="11"/>
  <c r="R165" i="11"/>
  <c r="P165" i="11"/>
  <c r="P158" i="11"/>
  <c r="BI159" i="11"/>
  <c r="BH159" i="11"/>
  <c r="BG159" i="11"/>
  <c r="BF159" i="11"/>
  <c r="T159" i="11"/>
  <c r="R159" i="11"/>
  <c r="R158" i="11" s="1"/>
  <c r="P159" i="11"/>
  <c r="BI152" i="11"/>
  <c r="BH152" i="11"/>
  <c r="BG152" i="11"/>
  <c r="BF152" i="11"/>
  <c r="T152" i="11"/>
  <c r="R152" i="11"/>
  <c r="P152" i="11"/>
  <c r="BI148" i="11"/>
  <c r="BH148" i="11"/>
  <c r="BG148" i="11"/>
  <c r="BF148" i="11"/>
  <c r="T148" i="11"/>
  <c r="R148" i="11"/>
  <c r="P148" i="11"/>
  <c r="BI142" i="11"/>
  <c r="BH142" i="11"/>
  <c r="BG142" i="11"/>
  <c r="BF142" i="11"/>
  <c r="T142" i="11"/>
  <c r="R142" i="11"/>
  <c r="P142" i="11"/>
  <c r="BI134" i="11"/>
  <c r="BH134" i="11"/>
  <c r="BG134" i="11"/>
  <c r="BF134" i="11"/>
  <c r="T134" i="11"/>
  <c r="R134" i="11"/>
  <c r="P134" i="11"/>
  <c r="BI128" i="11"/>
  <c r="BH128" i="11"/>
  <c r="BG128" i="11"/>
  <c r="BF128" i="11"/>
  <c r="T128" i="11"/>
  <c r="R128" i="11"/>
  <c r="P128" i="11"/>
  <c r="BI122" i="11"/>
  <c r="BH122" i="11"/>
  <c r="BG122" i="11"/>
  <c r="BF122" i="11"/>
  <c r="T122" i="11"/>
  <c r="R122" i="11"/>
  <c r="P122" i="11"/>
  <c r="BI115" i="11"/>
  <c r="BH115" i="11"/>
  <c r="BG115" i="11"/>
  <c r="BF115" i="11"/>
  <c r="T115" i="11"/>
  <c r="R115" i="11"/>
  <c r="P115" i="11"/>
  <c r="BI107" i="11"/>
  <c r="BH107" i="11"/>
  <c r="BG107" i="11"/>
  <c r="BF107" i="11"/>
  <c r="T107" i="11"/>
  <c r="R107" i="11"/>
  <c r="P107" i="11"/>
  <c r="BI102" i="11"/>
  <c r="BH102" i="11"/>
  <c r="BG102" i="11"/>
  <c r="BF102" i="11"/>
  <c r="T102" i="11"/>
  <c r="R102" i="11"/>
  <c r="P102" i="11"/>
  <c r="BI97" i="11"/>
  <c r="BH97" i="11"/>
  <c r="BG97" i="11"/>
  <c r="BF97" i="11"/>
  <c r="T97" i="11"/>
  <c r="R97" i="11"/>
  <c r="P97" i="11"/>
  <c r="BI90" i="11"/>
  <c r="BH90" i="11"/>
  <c r="BG90" i="11"/>
  <c r="BF90" i="11"/>
  <c r="T90" i="11"/>
  <c r="R90" i="11"/>
  <c r="P90" i="11"/>
  <c r="F81" i="11"/>
  <c r="E79" i="11"/>
  <c r="F52" i="11"/>
  <c r="E50" i="11"/>
  <c r="J24" i="11"/>
  <c r="E24" i="11"/>
  <c r="J84" i="11" s="1"/>
  <c r="J23" i="11"/>
  <c r="J21" i="11"/>
  <c r="E21" i="11"/>
  <c r="J54" i="11" s="1"/>
  <c r="J20" i="11"/>
  <c r="J18" i="11"/>
  <c r="E18" i="11"/>
  <c r="F84" i="11" s="1"/>
  <c r="J17" i="11"/>
  <c r="J15" i="11"/>
  <c r="E15" i="11"/>
  <c r="F54" i="11" s="1"/>
  <c r="J14" i="11"/>
  <c r="J12" i="11"/>
  <c r="J81" i="11"/>
  <c r="E7" i="11"/>
  <c r="E77" i="11"/>
  <c r="J130" i="10"/>
  <c r="J37" i="10"/>
  <c r="J36" i="10"/>
  <c r="AY63" i="1"/>
  <c r="J35" i="10"/>
  <c r="AX63" i="1"/>
  <c r="BI191" i="10"/>
  <c r="BH191" i="10"/>
  <c r="BG191" i="10"/>
  <c r="BF191" i="10"/>
  <c r="T191" i="10"/>
  <c r="T190" i="10"/>
  <c r="T189" i="10" s="1"/>
  <c r="R191" i="10"/>
  <c r="R190" i="10"/>
  <c r="R189" i="10" s="1"/>
  <c r="P191" i="10"/>
  <c r="P190" i="10"/>
  <c r="P189" i="10" s="1"/>
  <c r="BI185" i="10"/>
  <c r="BH185" i="10"/>
  <c r="BG185" i="10"/>
  <c r="BF185" i="10"/>
  <c r="T185" i="10"/>
  <c r="R185" i="10"/>
  <c r="P185" i="10"/>
  <c r="BI182" i="10"/>
  <c r="BH182" i="10"/>
  <c r="BG182" i="10"/>
  <c r="BF182" i="10"/>
  <c r="T182" i="10"/>
  <c r="R182" i="10"/>
  <c r="P182" i="10"/>
  <c r="BI176" i="10"/>
  <c r="BH176" i="10"/>
  <c r="BG176" i="10"/>
  <c r="BF176" i="10"/>
  <c r="T176" i="10"/>
  <c r="T175" i="10"/>
  <c r="R176" i="10"/>
  <c r="R175" i="10"/>
  <c r="P176" i="10"/>
  <c r="P175" i="10" s="1"/>
  <c r="BI173" i="10"/>
  <c r="BH173" i="10"/>
  <c r="BG173" i="10"/>
  <c r="BF173" i="10"/>
  <c r="T173" i="10"/>
  <c r="R173" i="10"/>
  <c r="P173" i="10"/>
  <c r="BI169" i="10"/>
  <c r="BH169" i="10"/>
  <c r="BG169" i="10"/>
  <c r="BF169" i="10"/>
  <c r="T169" i="10"/>
  <c r="R169" i="10"/>
  <c r="P169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R151" i="10"/>
  <c r="P151" i="10"/>
  <c r="BI148" i="10"/>
  <c r="BH148" i="10"/>
  <c r="BG148" i="10"/>
  <c r="BF148" i="10"/>
  <c r="T148" i="10"/>
  <c r="R148" i="10"/>
  <c r="P148" i="10"/>
  <c r="BI144" i="10"/>
  <c r="BH144" i="10"/>
  <c r="BG144" i="10"/>
  <c r="BF144" i="10"/>
  <c r="T144" i="10"/>
  <c r="R144" i="10"/>
  <c r="P144" i="10"/>
  <c r="BI141" i="10"/>
  <c r="BH141" i="10"/>
  <c r="BG141" i="10"/>
  <c r="BF141" i="10"/>
  <c r="T141" i="10"/>
  <c r="R141" i="10"/>
  <c r="P141" i="10"/>
  <c r="BI138" i="10"/>
  <c r="BH138" i="10"/>
  <c r="BG138" i="10"/>
  <c r="BF138" i="10"/>
  <c r="T138" i="10"/>
  <c r="R138" i="10"/>
  <c r="P138" i="10"/>
  <c r="BI135" i="10"/>
  <c r="BH135" i="10"/>
  <c r="BG135" i="10"/>
  <c r="BF135" i="10"/>
  <c r="T135" i="10"/>
  <c r="R135" i="10"/>
  <c r="P135" i="10"/>
  <c r="BI132" i="10"/>
  <c r="BH132" i="10"/>
  <c r="BG132" i="10"/>
  <c r="BF132" i="10"/>
  <c r="T132" i="10"/>
  <c r="R132" i="10"/>
  <c r="P132" i="10"/>
  <c r="J63" i="10"/>
  <c r="BI120" i="10"/>
  <c r="BH120" i="10"/>
  <c r="BG120" i="10"/>
  <c r="BF120" i="10"/>
  <c r="T120" i="10"/>
  <c r="R120" i="10"/>
  <c r="P120" i="10"/>
  <c r="BI117" i="10"/>
  <c r="BH117" i="10"/>
  <c r="BG117" i="10"/>
  <c r="BF117" i="10"/>
  <c r="T117" i="10"/>
  <c r="R117" i="10"/>
  <c r="P117" i="10"/>
  <c r="BI112" i="10"/>
  <c r="BH112" i="10"/>
  <c r="BG112" i="10"/>
  <c r="BF112" i="10"/>
  <c r="T112" i="10"/>
  <c r="R112" i="10"/>
  <c r="P112" i="10"/>
  <c r="BI100" i="10"/>
  <c r="BH100" i="10"/>
  <c r="BG100" i="10"/>
  <c r="BF100" i="10"/>
  <c r="T100" i="10"/>
  <c r="R100" i="10"/>
  <c r="R90" i="10" s="1"/>
  <c r="P100" i="10"/>
  <c r="P90" i="10"/>
  <c r="BI95" i="10"/>
  <c r="BH95" i="10"/>
  <c r="BG95" i="10"/>
  <c r="BF95" i="10"/>
  <c r="T95" i="10"/>
  <c r="R95" i="10"/>
  <c r="P95" i="10"/>
  <c r="BI91" i="10"/>
  <c r="BH91" i="10"/>
  <c r="BG91" i="10"/>
  <c r="BF91" i="10"/>
  <c r="T91" i="10"/>
  <c r="T90" i="10" s="1"/>
  <c r="R91" i="10"/>
  <c r="P91" i="10"/>
  <c r="J84" i="10"/>
  <c r="F84" i="10"/>
  <c r="F82" i="10"/>
  <c r="E80" i="10"/>
  <c r="J54" i="10"/>
  <c r="F54" i="10"/>
  <c r="F52" i="10"/>
  <c r="E50" i="10"/>
  <c r="J24" i="10"/>
  <c r="E24" i="10"/>
  <c r="J55" i="10" s="1"/>
  <c r="J23" i="10"/>
  <c r="J18" i="10"/>
  <c r="E18" i="10"/>
  <c r="F85" i="10" s="1"/>
  <c r="J17" i="10"/>
  <c r="J12" i="10"/>
  <c r="J82" i="10"/>
  <c r="E7" i="10"/>
  <c r="E78" i="10" s="1"/>
  <c r="J163" i="9"/>
  <c r="J37" i="9"/>
  <c r="J36" i="9"/>
  <c r="AY62" i="1"/>
  <c r="J35" i="9"/>
  <c r="AX62" i="1"/>
  <c r="BI170" i="9"/>
  <c r="BH170" i="9"/>
  <c r="BG170" i="9"/>
  <c r="BF170" i="9"/>
  <c r="T170" i="9"/>
  <c r="T169" i="9" s="1"/>
  <c r="R170" i="9"/>
  <c r="R169" i="9"/>
  <c r="P170" i="9"/>
  <c r="P169" i="9"/>
  <c r="BI165" i="9"/>
  <c r="BH165" i="9"/>
  <c r="BG165" i="9"/>
  <c r="BF165" i="9"/>
  <c r="T165" i="9"/>
  <c r="T164" i="9"/>
  <c r="R165" i="9"/>
  <c r="R164" i="9" s="1"/>
  <c r="P165" i="9"/>
  <c r="P164" i="9"/>
  <c r="J62" i="9"/>
  <c r="BI158" i="9"/>
  <c r="BH158" i="9"/>
  <c r="BG158" i="9"/>
  <c r="BF158" i="9"/>
  <c r="T158" i="9"/>
  <c r="R158" i="9"/>
  <c r="P158" i="9"/>
  <c r="BI155" i="9"/>
  <c r="BH155" i="9"/>
  <c r="BG155" i="9"/>
  <c r="BF155" i="9"/>
  <c r="T155" i="9"/>
  <c r="R155" i="9"/>
  <c r="P155" i="9"/>
  <c r="BI150" i="9"/>
  <c r="BH150" i="9"/>
  <c r="BG150" i="9"/>
  <c r="BF150" i="9"/>
  <c r="T150" i="9"/>
  <c r="R150" i="9"/>
  <c r="P150" i="9"/>
  <c r="BI147" i="9"/>
  <c r="BH147" i="9"/>
  <c r="BG147" i="9"/>
  <c r="BF147" i="9"/>
  <c r="T147" i="9"/>
  <c r="R147" i="9"/>
  <c r="P147" i="9"/>
  <c r="BI143" i="9"/>
  <c r="BH143" i="9"/>
  <c r="BG143" i="9"/>
  <c r="BF143" i="9"/>
  <c r="T143" i="9"/>
  <c r="R143" i="9"/>
  <c r="P143" i="9"/>
  <c r="BI139" i="9"/>
  <c r="BH139" i="9"/>
  <c r="BG139" i="9"/>
  <c r="BF139" i="9"/>
  <c r="T139" i="9"/>
  <c r="R139" i="9"/>
  <c r="P139" i="9"/>
  <c r="BI135" i="9"/>
  <c r="BH135" i="9"/>
  <c r="BG135" i="9"/>
  <c r="BF135" i="9"/>
  <c r="T135" i="9"/>
  <c r="R135" i="9"/>
  <c r="P135" i="9"/>
  <c r="BI130" i="9"/>
  <c r="BH130" i="9"/>
  <c r="BG130" i="9"/>
  <c r="BF130" i="9"/>
  <c r="T130" i="9"/>
  <c r="R130" i="9"/>
  <c r="P130" i="9"/>
  <c r="BI126" i="9"/>
  <c r="BH126" i="9"/>
  <c r="BG126" i="9"/>
  <c r="BF126" i="9"/>
  <c r="T126" i="9"/>
  <c r="R126" i="9"/>
  <c r="P126" i="9"/>
  <c r="BI121" i="9"/>
  <c r="BH121" i="9"/>
  <c r="BG121" i="9"/>
  <c r="BF121" i="9"/>
  <c r="T121" i="9"/>
  <c r="R121" i="9"/>
  <c r="P121" i="9"/>
  <c r="BI119" i="9"/>
  <c r="BH119" i="9"/>
  <c r="BG119" i="9"/>
  <c r="BF119" i="9"/>
  <c r="T119" i="9"/>
  <c r="R119" i="9"/>
  <c r="P119" i="9"/>
  <c r="BI115" i="9"/>
  <c r="BH115" i="9"/>
  <c r="BG115" i="9"/>
  <c r="BF115" i="9"/>
  <c r="T115" i="9"/>
  <c r="R115" i="9"/>
  <c r="P115" i="9"/>
  <c r="BI111" i="9"/>
  <c r="BH111" i="9"/>
  <c r="BG111" i="9"/>
  <c r="BF111" i="9"/>
  <c r="T111" i="9"/>
  <c r="R111" i="9"/>
  <c r="P111" i="9"/>
  <c r="BI106" i="9"/>
  <c r="BH106" i="9"/>
  <c r="BG106" i="9"/>
  <c r="BF106" i="9"/>
  <c r="T106" i="9"/>
  <c r="R106" i="9"/>
  <c r="P106" i="9"/>
  <c r="BI102" i="9"/>
  <c r="BH102" i="9"/>
  <c r="BG102" i="9"/>
  <c r="BF102" i="9"/>
  <c r="T102" i="9"/>
  <c r="R102" i="9"/>
  <c r="P102" i="9"/>
  <c r="BI98" i="9"/>
  <c r="BH98" i="9"/>
  <c r="BG98" i="9"/>
  <c r="BF98" i="9"/>
  <c r="T98" i="9"/>
  <c r="R98" i="9"/>
  <c r="P98" i="9"/>
  <c r="BI92" i="9"/>
  <c r="BH92" i="9"/>
  <c r="BG92" i="9"/>
  <c r="BF92" i="9"/>
  <c r="T92" i="9"/>
  <c r="R92" i="9"/>
  <c r="P92" i="9"/>
  <c r="BI87" i="9"/>
  <c r="BH87" i="9"/>
  <c r="BG87" i="9"/>
  <c r="BF87" i="9"/>
  <c r="T87" i="9"/>
  <c r="R87" i="9"/>
  <c r="P87" i="9"/>
  <c r="J80" i="9"/>
  <c r="F80" i="9"/>
  <c r="F78" i="9"/>
  <c r="E76" i="9"/>
  <c r="J54" i="9"/>
  <c r="F54" i="9"/>
  <c r="F52" i="9"/>
  <c r="E50" i="9"/>
  <c r="J24" i="9"/>
  <c r="E24" i="9"/>
  <c r="J55" i="9" s="1"/>
  <c r="J23" i="9"/>
  <c r="J18" i="9"/>
  <c r="E18" i="9"/>
  <c r="F81" i="9"/>
  <c r="J17" i="9"/>
  <c r="J12" i="9"/>
  <c r="J52" i="9" s="1"/>
  <c r="E7" i="9"/>
  <c r="E48" i="9" s="1"/>
  <c r="J37" i="8"/>
  <c r="J36" i="8"/>
  <c r="AY61" i="1" s="1"/>
  <c r="J35" i="8"/>
  <c r="AX61" i="1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3" i="8"/>
  <c r="BH133" i="8"/>
  <c r="BG133" i="8"/>
  <c r="BF133" i="8"/>
  <c r="T133" i="8"/>
  <c r="R133" i="8"/>
  <c r="P133" i="8"/>
  <c r="BI129" i="8"/>
  <c r="BH129" i="8"/>
  <c r="BG129" i="8"/>
  <c r="BF129" i="8"/>
  <c r="T129" i="8"/>
  <c r="R129" i="8"/>
  <c r="P129" i="8"/>
  <c r="BI124" i="8"/>
  <c r="BH124" i="8"/>
  <c r="BG124" i="8"/>
  <c r="BF124" i="8"/>
  <c r="T124" i="8"/>
  <c r="R124" i="8"/>
  <c r="P124" i="8"/>
  <c r="BI119" i="8"/>
  <c r="BH119" i="8"/>
  <c r="BG119" i="8"/>
  <c r="BF119" i="8"/>
  <c r="T119" i="8"/>
  <c r="R119" i="8"/>
  <c r="P119" i="8"/>
  <c r="BI114" i="8"/>
  <c r="BH114" i="8"/>
  <c r="BG114" i="8"/>
  <c r="BF114" i="8"/>
  <c r="T114" i="8"/>
  <c r="R114" i="8"/>
  <c r="P114" i="8"/>
  <c r="BI109" i="8"/>
  <c r="BH109" i="8"/>
  <c r="BG109" i="8"/>
  <c r="BF109" i="8"/>
  <c r="T109" i="8"/>
  <c r="R109" i="8"/>
  <c r="P109" i="8"/>
  <c r="BI104" i="8"/>
  <c r="BH104" i="8"/>
  <c r="BG104" i="8"/>
  <c r="BF104" i="8"/>
  <c r="T104" i="8"/>
  <c r="R104" i="8"/>
  <c r="P104" i="8"/>
  <c r="BI99" i="8"/>
  <c r="BH99" i="8"/>
  <c r="BG99" i="8"/>
  <c r="BF99" i="8"/>
  <c r="T99" i="8"/>
  <c r="R99" i="8"/>
  <c r="P99" i="8"/>
  <c r="BI95" i="8"/>
  <c r="BH95" i="8"/>
  <c r="BG95" i="8"/>
  <c r="BF95" i="8"/>
  <c r="T95" i="8"/>
  <c r="R95" i="8"/>
  <c r="P95" i="8"/>
  <c r="BI90" i="8"/>
  <c r="BH90" i="8"/>
  <c r="BG90" i="8"/>
  <c r="BF90" i="8"/>
  <c r="T90" i="8"/>
  <c r="R90" i="8"/>
  <c r="P90" i="8"/>
  <c r="BI85" i="8"/>
  <c r="BH85" i="8"/>
  <c r="BG85" i="8"/>
  <c r="BF85" i="8"/>
  <c r="T85" i="8"/>
  <c r="R85" i="8"/>
  <c r="P85" i="8"/>
  <c r="J78" i="8"/>
  <c r="F78" i="8"/>
  <c r="F76" i="8"/>
  <c r="E74" i="8"/>
  <c r="J54" i="8"/>
  <c r="F54" i="8"/>
  <c r="F52" i="8"/>
  <c r="E50" i="8"/>
  <c r="J24" i="8"/>
  <c r="E24" i="8"/>
  <c r="J55" i="8"/>
  <c r="J23" i="8"/>
  <c r="J18" i="8"/>
  <c r="E18" i="8"/>
  <c r="F79" i="8" s="1"/>
  <c r="J17" i="8"/>
  <c r="J12" i="8"/>
  <c r="J76" i="8" s="1"/>
  <c r="E7" i="8"/>
  <c r="E72" i="8" s="1"/>
  <c r="J37" i="7"/>
  <c r="J36" i="7"/>
  <c r="AY60" i="1"/>
  <c r="J35" i="7"/>
  <c r="AX60" i="1"/>
  <c r="BI184" i="7"/>
  <c r="BH184" i="7"/>
  <c r="BG184" i="7"/>
  <c r="BF184" i="7"/>
  <c r="T184" i="7"/>
  <c r="R184" i="7"/>
  <c r="P184" i="7"/>
  <c r="BI180" i="7"/>
  <c r="BH180" i="7"/>
  <c r="BG180" i="7"/>
  <c r="BF180" i="7"/>
  <c r="T180" i="7"/>
  <c r="R180" i="7"/>
  <c r="P180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58" i="7"/>
  <c r="BH158" i="7"/>
  <c r="BG158" i="7"/>
  <c r="BF158" i="7"/>
  <c r="T158" i="7"/>
  <c r="R158" i="7"/>
  <c r="P158" i="7"/>
  <c r="BI153" i="7"/>
  <c r="BH153" i="7"/>
  <c r="BG153" i="7"/>
  <c r="BF153" i="7"/>
  <c r="T153" i="7"/>
  <c r="R153" i="7"/>
  <c r="P153" i="7"/>
  <c r="BI149" i="7"/>
  <c r="BH149" i="7"/>
  <c r="BG149" i="7"/>
  <c r="BF149" i="7"/>
  <c r="T149" i="7"/>
  <c r="R149" i="7"/>
  <c r="P149" i="7"/>
  <c r="BI145" i="7"/>
  <c r="BH145" i="7"/>
  <c r="BG145" i="7"/>
  <c r="BF145" i="7"/>
  <c r="T145" i="7"/>
  <c r="R145" i="7"/>
  <c r="P145" i="7"/>
  <c r="BI141" i="7"/>
  <c r="BH141" i="7"/>
  <c r="BG141" i="7"/>
  <c r="BF141" i="7"/>
  <c r="T141" i="7"/>
  <c r="R141" i="7"/>
  <c r="P141" i="7"/>
  <c r="BI137" i="7"/>
  <c r="BH137" i="7"/>
  <c r="BG137" i="7"/>
  <c r="BF137" i="7"/>
  <c r="T137" i="7"/>
  <c r="R137" i="7"/>
  <c r="P137" i="7"/>
  <c r="BI132" i="7"/>
  <c r="BH132" i="7"/>
  <c r="BG132" i="7"/>
  <c r="BF132" i="7"/>
  <c r="T132" i="7"/>
  <c r="R132" i="7"/>
  <c r="P132" i="7"/>
  <c r="BI128" i="7"/>
  <c r="BH128" i="7"/>
  <c r="BG128" i="7"/>
  <c r="BF128" i="7"/>
  <c r="T128" i="7"/>
  <c r="R128" i="7"/>
  <c r="P128" i="7"/>
  <c r="BI123" i="7"/>
  <c r="BH123" i="7"/>
  <c r="BG123" i="7"/>
  <c r="BF123" i="7"/>
  <c r="T123" i="7"/>
  <c r="R123" i="7"/>
  <c r="P123" i="7"/>
  <c r="BI116" i="7"/>
  <c r="BH116" i="7"/>
  <c r="BG116" i="7"/>
  <c r="BF116" i="7"/>
  <c r="T116" i="7"/>
  <c r="R116" i="7"/>
  <c r="P116" i="7"/>
  <c r="BI112" i="7"/>
  <c r="BH112" i="7"/>
  <c r="BG112" i="7"/>
  <c r="BF112" i="7"/>
  <c r="T112" i="7"/>
  <c r="R112" i="7"/>
  <c r="P112" i="7"/>
  <c r="BI108" i="7"/>
  <c r="BH108" i="7"/>
  <c r="BG108" i="7"/>
  <c r="BF108" i="7"/>
  <c r="T108" i="7"/>
  <c r="R108" i="7"/>
  <c r="P108" i="7"/>
  <c r="BI103" i="7"/>
  <c r="BH103" i="7"/>
  <c r="BG103" i="7"/>
  <c r="BF103" i="7"/>
  <c r="T103" i="7"/>
  <c r="R103" i="7"/>
  <c r="P103" i="7"/>
  <c r="BI95" i="7"/>
  <c r="BH95" i="7"/>
  <c r="BG95" i="7"/>
  <c r="BF95" i="7"/>
  <c r="T95" i="7"/>
  <c r="R95" i="7"/>
  <c r="P95" i="7"/>
  <c r="BI87" i="7"/>
  <c r="BH87" i="7"/>
  <c r="BG87" i="7"/>
  <c r="BF87" i="7"/>
  <c r="T87" i="7"/>
  <c r="R87" i="7"/>
  <c r="P87" i="7"/>
  <c r="J80" i="7"/>
  <c r="F80" i="7"/>
  <c r="F78" i="7"/>
  <c r="E76" i="7"/>
  <c r="J54" i="7"/>
  <c r="F54" i="7"/>
  <c r="F52" i="7"/>
  <c r="E50" i="7"/>
  <c r="J24" i="7"/>
  <c r="E24" i="7"/>
  <c r="J81" i="7" s="1"/>
  <c r="J23" i="7"/>
  <c r="J18" i="7"/>
  <c r="E18" i="7"/>
  <c r="F55" i="7"/>
  <c r="J17" i="7"/>
  <c r="J12" i="7"/>
  <c r="J78" i="7" s="1"/>
  <c r="E7" i="7"/>
  <c r="E74" i="7" s="1"/>
  <c r="J37" i="6"/>
  <c r="J36" i="6"/>
  <c r="AY59" i="1" s="1"/>
  <c r="J35" i="6"/>
  <c r="AX59" i="1"/>
  <c r="BI252" i="6"/>
  <c r="BH252" i="6"/>
  <c r="BG252" i="6"/>
  <c r="BF252" i="6"/>
  <c r="T252" i="6"/>
  <c r="R252" i="6"/>
  <c r="P252" i="6"/>
  <c r="BI249" i="6"/>
  <c r="BH249" i="6"/>
  <c r="BG249" i="6"/>
  <c r="BF249" i="6"/>
  <c r="T249" i="6"/>
  <c r="R249" i="6"/>
  <c r="P249" i="6"/>
  <c r="BI244" i="6"/>
  <c r="BH244" i="6"/>
  <c r="BG244" i="6"/>
  <c r="BF244" i="6"/>
  <c r="T244" i="6"/>
  <c r="R244" i="6"/>
  <c r="P244" i="6"/>
  <c r="BI240" i="6"/>
  <c r="BH240" i="6"/>
  <c r="BG240" i="6"/>
  <c r="BF240" i="6"/>
  <c r="T240" i="6"/>
  <c r="R240" i="6"/>
  <c r="P240" i="6"/>
  <c r="BI235" i="6"/>
  <c r="BH235" i="6"/>
  <c r="BG235" i="6"/>
  <c r="BF235" i="6"/>
  <c r="T235" i="6"/>
  <c r="R235" i="6"/>
  <c r="P235" i="6"/>
  <c r="BI231" i="6"/>
  <c r="BH231" i="6"/>
  <c r="BG231" i="6"/>
  <c r="BF231" i="6"/>
  <c r="T231" i="6"/>
  <c r="R231" i="6"/>
  <c r="P231" i="6"/>
  <c r="BI226" i="6"/>
  <c r="BH226" i="6"/>
  <c r="BG226" i="6"/>
  <c r="BF226" i="6"/>
  <c r="T226" i="6"/>
  <c r="R226" i="6"/>
  <c r="P226" i="6"/>
  <c r="BI223" i="6"/>
  <c r="BH223" i="6"/>
  <c r="BG223" i="6"/>
  <c r="BF223" i="6"/>
  <c r="T223" i="6"/>
  <c r="R223" i="6"/>
  <c r="P223" i="6"/>
  <c r="BI217" i="6"/>
  <c r="BH217" i="6"/>
  <c r="BG217" i="6"/>
  <c r="BF217" i="6"/>
  <c r="T217" i="6"/>
  <c r="R217" i="6"/>
  <c r="P217" i="6"/>
  <c r="BI211" i="6"/>
  <c r="BH211" i="6"/>
  <c r="BG211" i="6"/>
  <c r="BF211" i="6"/>
  <c r="T211" i="6"/>
  <c r="R211" i="6"/>
  <c r="P211" i="6"/>
  <c r="BI205" i="6"/>
  <c r="BH205" i="6"/>
  <c r="BG205" i="6"/>
  <c r="BF205" i="6"/>
  <c r="T205" i="6"/>
  <c r="R205" i="6"/>
  <c r="P205" i="6"/>
  <c r="BI199" i="6"/>
  <c r="BH199" i="6"/>
  <c r="BG199" i="6"/>
  <c r="BF199" i="6"/>
  <c r="T199" i="6"/>
  <c r="R199" i="6"/>
  <c r="P199" i="6"/>
  <c r="BI195" i="6"/>
  <c r="BH195" i="6"/>
  <c r="BG195" i="6"/>
  <c r="BF195" i="6"/>
  <c r="T195" i="6"/>
  <c r="R195" i="6"/>
  <c r="P195" i="6"/>
  <c r="BI191" i="6"/>
  <c r="BH191" i="6"/>
  <c r="BG191" i="6"/>
  <c r="BF191" i="6"/>
  <c r="T191" i="6"/>
  <c r="R191" i="6"/>
  <c r="P191" i="6"/>
  <c r="BI187" i="6"/>
  <c r="BH187" i="6"/>
  <c r="BG187" i="6"/>
  <c r="BF187" i="6"/>
  <c r="T187" i="6"/>
  <c r="R187" i="6"/>
  <c r="P187" i="6"/>
  <c r="BI181" i="6"/>
  <c r="BH181" i="6"/>
  <c r="BG181" i="6"/>
  <c r="BF181" i="6"/>
  <c r="T181" i="6"/>
  <c r="R181" i="6"/>
  <c r="P181" i="6"/>
  <c r="BI175" i="6"/>
  <c r="BH175" i="6"/>
  <c r="BG175" i="6"/>
  <c r="BF175" i="6"/>
  <c r="T175" i="6"/>
  <c r="T174" i="6" s="1"/>
  <c r="R175" i="6"/>
  <c r="R174" i="6" s="1"/>
  <c r="P175" i="6"/>
  <c r="P174" i="6" s="1"/>
  <c r="BI165" i="6"/>
  <c r="BH165" i="6"/>
  <c r="BG165" i="6"/>
  <c r="BF165" i="6"/>
  <c r="T165" i="6"/>
  <c r="R165" i="6"/>
  <c r="P165" i="6"/>
  <c r="BI156" i="6"/>
  <c r="BH156" i="6"/>
  <c r="BG156" i="6"/>
  <c r="BF156" i="6"/>
  <c r="T156" i="6"/>
  <c r="R156" i="6"/>
  <c r="P156" i="6"/>
  <c r="BI149" i="6"/>
  <c r="BH149" i="6"/>
  <c r="BG149" i="6"/>
  <c r="BF149" i="6"/>
  <c r="T149" i="6"/>
  <c r="R149" i="6"/>
  <c r="P149" i="6"/>
  <c r="BI142" i="6"/>
  <c r="BH142" i="6"/>
  <c r="BG142" i="6"/>
  <c r="BF142" i="6"/>
  <c r="T142" i="6"/>
  <c r="R142" i="6"/>
  <c r="P142" i="6"/>
  <c r="BI138" i="6"/>
  <c r="BH138" i="6"/>
  <c r="BG138" i="6"/>
  <c r="BF138" i="6"/>
  <c r="T138" i="6"/>
  <c r="R138" i="6"/>
  <c r="P138" i="6"/>
  <c r="BI130" i="6"/>
  <c r="BH130" i="6"/>
  <c r="BG130" i="6"/>
  <c r="BF130" i="6"/>
  <c r="T130" i="6"/>
  <c r="R130" i="6"/>
  <c r="P130" i="6"/>
  <c r="BI123" i="6"/>
  <c r="BH123" i="6"/>
  <c r="BG123" i="6"/>
  <c r="BF123" i="6"/>
  <c r="T123" i="6"/>
  <c r="R123" i="6"/>
  <c r="P123" i="6"/>
  <c r="BI117" i="6"/>
  <c r="BH117" i="6"/>
  <c r="BG117" i="6"/>
  <c r="BF117" i="6"/>
  <c r="T117" i="6"/>
  <c r="R117" i="6"/>
  <c r="P117" i="6"/>
  <c r="BI110" i="6"/>
  <c r="BH110" i="6"/>
  <c r="BG110" i="6"/>
  <c r="BF110" i="6"/>
  <c r="T110" i="6"/>
  <c r="R110" i="6"/>
  <c r="P110" i="6"/>
  <c r="BI104" i="6"/>
  <c r="BH104" i="6"/>
  <c r="BG104" i="6"/>
  <c r="BF104" i="6"/>
  <c r="T104" i="6"/>
  <c r="R104" i="6"/>
  <c r="P104" i="6"/>
  <c r="BI97" i="6"/>
  <c r="BH97" i="6"/>
  <c r="BG97" i="6"/>
  <c r="BF97" i="6"/>
  <c r="T97" i="6"/>
  <c r="R97" i="6"/>
  <c r="P97" i="6"/>
  <c r="BI93" i="6"/>
  <c r="BH93" i="6"/>
  <c r="BG93" i="6"/>
  <c r="BF93" i="6"/>
  <c r="T93" i="6"/>
  <c r="R93" i="6"/>
  <c r="P93" i="6"/>
  <c r="BI89" i="6"/>
  <c r="BH89" i="6"/>
  <c r="BG89" i="6"/>
  <c r="BF89" i="6"/>
  <c r="T89" i="6"/>
  <c r="R89" i="6"/>
  <c r="P89" i="6"/>
  <c r="J82" i="6"/>
  <c r="F82" i="6"/>
  <c r="F80" i="6"/>
  <c r="E78" i="6"/>
  <c r="J54" i="6"/>
  <c r="F54" i="6"/>
  <c r="F52" i="6"/>
  <c r="E50" i="6"/>
  <c r="J24" i="6"/>
  <c r="E24" i="6"/>
  <c r="J83" i="6" s="1"/>
  <c r="J23" i="6"/>
  <c r="J18" i="6"/>
  <c r="E18" i="6"/>
  <c r="F83" i="6"/>
  <c r="J17" i="6"/>
  <c r="J12" i="6"/>
  <c r="J80" i="6" s="1"/>
  <c r="E7" i="6"/>
  <c r="E48" i="6" s="1"/>
  <c r="J609" i="5"/>
  <c r="T608" i="5"/>
  <c r="R608" i="5"/>
  <c r="P608" i="5"/>
  <c r="BK608" i="5"/>
  <c r="J608" i="5"/>
  <c r="J68" i="5"/>
  <c r="J37" i="5"/>
  <c r="J36" i="5"/>
  <c r="AY58" i="1" s="1"/>
  <c r="J35" i="5"/>
  <c r="AX58" i="1" s="1"/>
  <c r="J69" i="5"/>
  <c r="BI604" i="5"/>
  <c r="BH604" i="5"/>
  <c r="BG604" i="5"/>
  <c r="BF604" i="5"/>
  <c r="T604" i="5"/>
  <c r="R604" i="5"/>
  <c r="P604" i="5"/>
  <c r="BI601" i="5"/>
  <c r="BH601" i="5"/>
  <c r="BG601" i="5"/>
  <c r="BF601" i="5"/>
  <c r="T601" i="5"/>
  <c r="R601" i="5"/>
  <c r="P601" i="5"/>
  <c r="BI596" i="5"/>
  <c r="BH596" i="5"/>
  <c r="BG596" i="5"/>
  <c r="BF596" i="5"/>
  <c r="T596" i="5"/>
  <c r="R596" i="5"/>
  <c r="P596" i="5"/>
  <c r="BI592" i="5"/>
  <c r="BH592" i="5"/>
  <c r="BG592" i="5"/>
  <c r="BF592" i="5"/>
  <c r="T592" i="5"/>
  <c r="R592" i="5"/>
  <c r="P592" i="5"/>
  <c r="BI588" i="5"/>
  <c r="BH588" i="5"/>
  <c r="BG588" i="5"/>
  <c r="BF588" i="5"/>
  <c r="T588" i="5"/>
  <c r="R588" i="5"/>
  <c r="P588" i="5"/>
  <c r="BI585" i="5"/>
  <c r="BH585" i="5"/>
  <c r="BG585" i="5"/>
  <c r="BF585" i="5"/>
  <c r="T585" i="5"/>
  <c r="R585" i="5"/>
  <c r="P585" i="5"/>
  <c r="BI579" i="5"/>
  <c r="BH579" i="5"/>
  <c r="BG579" i="5"/>
  <c r="BF579" i="5"/>
  <c r="T579" i="5"/>
  <c r="R579" i="5"/>
  <c r="P579" i="5"/>
  <c r="BI574" i="5"/>
  <c r="BH574" i="5"/>
  <c r="BG574" i="5"/>
  <c r="BF574" i="5"/>
  <c r="T574" i="5"/>
  <c r="R574" i="5"/>
  <c r="P574" i="5"/>
  <c r="BI569" i="5"/>
  <c r="BH569" i="5"/>
  <c r="BG569" i="5"/>
  <c r="BF569" i="5"/>
  <c r="T569" i="5"/>
  <c r="R569" i="5"/>
  <c r="P569" i="5"/>
  <c r="BI566" i="5"/>
  <c r="BH566" i="5"/>
  <c r="BG566" i="5"/>
  <c r="BF566" i="5"/>
  <c r="T566" i="5"/>
  <c r="R566" i="5"/>
  <c r="P566" i="5"/>
  <c r="BI561" i="5"/>
  <c r="BH561" i="5"/>
  <c r="BG561" i="5"/>
  <c r="BF561" i="5"/>
  <c r="T561" i="5"/>
  <c r="R561" i="5"/>
  <c r="P561" i="5"/>
  <c r="BI558" i="5"/>
  <c r="BH558" i="5"/>
  <c r="BG558" i="5"/>
  <c r="BF558" i="5"/>
  <c r="T558" i="5"/>
  <c r="R558" i="5"/>
  <c r="P558" i="5"/>
  <c r="BI551" i="5"/>
  <c r="BH551" i="5"/>
  <c r="BG551" i="5"/>
  <c r="BF551" i="5"/>
  <c r="T551" i="5"/>
  <c r="R551" i="5"/>
  <c r="P551" i="5"/>
  <c r="BI544" i="5"/>
  <c r="BH544" i="5"/>
  <c r="BG544" i="5"/>
  <c r="BF544" i="5"/>
  <c r="T544" i="5"/>
  <c r="R544" i="5"/>
  <c r="P544" i="5"/>
  <c r="BI536" i="5"/>
  <c r="BH536" i="5"/>
  <c r="BG536" i="5"/>
  <c r="BF536" i="5"/>
  <c r="T536" i="5"/>
  <c r="R536" i="5"/>
  <c r="P536" i="5"/>
  <c r="BI533" i="5"/>
  <c r="BH533" i="5"/>
  <c r="BG533" i="5"/>
  <c r="BF533" i="5"/>
  <c r="T533" i="5"/>
  <c r="R533" i="5"/>
  <c r="P533" i="5"/>
  <c r="BI530" i="5"/>
  <c r="BH530" i="5"/>
  <c r="BG530" i="5"/>
  <c r="BF530" i="5"/>
  <c r="T530" i="5"/>
  <c r="R530" i="5"/>
  <c r="P530" i="5"/>
  <c r="BI526" i="5"/>
  <c r="BH526" i="5"/>
  <c r="BG526" i="5"/>
  <c r="BF526" i="5"/>
  <c r="T526" i="5"/>
  <c r="R526" i="5"/>
  <c r="P526" i="5"/>
  <c r="BI523" i="5"/>
  <c r="BH523" i="5"/>
  <c r="BG523" i="5"/>
  <c r="BF523" i="5"/>
  <c r="T523" i="5"/>
  <c r="R523" i="5"/>
  <c r="P523" i="5"/>
  <c r="BI519" i="5"/>
  <c r="BH519" i="5"/>
  <c r="BG519" i="5"/>
  <c r="BF519" i="5"/>
  <c r="T519" i="5"/>
  <c r="R519" i="5"/>
  <c r="P519" i="5"/>
  <c r="BI514" i="5"/>
  <c r="BH514" i="5"/>
  <c r="BG514" i="5"/>
  <c r="BF514" i="5"/>
  <c r="T514" i="5"/>
  <c r="R514" i="5"/>
  <c r="P514" i="5"/>
  <c r="BI507" i="5"/>
  <c r="BH507" i="5"/>
  <c r="BG507" i="5"/>
  <c r="BF507" i="5"/>
  <c r="T507" i="5"/>
  <c r="R507" i="5"/>
  <c r="P507" i="5"/>
  <c r="BI504" i="5"/>
  <c r="BH504" i="5"/>
  <c r="BG504" i="5"/>
  <c r="BF504" i="5"/>
  <c r="T504" i="5"/>
  <c r="R504" i="5"/>
  <c r="P504" i="5"/>
  <c r="BI498" i="5"/>
  <c r="BH498" i="5"/>
  <c r="BG498" i="5"/>
  <c r="BF498" i="5"/>
  <c r="T498" i="5"/>
  <c r="R498" i="5"/>
  <c r="P498" i="5"/>
  <c r="BI495" i="5"/>
  <c r="BH495" i="5"/>
  <c r="BG495" i="5"/>
  <c r="BF495" i="5"/>
  <c r="T495" i="5"/>
  <c r="R495" i="5"/>
  <c r="P495" i="5"/>
  <c r="BI493" i="5"/>
  <c r="BH493" i="5"/>
  <c r="BG493" i="5"/>
  <c r="BF493" i="5"/>
  <c r="T493" i="5"/>
  <c r="R493" i="5"/>
  <c r="P493" i="5"/>
  <c r="BI491" i="5"/>
  <c r="BH491" i="5"/>
  <c r="BG491" i="5"/>
  <c r="BF491" i="5"/>
  <c r="T491" i="5"/>
  <c r="R491" i="5"/>
  <c r="P491" i="5"/>
  <c r="BI488" i="5"/>
  <c r="BH488" i="5"/>
  <c r="BG488" i="5"/>
  <c r="BF488" i="5"/>
  <c r="T488" i="5"/>
  <c r="R488" i="5"/>
  <c r="P488" i="5"/>
  <c r="BI483" i="5"/>
  <c r="BH483" i="5"/>
  <c r="BG483" i="5"/>
  <c r="BF483" i="5"/>
  <c r="T483" i="5"/>
  <c r="R483" i="5"/>
  <c r="P483" i="5"/>
  <c r="BI479" i="5"/>
  <c r="BH479" i="5"/>
  <c r="BG479" i="5"/>
  <c r="BF479" i="5"/>
  <c r="T479" i="5"/>
  <c r="R479" i="5"/>
  <c r="P479" i="5"/>
  <c r="BI473" i="5"/>
  <c r="BH473" i="5"/>
  <c r="BG473" i="5"/>
  <c r="BF473" i="5"/>
  <c r="T473" i="5"/>
  <c r="R473" i="5"/>
  <c r="P473" i="5"/>
  <c r="BI469" i="5"/>
  <c r="BH469" i="5"/>
  <c r="BG469" i="5"/>
  <c r="BF469" i="5"/>
  <c r="T469" i="5"/>
  <c r="R469" i="5"/>
  <c r="P469" i="5"/>
  <c r="BI462" i="5"/>
  <c r="BH462" i="5"/>
  <c r="BG462" i="5"/>
  <c r="BF462" i="5"/>
  <c r="T462" i="5"/>
  <c r="R462" i="5"/>
  <c r="P462" i="5"/>
  <c r="BI458" i="5"/>
  <c r="BH458" i="5"/>
  <c r="BG458" i="5"/>
  <c r="BF458" i="5"/>
  <c r="T458" i="5"/>
  <c r="R458" i="5"/>
  <c r="P458" i="5"/>
  <c r="BI453" i="5"/>
  <c r="BH453" i="5"/>
  <c r="BG453" i="5"/>
  <c r="BF453" i="5"/>
  <c r="T453" i="5"/>
  <c r="R453" i="5"/>
  <c r="P453" i="5"/>
  <c r="BI444" i="5"/>
  <c r="BH444" i="5"/>
  <c r="BG444" i="5"/>
  <c r="BF444" i="5"/>
  <c r="T444" i="5"/>
  <c r="R444" i="5"/>
  <c r="P444" i="5"/>
  <c r="BI440" i="5"/>
  <c r="BH440" i="5"/>
  <c r="BG440" i="5"/>
  <c r="BF440" i="5"/>
  <c r="T440" i="5"/>
  <c r="R440" i="5"/>
  <c r="P440" i="5"/>
  <c r="BI434" i="5"/>
  <c r="BH434" i="5"/>
  <c r="BG434" i="5"/>
  <c r="BF434" i="5"/>
  <c r="T434" i="5"/>
  <c r="R434" i="5"/>
  <c r="P434" i="5"/>
  <c r="BI430" i="5"/>
  <c r="BH430" i="5"/>
  <c r="BG430" i="5"/>
  <c r="BF430" i="5"/>
  <c r="T430" i="5"/>
  <c r="R430" i="5"/>
  <c r="P430" i="5"/>
  <c r="BI424" i="5"/>
  <c r="BH424" i="5"/>
  <c r="BG424" i="5"/>
  <c r="BF424" i="5"/>
  <c r="T424" i="5"/>
  <c r="R424" i="5"/>
  <c r="P424" i="5"/>
  <c r="BI412" i="5"/>
  <c r="BH412" i="5"/>
  <c r="BG412" i="5"/>
  <c r="BF412" i="5"/>
  <c r="T412" i="5"/>
  <c r="R412" i="5"/>
  <c r="P412" i="5"/>
  <c r="BI407" i="5"/>
  <c r="BH407" i="5"/>
  <c r="BG407" i="5"/>
  <c r="BF407" i="5"/>
  <c r="T407" i="5"/>
  <c r="R407" i="5"/>
  <c r="P407" i="5"/>
  <c r="BI403" i="5"/>
  <c r="BH403" i="5"/>
  <c r="BG403" i="5"/>
  <c r="BF403" i="5"/>
  <c r="T403" i="5"/>
  <c r="R403" i="5"/>
  <c r="P403" i="5"/>
  <c r="BI398" i="5"/>
  <c r="BH398" i="5"/>
  <c r="BG398" i="5"/>
  <c r="BF398" i="5"/>
  <c r="T398" i="5"/>
  <c r="R398" i="5"/>
  <c r="P398" i="5"/>
  <c r="BI387" i="5"/>
  <c r="BH387" i="5"/>
  <c r="BG387" i="5"/>
  <c r="BF387" i="5"/>
  <c r="T387" i="5"/>
  <c r="R387" i="5"/>
  <c r="P387" i="5"/>
  <c r="BI376" i="5"/>
  <c r="BH376" i="5"/>
  <c r="BG376" i="5"/>
  <c r="BF376" i="5"/>
  <c r="T376" i="5"/>
  <c r="R376" i="5"/>
  <c r="P376" i="5"/>
  <c r="BI365" i="5"/>
  <c r="BH365" i="5"/>
  <c r="BG365" i="5"/>
  <c r="BF365" i="5"/>
  <c r="T365" i="5"/>
  <c r="R365" i="5"/>
  <c r="P365" i="5"/>
  <c r="BI356" i="5"/>
  <c r="BH356" i="5"/>
  <c r="BG356" i="5"/>
  <c r="BF356" i="5"/>
  <c r="T356" i="5"/>
  <c r="R356" i="5"/>
  <c r="P356" i="5"/>
  <c r="BI345" i="5"/>
  <c r="BH345" i="5"/>
  <c r="BG345" i="5"/>
  <c r="BF345" i="5"/>
  <c r="T345" i="5"/>
  <c r="R345" i="5"/>
  <c r="P345" i="5"/>
  <c r="BI338" i="5"/>
  <c r="BH338" i="5"/>
  <c r="BG338" i="5"/>
  <c r="BF338" i="5"/>
  <c r="T338" i="5"/>
  <c r="R338" i="5"/>
  <c r="P338" i="5"/>
  <c r="BI324" i="5"/>
  <c r="BH324" i="5"/>
  <c r="BG324" i="5"/>
  <c r="BF324" i="5"/>
  <c r="T324" i="5"/>
  <c r="R324" i="5"/>
  <c r="P324" i="5"/>
  <c r="BI313" i="5"/>
  <c r="BH313" i="5"/>
  <c r="BG313" i="5"/>
  <c r="BF313" i="5"/>
  <c r="T313" i="5"/>
  <c r="R313" i="5"/>
  <c r="P313" i="5"/>
  <c r="BI302" i="5"/>
  <c r="BH302" i="5"/>
  <c r="BG302" i="5"/>
  <c r="BF302" i="5"/>
  <c r="T302" i="5"/>
  <c r="R302" i="5"/>
  <c r="P302" i="5"/>
  <c r="BI294" i="5"/>
  <c r="BH294" i="5"/>
  <c r="BG294" i="5"/>
  <c r="BF294" i="5"/>
  <c r="T294" i="5"/>
  <c r="R294" i="5"/>
  <c r="P294" i="5"/>
  <c r="BI287" i="5"/>
  <c r="BH287" i="5"/>
  <c r="BG287" i="5"/>
  <c r="BF287" i="5"/>
  <c r="T287" i="5"/>
  <c r="R287" i="5"/>
  <c r="P287" i="5"/>
  <c r="BI282" i="5"/>
  <c r="BH282" i="5"/>
  <c r="BG282" i="5"/>
  <c r="BF282" i="5"/>
  <c r="T282" i="5"/>
  <c r="R282" i="5"/>
  <c r="P282" i="5"/>
  <c r="BI276" i="5"/>
  <c r="BH276" i="5"/>
  <c r="BG276" i="5"/>
  <c r="BF276" i="5"/>
  <c r="T276" i="5"/>
  <c r="R276" i="5"/>
  <c r="P276" i="5"/>
  <c r="BI271" i="5"/>
  <c r="BH271" i="5"/>
  <c r="BG271" i="5"/>
  <c r="BF271" i="5"/>
  <c r="T271" i="5"/>
  <c r="R271" i="5"/>
  <c r="P271" i="5"/>
  <c r="BI267" i="5"/>
  <c r="BH267" i="5"/>
  <c r="BG267" i="5"/>
  <c r="BF267" i="5"/>
  <c r="T267" i="5"/>
  <c r="R267" i="5"/>
  <c r="P267" i="5"/>
  <c r="BI263" i="5"/>
  <c r="BH263" i="5"/>
  <c r="BG263" i="5"/>
  <c r="BF263" i="5"/>
  <c r="T263" i="5"/>
  <c r="R263" i="5"/>
  <c r="P263" i="5"/>
  <c r="BI259" i="5"/>
  <c r="BH259" i="5"/>
  <c r="BG259" i="5"/>
  <c r="BF259" i="5"/>
  <c r="T259" i="5"/>
  <c r="R259" i="5"/>
  <c r="P259" i="5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R252" i="5"/>
  <c r="P252" i="5"/>
  <c r="BI247" i="5"/>
  <c r="BH247" i="5"/>
  <c r="BG247" i="5"/>
  <c r="BF247" i="5"/>
  <c r="T247" i="5"/>
  <c r="R247" i="5"/>
  <c r="P247" i="5"/>
  <c r="BI234" i="5"/>
  <c r="BH234" i="5"/>
  <c r="BG234" i="5"/>
  <c r="BF234" i="5"/>
  <c r="T234" i="5"/>
  <c r="R234" i="5"/>
  <c r="P234" i="5"/>
  <c r="BI222" i="5"/>
  <c r="BH222" i="5"/>
  <c r="BG222" i="5"/>
  <c r="BF222" i="5"/>
  <c r="T222" i="5"/>
  <c r="R222" i="5"/>
  <c r="P222" i="5"/>
  <c r="BI214" i="5"/>
  <c r="BH214" i="5"/>
  <c r="BG214" i="5"/>
  <c r="BF214" i="5"/>
  <c r="T214" i="5"/>
  <c r="R214" i="5"/>
  <c r="P214" i="5"/>
  <c r="BI206" i="5"/>
  <c r="BH206" i="5"/>
  <c r="BG206" i="5"/>
  <c r="BF206" i="5"/>
  <c r="T206" i="5"/>
  <c r="R206" i="5"/>
  <c r="P206" i="5"/>
  <c r="BI202" i="5"/>
  <c r="BH202" i="5"/>
  <c r="BG202" i="5"/>
  <c r="BF202" i="5"/>
  <c r="T202" i="5"/>
  <c r="R202" i="5"/>
  <c r="P202" i="5"/>
  <c r="BI196" i="5"/>
  <c r="BH196" i="5"/>
  <c r="BG196" i="5"/>
  <c r="BF196" i="5"/>
  <c r="T196" i="5"/>
  <c r="R196" i="5"/>
  <c r="P196" i="5"/>
  <c r="BI191" i="5"/>
  <c r="BH191" i="5"/>
  <c r="BG191" i="5"/>
  <c r="BF191" i="5"/>
  <c r="T191" i="5"/>
  <c r="R191" i="5"/>
  <c r="P191" i="5"/>
  <c r="BI181" i="5"/>
  <c r="BH181" i="5"/>
  <c r="BG181" i="5"/>
  <c r="BF181" i="5"/>
  <c r="T181" i="5"/>
  <c r="R181" i="5"/>
  <c r="P181" i="5"/>
  <c r="BI172" i="5"/>
  <c r="BH172" i="5"/>
  <c r="BG172" i="5"/>
  <c r="BF172" i="5"/>
  <c r="T172" i="5"/>
  <c r="R172" i="5"/>
  <c r="P172" i="5"/>
  <c r="BI163" i="5"/>
  <c r="BH163" i="5"/>
  <c r="BG163" i="5"/>
  <c r="BF163" i="5"/>
  <c r="T163" i="5"/>
  <c r="R163" i="5"/>
  <c r="P163" i="5"/>
  <c r="BI154" i="5"/>
  <c r="BH154" i="5"/>
  <c r="BG154" i="5"/>
  <c r="BF154" i="5"/>
  <c r="T154" i="5"/>
  <c r="R154" i="5"/>
  <c r="P154" i="5"/>
  <c r="BI144" i="5"/>
  <c r="BH144" i="5"/>
  <c r="BG144" i="5"/>
  <c r="BF144" i="5"/>
  <c r="T144" i="5"/>
  <c r="R144" i="5"/>
  <c r="P144" i="5"/>
  <c r="BI135" i="5"/>
  <c r="BH135" i="5"/>
  <c r="BG135" i="5"/>
  <c r="BF135" i="5"/>
  <c r="T135" i="5"/>
  <c r="R135" i="5"/>
  <c r="P135" i="5"/>
  <c r="BI126" i="5"/>
  <c r="BH126" i="5"/>
  <c r="BG126" i="5"/>
  <c r="BF126" i="5"/>
  <c r="T126" i="5"/>
  <c r="R126" i="5"/>
  <c r="P126" i="5"/>
  <c r="BI119" i="5"/>
  <c r="BH119" i="5"/>
  <c r="BG119" i="5"/>
  <c r="BF119" i="5"/>
  <c r="T119" i="5"/>
  <c r="R119" i="5"/>
  <c r="P119" i="5"/>
  <c r="BI108" i="5"/>
  <c r="BH108" i="5"/>
  <c r="BG108" i="5"/>
  <c r="BF108" i="5"/>
  <c r="T108" i="5"/>
  <c r="R108" i="5"/>
  <c r="P108" i="5"/>
  <c r="BI92" i="5"/>
  <c r="BH92" i="5"/>
  <c r="BG92" i="5"/>
  <c r="BF92" i="5"/>
  <c r="T92" i="5"/>
  <c r="R92" i="5"/>
  <c r="P92" i="5"/>
  <c r="J85" i="5"/>
  <c r="F85" i="5"/>
  <c r="F83" i="5"/>
  <c r="E81" i="5"/>
  <c r="J54" i="5"/>
  <c r="F54" i="5"/>
  <c r="F52" i="5"/>
  <c r="E50" i="5"/>
  <c r="J24" i="5"/>
  <c r="E24" i="5"/>
  <c r="J86" i="5" s="1"/>
  <c r="J23" i="5"/>
  <c r="J18" i="5"/>
  <c r="E18" i="5"/>
  <c r="F55" i="5"/>
  <c r="J17" i="5"/>
  <c r="J12" i="5"/>
  <c r="J83" i="5" s="1"/>
  <c r="E7" i="5"/>
  <c r="E79" i="5" s="1"/>
  <c r="J123" i="4"/>
  <c r="J63" i="4" s="1"/>
  <c r="J37" i="4"/>
  <c r="J36" i="4"/>
  <c r="AY57" i="1" s="1"/>
  <c r="J35" i="4"/>
  <c r="AX57" i="1"/>
  <c r="BI118" i="4"/>
  <c r="BH118" i="4"/>
  <c r="BG118" i="4"/>
  <c r="BF118" i="4"/>
  <c r="T118" i="4"/>
  <c r="R118" i="4"/>
  <c r="P118" i="4"/>
  <c r="BI112" i="4"/>
  <c r="BH112" i="4"/>
  <c r="BG112" i="4"/>
  <c r="BF112" i="4"/>
  <c r="T112" i="4"/>
  <c r="R112" i="4"/>
  <c r="P112" i="4"/>
  <c r="BI106" i="4"/>
  <c r="BH106" i="4"/>
  <c r="BG106" i="4"/>
  <c r="BF106" i="4"/>
  <c r="T106" i="4"/>
  <c r="R106" i="4"/>
  <c r="P106" i="4"/>
  <c r="BI102" i="4"/>
  <c r="BH102" i="4"/>
  <c r="BG102" i="4"/>
  <c r="BF102" i="4"/>
  <c r="T102" i="4"/>
  <c r="R102" i="4"/>
  <c r="P102" i="4"/>
  <c r="BI95" i="4"/>
  <c r="BH95" i="4"/>
  <c r="BG95" i="4"/>
  <c r="BF95" i="4"/>
  <c r="T95" i="4"/>
  <c r="R95" i="4"/>
  <c r="P95" i="4"/>
  <c r="BI90" i="4"/>
  <c r="BH90" i="4"/>
  <c r="BG90" i="4"/>
  <c r="BF90" i="4"/>
  <c r="T90" i="4"/>
  <c r="R90" i="4"/>
  <c r="P90" i="4"/>
  <c r="BI86" i="4"/>
  <c r="BH86" i="4"/>
  <c r="BG86" i="4"/>
  <c r="BF86" i="4"/>
  <c r="T86" i="4"/>
  <c r="R86" i="4"/>
  <c r="P86" i="4"/>
  <c r="J79" i="4"/>
  <c r="F79" i="4"/>
  <c r="F77" i="4"/>
  <c r="E75" i="4"/>
  <c r="J54" i="4"/>
  <c r="F54" i="4"/>
  <c r="F52" i="4"/>
  <c r="E50" i="4"/>
  <c r="J24" i="4"/>
  <c r="E24" i="4"/>
  <c r="J80" i="4"/>
  <c r="J23" i="4"/>
  <c r="J18" i="4"/>
  <c r="E18" i="4"/>
  <c r="F55" i="4"/>
  <c r="J17" i="4"/>
  <c r="J12" i="4"/>
  <c r="J52" i="4" s="1"/>
  <c r="E7" i="4"/>
  <c r="E73" i="4" s="1"/>
  <c r="J37" i="3"/>
  <c r="J36" i="3"/>
  <c r="AY56" i="1"/>
  <c r="J35" i="3"/>
  <c r="AX56" i="1"/>
  <c r="BI316" i="3"/>
  <c r="BH316" i="3"/>
  <c r="BG316" i="3"/>
  <c r="BF316" i="3"/>
  <c r="T316" i="3"/>
  <c r="T315" i="3" s="1"/>
  <c r="T314" i="3" s="1"/>
  <c r="R316" i="3"/>
  <c r="R315" i="3"/>
  <c r="R314" i="3"/>
  <c r="P316" i="3"/>
  <c r="P315" i="3"/>
  <c r="P314" i="3" s="1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299" i="3"/>
  <c r="BH299" i="3"/>
  <c r="BG299" i="3"/>
  <c r="BF299" i="3"/>
  <c r="T299" i="3"/>
  <c r="R299" i="3"/>
  <c r="P299" i="3"/>
  <c r="BI293" i="3"/>
  <c r="BH293" i="3"/>
  <c r="BG293" i="3"/>
  <c r="BF293" i="3"/>
  <c r="T293" i="3"/>
  <c r="R293" i="3"/>
  <c r="P293" i="3"/>
  <c r="BI285" i="3"/>
  <c r="BH285" i="3"/>
  <c r="BG285" i="3"/>
  <c r="BF285" i="3"/>
  <c r="T285" i="3"/>
  <c r="R285" i="3"/>
  <c r="P285" i="3"/>
  <c r="BI279" i="3"/>
  <c r="BH279" i="3"/>
  <c r="BG279" i="3"/>
  <c r="BF279" i="3"/>
  <c r="T279" i="3"/>
  <c r="R279" i="3"/>
  <c r="P279" i="3"/>
  <c r="BI270" i="3"/>
  <c r="BH270" i="3"/>
  <c r="BG270" i="3"/>
  <c r="BF270" i="3"/>
  <c r="T270" i="3"/>
  <c r="R270" i="3"/>
  <c r="P270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R260" i="3"/>
  <c r="P260" i="3"/>
  <c r="BI254" i="3"/>
  <c r="BH254" i="3"/>
  <c r="BG254" i="3"/>
  <c r="BF254" i="3"/>
  <c r="T254" i="3"/>
  <c r="R254" i="3"/>
  <c r="P254" i="3"/>
  <c r="BI249" i="3"/>
  <c r="BH249" i="3"/>
  <c r="BG249" i="3"/>
  <c r="BF249" i="3"/>
  <c r="T249" i="3"/>
  <c r="R249" i="3"/>
  <c r="P249" i="3"/>
  <c r="BI245" i="3"/>
  <c r="BH245" i="3"/>
  <c r="BG245" i="3"/>
  <c r="BF245" i="3"/>
  <c r="T245" i="3"/>
  <c r="R245" i="3"/>
  <c r="P245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27" i="3"/>
  <c r="BH227" i="3"/>
  <c r="BG227" i="3"/>
  <c r="BF227" i="3"/>
  <c r="T227" i="3"/>
  <c r="R227" i="3"/>
  <c r="P227" i="3"/>
  <c r="BI221" i="3"/>
  <c r="BH221" i="3"/>
  <c r="BG221" i="3"/>
  <c r="BF221" i="3"/>
  <c r="T221" i="3"/>
  <c r="R221" i="3"/>
  <c r="P221" i="3"/>
  <c r="BI216" i="3"/>
  <c r="BH216" i="3"/>
  <c r="BG216" i="3"/>
  <c r="BF216" i="3"/>
  <c r="T216" i="3"/>
  <c r="R216" i="3"/>
  <c r="P216" i="3"/>
  <c r="BI211" i="3"/>
  <c r="BH211" i="3"/>
  <c r="BG211" i="3"/>
  <c r="BF211" i="3"/>
  <c r="T211" i="3"/>
  <c r="R211" i="3"/>
  <c r="P211" i="3"/>
  <c r="BI206" i="3"/>
  <c r="BH206" i="3"/>
  <c r="BG206" i="3"/>
  <c r="BF206" i="3"/>
  <c r="T206" i="3"/>
  <c r="R206" i="3"/>
  <c r="P206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1" i="3"/>
  <c r="BH181" i="3"/>
  <c r="BG181" i="3"/>
  <c r="BF181" i="3"/>
  <c r="T181" i="3"/>
  <c r="R181" i="3"/>
  <c r="P181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3" i="3"/>
  <c r="BH123" i="3"/>
  <c r="BG123" i="3"/>
  <c r="BF123" i="3"/>
  <c r="T123" i="3"/>
  <c r="R123" i="3"/>
  <c r="P123" i="3"/>
  <c r="BI112" i="3"/>
  <c r="BH112" i="3"/>
  <c r="BG112" i="3"/>
  <c r="BF112" i="3"/>
  <c r="T112" i="3"/>
  <c r="R112" i="3"/>
  <c r="P112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89" i="3"/>
  <c r="BH89" i="3"/>
  <c r="BG89" i="3"/>
  <c r="BF89" i="3"/>
  <c r="T89" i="3"/>
  <c r="R89" i="3"/>
  <c r="P89" i="3"/>
  <c r="J82" i="3"/>
  <c r="F82" i="3"/>
  <c r="F80" i="3"/>
  <c r="E78" i="3"/>
  <c r="J54" i="3"/>
  <c r="F54" i="3"/>
  <c r="F52" i="3"/>
  <c r="E50" i="3"/>
  <c r="J24" i="3"/>
  <c r="E24" i="3"/>
  <c r="J83" i="3"/>
  <c r="J23" i="3"/>
  <c r="J18" i="3"/>
  <c r="E18" i="3"/>
  <c r="F55" i="3" s="1"/>
  <c r="J17" i="3"/>
  <c r="J12" i="3"/>
  <c r="J80" i="3" s="1"/>
  <c r="E7" i="3"/>
  <c r="E76" i="3" s="1"/>
  <c r="J37" i="2"/>
  <c r="J36" i="2"/>
  <c r="AY55" i="1"/>
  <c r="J35" i="2"/>
  <c r="AX55" i="1" s="1"/>
  <c r="BI163" i="2"/>
  <c r="BH163" i="2"/>
  <c r="BG163" i="2"/>
  <c r="BF163" i="2"/>
  <c r="T163" i="2"/>
  <c r="T162" i="2"/>
  <c r="R163" i="2"/>
  <c r="R162" i="2"/>
  <c r="P163" i="2"/>
  <c r="P162" i="2"/>
  <c r="BI158" i="2"/>
  <c r="BH158" i="2"/>
  <c r="BG158" i="2"/>
  <c r="BF158" i="2"/>
  <c r="T158" i="2"/>
  <c r="T157" i="2"/>
  <c r="R158" i="2"/>
  <c r="R157" i="2"/>
  <c r="P158" i="2"/>
  <c r="P157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2" i="2"/>
  <c r="BH92" i="2"/>
  <c r="BG92" i="2"/>
  <c r="BF92" i="2"/>
  <c r="T92" i="2"/>
  <c r="R92" i="2"/>
  <c r="P92" i="2"/>
  <c r="BI88" i="2"/>
  <c r="BH88" i="2"/>
  <c r="BG88" i="2"/>
  <c r="BF88" i="2"/>
  <c r="T88" i="2"/>
  <c r="R88" i="2"/>
  <c r="P88" i="2"/>
  <c r="J81" i="2"/>
  <c r="F81" i="2"/>
  <c r="F79" i="2"/>
  <c r="E77" i="2"/>
  <c r="J54" i="2"/>
  <c r="F54" i="2"/>
  <c r="F52" i="2"/>
  <c r="E50" i="2"/>
  <c r="J24" i="2"/>
  <c r="E24" i="2"/>
  <c r="J55" i="2" s="1"/>
  <c r="J23" i="2"/>
  <c r="J18" i="2"/>
  <c r="E18" i="2"/>
  <c r="F55" i="2" s="1"/>
  <c r="J17" i="2"/>
  <c r="J12" i="2"/>
  <c r="J79" i="2"/>
  <c r="E7" i="2"/>
  <c r="E48" i="2"/>
  <c r="L50" i="1"/>
  <c r="AM50" i="1"/>
  <c r="AM49" i="1"/>
  <c r="L49" i="1"/>
  <c r="AM47" i="1"/>
  <c r="L47" i="1"/>
  <c r="L45" i="1"/>
  <c r="L44" i="1"/>
  <c r="BK145" i="2"/>
  <c r="J124" i="2"/>
  <c r="J108" i="2"/>
  <c r="J163" i="2"/>
  <c r="J141" i="2"/>
  <c r="BK108" i="2"/>
  <c r="J145" i="2"/>
  <c r="BK120" i="2"/>
  <c r="BK111" i="2"/>
  <c r="BK99" i="2"/>
  <c r="J105" i="2"/>
  <c r="J92" i="2"/>
  <c r="J264" i="3"/>
  <c r="J160" i="3"/>
  <c r="J299" i="3"/>
  <c r="J260" i="3"/>
  <c r="J232" i="3"/>
  <c r="J211" i="3"/>
  <c r="J171" i="3"/>
  <c r="J141" i="3"/>
  <c r="BK299" i="3"/>
  <c r="BK232" i="3"/>
  <c r="J201" i="3"/>
  <c r="BK175" i="3"/>
  <c r="J100" i="3"/>
  <c r="J285" i="3"/>
  <c r="BK249" i="3"/>
  <c r="J221" i="3"/>
  <c r="BK201" i="3"/>
  <c r="J175" i="3"/>
  <c r="BK133" i="3"/>
  <c r="BK118" i="4"/>
  <c r="BK95" i="4"/>
  <c r="J112" i="4"/>
  <c r="BK112" i="4"/>
  <c r="BK579" i="5"/>
  <c r="BK526" i="5"/>
  <c r="J498" i="5"/>
  <c r="BK483" i="5"/>
  <c r="BK458" i="5"/>
  <c r="J376" i="5"/>
  <c r="BK338" i="5"/>
  <c r="BK287" i="5"/>
  <c r="BK222" i="5"/>
  <c r="J154" i="5"/>
  <c r="J92" i="5"/>
  <c r="J561" i="5"/>
  <c r="J523" i="5"/>
  <c r="BK488" i="5"/>
  <c r="J407" i="5"/>
  <c r="BK267" i="5"/>
  <c r="J252" i="5"/>
  <c r="BK206" i="5"/>
  <c r="BK172" i="5"/>
  <c r="J604" i="5"/>
  <c r="J585" i="5"/>
  <c r="J526" i="5"/>
  <c r="J493" i="5"/>
  <c r="BK469" i="5"/>
  <c r="BK444" i="5"/>
  <c r="J302" i="5"/>
  <c r="J282" i="5"/>
  <c r="BK214" i="5"/>
  <c r="J172" i="5"/>
  <c r="BK92" i="5"/>
  <c r="J588" i="5"/>
  <c r="BK551" i="5"/>
  <c r="BK519" i="5"/>
  <c r="J469" i="5"/>
  <c r="BK407" i="5"/>
  <c r="J387" i="5"/>
  <c r="BK356" i="5"/>
  <c r="BK276" i="5"/>
  <c r="J247" i="5"/>
  <c r="J135" i="5"/>
  <c r="BK244" i="6"/>
  <c r="J205" i="6"/>
  <c r="BK191" i="6"/>
  <c r="J142" i="6"/>
  <c r="J104" i="6"/>
  <c r="J93" i="6"/>
  <c r="J195" i="6"/>
  <c r="BK142" i="6"/>
  <c r="BK89" i="6"/>
  <c r="BK235" i="6"/>
  <c r="BK217" i="6"/>
  <c r="J149" i="6"/>
  <c r="J89" i="6"/>
  <c r="BK153" i="7"/>
  <c r="J123" i="7"/>
  <c r="J180" i="7"/>
  <c r="J145" i="7"/>
  <c r="J116" i="7"/>
  <c r="BK171" i="7"/>
  <c r="BK128" i="7"/>
  <c r="J171" i="7"/>
  <c r="J149" i="7"/>
  <c r="J103" i="7"/>
  <c r="BK133" i="8"/>
  <c r="J142" i="8"/>
  <c r="J104" i="8"/>
  <c r="J85" i="8"/>
  <c r="BK85" i="8"/>
  <c r="J124" i="8"/>
  <c r="BK90" i="8"/>
  <c r="BK147" i="9"/>
  <c r="J106" i="9"/>
  <c r="BK126" i="9"/>
  <c r="BK111" i="9"/>
  <c r="J170" i="9"/>
  <c r="J147" i="9"/>
  <c r="BK119" i="9"/>
  <c r="BK87" i="9"/>
  <c r="BK173" i="10"/>
  <c r="J120" i="10"/>
  <c r="J95" i="10"/>
  <c r="J160" i="10"/>
  <c r="BK135" i="10"/>
  <c r="J117" i="10"/>
  <c r="BK156" i="10"/>
  <c r="BK141" i="10"/>
  <c r="J100" i="10"/>
  <c r="BK176" i="10"/>
  <c r="J144" i="10"/>
  <c r="J199" i="11"/>
  <c r="J165" i="11"/>
  <c r="BK128" i="11"/>
  <c r="J97" i="11"/>
  <c r="BK211" i="11"/>
  <c r="BK194" i="11"/>
  <c r="J180" i="11"/>
  <c r="J148" i="11"/>
  <c r="J221" i="11"/>
  <c r="BK206" i="11"/>
  <c r="J194" i="11"/>
  <c r="J184" i="11"/>
  <c r="BK122" i="11"/>
  <c r="J159" i="11"/>
  <c r="BK295" i="12"/>
  <c r="BK285" i="12"/>
  <c r="BK266" i="12"/>
  <c r="BK252" i="12"/>
  <c r="J233" i="12"/>
  <c r="J200" i="12"/>
  <c r="BK162" i="12"/>
  <c r="BK141" i="12"/>
  <c r="J124" i="12"/>
  <c r="BK107" i="12"/>
  <c r="J293" i="12"/>
  <c r="BK257" i="12"/>
  <c r="BK237" i="12"/>
  <c r="BK220" i="12"/>
  <c r="BK196" i="12"/>
  <c r="BK173" i="12"/>
  <c r="BK150" i="12"/>
  <c r="BK129" i="12"/>
  <c r="BK114" i="12"/>
  <c r="J98" i="12"/>
  <c r="J273" i="12"/>
  <c r="BK254" i="12"/>
  <c r="BK245" i="12"/>
  <c r="BK214" i="12"/>
  <c r="BK198" i="12"/>
  <c r="J168" i="12"/>
  <c r="J150" i="12"/>
  <c r="J129" i="12"/>
  <c r="J114" i="12"/>
  <c r="J101" i="12"/>
  <c r="J276" i="12"/>
  <c r="BK248" i="12"/>
  <c r="J230" i="12"/>
  <c r="BK217" i="12"/>
  <c r="J188" i="12"/>
  <c r="J173" i="12"/>
  <c r="J141" i="12"/>
  <c r="J95" i="12"/>
  <c r="BK107" i="13"/>
  <c r="J143" i="13"/>
  <c r="J140" i="13"/>
  <c r="J126" i="13"/>
  <c r="J94" i="13"/>
  <c r="J134" i="13"/>
  <c r="J119" i="13"/>
  <c r="BK100" i="13"/>
  <c r="J149" i="2"/>
  <c r="BK128" i="2"/>
  <c r="J111" i="2"/>
  <c r="BK158" i="2"/>
  <c r="BK131" i="2"/>
  <c r="AS54" i="1"/>
  <c r="J279" i="3"/>
  <c r="J165" i="3"/>
  <c r="BK306" i="3"/>
  <c r="J249" i="3"/>
  <c r="BK221" i="3"/>
  <c r="BK186" i="3"/>
  <c r="J151" i="3"/>
  <c r="BK89" i="3"/>
  <c r="BK260" i="3"/>
  <c r="BK227" i="3"/>
  <c r="BK196" i="3"/>
  <c r="BK171" i="3"/>
  <c r="BK137" i="3"/>
  <c r="J316" i="3"/>
  <c r="BK254" i="3"/>
  <c r="BK240" i="3"/>
  <c r="BK211" i="3"/>
  <c r="BK155" i="3"/>
  <c r="J137" i="3"/>
  <c r="BK104" i="3"/>
  <c r="BK102" i="4"/>
  <c r="BK86" i="4"/>
  <c r="J86" i="4"/>
  <c r="J95" i="4"/>
  <c r="J574" i="5"/>
  <c r="J533" i="5"/>
  <c r="BK507" i="5"/>
  <c r="J488" i="5"/>
  <c r="J453" i="5"/>
  <c r="BK398" i="5"/>
  <c r="J313" i="5"/>
  <c r="BK282" i="5"/>
  <c r="BK191" i="5"/>
  <c r="J119" i="5"/>
  <c r="BK585" i="5"/>
  <c r="BK536" i="5"/>
  <c r="J495" i="5"/>
  <c r="J412" i="5"/>
  <c r="J324" i="5"/>
  <c r="BK255" i="5"/>
  <c r="BK234" i="5"/>
  <c r="J181" i="5"/>
  <c r="BK601" i="5"/>
  <c r="J596" i="5"/>
  <c r="J558" i="5"/>
  <c r="BK523" i="5"/>
  <c r="J491" i="5"/>
  <c r="J458" i="5"/>
  <c r="J434" i="5"/>
  <c r="BK387" i="5"/>
  <c r="J287" i="5"/>
  <c r="J234" i="5"/>
  <c r="J196" i="5"/>
  <c r="BK144" i="5"/>
  <c r="BK574" i="5"/>
  <c r="BK558" i="5"/>
  <c r="J514" i="5"/>
  <c r="J479" i="5"/>
  <c r="BK412" i="5"/>
  <c r="BK376" i="5"/>
  <c r="BK324" i="5"/>
  <c r="BK259" i="5"/>
  <c r="J222" i="5"/>
  <c r="BK126" i="5"/>
  <c r="BK226" i="6"/>
  <c r="BK195" i="6"/>
  <c r="J130" i="6"/>
  <c r="J252" i="6"/>
  <c r="J217" i="6"/>
  <c r="J211" i="6"/>
  <c r="J191" i="6"/>
  <c r="BK187" i="6"/>
  <c r="J181" i="6"/>
  <c r="BK175" i="6"/>
  <c r="BK165" i="6"/>
  <c r="BK156" i="6"/>
  <c r="BK138" i="6"/>
  <c r="BK130" i="6"/>
  <c r="J117" i="6"/>
  <c r="J110" i="6"/>
  <c r="BK211" i="6"/>
  <c r="J187" i="6"/>
  <c r="BK97" i="6"/>
  <c r="BK249" i="6"/>
  <c r="J226" i="6"/>
  <c r="J165" i="6"/>
  <c r="BK104" i="6"/>
  <c r="J174" i="7"/>
  <c r="BK141" i="7"/>
  <c r="BK87" i="7"/>
  <c r="BK149" i="7"/>
  <c r="BK123" i="7"/>
  <c r="J184" i="7"/>
  <c r="J162" i="7"/>
  <c r="BK116" i="7"/>
  <c r="BK108" i="7"/>
  <c r="BK162" i="7"/>
  <c r="J128" i="7"/>
  <c r="BK119" i="8"/>
  <c r="J133" i="8"/>
  <c r="BK95" i="8"/>
  <c r="BK124" i="8"/>
  <c r="BK142" i="8"/>
  <c r="J119" i="8"/>
  <c r="BK158" i="9"/>
  <c r="J102" i="9"/>
  <c r="J130" i="9"/>
  <c r="J115" i="9"/>
  <c r="J87" i="9"/>
  <c r="J150" i="9"/>
  <c r="J121" i="9"/>
  <c r="J191" i="10"/>
  <c r="J162" i="10"/>
  <c r="BK117" i="10"/>
  <c r="BK91" i="10"/>
  <c r="BK162" i="10"/>
  <c r="J141" i="10"/>
  <c r="J185" i="10"/>
  <c r="BK169" i="10"/>
  <c r="BK148" i="10"/>
  <c r="J112" i="10"/>
  <c r="BK182" i="10"/>
  <c r="J151" i="10"/>
  <c r="BK192" i="11"/>
  <c r="BK152" i="11"/>
  <c r="J122" i="11"/>
  <c r="BK221" i="11"/>
  <c r="J206" i="11"/>
  <c r="BK184" i="11"/>
  <c r="J134" i="11"/>
  <c r="BK90" i="11"/>
  <c r="BK215" i="11"/>
  <c r="BK197" i="11"/>
  <c r="J152" i="11"/>
  <c r="BK115" i="11"/>
  <c r="J107" i="11"/>
  <c r="BK293" i="12"/>
  <c r="J282" i="12"/>
  <c r="J260" i="12"/>
  <c r="BK242" i="12"/>
  <c r="BK223" i="12"/>
  <c r="BK188" i="12"/>
  <c r="J156" i="12"/>
  <c r="J132" i="12"/>
  <c r="BK116" i="12"/>
  <c r="BK92" i="12"/>
  <c r="BK282" i="12"/>
  <c r="J239" i="12"/>
  <c r="J225" i="12"/>
  <c r="BK208" i="12"/>
  <c r="BK183" i="12"/>
  <c r="J165" i="12"/>
  <c r="J138" i="12"/>
  <c r="J116" i="12"/>
  <c r="BK104" i="12"/>
  <c r="BK269" i="12"/>
  <c r="J252" i="12"/>
  <c r="J242" i="12"/>
  <c r="BK211" i="12"/>
  <c r="J190" i="12"/>
  <c r="BK165" i="12"/>
  <c r="BK138" i="12"/>
  <c r="J127" i="12"/>
  <c r="BK110" i="12"/>
  <c r="J290" i="12"/>
  <c r="J269" i="12"/>
  <c r="J245" i="12"/>
  <c r="BK228" i="12"/>
  <c r="J214" i="12"/>
  <c r="J193" i="12"/>
  <c r="J178" i="12"/>
  <c r="BK156" i="12"/>
  <c r="J118" i="12"/>
  <c r="J92" i="12"/>
  <c r="BK103" i="13"/>
  <c r="J145" i="13"/>
  <c r="J123" i="13"/>
  <c r="J136" i="13"/>
  <c r="BK123" i="13"/>
  <c r="BK88" i="13"/>
  <c r="J130" i="13"/>
  <c r="J110" i="13"/>
  <c r="BK94" i="13"/>
  <c r="BK163" i="2"/>
  <c r="BK141" i="2"/>
  <c r="J120" i="2"/>
  <c r="J99" i="2"/>
  <c r="BK153" i="2"/>
  <c r="BK124" i="2"/>
  <c r="J153" i="2"/>
  <c r="J131" i="2"/>
  <c r="J115" i="2"/>
  <c r="BK102" i="2"/>
  <c r="J88" i="2"/>
  <c r="J96" i="2"/>
  <c r="BK285" i="3"/>
  <c r="BK181" i="3"/>
  <c r="J123" i="3"/>
  <c r="BK264" i="3"/>
  <c r="J245" i="3"/>
  <c r="J206" i="3"/>
  <c r="BK160" i="3"/>
  <c r="J133" i="3"/>
  <c r="J306" i="3"/>
  <c r="BK236" i="3"/>
  <c r="BK206" i="3"/>
  <c r="J186" i="3"/>
  <c r="J146" i="3"/>
  <c r="J104" i="3"/>
  <c r="J309" i="3"/>
  <c r="BK279" i="3"/>
  <c r="BK245" i="3"/>
  <c r="BK216" i="3"/>
  <c r="J181" i="3"/>
  <c r="BK141" i="3"/>
  <c r="BK112" i="3"/>
  <c r="J89" i="3"/>
  <c r="BK90" i="4"/>
  <c r="BK106" i="4"/>
  <c r="J90" i="4"/>
  <c r="J544" i="5"/>
  <c r="BK514" i="5"/>
  <c r="BK493" i="5"/>
  <c r="J462" i="5"/>
  <c r="BK434" i="5"/>
  <c r="J356" i="5"/>
  <c r="J294" i="5"/>
  <c r="BK271" i="5"/>
  <c r="J206" i="5"/>
  <c r="BK135" i="5"/>
  <c r="J579" i="5"/>
  <c r="BK544" i="5"/>
  <c r="BK498" i="5"/>
  <c r="J430" i="5"/>
  <c r="J338" i="5"/>
  <c r="J259" i="5"/>
  <c r="J214" i="5"/>
  <c r="J191" i="5"/>
  <c r="J126" i="5"/>
  <c r="J601" i="5"/>
  <c r="BK592" i="5"/>
  <c r="J551" i="5"/>
  <c r="J519" i="5"/>
  <c r="BK479" i="5"/>
  <c r="BK462" i="5"/>
  <c r="BK440" i="5"/>
  <c r="J424" i="5"/>
  <c r="J276" i="5"/>
  <c r="J202" i="5"/>
  <c r="BK154" i="5"/>
  <c r="J592" i="5"/>
  <c r="BK566" i="5"/>
  <c r="BK533" i="5"/>
  <c r="BK504" i="5"/>
  <c r="J440" i="5"/>
  <c r="J398" i="5"/>
  <c r="BK345" i="5"/>
  <c r="J271" i="5"/>
  <c r="J255" i="5"/>
  <c r="J144" i="5"/>
  <c r="BK119" i="5"/>
  <c r="J223" i="6"/>
  <c r="BK149" i="6"/>
  <c r="BK117" i="6"/>
  <c r="J244" i="6"/>
  <c r="J235" i="6"/>
  <c r="J156" i="6"/>
  <c r="BK93" i="6"/>
  <c r="J240" i="6"/>
  <c r="BK223" i="6"/>
  <c r="BK181" i="6"/>
  <c r="J123" i="6"/>
  <c r="BK180" i="7"/>
  <c r="BK112" i="7"/>
  <c r="BK166" i="7"/>
  <c r="J132" i="7"/>
  <c r="J108" i="7"/>
  <c r="J166" i="7"/>
  <c r="J137" i="7"/>
  <c r="J95" i="7"/>
  <c r="J153" i="7"/>
  <c r="BK132" i="7"/>
  <c r="J87" i="7"/>
  <c r="J95" i="8"/>
  <c r="BK129" i="8"/>
  <c r="J90" i="8"/>
  <c r="J129" i="8"/>
  <c r="BK109" i="8"/>
  <c r="J139" i="8"/>
  <c r="J99" i="8"/>
  <c r="J143" i="9"/>
  <c r="J92" i="9"/>
  <c r="J155" i="9"/>
  <c r="BK150" i="9"/>
  <c r="BK143" i="9"/>
  <c r="BK139" i="9"/>
  <c r="J126" i="9"/>
  <c r="BK102" i="9"/>
  <c r="J98" i="9"/>
  <c r="BK170" i="9"/>
  <c r="J158" i="9"/>
  <c r="J139" i="9"/>
  <c r="BK121" i="9"/>
  <c r="BK92" i="9"/>
  <c r="BK155" i="9"/>
  <c r="J135" i="9"/>
  <c r="J111" i="9"/>
  <c r="J176" i="10"/>
  <c r="J138" i="10"/>
  <c r="BK100" i="10"/>
  <c r="J169" i="10"/>
  <c r="J148" i="10"/>
  <c r="BK132" i="10"/>
  <c r="J182" i="10"/>
  <c r="J154" i="10"/>
  <c r="BK138" i="10"/>
  <c r="BK95" i="10"/>
  <c r="BK160" i="10"/>
  <c r="J135" i="10"/>
  <c r="J201" i="11"/>
  <c r="BK172" i="11"/>
  <c r="BK134" i="11"/>
  <c r="J102" i="11"/>
  <c r="J215" i="11"/>
  <c r="BK188" i="11"/>
  <c r="BK159" i="11"/>
  <c r="BK102" i="11"/>
  <c r="BK218" i="11"/>
  <c r="BK199" i="11"/>
  <c r="J188" i="11"/>
  <c r="J142" i="11"/>
  <c r="BK165" i="11"/>
  <c r="J90" i="11"/>
  <c r="BK290" i="12"/>
  <c r="BK279" i="12"/>
  <c r="BK250" i="12"/>
  <c r="J235" i="12"/>
  <c r="BK205" i="12"/>
  <c r="J176" i="12"/>
  <c r="BK144" i="12"/>
  <c r="BK127" i="12"/>
  <c r="BK118" i="12"/>
  <c r="BK95" i="12"/>
  <c r="J285" i="12"/>
  <c r="J254" i="12"/>
  <c r="J228" i="12"/>
  <c r="J217" i="12"/>
  <c r="BK190" i="12"/>
  <c r="J171" i="12"/>
  <c r="J147" i="12"/>
  <c r="BK124" i="12"/>
  <c r="J110" i="12"/>
  <c r="BK89" i="12"/>
  <c r="J266" i="12"/>
  <c r="J248" i="12"/>
  <c r="BK225" i="12"/>
  <c r="BK193" i="12"/>
  <c r="BK171" i="12"/>
  <c r="J153" i="12"/>
  <c r="BK132" i="12"/>
  <c r="BK120" i="12"/>
  <c r="J288" i="12"/>
  <c r="J263" i="12"/>
  <c r="BK235" i="12"/>
  <c r="J223" i="12"/>
  <c r="J205" i="12"/>
  <c r="BK186" i="12"/>
  <c r="BK176" i="12"/>
  <c r="BK153" i="12"/>
  <c r="BK98" i="12"/>
  <c r="BK140" i="13"/>
  <c r="J113" i="13"/>
  <c r="BK134" i="13"/>
  <c r="BK119" i="13"/>
  <c r="BK143" i="13"/>
  <c r="BK113" i="13"/>
  <c r="J103" i="13"/>
  <c r="BK83" i="13"/>
  <c r="J158" i="2"/>
  <c r="BK135" i="2"/>
  <c r="BK115" i="2"/>
  <c r="BK88" i="2"/>
  <c r="J135" i="2"/>
  <c r="BK92" i="2"/>
  <c r="BK149" i="2"/>
  <c r="J128" i="2"/>
  <c r="BK105" i="2"/>
  <c r="BK96" i="2"/>
  <c r="J102" i="2"/>
  <c r="BK309" i="3"/>
  <c r="J240" i="3"/>
  <c r="J155" i="3"/>
  <c r="J270" i="3"/>
  <c r="J254" i="3"/>
  <c r="J227" i="3"/>
  <c r="J191" i="3"/>
  <c r="BK165" i="3"/>
  <c r="J112" i="3"/>
  <c r="J293" i="3"/>
  <c r="J216" i="3"/>
  <c r="BK191" i="3"/>
  <c r="BK151" i="3"/>
  <c r="BK316" i="3"/>
  <c r="BK293" i="3"/>
  <c r="BK270" i="3"/>
  <c r="J236" i="3"/>
  <c r="J196" i="3"/>
  <c r="BK146" i="3"/>
  <c r="BK123" i="3"/>
  <c r="BK100" i="3"/>
  <c r="J106" i="4"/>
  <c r="J118" i="4"/>
  <c r="J102" i="4"/>
  <c r="BK588" i="5"/>
  <c r="J569" i="5"/>
  <c r="J530" i="5"/>
  <c r="BK495" i="5"/>
  <c r="J473" i="5"/>
  <c r="J444" i="5"/>
  <c r="J365" i="5"/>
  <c r="J345" i="5"/>
  <c r="BK302" i="5"/>
  <c r="BK252" i="5"/>
  <c r="J163" i="5"/>
  <c r="J108" i="5"/>
  <c r="J566" i="5"/>
  <c r="J504" i="5"/>
  <c r="BK491" i="5"/>
  <c r="J403" i="5"/>
  <c r="J263" i="5"/>
  <c r="BK247" i="5"/>
  <c r="BK196" i="5"/>
  <c r="BK163" i="5"/>
  <c r="BK604" i="5"/>
  <c r="BK596" i="5"/>
  <c r="BK561" i="5"/>
  <c r="BK530" i="5"/>
  <c r="J507" i="5"/>
  <c r="BK473" i="5"/>
  <c r="BK453" i="5"/>
  <c r="BK430" i="5"/>
  <c r="BK294" i="5"/>
  <c r="BK263" i="5"/>
  <c r="BK181" i="5"/>
  <c r="BK108" i="5"/>
  <c r="BK569" i="5"/>
  <c r="J536" i="5"/>
  <c r="J483" i="5"/>
  <c r="BK424" i="5"/>
  <c r="BK403" i="5"/>
  <c r="BK365" i="5"/>
  <c r="BK313" i="5"/>
  <c r="J267" i="5"/>
  <c r="BK202" i="5"/>
  <c r="BK231" i="6"/>
  <c r="J199" i="6"/>
  <c r="J175" i="6"/>
  <c r="BK123" i="6"/>
  <c r="J249" i="6"/>
  <c r="BK240" i="6"/>
  <c r="BK199" i="6"/>
  <c r="BK110" i="6"/>
  <c r="BK252" i="6"/>
  <c r="J231" i="6"/>
  <c r="BK205" i="6"/>
  <c r="J138" i="6"/>
  <c r="J97" i="6"/>
  <c r="BK145" i="7"/>
  <c r="BK103" i="7"/>
  <c r="J158" i="7"/>
  <c r="J141" i="7"/>
  <c r="BK174" i="7"/>
  <c r="BK158" i="7"/>
  <c r="J112" i="7"/>
  <c r="BK184" i="7"/>
  <c r="BK137" i="7"/>
  <c r="BK95" i="7"/>
  <c r="BK104" i="8"/>
  <c r="BK139" i="8"/>
  <c r="BK114" i="8"/>
  <c r="J114" i="8"/>
  <c r="BK99" i="8"/>
  <c r="J109" i="8"/>
  <c r="J165" i="9"/>
  <c r="BK115" i="9"/>
  <c r="BK135" i="9"/>
  <c r="J119" i="9"/>
  <c r="BK106" i="9"/>
  <c r="BK165" i="9"/>
  <c r="BK130" i="9"/>
  <c r="BK98" i="9"/>
  <c r="BK185" i="10"/>
  <c r="BK144" i="10"/>
  <c r="BK112" i="10"/>
  <c r="BK191" i="10"/>
  <c r="BK154" i="10"/>
  <c r="BK120" i="10"/>
  <c r="J173" i="10"/>
  <c r="BK151" i="10"/>
  <c r="J132" i="10"/>
  <c r="J91" i="10"/>
  <c r="J156" i="10"/>
  <c r="J211" i="11"/>
  <c r="BK180" i="11"/>
  <c r="BK148" i="11"/>
  <c r="BK107" i="11"/>
  <c r="J218" i="11"/>
  <c r="J197" i="11"/>
  <c r="J172" i="11"/>
  <c r="BK142" i="11"/>
  <c r="BK97" i="11"/>
  <c r="BK201" i="11"/>
  <c r="J192" i="11"/>
  <c r="J128" i="11"/>
  <c r="J115" i="11"/>
  <c r="J295" i="12"/>
  <c r="BK288" i="12"/>
  <c r="BK273" i="12"/>
  <c r="J257" i="12"/>
  <c r="J237" i="12"/>
  <c r="J208" i="12"/>
  <c r="J198" i="12"/>
  <c r="J159" i="12"/>
  <c r="BK135" i="12"/>
  <c r="J120" i="12"/>
  <c r="J104" i="12"/>
  <c r="J89" i="12"/>
  <c r="BK263" i="12"/>
  <c r="BK230" i="12"/>
  <c r="J211" i="12"/>
  <c r="J186" i="12"/>
  <c r="BK168" i="12"/>
  <c r="J144" i="12"/>
  <c r="BK122" i="12"/>
  <c r="BK101" i="12"/>
  <c r="BK276" i="12"/>
  <c r="J250" i="12"/>
  <c r="BK239" i="12"/>
  <c r="BK200" i="12"/>
  <c r="BK178" i="12"/>
  <c r="J162" i="12"/>
  <c r="BK147" i="12"/>
  <c r="J122" i="12"/>
  <c r="J107" i="12"/>
  <c r="J279" i="12"/>
  <c r="BK260" i="12"/>
  <c r="BK233" i="12"/>
  <c r="J220" i="12"/>
  <c r="J196" i="12"/>
  <c r="J183" i="12"/>
  <c r="BK159" i="12"/>
  <c r="J135" i="12"/>
  <c r="J83" i="13"/>
  <c r="BK136" i="13"/>
  <c r="J100" i="13"/>
  <c r="BK130" i="13"/>
  <c r="BK110" i="13"/>
  <c r="BK145" i="13"/>
  <c r="BK126" i="13"/>
  <c r="J107" i="13"/>
  <c r="J88" i="13"/>
  <c r="T87" i="2" l="1"/>
  <c r="P119" i="2"/>
  <c r="P140" i="2"/>
  <c r="BK88" i="3"/>
  <c r="J88" i="3"/>
  <c r="J61" i="3"/>
  <c r="T226" i="3"/>
  <c r="P259" i="3"/>
  <c r="P305" i="3"/>
  <c r="P85" i="4"/>
  <c r="P101" i="4"/>
  <c r="BK91" i="5"/>
  <c r="J91" i="5" s="1"/>
  <c r="J61" i="5" s="1"/>
  <c r="R201" i="5"/>
  <c r="T246" i="5"/>
  <c r="P301" i="5"/>
  <c r="BK452" i="5"/>
  <c r="J452" i="5" s="1"/>
  <c r="J65" i="5" s="1"/>
  <c r="P503" i="5"/>
  <c r="P600" i="5"/>
  <c r="P88" i="6"/>
  <c r="R137" i="6"/>
  <c r="R87" i="6" s="1"/>
  <c r="R86" i="6" s="1"/>
  <c r="R186" i="6"/>
  <c r="R230" i="6"/>
  <c r="R248" i="6"/>
  <c r="P86" i="7"/>
  <c r="P170" i="7"/>
  <c r="P85" i="7" s="1"/>
  <c r="T179" i="7"/>
  <c r="T178" i="7"/>
  <c r="P84" i="8"/>
  <c r="P83" i="8"/>
  <c r="P82" i="8"/>
  <c r="AU61" i="1"/>
  <c r="P138" i="8"/>
  <c r="BK86" i="9"/>
  <c r="J86" i="9"/>
  <c r="J61" i="9"/>
  <c r="P111" i="10"/>
  <c r="P131" i="10"/>
  <c r="P89" i="10" s="1"/>
  <c r="P88" i="10" s="1"/>
  <c r="AU63" i="1" s="1"/>
  <c r="R181" i="10"/>
  <c r="R89" i="11"/>
  <c r="R88" i="11"/>
  <c r="R179" i="11"/>
  <c r="P210" i="11"/>
  <c r="P209" i="11"/>
  <c r="BK131" i="12"/>
  <c r="BK126" i="12"/>
  <c r="J126" i="12"/>
  <c r="J61" i="12" s="1"/>
  <c r="BK182" i="12"/>
  <c r="J182" i="12"/>
  <c r="J64" i="12"/>
  <c r="P204" i="12"/>
  <c r="P203" i="12"/>
  <c r="R272" i="12"/>
  <c r="BK87" i="2"/>
  <c r="J87" i="2"/>
  <c r="J61" i="2"/>
  <c r="BK119" i="2"/>
  <c r="J119" i="2"/>
  <c r="J62" i="2" s="1"/>
  <c r="BK140" i="2"/>
  <c r="J140" i="2"/>
  <c r="J63" i="2"/>
  <c r="T88" i="3"/>
  <c r="R226" i="3"/>
  <c r="BK259" i="3"/>
  <c r="J259" i="3" s="1"/>
  <c r="J63" i="3" s="1"/>
  <c r="BK305" i="3"/>
  <c r="J305" i="3"/>
  <c r="J64" i="3"/>
  <c r="R85" i="4"/>
  <c r="R101" i="4"/>
  <c r="R84" i="4" s="1"/>
  <c r="R83" i="4" s="1"/>
  <c r="P91" i="5"/>
  <c r="P201" i="5"/>
  <c r="P246" i="5"/>
  <c r="T301" i="5"/>
  <c r="T452" i="5"/>
  <c r="T503" i="5"/>
  <c r="R600" i="5"/>
  <c r="T88" i="6"/>
  <c r="P137" i="6"/>
  <c r="T186" i="6"/>
  <c r="P230" i="6"/>
  <c r="T248" i="6"/>
  <c r="R86" i="7"/>
  <c r="R85" i="7"/>
  <c r="R84" i="7" s="1"/>
  <c r="R170" i="7"/>
  <c r="R179" i="7"/>
  <c r="R178" i="7"/>
  <c r="BK84" i="8"/>
  <c r="J84" i="8"/>
  <c r="J61" i="8" s="1"/>
  <c r="BK138" i="8"/>
  <c r="J138" i="8"/>
  <c r="J62" i="8"/>
  <c r="T86" i="9"/>
  <c r="T85" i="9"/>
  <c r="T84" i="9" s="1"/>
  <c r="T111" i="10"/>
  <c r="T131" i="10"/>
  <c r="T89" i="10" s="1"/>
  <c r="T88" i="10" s="1"/>
  <c r="P181" i="10"/>
  <c r="BK89" i="11"/>
  <c r="J89" i="11"/>
  <c r="J61" i="11"/>
  <c r="T179" i="11"/>
  <c r="BK210" i="11"/>
  <c r="J210" i="11"/>
  <c r="J67" i="11" s="1"/>
  <c r="T131" i="12"/>
  <c r="T126" i="12"/>
  <c r="T88" i="12"/>
  <c r="P182" i="12"/>
  <c r="P181" i="12" s="1"/>
  <c r="BK204" i="12"/>
  <c r="J204" i="12"/>
  <c r="J66" i="12"/>
  <c r="BK272" i="12"/>
  <c r="J272" i="12"/>
  <c r="J67" i="12" s="1"/>
  <c r="P87" i="13"/>
  <c r="P82" i="13"/>
  <c r="P81" i="13"/>
  <c r="AU66" i="1"/>
  <c r="P87" i="2"/>
  <c r="P86" i="2" s="1"/>
  <c r="P85" i="2" s="1"/>
  <c r="AU55" i="1" s="1"/>
  <c r="T119" i="2"/>
  <c r="T140" i="2"/>
  <c r="R88" i="3"/>
  <c r="BK226" i="3"/>
  <c r="J226" i="3"/>
  <c r="J62" i="3"/>
  <c r="R259" i="3"/>
  <c r="T305" i="3"/>
  <c r="BK85" i="4"/>
  <c r="J85" i="4" s="1"/>
  <c r="J61" i="4" s="1"/>
  <c r="T101" i="4"/>
  <c r="R91" i="5"/>
  <c r="T201" i="5"/>
  <c r="T90" i="5" s="1"/>
  <c r="T89" i="5" s="1"/>
  <c r="R246" i="5"/>
  <c r="BK301" i="5"/>
  <c r="J301" i="5"/>
  <c r="J64" i="5"/>
  <c r="P452" i="5"/>
  <c r="R503" i="5"/>
  <c r="T600" i="5"/>
  <c r="R88" i="6"/>
  <c r="BK137" i="6"/>
  <c r="J137" i="6"/>
  <c r="J62" i="6"/>
  <c r="BK186" i="6"/>
  <c r="J186" i="6"/>
  <c r="J64" i="6"/>
  <c r="T230" i="6"/>
  <c r="P248" i="6"/>
  <c r="T86" i="7"/>
  <c r="T85" i="7" s="1"/>
  <c r="T84" i="7" s="1"/>
  <c r="T170" i="7"/>
  <c r="P179" i="7"/>
  <c r="P178" i="7"/>
  <c r="T84" i="8"/>
  <c r="T83" i="8" s="1"/>
  <c r="T82" i="8" s="1"/>
  <c r="T138" i="8"/>
  <c r="P86" i="9"/>
  <c r="P85" i="9"/>
  <c r="P84" i="9"/>
  <c r="AU62" i="1" s="1"/>
  <c r="BK111" i="10"/>
  <c r="J111" i="10"/>
  <c r="J62" i="10"/>
  <c r="BK131" i="10"/>
  <c r="J131" i="10"/>
  <c r="J64" i="10" s="1"/>
  <c r="BK181" i="10"/>
  <c r="J181" i="10"/>
  <c r="J66" i="10"/>
  <c r="P89" i="11"/>
  <c r="BK179" i="11"/>
  <c r="J179" i="11" s="1"/>
  <c r="J64" i="11" s="1"/>
  <c r="T210" i="11"/>
  <c r="T209" i="11"/>
  <c r="P131" i="12"/>
  <c r="P126" i="12"/>
  <c r="P88" i="12" s="1"/>
  <c r="T182" i="12"/>
  <c r="T181" i="12"/>
  <c r="T204" i="12"/>
  <c r="T203" i="12"/>
  <c r="T87" i="12" s="1"/>
  <c r="P272" i="12"/>
  <c r="BK87" i="13"/>
  <c r="J87" i="13"/>
  <c r="J61" i="13"/>
  <c r="T87" i="13"/>
  <c r="T82" i="13"/>
  <c r="T81" i="13"/>
  <c r="R87" i="2"/>
  <c r="R119" i="2"/>
  <c r="R140" i="2"/>
  <c r="P88" i="3"/>
  <c r="P226" i="3"/>
  <c r="P87" i="3" s="1"/>
  <c r="P86" i="3" s="1"/>
  <c r="AU56" i="1" s="1"/>
  <c r="T259" i="3"/>
  <c r="R305" i="3"/>
  <c r="T85" i="4"/>
  <c r="T84" i="4"/>
  <c r="T83" i="4" s="1"/>
  <c r="BK101" i="4"/>
  <c r="J101" i="4"/>
  <c r="J62" i="4"/>
  <c r="T91" i="5"/>
  <c r="BK201" i="5"/>
  <c r="J201" i="5"/>
  <c r="J62" i="5"/>
  <c r="BK246" i="5"/>
  <c r="J246" i="5"/>
  <c r="J63" i="5" s="1"/>
  <c r="R301" i="5"/>
  <c r="R452" i="5"/>
  <c r="BK503" i="5"/>
  <c r="J503" i="5"/>
  <c r="J66" i="5"/>
  <c r="BK600" i="5"/>
  <c r="J600" i="5"/>
  <c r="J67" i="5"/>
  <c r="BK88" i="6"/>
  <c r="J88" i="6"/>
  <c r="J61" i="6"/>
  <c r="T137" i="6"/>
  <c r="P186" i="6"/>
  <c r="BK230" i="6"/>
  <c r="J230" i="6"/>
  <c r="J65" i="6"/>
  <c r="BK248" i="6"/>
  <c r="J248" i="6" s="1"/>
  <c r="J66" i="6" s="1"/>
  <c r="BK86" i="7"/>
  <c r="J86" i="7"/>
  <c r="J61" i="7"/>
  <c r="BK170" i="7"/>
  <c r="J170" i="7" s="1"/>
  <c r="J62" i="7" s="1"/>
  <c r="BK179" i="7"/>
  <c r="J179" i="7"/>
  <c r="J64" i="7"/>
  <c r="R84" i="8"/>
  <c r="R83" i="8" s="1"/>
  <c r="R82" i="8" s="1"/>
  <c r="R138" i="8"/>
  <c r="R86" i="9"/>
  <c r="R85" i="9"/>
  <c r="R84" i="9"/>
  <c r="R111" i="10"/>
  <c r="R131" i="10"/>
  <c r="R89" i="10" s="1"/>
  <c r="R88" i="10" s="1"/>
  <c r="T181" i="10"/>
  <c r="T89" i="11"/>
  <c r="T88" i="11" s="1"/>
  <c r="T87" i="11" s="1"/>
  <c r="P179" i="11"/>
  <c r="R210" i="11"/>
  <c r="R209" i="11"/>
  <c r="R131" i="12"/>
  <c r="R126" i="12" s="1"/>
  <c r="R88" i="12" s="1"/>
  <c r="R87" i="12" s="1"/>
  <c r="R182" i="12"/>
  <c r="R181" i="12"/>
  <c r="R204" i="12"/>
  <c r="R203" i="12" s="1"/>
  <c r="T272" i="12"/>
  <c r="R87" i="13"/>
  <c r="R82" i="13"/>
  <c r="R81" i="13"/>
  <c r="BK90" i="10"/>
  <c r="J90" i="10" s="1"/>
  <c r="J61" i="10" s="1"/>
  <c r="BK190" i="10"/>
  <c r="J190" i="10"/>
  <c r="J68" i="10"/>
  <c r="BK157" i="2"/>
  <c r="J157" i="2" s="1"/>
  <c r="J64" i="2" s="1"/>
  <c r="BK162" i="2"/>
  <c r="J162" i="2"/>
  <c r="J65" i="2"/>
  <c r="BK158" i="11"/>
  <c r="J158" i="11" s="1"/>
  <c r="J62" i="11" s="1"/>
  <c r="BK171" i="11"/>
  <c r="J171" i="11"/>
  <c r="J63" i="11"/>
  <c r="BK315" i="3"/>
  <c r="J315" i="3" s="1"/>
  <c r="J66" i="3" s="1"/>
  <c r="BK174" i="6"/>
  <c r="J174" i="6"/>
  <c r="J63" i="6"/>
  <c r="BK164" i="9"/>
  <c r="J164" i="9" s="1"/>
  <c r="J63" i="9" s="1"/>
  <c r="BK169" i="9"/>
  <c r="J169" i="9"/>
  <c r="J64" i="9"/>
  <c r="BK175" i="10"/>
  <c r="J175" i="10" s="1"/>
  <c r="J65" i="10" s="1"/>
  <c r="BK205" i="11"/>
  <c r="J205" i="11"/>
  <c r="J65" i="11"/>
  <c r="BK82" i="13"/>
  <c r="BK81" i="13" s="1"/>
  <c r="J81" i="13" s="1"/>
  <c r="J59" i="13" s="1"/>
  <c r="E48" i="13"/>
  <c r="J52" i="13"/>
  <c r="J54" i="13"/>
  <c r="F77" i="13"/>
  <c r="F78" i="13"/>
  <c r="BE103" i="13"/>
  <c r="BE136" i="13"/>
  <c r="BE145" i="13"/>
  <c r="BK88" i="12"/>
  <c r="J88" i="12" s="1"/>
  <c r="J60" i="12" s="1"/>
  <c r="J131" i="12"/>
  <c r="J62" i="12"/>
  <c r="BE100" i="13"/>
  <c r="BE143" i="13"/>
  <c r="BE88" i="13"/>
  <c r="BE123" i="13"/>
  <c r="BE130" i="13"/>
  <c r="BE140" i="13"/>
  <c r="BK181" i="12"/>
  <c r="J181" i="12"/>
  <c r="J63" i="12" s="1"/>
  <c r="BE83" i="13"/>
  <c r="BE94" i="13"/>
  <c r="BE107" i="13"/>
  <c r="BE110" i="13"/>
  <c r="BE113" i="13"/>
  <c r="BE119" i="13"/>
  <c r="BE126" i="13"/>
  <c r="BE134" i="13"/>
  <c r="F55" i="12"/>
  <c r="J81" i="12"/>
  <c r="BE101" i="12"/>
  <c r="BE114" i="12"/>
  <c r="BE122" i="12"/>
  <c r="BE124" i="12"/>
  <c r="BE129" i="12"/>
  <c r="BE144" i="12"/>
  <c r="BE147" i="12"/>
  <c r="BE150" i="12"/>
  <c r="BE162" i="12"/>
  <c r="BE165" i="12"/>
  <c r="BE188" i="12"/>
  <c r="BE196" i="12"/>
  <c r="BE198" i="12"/>
  <c r="BE208" i="12"/>
  <c r="BE237" i="12"/>
  <c r="BE250" i="12"/>
  <c r="BE252" i="12"/>
  <c r="BE263" i="12"/>
  <c r="BE273" i="12"/>
  <c r="BE285" i="12"/>
  <c r="BE89" i="12"/>
  <c r="BE95" i="12"/>
  <c r="BE104" i="12"/>
  <c r="BE116" i="12"/>
  <c r="BE127" i="12"/>
  <c r="BE135" i="12"/>
  <c r="BE141" i="12"/>
  <c r="BE156" i="12"/>
  <c r="BE173" i="12"/>
  <c r="BE205" i="12"/>
  <c r="BE217" i="12"/>
  <c r="BE225" i="12"/>
  <c r="BE228" i="12"/>
  <c r="BE235" i="12"/>
  <c r="BE257" i="12"/>
  <c r="BE260" i="12"/>
  <c r="BE279" i="12"/>
  <c r="F54" i="12"/>
  <c r="E77" i="12"/>
  <c r="BE92" i="12"/>
  <c r="BE107" i="12"/>
  <c r="BE118" i="12"/>
  <c r="BE132" i="12"/>
  <c r="BE138" i="12"/>
  <c r="BE159" i="12"/>
  <c r="BE176" i="12"/>
  <c r="BE186" i="12"/>
  <c r="BE200" i="12"/>
  <c r="BE220" i="12"/>
  <c r="BE233" i="12"/>
  <c r="BE239" i="12"/>
  <c r="BE242" i="12"/>
  <c r="BE248" i="12"/>
  <c r="BE266" i="12"/>
  <c r="BE269" i="12"/>
  <c r="BE276" i="12"/>
  <c r="BE290" i="12"/>
  <c r="BE98" i="12"/>
  <c r="BE110" i="12"/>
  <c r="BE120" i="12"/>
  <c r="BE153" i="12"/>
  <c r="BE168" i="12"/>
  <c r="BE171" i="12"/>
  <c r="BE178" i="12"/>
  <c r="BE183" i="12"/>
  <c r="BE190" i="12"/>
  <c r="BE193" i="12"/>
  <c r="BE211" i="12"/>
  <c r="BE214" i="12"/>
  <c r="BE223" i="12"/>
  <c r="BE230" i="12"/>
  <c r="BE245" i="12"/>
  <c r="BE254" i="12"/>
  <c r="BE282" i="12"/>
  <c r="BE288" i="12"/>
  <c r="BE293" i="12"/>
  <c r="BE295" i="12"/>
  <c r="F55" i="11"/>
  <c r="J83" i="11"/>
  <c r="BE90" i="11"/>
  <c r="BE102" i="11"/>
  <c r="BE128" i="11"/>
  <c r="BE134" i="11"/>
  <c r="BE148" i="11"/>
  <c r="E48" i="11"/>
  <c r="J52" i="11"/>
  <c r="J55" i="11"/>
  <c r="BE97" i="11"/>
  <c r="BE142" i="11"/>
  <c r="BE152" i="11"/>
  <c r="BE159" i="11"/>
  <c r="BE165" i="11"/>
  <c r="BE172" i="11"/>
  <c r="BE184" i="11"/>
  <c r="BE194" i="11"/>
  <c r="BE201" i="11"/>
  <c r="BE211" i="11"/>
  <c r="BE221" i="11"/>
  <c r="F83" i="11"/>
  <c r="BE107" i="11"/>
  <c r="BE115" i="11"/>
  <c r="BE122" i="11"/>
  <c r="BE180" i="11"/>
  <c r="BE192" i="11"/>
  <c r="BE197" i="11"/>
  <c r="BE199" i="11"/>
  <c r="BE188" i="11"/>
  <c r="BE206" i="11"/>
  <c r="BE215" i="11"/>
  <c r="BE218" i="11"/>
  <c r="BE135" i="10"/>
  <c r="BE138" i="10"/>
  <c r="BE141" i="10"/>
  <c r="BE148" i="10"/>
  <c r="BE162" i="10"/>
  <c r="BE169" i="10"/>
  <c r="BE185" i="10"/>
  <c r="F55" i="10"/>
  <c r="BE91" i="10"/>
  <c r="BE117" i="10"/>
  <c r="BE132" i="10"/>
  <c r="BE160" i="10"/>
  <c r="BE176" i="10"/>
  <c r="BE191" i="10"/>
  <c r="E48" i="10"/>
  <c r="J52" i="10"/>
  <c r="J85" i="10"/>
  <c r="BE100" i="10"/>
  <c r="BE173" i="10"/>
  <c r="BE182" i="10"/>
  <c r="BE95" i="10"/>
  <c r="BE112" i="10"/>
  <c r="BE120" i="10"/>
  <c r="BE144" i="10"/>
  <c r="BE151" i="10"/>
  <c r="BE154" i="10"/>
  <c r="BE156" i="10"/>
  <c r="J81" i="9"/>
  <c r="BE102" i="9"/>
  <c r="BE115" i="9"/>
  <c r="J78" i="9"/>
  <c r="BE98" i="9"/>
  <c r="BE143" i="9"/>
  <c r="BE147" i="9"/>
  <c r="BE150" i="9"/>
  <c r="E74" i="9"/>
  <c r="BE87" i="9"/>
  <c r="BE106" i="9"/>
  <c r="BE121" i="9"/>
  <c r="BE130" i="9"/>
  <c r="BE155" i="9"/>
  <c r="BE158" i="9"/>
  <c r="BE165" i="9"/>
  <c r="BE170" i="9"/>
  <c r="F55" i="9"/>
  <c r="BE92" i="9"/>
  <c r="BE111" i="9"/>
  <c r="BE119" i="9"/>
  <c r="BE126" i="9"/>
  <c r="BE135" i="9"/>
  <c r="BE139" i="9"/>
  <c r="J79" i="8"/>
  <c r="BE114" i="8"/>
  <c r="BE129" i="8"/>
  <c r="E48" i="8"/>
  <c r="J52" i="8"/>
  <c r="BE90" i="8"/>
  <c r="BE133" i="8"/>
  <c r="BE139" i="8"/>
  <c r="BE142" i="8"/>
  <c r="BE99" i="8"/>
  <c r="BE119" i="8"/>
  <c r="F55" i="8"/>
  <c r="BE85" i="8"/>
  <c r="BE95" i="8"/>
  <c r="BE104" i="8"/>
  <c r="BE109" i="8"/>
  <c r="BE124" i="8"/>
  <c r="J55" i="7"/>
  <c r="F81" i="7"/>
  <c r="BE112" i="7"/>
  <c r="BE116" i="7"/>
  <c r="BE149" i="7"/>
  <c r="BE166" i="7"/>
  <c r="BE174" i="7"/>
  <c r="E48" i="7"/>
  <c r="J52" i="7"/>
  <c r="BE87" i="7"/>
  <c r="BE123" i="7"/>
  <c r="BE108" i="7"/>
  <c r="BE137" i="7"/>
  <c r="BE153" i="7"/>
  <c r="BE171" i="7"/>
  <c r="BE95" i="7"/>
  <c r="BE103" i="7"/>
  <c r="BE128" i="7"/>
  <c r="BE132" i="7"/>
  <c r="BE141" i="7"/>
  <c r="BE145" i="7"/>
  <c r="BE158" i="7"/>
  <c r="BE162" i="7"/>
  <c r="BE180" i="7"/>
  <c r="BE184" i="7"/>
  <c r="BE89" i="6"/>
  <c r="BE93" i="6"/>
  <c r="BE110" i="6"/>
  <c r="BE130" i="6"/>
  <c r="BE138" i="6"/>
  <c r="BE187" i="6"/>
  <c r="BE211" i="6"/>
  <c r="BE217" i="6"/>
  <c r="BE244" i="6"/>
  <c r="BE249" i="6"/>
  <c r="BE252" i="6"/>
  <c r="J52" i="6"/>
  <c r="F55" i="6"/>
  <c r="BE123" i="6"/>
  <c r="BE165" i="6"/>
  <c r="BE175" i="6"/>
  <c r="BE191" i="6"/>
  <c r="BE205" i="6"/>
  <c r="BE226" i="6"/>
  <c r="BE231" i="6"/>
  <c r="BE240" i="6"/>
  <c r="E76" i="6"/>
  <c r="BE97" i="6"/>
  <c r="BE117" i="6"/>
  <c r="BE142" i="6"/>
  <c r="BE149" i="6"/>
  <c r="BE195" i="6"/>
  <c r="BE223" i="6"/>
  <c r="J55" i="6"/>
  <c r="BE104" i="6"/>
  <c r="BE156" i="6"/>
  <c r="BE181" i="6"/>
  <c r="BE199" i="6"/>
  <c r="BE235" i="6"/>
  <c r="E48" i="5"/>
  <c r="J52" i="5"/>
  <c r="J55" i="5"/>
  <c r="BE108" i="5"/>
  <c r="BE154" i="5"/>
  <c r="BE163" i="5"/>
  <c r="BE191" i="5"/>
  <c r="BE214" i="5"/>
  <c r="BE222" i="5"/>
  <c r="BE234" i="5"/>
  <c r="BE247" i="5"/>
  <c r="BE252" i="5"/>
  <c r="BE259" i="5"/>
  <c r="BE282" i="5"/>
  <c r="BE430" i="5"/>
  <c r="BE458" i="5"/>
  <c r="BE483" i="5"/>
  <c r="BE491" i="5"/>
  <c r="BE493" i="5"/>
  <c r="BE495" i="5"/>
  <c r="BE523" i="5"/>
  <c r="BE526" i="5"/>
  <c r="BE579" i="5"/>
  <c r="BE592" i="5"/>
  <c r="F86" i="5"/>
  <c r="BE119" i="5"/>
  <c r="BE126" i="5"/>
  <c r="BE255" i="5"/>
  <c r="BE267" i="5"/>
  <c r="BE302" i="5"/>
  <c r="BE313" i="5"/>
  <c r="BE324" i="5"/>
  <c r="BE356" i="5"/>
  <c r="BE403" i="5"/>
  <c r="BE407" i="5"/>
  <c r="BE488" i="5"/>
  <c r="BE498" i="5"/>
  <c r="BE504" i="5"/>
  <c r="BE533" i="5"/>
  <c r="BE566" i="5"/>
  <c r="BE574" i="5"/>
  <c r="BE585" i="5"/>
  <c r="BE596" i="5"/>
  <c r="BE601" i="5"/>
  <c r="BE604" i="5"/>
  <c r="BE92" i="5"/>
  <c r="BE135" i="5"/>
  <c r="BE144" i="5"/>
  <c r="BE271" i="5"/>
  <c r="BE276" i="5"/>
  <c r="BE287" i="5"/>
  <c r="BE294" i="5"/>
  <c r="BE338" i="5"/>
  <c r="BE345" i="5"/>
  <c r="BE365" i="5"/>
  <c r="BE376" i="5"/>
  <c r="BE387" i="5"/>
  <c r="BE434" i="5"/>
  <c r="BE440" i="5"/>
  <c r="BE444" i="5"/>
  <c r="BE453" i="5"/>
  <c r="BE462" i="5"/>
  <c r="BE469" i="5"/>
  <c r="BE473" i="5"/>
  <c r="BE479" i="5"/>
  <c r="BE507" i="5"/>
  <c r="BE514" i="5"/>
  <c r="BE519" i="5"/>
  <c r="BE530" i="5"/>
  <c r="BE551" i="5"/>
  <c r="BE569" i="5"/>
  <c r="BE588" i="5"/>
  <c r="BE172" i="5"/>
  <c r="BE181" i="5"/>
  <c r="BE196" i="5"/>
  <c r="BE202" i="5"/>
  <c r="BE206" i="5"/>
  <c r="BE263" i="5"/>
  <c r="BE398" i="5"/>
  <c r="BE412" i="5"/>
  <c r="BE424" i="5"/>
  <c r="BE536" i="5"/>
  <c r="BE544" i="5"/>
  <c r="BE558" i="5"/>
  <c r="BE561" i="5"/>
  <c r="E48" i="4"/>
  <c r="J77" i="4"/>
  <c r="F80" i="4"/>
  <c r="BE106" i="4"/>
  <c r="J55" i="4"/>
  <c r="BE90" i="4"/>
  <c r="BE95" i="4"/>
  <c r="BE102" i="4"/>
  <c r="BE112" i="4"/>
  <c r="BE118" i="4"/>
  <c r="BE86" i="4"/>
  <c r="E48" i="3"/>
  <c r="F83" i="3"/>
  <c r="BE165" i="3"/>
  <c r="BE175" i="3"/>
  <c r="BE181" i="3"/>
  <c r="BE206" i="3"/>
  <c r="BE260" i="3"/>
  <c r="BE293" i="3"/>
  <c r="BE299" i="3"/>
  <c r="BE309" i="3"/>
  <c r="BE316" i="3"/>
  <c r="J55" i="3"/>
  <c r="BE112" i="3"/>
  <c r="BE123" i="3"/>
  <c r="BE155" i="3"/>
  <c r="BE160" i="3"/>
  <c r="BE221" i="3"/>
  <c r="BE240" i="3"/>
  <c r="BE249" i="3"/>
  <c r="BE264" i="3"/>
  <c r="BE270" i="3"/>
  <c r="BE285" i="3"/>
  <c r="BE100" i="3"/>
  <c r="BE141" i="3"/>
  <c r="BE146" i="3"/>
  <c r="BE171" i="3"/>
  <c r="BE191" i="3"/>
  <c r="BE196" i="3"/>
  <c r="BE201" i="3"/>
  <c r="BE211" i="3"/>
  <c r="BE216" i="3"/>
  <c r="BE279" i="3"/>
  <c r="J52" i="3"/>
  <c r="BE89" i="3"/>
  <c r="BE104" i="3"/>
  <c r="BE133" i="3"/>
  <c r="BE137" i="3"/>
  <c r="BE151" i="3"/>
  <c r="BE186" i="3"/>
  <c r="BE227" i="3"/>
  <c r="BE232" i="3"/>
  <c r="BE236" i="3"/>
  <c r="BE245" i="3"/>
  <c r="BE254" i="3"/>
  <c r="BE306" i="3"/>
  <c r="J52" i="2"/>
  <c r="E75" i="2"/>
  <c r="F82" i="2"/>
  <c r="BE88" i="2"/>
  <c r="BE108" i="2"/>
  <c r="BE124" i="2"/>
  <c r="BE131" i="2"/>
  <c r="BE145" i="2"/>
  <c r="BE163" i="2"/>
  <c r="J82" i="2"/>
  <c r="BE96" i="2"/>
  <c r="BE99" i="2"/>
  <c r="BE105" i="2"/>
  <c r="BE115" i="2"/>
  <c r="BE120" i="2"/>
  <c r="BE128" i="2"/>
  <c r="BE135" i="2"/>
  <c r="BE149" i="2"/>
  <c r="BE92" i="2"/>
  <c r="BE102" i="2"/>
  <c r="BE111" i="2"/>
  <c r="BE141" i="2"/>
  <c r="BE153" i="2"/>
  <c r="BE158" i="2"/>
  <c r="F37" i="2"/>
  <c r="BD55" i="1" s="1"/>
  <c r="F34" i="2"/>
  <c r="BA55" i="1"/>
  <c r="F35" i="3"/>
  <c r="BB56" i="1"/>
  <c r="F36" i="4"/>
  <c r="BC57" i="1" s="1"/>
  <c r="F35" i="4"/>
  <c r="BB57" i="1" s="1"/>
  <c r="J34" i="5"/>
  <c r="AW58" i="1"/>
  <c r="F37" i="6"/>
  <c r="BD59" i="1" s="1"/>
  <c r="F35" i="6"/>
  <c r="BB59" i="1"/>
  <c r="F37" i="7"/>
  <c r="BD60" i="1"/>
  <c r="F36" i="8"/>
  <c r="BC61" i="1" s="1"/>
  <c r="F37" i="9"/>
  <c r="BD62" i="1" s="1"/>
  <c r="F34" i="10"/>
  <c r="BA63" i="1"/>
  <c r="F37" i="10"/>
  <c r="BD63" i="1" s="1"/>
  <c r="F36" i="11"/>
  <c r="BC64" i="1"/>
  <c r="F37" i="12"/>
  <c r="BD65" i="1"/>
  <c r="F36" i="13"/>
  <c r="BC66" i="1" s="1"/>
  <c r="J34" i="2"/>
  <c r="AW55" i="1" s="1"/>
  <c r="F37" i="3"/>
  <c r="BD56" i="1"/>
  <c r="F36" i="3"/>
  <c r="BC56" i="1" s="1"/>
  <c r="F37" i="5"/>
  <c r="BD58" i="1"/>
  <c r="F36" i="6"/>
  <c r="BC59" i="1"/>
  <c r="J34" i="7"/>
  <c r="AW60" i="1" s="1"/>
  <c r="F34" i="7"/>
  <c r="BA60" i="1" s="1"/>
  <c r="F34" i="8"/>
  <c r="BA61" i="1"/>
  <c r="F37" i="8"/>
  <c r="BD61" i="1" s="1"/>
  <c r="F36" i="9"/>
  <c r="BC62" i="1"/>
  <c r="F35" i="10"/>
  <c r="BB63" i="1"/>
  <c r="F37" i="11"/>
  <c r="BD64" i="1" s="1"/>
  <c r="F34" i="12"/>
  <c r="BA65" i="1" s="1"/>
  <c r="J34" i="13"/>
  <c r="AW66" i="1"/>
  <c r="F37" i="13"/>
  <c r="BD66" i="1" s="1"/>
  <c r="F35" i="2"/>
  <c r="BB55" i="1"/>
  <c r="J34" i="3"/>
  <c r="AW56" i="1"/>
  <c r="J34" i="4"/>
  <c r="AW57" i="1" s="1"/>
  <c r="F34" i="4"/>
  <c r="BA57" i="1" s="1"/>
  <c r="F37" i="4"/>
  <c r="BD57" i="1"/>
  <c r="F35" i="5"/>
  <c r="BB58" i="1" s="1"/>
  <c r="F34" i="5"/>
  <c r="BA58" i="1"/>
  <c r="F34" i="6"/>
  <c r="BA59" i="1"/>
  <c r="F35" i="7"/>
  <c r="BB60" i="1" s="1"/>
  <c r="J34" i="8"/>
  <c r="AW61" i="1" s="1"/>
  <c r="J34" i="9"/>
  <c r="AW62" i="1"/>
  <c r="J34" i="10"/>
  <c r="AW63" i="1" s="1"/>
  <c r="F34" i="11"/>
  <c r="BA64" i="1"/>
  <c r="F35" i="11"/>
  <c r="BB64" i="1"/>
  <c r="J34" i="12"/>
  <c r="AW65" i="1" s="1"/>
  <c r="F35" i="13"/>
  <c r="BB66" i="1" s="1"/>
  <c r="F34" i="13"/>
  <c r="BA66" i="1"/>
  <c r="F36" i="2"/>
  <c r="BC55" i="1" s="1"/>
  <c r="F34" i="3"/>
  <c r="BA56" i="1"/>
  <c r="F36" i="5"/>
  <c r="BC58" i="1"/>
  <c r="J34" i="6"/>
  <c r="AW59" i="1" s="1"/>
  <c r="F36" i="7"/>
  <c r="BC60" i="1" s="1"/>
  <c r="F35" i="8"/>
  <c r="BB61" i="1"/>
  <c r="F35" i="9"/>
  <c r="BB62" i="1" s="1"/>
  <c r="F34" i="9"/>
  <c r="BA62" i="1"/>
  <c r="F36" i="10"/>
  <c r="BC63" i="1"/>
  <c r="J34" i="11"/>
  <c r="AW64" i="1" s="1"/>
  <c r="F35" i="12"/>
  <c r="BB65" i="1" s="1"/>
  <c r="F36" i="12"/>
  <c r="BC65" i="1"/>
  <c r="T87" i="6" l="1"/>
  <c r="T86" i="6" s="1"/>
  <c r="P90" i="5"/>
  <c r="P89" i="5"/>
  <c r="AU58" i="1"/>
  <c r="R86" i="2"/>
  <c r="R85" i="2"/>
  <c r="P88" i="11"/>
  <c r="P87" i="11"/>
  <c r="AU64" i="1"/>
  <c r="R90" i="5"/>
  <c r="R89" i="5" s="1"/>
  <c r="P84" i="4"/>
  <c r="P83" i="4" s="1"/>
  <c r="AU57" i="1" s="1"/>
  <c r="R87" i="3"/>
  <c r="R86" i="3"/>
  <c r="R87" i="11"/>
  <c r="P84" i="7"/>
  <c r="AU60" i="1"/>
  <c r="P87" i="6"/>
  <c r="P86" i="6"/>
  <c r="AU59" i="1"/>
  <c r="T86" i="2"/>
  <c r="T85" i="2"/>
  <c r="P87" i="12"/>
  <c r="AU65" i="1" s="1"/>
  <c r="T87" i="3"/>
  <c r="T86" i="3"/>
  <c r="BK89" i="10"/>
  <c r="J89" i="10"/>
  <c r="J60" i="10"/>
  <c r="BK209" i="11"/>
  <c r="J209" i="11"/>
  <c r="J66" i="11"/>
  <c r="BK314" i="3"/>
  <c r="J314" i="3"/>
  <c r="J65" i="3" s="1"/>
  <c r="BK178" i="7"/>
  <c r="J178" i="7"/>
  <c r="J63" i="7"/>
  <c r="BK83" i="8"/>
  <c r="J83" i="8"/>
  <c r="J60" i="8"/>
  <c r="BK203" i="12"/>
  <c r="BK87" i="12" s="1"/>
  <c r="J87" i="12" s="1"/>
  <c r="J30" i="12" s="1"/>
  <c r="AG65" i="1" s="1"/>
  <c r="J203" i="12"/>
  <c r="J65" i="12"/>
  <c r="J82" i="13"/>
  <c r="J60" i="13"/>
  <c r="BK84" i="4"/>
  <c r="J84" i="4" s="1"/>
  <c r="J60" i="4" s="1"/>
  <c r="BK90" i="5"/>
  <c r="J90" i="5" s="1"/>
  <c r="J60" i="5" s="1"/>
  <c r="BK87" i="6"/>
  <c r="J87" i="6"/>
  <c r="J60" i="6"/>
  <c r="BK85" i="9"/>
  <c r="J85" i="9" s="1"/>
  <c r="J60" i="9" s="1"/>
  <c r="BK189" i="10"/>
  <c r="J189" i="10" s="1"/>
  <c r="J67" i="10" s="1"/>
  <c r="BK88" i="11"/>
  <c r="J88" i="11" s="1"/>
  <c r="J60" i="11" s="1"/>
  <c r="BK86" i="2"/>
  <c r="J86" i="2" s="1"/>
  <c r="J60" i="2" s="1"/>
  <c r="BK87" i="3"/>
  <c r="J87" i="3" s="1"/>
  <c r="J60" i="3" s="1"/>
  <c r="BK85" i="7"/>
  <c r="J85" i="7" s="1"/>
  <c r="J60" i="7" s="1"/>
  <c r="J30" i="13"/>
  <c r="AG66" i="1"/>
  <c r="AN66" i="1" s="1"/>
  <c r="F33" i="2"/>
  <c r="AZ55" i="1"/>
  <c r="F33" i="3"/>
  <c r="AZ56" i="1" s="1"/>
  <c r="F33" i="5"/>
  <c r="AZ58" i="1" s="1"/>
  <c r="J33" i="8"/>
  <c r="AV61" i="1"/>
  <c r="AT61" i="1"/>
  <c r="J33" i="10"/>
  <c r="AV63" i="1"/>
  <c r="AT63" i="1"/>
  <c r="J33" i="12"/>
  <c r="AV65" i="1"/>
  <c r="AT65" i="1"/>
  <c r="BC54" i="1"/>
  <c r="W32" i="1"/>
  <c r="J33" i="2"/>
  <c r="AV55" i="1" s="1"/>
  <c r="AT55" i="1" s="1"/>
  <c r="J33" i="4"/>
  <c r="AV57" i="1" s="1"/>
  <c r="AT57" i="1" s="1"/>
  <c r="F33" i="4"/>
  <c r="AZ57" i="1"/>
  <c r="J33" i="5"/>
  <c r="AV58" i="1"/>
  <c r="AT58" i="1" s="1"/>
  <c r="F33" i="8"/>
  <c r="AZ61" i="1" s="1"/>
  <c r="F33" i="9"/>
  <c r="AZ62" i="1"/>
  <c r="J33" i="11"/>
  <c r="AV64" i="1" s="1"/>
  <c r="AT64" i="1" s="1"/>
  <c r="F33" i="12"/>
  <c r="AZ65" i="1"/>
  <c r="F33" i="13"/>
  <c r="AZ66" i="1"/>
  <c r="J33" i="3"/>
  <c r="AV56" i="1"/>
  <c r="AT56" i="1" s="1"/>
  <c r="F33" i="6"/>
  <c r="AZ59" i="1"/>
  <c r="J33" i="6"/>
  <c r="AV59" i="1" s="1"/>
  <c r="AT59" i="1" s="1"/>
  <c r="J33" i="7"/>
  <c r="AV60" i="1"/>
  <c r="AT60" i="1"/>
  <c r="F33" i="7"/>
  <c r="AZ60" i="1" s="1"/>
  <c r="J33" i="9"/>
  <c r="AV62" i="1" s="1"/>
  <c r="AT62" i="1" s="1"/>
  <c r="F33" i="10"/>
  <c r="AZ63" i="1"/>
  <c r="F33" i="11"/>
  <c r="AZ64" i="1"/>
  <c r="BB54" i="1"/>
  <c r="W31" i="1"/>
  <c r="J33" i="13"/>
  <c r="AV66" i="1"/>
  <c r="AT66" i="1" s="1"/>
  <c r="BD54" i="1"/>
  <c r="W33" i="1"/>
  <c r="BA54" i="1"/>
  <c r="W30" i="1"/>
  <c r="BK85" i="2" l="1"/>
  <c r="J85" i="2"/>
  <c r="J59" i="2"/>
  <c r="BK83" i="4"/>
  <c r="J83" i="4"/>
  <c r="J59" i="4" s="1"/>
  <c r="BK89" i="5"/>
  <c r="J89" i="5"/>
  <c r="J59" i="5"/>
  <c r="BK86" i="6"/>
  <c r="J86" i="6"/>
  <c r="J59" i="6" s="1"/>
  <c r="BK88" i="10"/>
  <c r="J88" i="10"/>
  <c r="J59" i="10" s="1"/>
  <c r="BK84" i="7"/>
  <c r="J84" i="7"/>
  <c r="J59" i="7"/>
  <c r="BK82" i="8"/>
  <c r="J82" i="8"/>
  <c r="J59" i="8"/>
  <c r="BK87" i="11"/>
  <c r="J87" i="11" s="1"/>
  <c r="J30" i="11" s="1"/>
  <c r="AG64" i="1" s="1"/>
  <c r="BK86" i="3"/>
  <c r="J86" i="3" s="1"/>
  <c r="J30" i="3" s="1"/>
  <c r="AG56" i="1" s="1"/>
  <c r="BK84" i="9"/>
  <c r="J84" i="9" s="1"/>
  <c r="J30" i="9" s="1"/>
  <c r="AG62" i="1" s="1"/>
  <c r="AN65" i="1"/>
  <c r="J59" i="12"/>
  <c r="J39" i="13"/>
  <c r="J39" i="12"/>
  <c r="AU54" i="1"/>
  <c r="AX54" i="1"/>
  <c r="AY54" i="1"/>
  <c r="AW54" i="1"/>
  <c r="AK30" i="1"/>
  <c r="AZ54" i="1"/>
  <c r="W29" i="1"/>
  <c r="J39" i="9" l="1"/>
  <c r="J39" i="3"/>
  <c r="J39" i="11"/>
  <c r="J59" i="9"/>
  <c r="J59" i="11"/>
  <c r="J59" i="3"/>
  <c r="AN64" i="1"/>
  <c r="AN56" i="1"/>
  <c r="AN62" i="1"/>
  <c r="J30" i="10"/>
  <c r="AG63" i="1"/>
  <c r="J30" i="6"/>
  <c r="AG59" i="1" s="1"/>
  <c r="J30" i="4"/>
  <c r="AG57" i="1"/>
  <c r="J30" i="7"/>
  <c r="AG60" i="1" s="1"/>
  <c r="J30" i="2"/>
  <c r="AG55" i="1" s="1"/>
  <c r="AV54" i="1"/>
  <c r="AK29" i="1" s="1"/>
  <c r="J30" i="5"/>
  <c r="AG58" i="1" s="1"/>
  <c r="J30" i="8"/>
  <c r="AG61" i="1" s="1"/>
  <c r="J39" i="2" l="1"/>
  <c r="J39" i="8"/>
  <c r="J39" i="6"/>
  <c r="J39" i="10"/>
  <c r="J39" i="5"/>
  <c r="J39" i="4"/>
  <c r="J39" i="7"/>
  <c r="AN61" i="1"/>
  <c r="AN63" i="1"/>
  <c r="AN55" i="1"/>
  <c r="AN57" i="1"/>
  <c r="AN58" i="1"/>
  <c r="AN59" i="1"/>
  <c r="AN60" i="1"/>
  <c r="AG54" i="1"/>
  <c r="AT54" i="1"/>
  <c r="AN54" i="1" l="1"/>
  <c r="AK26" i="1"/>
  <c r="AK35" i="1" l="1"/>
</calcChain>
</file>

<file path=xl/sharedStrings.xml><?xml version="1.0" encoding="utf-8"?>
<sst xmlns="http://schemas.openxmlformats.org/spreadsheetml/2006/main" count="15458" uniqueCount="2297">
  <si>
    <t>Export Komplet</t>
  </si>
  <si>
    <t>VZ</t>
  </si>
  <si>
    <t>2.0</t>
  </si>
  <si>
    <t>ZAMOK</t>
  </si>
  <si>
    <t>False</t>
  </si>
  <si>
    <t>{e83317b4-33ac-455c-8534-9b43754da925}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</si>
  <si>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</si>
  <si>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</si>
  <si>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</si>
  <si>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</si>
  <si>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</si>
  <si>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</si>
  <si>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</si>
  <si>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</si>
  <si>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210081-V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</si>
  <si>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</si>
  <si>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</si>
  <si>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úprava prostoru mezi tř. 17. listopadu a ulicí Nedbalovou v Karviné</t>
  </si>
  <si>
    <t>KSO:</t>
  </si>
  <si>
    <t/>
  </si>
  <si>
    <t>CC-CZ:</t>
  </si>
  <si>
    <t>Místo:</t>
  </si>
  <si>
    <t>Karviná</t>
  </si>
  <si>
    <t>Datum:</t>
  </si>
  <si>
    <t>14. 4. 2022</t>
  </si>
  <si>
    <t>Zadavatel:</t>
  </si>
  <si>
    <t>IČ:</t>
  </si>
  <si>
    <t>00297534</t>
  </si>
  <si>
    <t>Statutární město Karviná</t>
  </si>
  <si>
    <t>DIČ:</t>
  </si>
  <si>
    <t>CZ00297534</t>
  </si>
  <si>
    <t>Uchazeč:</t>
  </si>
  <si>
    <t>Vyplň údaj</t>
  </si>
  <si>
    <t>Projektant:</t>
  </si>
  <si>
    <t>42767377</t>
  </si>
  <si>
    <t>Dopravoprojekt Ostrava a.s.</t>
  </si>
  <si>
    <t>CZ42767377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</si>
  <si>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</si>
  <si>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</si>
  <si>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</si>
  <si>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</si>
  <si>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</si>
  <si>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</si>
  <si>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</si>
  <si>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</si>
  <si>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</si>
  <si>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</si>
  <si>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</si>
  <si>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</si>
  <si>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</si>
  <si>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</si>
  <si>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</si>
  <si>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</si>
  <si>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</si>
  <si>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</si>
  <si>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</si>
  <si>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</si>
  <si>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</si>
  <si>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</si>
  <si>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</si>
  <si>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</si>
  <si>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</si>
  <si>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</si>
  <si>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</si>
  <si>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</si>
  <si>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</si>
  <si>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</si>
  <si>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</si>
  <si>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</si>
  <si>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</si>
  <si>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</si>
  <si>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</si>
  <si>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</si>
  <si>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</si>
  <si>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</si>
  <si>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</si>
  <si>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</si>
  <si>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</si>
  <si>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</si>
  <si>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</si>
  <si>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</si>
  <si>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</si>
  <si>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položky</t>
  </si>
  <si>
    <t>STA</t>
  </si>
  <si>
    <t>1</t>
  </si>
  <si>
    <t>{4e8f89ee-f4e7-414d-a499-509ac8d5c217}</t>
  </si>
  <si>
    <t>2</t>
  </si>
  <si>
    <t>SO 020</t>
  </si>
  <si>
    <t>Příprava území</t>
  </si>
  <si>
    <t>{f51fb49e-f319-445f-b055-c78de7dc4a48}</t>
  </si>
  <si>
    <t>SO 020.1</t>
  </si>
  <si>
    <t>Příprava území- neuznatelné položky</t>
  </si>
  <si>
    <t>{a527dc2a-b58d-49f0-ac6e-b4f6d7f5cb07}</t>
  </si>
  <si>
    <t>SO 110</t>
  </si>
  <si>
    <t>Komunikace</t>
  </si>
  <si>
    <t>{e61ac601-fed7-4261-b9df-6844c61dead0}</t>
  </si>
  <si>
    <t>SO 110.1</t>
  </si>
  <si>
    <t>Komunikace- neuznatelné položky</t>
  </si>
  <si>
    <t>{2c4a9d88-8221-4433-a460-f0a725ec79b8}</t>
  </si>
  <si>
    <t>SO 801</t>
  </si>
  <si>
    <t>Vegetační úpravy</t>
  </si>
  <si>
    <t>{10929124-6ec9-4976-8e95-b305f10ceef2}</t>
  </si>
  <si>
    <t>SO 801.1</t>
  </si>
  <si>
    <t>Následná péče</t>
  </si>
  <si>
    <t>{b2235566-d309-48cf-a1cf-dc8230fa5a50}</t>
  </si>
  <si>
    <t>SO 870</t>
  </si>
  <si>
    <t>Náhradní výsadba</t>
  </si>
  <si>
    <t>{82cb8a91-c127-4103-84b2-2c75996fdd63}</t>
  </si>
  <si>
    <t>SO 920</t>
  </si>
  <si>
    <t>Dětské hřiště</t>
  </si>
  <si>
    <t>{a2722b46-3b28-422b-9f95-645dd3fd1dcf}</t>
  </si>
  <si>
    <t>SO 301</t>
  </si>
  <si>
    <t>Přípojky vpustí</t>
  </si>
  <si>
    <t>{4859126e-fc32-4513-85f4-4cb423e9242f}</t>
  </si>
  <si>
    <t>SO 430</t>
  </si>
  <si>
    <t>Veřejné osvětlení</t>
  </si>
  <si>
    <t>{3b3c6815-8540-4a51-a4e9-b2bedf1be1d7}</t>
  </si>
  <si>
    <t>SO 501</t>
  </si>
  <si>
    <t>Úprava teplovodu</t>
  </si>
  <si>
    <t>{8426d1d5-a0b6-4a87-851a-31a3071633e7}</t>
  </si>
  <si>
    <t>KRYCÍ LIST SOUPISU PRACÍ</t>
  </si>
  <si>
    <t>Objekt:</t>
  </si>
  <si>
    <t>SO 000 - Všeobecné položky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</si>
  <si>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</si>
  <si>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</si>
  <si>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</si>
  <si>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</si>
  <si>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</si>
  <si>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</si>
  <si>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</si>
  <si>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</si>
  <si>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</si>
  <si>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</si>
  <si>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</si>
  <si>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</si>
  <si>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</si>
  <si>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</si>
  <si>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</si>
  <si>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</si>
  <si>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</si>
  <si>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</si>
  <si>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</si>
  <si>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</si>
  <si>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</si>
  <si>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</si>
  <si>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</si>
  <si>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</si>
  <si>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</si>
  <si>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</si>
  <si>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</si>
  <si>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</si>
  <si>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</si>
  <si>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</si>
  <si>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010001000R</t>
  </si>
  <si>
    <t>kpl</t>
  </si>
  <si>
    <t>1024</t>
  </si>
  <si>
    <t>-1255250688</t>
  </si>
  <si>
    <t>PP</t>
  </si>
  <si>
    <t>Online PSC</t>
  </si>
  <si>
    <t>https://podminky.urs.cz/item/CS_URS_2023_01/010001000R</t>
  </si>
  <si>
    <t>P</t>
  </si>
  <si>
    <t>Poznámka k položce:_x000D_
- vytýčení in.sítí před zahájením stavby_x000D_
- vytýčení  prostorové polohy SO_x000D_
- ochrana inž.sítí na staveništi_x000D_
- vytýčení obvodu stavby a další geodet. práce _x000D_
- činnost geodeta při výstabě_x000D_
- záchranný archeologický výzkum</t>
  </si>
  <si>
    <t>012002000R</t>
  </si>
  <si>
    <t>Geodetické práce</t>
  </si>
  <si>
    <t>-683901307</t>
  </si>
  <si>
    <t>https://podminky.urs.cz/item/CS_URS_2023_01/012002000R</t>
  </si>
  <si>
    <t>Poznámka k položce:_x000D_
- vytýčení skutečného provedení stavby vč. kompletní dokumentace a související činnosti (např. geometrický plán, vklad věcných břemen apod.)</t>
  </si>
  <si>
    <t>3</t>
  </si>
  <si>
    <t>012203000R</t>
  </si>
  <si>
    <t>Geodetické práce při provádění stavby</t>
  </si>
  <si>
    <t>-1917554191</t>
  </si>
  <si>
    <t>https://podminky.urs.cz/item/CS_URS_2023_01/012203000R</t>
  </si>
  <si>
    <t>4</t>
  </si>
  <si>
    <t>012303000R</t>
  </si>
  <si>
    <t>Geodetické práce po výstavbě</t>
  </si>
  <si>
    <t>-2088922474</t>
  </si>
  <si>
    <t>https://podminky.urs.cz/item/CS_URS_2023_01/012303000R</t>
  </si>
  <si>
    <t>013103000R</t>
  </si>
  <si>
    <t xml:space="preserve">Prováděcí dokumentace organizace dopravy </t>
  </si>
  <si>
    <t>-2080640887</t>
  </si>
  <si>
    <t xml:space="preserve">Projektové práce pro zajištění organizace dopravy </t>
  </si>
  <si>
    <t>Poznámka k položce:_x000D_
- včetně zajištění harmonogramu výstavby</t>
  </si>
  <si>
    <t>6</t>
  </si>
  <si>
    <t>013203000R</t>
  </si>
  <si>
    <t>Dokumentace stavby bez rozlišení-pasportizace</t>
  </si>
  <si>
    <t>1006743105</t>
  </si>
  <si>
    <t>Pasportizace objektů před zahájením a po ukončení stavby</t>
  </si>
  <si>
    <t>Poznámka k položce:_x000D_
- monitoring vlivu stavby na přilehlé objekty sousedící se stavebním objektem_x000D_
- bude vyhotovena pasportizace objektů včetně fotodokumentace před zahájením a po ukončení stavby_x000D_
- pasport komunikací užívaných stavbou+ POV_x000D_
- fotodokumentace dle podmínek SM Karviná</t>
  </si>
  <si>
    <t>7</t>
  </si>
  <si>
    <t>013244000R</t>
  </si>
  <si>
    <t>Vypracování  povodňových a havarijních plánů</t>
  </si>
  <si>
    <t>-1568664917</t>
  </si>
  <si>
    <t>Vypracování povodňových a havarijních plánů</t>
  </si>
  <si>
    <t>Poznámka k položce:_x000D_
Náklady na zpracování, projedání a schválení havarijního a povodňového plánu stavby.</t>
  </si>
  <si>
    <t>8</t>
  </si>
  <si>
    <t>013254000R</t>
  </si>
  <si>
    <t>Dokumentace skutečného provedení stavby</t>
  </si>
  <si>
    <t>-80380885</t>
  </si>
  <si>
    <t>https://podminky.urs.cz/item/CS_URS_2023_01/013254000R</t>
  </si>
  <si>
    <t>Poznámka k položce:_x000D_
včetně dokumentace změn stavby, fotodokumentace z průběhu výstavby</t>
  </si>
  <si>
    <t>9</t>
  </si>
  <si>
    <t>013294000R</t>
  </si>
  <si>
    <t>Ostatní dokumentace</t>
  </si>
  <si>
    <t>1507304004</t>
  </si>
  <si>
    <t>https://podminky.urs.cz/item/CS_URS_2023_01/013294000R</t>
  </si>
  <si>
    <t>Poznámka k položce:_x000D_
realizační dokumentace stavby</t>
  </si>
  <si>
    <t>VRN3</t>
  </si>
  <si>
    <t>Zařízení staveniště</t>
  </si>
  <si>
    <t>10</t>
  </si>
  <si>
    <t>030001000R</t>
  </si>
  <si>
    <t>-403325535</t>
  </si>
  <si>
    <t>https://podminky.urs.cz/item/CS_URS_2023_01/030001000R</t>
  </si>
  <si>
    <t xml:space="preserve">Poznámka k položce:_x000D_
- kompletní zajištení staveniště (např.oplocení, bezpečnostní zábrany, informační systém..)_x000D_
- zabezpečení proti vstupu nepovolaných osob_x000D_
- zajištění, osazení, přesuny, údržba a odstranění  provizorního značení_x000D_
- řízení a koordinace silničního provozu včetně zajištění nutného průchodu stavbou (např. provizorní lávky, zábrany, nájezdy...)_x000D_
- zajištění evidence odpadů_x000D_
- zajištění ploch pro meziskládky zemin,suti a vybouraných hmot_x000D_
- ochrana meziskládky nebezpečných odpadů_x000D_
_x000D_
</t>
  </si>
  <si>
    <t>11</t>
  </si>
  <si>
    <t>031002000R</t>
  </si>
  <si>
    <t>Související práce pro zařízení staveniště</t>
  </si>
  <si>
    <t>-1863204417</t>
  </si>
  <si>
    <t>https://podminky.urs.cz/item/CS_URS_2023_01/031002000R</t>
  </si>
  <si>
    <t xml:space="preserve">Poznámka k položce:_x000D_
- připojení vybavení staveniště na inž.sítě včetně měření spotřeby_x000D_
</t>
  </si>
  <si>
    <t>12</t>
  </si>
  <si>
    <t>032403000R</t>
  </si>
  <si>
    <t>Dočasné dopravní značení</t>
  </si>
  <si>
    <t>1011174784</t>
  </si>
  <si>
    <t>Zařízení staveniště vybavení staveniště provizorní komunikace</t>
  </si>
  <si>
    <t>Poznámka k položce:_x000D_
včetně:_x000D_
- zajištění průchodu stavbou_x000D_
- zajištění náhradní bezbariérové trasy_x000D_
- informační systém pro obyvatele domů</t>
  </si>
  <si>
    <t>13</t>
  </si>
  <si>
    <t>034503000R</t>
  </si>
  <si>
    <t>Informační tabule na staveništi</t>
  </si>
  <si>
    <t>-1848761784</t>
  </si>
  <si>
    <t>https://podminky.urs.cz/item/CS_URS_2023_01/034503000R</t>
  </si>
  <si>
    <t>Poznámka k položce:_x000D_
2x 2/2,5 m včetně údržby a odstranění</t>
  </si>
  <si>
    <t>14</t>
  </si>
  <si>
    <t>-2096737286</t>
  </si>
  <si>
    <t>Poznámka k položce:_x000D_
- rozměry pamětní tabule dle nařízení EK</t>
  </si>
  <si>
    <t>VV</t>
  </si>
  <si>
    <t>"Zajištění a umístění pamětní desky" 1</t>
  </si>
  <si>
    <t>VRN4</t>
  </si>
  <si>
    <t>Inženýrská činnost</t>
  </si>
  <si>
    <t>040001000R</t>
  </si>
  <si>
    <t>841414012</t>
  </si>
  <si>
    <t>https://podminky.urs.cz/item/CS_URS_2023_01/040001000R</t>
  </si>
  <si>
    <t>Poznámka k položce:_x000D_
- zajištění vyřízení požadavků orgánů nutných před započetím stavby a v průběhu stavby_x000D_
- zajištění provozních řádů a havarijních plánu_x000D_
- zajištění a projednání projektu provizorního DZ_x000D_
- zajištění stanovení definitivního DZ_x000D_
- zajištění ploch pro zařízení stavby a další nutné plochy_x000D_
- zajištění aktualizace stanovisek správců inženýrských sítí</t>
  </si>
  <si>
    <t>16</t>
  </si>
  <si>
    <t>041002000R</t>
  </si>
  <si>
    <t>Dozory</t>
  </si>
  <si>
    <t>955336341</t>
  </si>
  <si>
    <t>https://podminky.urs.cz/item/CS_URS_2023_01/041002000R</t>
  </si>
  <si>
    <t>Poznámka k položce:_x000D_
- zajištění a provedení dle požadavků investora ( geologický, geotechnický, hydrogeologický...)</t>
  </si>
  <si>
    <t>18</t>
  </si>
  <si>
    <t>043002000R</t>
  </si>
  <si>
    <t>Zkoušky a ostatní měření</t>
  </si>
  <si>
    <t>1815056312</t>
  </si>
  <si>
    <t>https://podminky.urs.cz/item/CS_URS_2023_01/043002000R</t>
  </si>
  <si>
    <t>Poznámka k položce:_x000D_
- průkazní a kontrolní zkoušky při provádění konstrukčních vrstev_x000D_
- provedení zkoušek prokazujících kvalitu provedeného díla_x000D_
- zkoušky průtočnosti UV</t>
  </si>
  <si>
    <t>19</t>
  </si>
  <si>
    <t>049002000R</t>
  </si>
  <si>
    <t>Ostatní inženýrská činnost</t>
  </si>
  <si>
    <t>874011363</t>
  </si>
  <si>
    <t>https://podminky.urs.cz/item/CS_URS_2023_01/049002000R</t>
  </si>
  <si>
    <t>Poznámka k položce:_x000D_
- inženýrská činnost po provedení stavby (např.majetkové vypořádání...)</t>
  </si>
  <si>
    <t>VRN7</t>
  </si>
  <si>
    <t>Provozní vlivy</t>
  </si>
  <si>
    <t>20</t>
  </si>
  <si>
    <t>079002000R</t>
  </si>
  <si>
    <t>Ostatní provozní vlivy</t>
  </si>
  <si>
    <t>45165690</t>
  </si>
  <si>
    <t>https://podminky.urs.cz/item/CS_URS_2023_01/079002000R</t>
  </si>
  <si>
    <t>Poznámka k položce:_x000D_
- úpravy navazujících komunikací, úpravy terénu apod.</t>
  </si>
  <si>
    <t>VRN9</t>
  </si>
  <si>
    <t>Ostatní náklady</t>
  </si>
  <si>
    <t>092002000R</t>
  </si>
  <si>
    <t>Ostatní náklady související s provozem</t>
  </si>
  <si>
    <t>646417701</t>
  </si>
  <si>
    <t>https://podminky.urs.cz/item/CS_URS_2023_01/092002000R</t>
  </si>
  <si>
    <t>Poznámka k položce:_x000D_
- zajištění čištění dotčených komunikací_x000D_
- zajištění  čištění vozidel stavby před vjezdem na okolní komunikace</t>
  </si>
  <si>
    <t>SO 020 -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</si>
  <si>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</si>
  <si>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</si>
  <si>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</si>
  <si>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</si>
  <si>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</si>
  <si>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</si>
  <si>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</si>
  <si>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</si>
  <si>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</si>
  <si>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</si>
  <si>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111251101</t>
  </si>
  <si>
    <t>Odstranění křovin a stromů průměru kmene do 100 mm i s kořeny sklonu terénu do 1:5 z celkové plochy do 100 m2 strojně</t>
  </si>
  <si>
    <t>m2</t>
  </si>
  <si>
    <t>611599565</t>
  </si>
  <si>
    <t>Odstranění křovin a stromů s odstraněním kořenů strojně průměru kmene do 100 mm v rovině nebo ve svahu sklonu terénu do 1:5, při celkové ploše do 100 m2</t>
  </si>
  <si>
    <t>https://podminky.urs.cz/item/CS_URS_2023_01/111251101</t>
  </si>
  <si>
    <t>Poznámka k položce:_x000D_
mýcení dle dendrologického průzkumu</t>
  </si>
  <si>
    <t>"položka č. 5" 2</t>
  </si>
  <si>
    <t>"položka č. 5a" 2</t>
  </si>
  <si>
    <t>"položka č. 17" 2,56</t>
  </si>
  <si>
    <t>"položka č. 23" 18</t>
  </si>
  <si>
    <t>"položka 28" 4</t>
  </si>
  <si>
    <t>"položka 29" 15</t>
  </si>
  <si>
    <t>Součet</t>
  </si>
  <si>
    <t>111301111</t>
  </si>
  <si>
    <t>Sejmutí drnu tl do 100 mm s přemístěním do 50 m nebo naložením na dopravní prostředek</t>
  </si>
  <si>
    <t>-982978412</t>
  </si>
  <si>
    <t>Sejmutí drnu tl. do 100 mm, v jakékoliv ploše</t>
  </si>
  <si>
    <t>https://podminky.urs.cz/item/CS_URS_2023_01/111301111</t>
  </si>
  <si>
    <t>Poznámka k položce:_x000D_
odměřeno ze situace přípravy území, včetně naložení</t>
  </si>
  <si>
    <t>112101101</t>
  </si>
  <si>
    <t>Odstranění stromů listnatých průměru kmene přes 100 do 300 mm</t>
  </si>
  <si>
    <t>kus</t>
  </si>
  <si>
    <t>453905716</t>
  </si>
  <si>
    <t>Odstranění stromů s odřezáním kmene a s odvětvením listnatých, průměru kmene přes 100 do 300 mm</t>
  </si>
  <si>
    <t>https://podminky.urs.cz/item/CS_URS_2023_01/112101101</t>
  </si>
  <si>
    <t>Poznámka k položce:_x000D_
kácení dle dendrologického průzkumu</t>
  </si>
  <si>
    <t>"položka č. 36" 1</t>
  </si>
  <si>
    <t>"položka č. 56" 5</t>
  </si>
  <si>
    <t>"položka č. 62" 1</t>
  </si>
  <si>
    <t>112101102</t>
  </si>
  <si>
    <t>Odstranění stromů listnatých průměru kmene přes 300 do 500 mm</t>
  </si>
  <si>
    <t>1159572462</t>
  </si>
  <si>
    <t>Odstranění stromů s odřezáním kmene a s odvětvením listnatých, průměru kmene přes 300 do 500 mm</t>
  </si>
  <si>
    <t>https://podminky.urs.cz/item/CS_URS_2023_01/112101102</t>
  </si>
  <si>
    <t>"položka č. 15" 1</t>
  </si>
  <si>
    <t>"položka č. 27" 1</t>
  </si>
  <si>
    <t>"položka č. 33" 2</t>
  </si>
  <si>
    <t>"položka č. 34" 1</t>
  </si>
  <si>
    <t>"položka č. 35" 1</t>
  </si>
  <si>
    <t>112101121</t>
  </si>
  <si>
    <t>Odstranění stromů jehličnatých průměru kmene přes 100 do 300 mm</t>
  </si>
  <si>
    <t>1077202084</t>
  </si>
  <si>
    <t>Odstranění stromů s odřezáním kmene a s odvětvením jehličnatých bez odkornění, průměru kmene přes 100 do 300 mm</t>
  </si>
  <si>
    <t>https://podminky.urs.cz/item/CS_URS_2023_01/112101121</t>
  </si>
  <si>
    <t>"položka č. 18" 1</t>
  </si>
  <si>
    <t>"položka č. 28" 2</t>
  </si>
  <si>
    <t>"položka č. 29" 5</t>
  </si>
  <si>
    <t>"položka č. 30" 3</t>
  </si>
  <si>
    <t>"položka č. 37" 1</t>
  </si>
  <si>
    <t>112251101</t>
  </si>
  <si>
    <t>Odstranění pařezů průměru přes 100 do 300 mm</t>
  </si>
  <si>
    <t>524121969</t>
  </si>
  <si>
    <t>Odstranění pařezů strojně s jejich vykopáním nebo vytrháním průměru přes 100 do 300 mm</t>
  </si>
  <si>
    <t>https://podminky.urs.cz/item/CS_URS_2023_01/112251101</t>
  </si>
  <si>
    <t>7+12</t>
  </si>
  <si>
    <t>112251102</t>
  </si>
  <si>
    <t>Odstranění pařezů průměru přes 300 do 500 mm</t>
  </si>
  <si>
    <t>1899917758</t>
  </si>
  <si>
    <t>Odstranění pařezů strojně s jejich vykopáním nebo vytrháním průměru přes 300 do 500 mm</t>
  </si>
  <si>
    <t>https://podminky.urs.cz/item/CS_URS_2023_01/112251102</t>
  </si>
  <si>
    <t>113106121</t>
  </si>
  <si>
    <t>Rozebrání dlažeb z betonových nebo kamenných dlaždic komunikací pro pěší ručně</t>
  </si>
  <si>
    <t>453299310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</si>
  <si>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</si>
  <si>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https://podminky.urs.cz/item/CS_URS_2023_01/113106121</t>
  </si>
  <si>
    <t>Poznámka k položce:_x000D_
odstranění povrchů chodníků z bet dlažby_x000D_
odměřeno ze situace přípravy území</t>
  </si>
  <si>
    <t>"chodníky u bývalých sušáků prádla" 125</t>
  </si>
  <si>
    <t>113106144</t>
  </si>
  <si>
    <t>Rozebrání dlažeb ze zámkových dlaždic komunikací pro pěší strojně pl přes 50 m2</t>
  </si>
  <si>
    <t>-699327270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</si>
  <si>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</si>
  <si>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https://podminky.urs.cz/item/CS_URS_2023_01/113106144</t>
  </si>
  <si>
    <t>Poznámka k položce:_x000D_
odstranění povrchů chodníků ze zámkové dlažby_x000D_
odměřeno ze situace přípravy území</t>
  </si>
  <si>
    <t>321</t>
  </si>
  <si>
    <t>113106211</t>
  </si>
  <si>
    <t>Rozebrání dlažeb vozovek z velkých kostek s ložem z kameniva strojně pl přes 50 do 200 m2</t>
  </si>
  <si>
    <t>-1520449167</t>
  </si>
  <si>
    <t>Rozebrání dlažeb vozovek a ploch s přemístěním hmot na skládku na vzdálenost do 3 m nebo s naložením na dopravní prostředek, s jakoukoliv výplní spár strojně plochy jednotlivě přes 50 m2 do 200 m2 z velkých kostek s ložem z kameniva</t>
  </si>
  <si>
    <t>https://podminky.urs.cz/item/CS_URS_2023_01/113106211</t>
  </si>
  <si>
    <t>"dlažební kostky" 576*0,1</t>
  </si>
  <si>
    <t>113107241</t>
  </si>
  <si>
    <t>Odstranění podkladu živičného tl 50 mm strojně pl přes 200 m2</t>
  </si>
  <si>
    <t>165119175</t>
  </si>
  <si>
    <t>Odstranění podkladů nebo krytů strojně plochy jednotlivě přes 200 m2 s přemístěním hmot na skládku na vzdálenost do 20 m nebo s naložením na dopravní prostředek živičných, o tl. vrstvy do 50 mm</t>
  </si>
  <si>
    <t>https://podminky.urs.cz/item/CS_URS_2023_01/113107241</t>
  </si>
  <si>
    <t>Poznámka k položce:_x000D_
odstranění povrchů chodníků z litého asfaltu_x000D_
odměřeno ze situace přípravy území</t>
  </si>
  <si>
    <t>1062-41</t>
  </si>
  <si>
    <t>113107522</t>
  </si>
  <si>
    <t>Odstranění podkladu z kameniva drceného tl přes 100 do 200 mm při překopech strojně pl přes 15 m2</t>
  </si>
  <si>
    <t>1265027420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</si>
  <si>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100 do 200 mm</t>
  </si>
  <si>
    <t>https://podminky.urs.cz/item/CS_URS_2023_01/113107522</t>
  </si>
  <si>
    <t>Poznámka k položce:_x000D_
odstranění povrchů ze štěrku_x000D_
odměřeno ze situace přípravy území</t>
  </si>
  <si>
    <t>33</t>
  </si>
  <si>
    <t>113107532</t>
  </si>
  <si>
    <t>Odstranění podkladu z betonu prostého tl přes 150 do 300 mm při překopech strojně pl přes 15 m2</t>
  </si>
  <si>
    <t>-1082605283</t>
  </si>
  <si>
    <t>Odstranění podkladů nebo krytů při překopech inženýrských sítí s přemístěním hmot na skládku ve vzdálenosti do 3 m nebo s naložením na dopravní prostředek strojně plochy jednotlivě přes 15 m2 z betonu prostého, o tl. vrstvy přes 150 do 300 mm</t>
  </si>
  <si>
    <t>https://podminky.urs.cz/item/CS_URS_2023_01/113107532</t>
  </si>
  <si>
    <t>"podklad litého asfaltu" 1062-41</t>
  </si>
  <si>
    <t>"bet plocha" 11</t>
  </si>
  <si>
    <t>113154364</t>
  </si>
  <si>
    <t>Frézování živičného krytu tl 100 mm pruh š přes 1 do 2 m pl přes 1000 do 10000 m2 s překážkami v trase</t>
  </si>
  <si>
    <t>-1829396247</t>
  </si>
  <si>
    <t>Frézování živičného podkladu nebo krytu s naložením na dopravní prostředek plochy přes 1 000 do 10 000 m2 s překážkami v trase pruhu šířky přes 1 m do 2 m, tloušťky vrstvy 100 mm</t>
  </si>
  <si>
    <t>https://podminky.urs.cz/item/CS_URS_2023_01/113154364</t>
  </si>
  <si>
    <t>Poznámka k položce:_x000D_
odměřeno ze situace přípravy území</t>
  </si>
  <si>
    <t>113202111</t>
  </si>
  <si>
    <t>Vytrhání obrub krajníků obrubníků stojatých</t>
  </si>
  <si>
    <t>m</t>
  </si>
  <si>
    <t>345073310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</si>
  <si>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</si>
  <si>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</si>
  <si>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"kamenné" 161-18</t>
  </si>
  <si>
    <t>"betonové" 561-18</t>
  </si>
  <si>
    <t>122551101</t>
  </si>
  <si>
    <t>Odkopávky a prokopávky nezapažené v hornině třídy těžitelnosti III skupiny 6 objem do 20 m3 strojně</t>
  </si>
  <si>
    <t>m3</t>
  </si>
  <si>
    <t>-458822182</t>
  </si>
  <si>
    <t>Odkopávky a prokopávky nezapažené strojně v hornině třídy těžitelnosti III skupiny 6 do 20 m3</t>
  </si>
  <si>
    <t>https://podminky.urs.cz/item/CS_URS_2023_01/122551101</t>
  </si>
  <si>
    <t>Poznámka k položce:_x000D_
se zpětným zásypem</t>
  </si>
  <si>
    <t>"odkop při demolici UV" 5*1,2</t>
  </si>
  <si>
    <t>17</t>
  </si>
  <si>
    <t>162201401</t>
  </si>
  <si>
    <t>Vodorovné přemístění větví stromů listnatých do 1 km D kmene přes 100 do 300 mm</t>
  </si>
  <si>
    <t>-748551043</t>
  </si>
  <si>
    <t>Vodorovné přemístění větví, kmenů nebo pařezů s naložením, složením a dopravou do 1000 m větví stromů listnatých, průměru kmene přes 100 do 300 mm</t>
  </si>
  <si>
    <t>https://podminky.urs.cz/item/CS_URS_2023_01/162201401</t>
  </si>
  <si>
    <t>Poznámka k položce:_x000D_
odvozová vzdálenost dle pokynu investora, odvoz v režii zhotovitele_x000D_
včetně uložení a poplatků</t>
  </si>
  <si>
    <t>"větve" 7</t>
  </si>
  <si>
    <t>162201402</t>
  </si>
  <si>
    <t>Vodorovné přemístění větví stromů listnatých do 1 km D kmene přes 300 do 500 mm</t>
  </si>
  <si>
    <t>-1513441806</t>
  </si>
  <si>
    <t>Vodorovné přemístění větví, kmenů nebo pařezů s naložením, složením a dopravou do 1000 m větví stromů listnatých, průměru kmene přes 300 do 500 mm</t>
  </si>
  <si>
    <t>https://podminky.urs.cz/item/CS_URS_2023_01/162201402</t>
  </si>
  <si>
    <t>162201405</t>
  </si>
  <si>
    <t>Vodorovné přemístění větví stromů jehličnatých do 1 km D kmene přes 100 do 300 mm</t>
  </si>
  <si>
    <t>1398119765</t>
  </si>
  <si>
    <t>Vodorovné přemístění větví, kmenů nebo pařezů s naložením, složením a dopravou do 1000 m větví stromů jehličnatých, průměru kmene přes 100 do 300 mm</t>
  </si>
  <si>
    <t>https://podminky.urs.cz/item/CS_URS_2023_01/162201405</t>
  </si>
  <si>
    <t>162201411</t>
  </si>
  <si>
    <t>Vodorovné přemístění kmenů stromů listnatých do 1 km D kmene přes 100 do 300 mm</t>
  </si>
  <si>
    <t>1546526295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</si>
  <si>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</si>
  <si>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</si>
  <si>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162201412</t>
  </si>
  <si>
    <t>Vodorovné přemístění kmenů stromů listnatých do 1 km D kmene přes 300 do 500 mm</t>
  </si>
  <si>
    <t>-945234493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</si>
  <si>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</si>
  <si>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</si>
  <si>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22</t>
  </si>
  <si>
    <t>162201415</t>
  </si>
  <si>
    <t>Vodorovné přemístění kmenů stromů jehličnatých do 1 km D kmene přes 100 do 300 mm</t>
  </si>
  <si>
    <t>861735235</t>
  </si>
  <si>
    <t>Vodorovné přemístění větví, kmenů nebo pařezů s naložením, složením a dopravou do 1000 m kmenů stromů jehličnatých, průměru přes 100 do 300 mm</t>
  </si>
  <si>
    <t>https://podminky.urs.cz/item/CS_URS_2023_01/162201415</t>
  </si>
  <si>
    <t>23</t>
  </si>
  <si>
    <t>162201421</t>
  </si>
  <si>
    <t>Vodorovné přemístění pařezů do 1 km D přes 100 do 300 mm</t>
  </si>
  <si>
    <t>-583532250</t>
  </si>
  <si>
    <t>Vodorovné přemístění větví, kmenů nebo pařezů s naložením, složením a dopravou do 1000 m pařezů kmenů, průměru přes 100 do 300 mm</t>
  </si>
  <si>
    <t>https://podminky.urs.cz/item/CS_URS_2023_01/162201421</t>
  </si>
  <si>
    <t>24</t>
  </si>
  <si>
    <t>162201422</t>
  </si>
  <si>
    <t>Vodorovné přemístění pařezů do 1 km D přes 300 do 500 mm</t>
  </si>
  <si>
    <t>-213409341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</si>
  <si>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</si>
  <si>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</si>
  <si>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Ostatní konstrukce a práce, bourání</t>
  </si>
  <si>
    <t>25</t>
  </si>
  <si>
    <t>919112114</t>
  </si>
  <si>
    <t>Řezání dilatačních spár š 4 mm hl přes 90 do 100 mm příčných nebo podélných v živičném krytu</t>
  </si>
  <si>
    <t>-1329297594</t>
  </si>
  <si>
    <t>Řezání dilatačních spár v živičném krytu příčných nebo podélných, šířky 4 mm, hloubky přes 90 do 100 mm</t>
  </si>
  <si>
    <t>https://podminky.urs.cz/item/CS_URS_2023_01/919112114</t>
  </si>
  <si>
    <t>"odřezání asf ploch před frézováním" 117</t>
  </si>
  <si>
    <t>26</t>
  </si>
  <si>
    <t>966006132</t>
  </si>
  <si>
    <t>Odstranění značek dopravních nebo orientačních se sloupky s betonovými patkami</t>
  </si>
  <si>
    <t>-798118129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</si>
  <si>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</si>
  <si>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https://podminky.urs.cz/item/CS_URS_2023_01/966006132</t>
  </si>
  <si>
    <t>Poznámka k položce:_x000D_
Předání správci</t>
  </si>
  <si>
    <t>27</t>
  </si>
  <si>
    <t>966006211</t>
  </si>
  <si>
    <t>Odstranění svislých dopravních značek ze sloupů, sloupků nebo konzol</t>
  </si>
  <si>
    <t>-1118269245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</si>
  <si>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</si>
  <si>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https://podminky.urs.cz/item/CS_URS_2023_01/966006211</t>
  </si>
  <si>
    <t>28</t>
  </si>
  <si>
    <t>966008221</t>
  </si>
  <si>
    <t>Bourání betonového nebo polymerbetonového odvodňovacího žlabu š do 200 mm</t>
  </si>
  <si>
    <t>444776233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</si>
  <si>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</si>
  <si>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https://podminky.urs.cz/item/CS_URS_2023_01/966008221</t>
  </si>
  <si>
    <t>29</t>
  </si>
  <si>
    <t>966071821</t>
  </si>
  <si>
    <t>Rozebrání oplocení z drátěného pletiva se čtvercovými oky v do 1,6 m</t>
  </si>
  <si>
    <t>703090984</t>
  </si>
  <si>
    <t>Rozebrání oplocení z pletiva drátěného se čtvercovými oky, výšky do 1,6 m</t>
  </si>
  <si>
    <t>https://podminky.urs.cz/item/CS_URS_2023_01/966071821</t>
  </si>
  <si>
    <t>Poznámka k položce:_x000D_
odstranění oplocení včetně podzemní části</t>
  </si>
  <si>
    <t>30</t>
  </si>
  <si>
    <t>981511114</t>
  </si>
  <si>
    <t>Demolice konstrukcí objektů z betonu železového postupným rozebíráním</t>
  </si>
  <si>
    <t>-241439027</t>
  </si>
  <si>
    <t>Demolice konstrukcí objektů postupným rozebíráním konstrukcí ze železobetonu</t>
  </si>
  <si>
    <t>https://podminky.urs.cz/item/CS_URS_2023_01/981511114</t>
  </si>
  <si>
    <t>Poznámka k položce:_x000D_
s naložením na dopravní prostředek</t>
  </si>
  <si>
    <t>"demolice uličních vpustí" 5*0,8</t>
  </si>
  <si>
    <t>31</t>
  </si>
  <si>
    <t>981513114</t>
  </si>
  <si>
    <t>Demolice konstrukcí objektů z betonu železového těžkou mechanizací</t>
  </si>
  <si>
    <t>1606719082</t>
  </si>
  <si>
    <t>Demolice konstrukcí objektů těžkými mechanizačními prostředky konstrukcí ze železobetonu</t>
  </si>
  <si>
    <t>https://podminky.urs.cz/item/CS_URS_2023_01/981513114</t>
  </si>
  <si>
    <t>Poznámka k položce:_x000D_
demolice ohraničení pískoviště včetně dřevěného podsedáku_x000D_
s naložením na dopravní prostředek</t>
  </si>
  <si>
    <t>18*0,3*1</t>
  </si>
  <si>
    <t>997</t>
  </si>
  <si>
    <t>Přesun sutě</t>
  </si>
  <si>
    <t>32</t>
  </si>
  <si>
    <t>997013501</t>
  </si>
  <si>
    <t>Odvoz suti a vybouraných hmot na skládku nebo meziskládku do 1 km se složením</t>
  </si>
  <si>
    <t>t</t>
  </si>
  <si>
    <t>585972572</t>
  </si>
  <si>
    <t>Odvoz suti a vybouraných hmot na skládku nebo meziskládku se složením, na vzdálenost do 1 km</t>
  </si>
  <si>
    <t>https://podminky.urs.cz/item/CS_URS_2023_01/997013501</t>
  </si>
  <si>
    <t>"viz poplatky" 1617,931-31,278</t>
  </si>
  <si>
    <t>997013509</t>
  </si>
  <si>
    <t>Příplatek k odvozu suti a vybouraných hmot na skládku ZKD 1 km přes 1 km</t>
  </si>
  <si>
    <t>-1172117615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</si>
  <si>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</si>
  <si>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</si>
  <si>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Poznámka k položce:_x000D_
 odvoz v režii zhotovitele dle zvolené skládky materiálů</t>
  </si>
  <si>
    <t>1586,653</t>
  </si>
  <si>
    <t>1586,653*5 'Přepočtené koeficientem množství</t>
  </si>
  <si>
    <t>34</t>
  </si>
  <si>
    <t>997013601r</t>
  </si>
  <si>
    <t>Poplatek za uložení na skládce (skládkovné) stavebního odpadu betonového kód odpadu 17 01 01</t>
  </si>
  <si>
    <t>568487945</t>
  </si>
  <si>
    <t>Poplatek za uložení stavebního odpadu na skládce (skládkovné) z prostého betonu zatříděného do Katalogu odpadů pod kódem 17 01 01</t>
  </si>
  <si>
    <t>https://podminky.urs.cz/item/CS_URS_2023_01/997013601r</t>
  </si>
  <si>
    <t>"betonové dlažby" (125+321)*0,06*2</t>
  </si>
  <si>
    <t>"betonový žlab" 25*0,2*2,3</t>
  </si>
  <si>
    <t>"betonové plochy" (1073+11-41)*0,3*2,3</t>
  </si>
  <si>
    <t>"základy oplocení a SDZ" (3,14*0,2*0,2)*0,7*5*2,3</t>
  </si>
  <si>
    <t>"betonové obrubníky" (561-18)*0,1*0,2*2,3</t>
  </si>
  <si>
    <t>35</t>
  </si>
  <si>
    <t>997013602r</t>
  </si>
  <si>
    <t>Poplatek za uložení na skládce (skládkovné) stavebního odpadu železobetonového kód odpadu 17 01 01</t>
  </si>
  <si>
    <t>1514012025</t>
  </si>
  <si>
    <t>Poplatek za uložení stavebního odpadu na skládce (skládkovné) z armovaného betonu zatříděného do Katalogu odpadů pod kódem 17 01 01</t>
  </si>
  <si>
    <t>https://podminky.urs.cz/item/CS_URS_2023_01/997013602r</t>
  </si>
  <si>
    <t>"uliční vpusti" 5*0,8*2,5</t>
  </si>
  <si>
    <t>"ohrazení pískoviště" 5,4*2,5</t>
  </si>
  <si>
    <t>36</t>
  </si>
  <si>
    <t>997013655r</t>
  </si>
  <si>
    <t>Poplatek za uložení na skládce (skládkovné) zeminy a kamení kód odpadu 17 05 04</t>
  </si>
  <si>
    <t>-1308070414</t>
  </si>
  <si>
    <t>Poplatek za uložení stavebního odpadu na skládce (skládkovné) zeminy a kamení zatříděného do Katalogu odpadů pod kódem 17 05 04</t>
  </si>
  <si>
    <t>https://podminky.urs.cz/item/CS_URS_2023_01/997013655r</t>
  </si>
  <si>
    <t>"drn" 1126*0,1*2</t>
  </si>
  <si>
    <t>"štěrková plocha" 33*0,2*1,9</t>
  </si>
  <si>
    <t>"dlažba kamenná" 57,6*0,1*2,6</t>
  </si>
  <si>
    <t>"obruby kamenné" 161*0,12*0,18*2,6</t>
  </si>
  <si>
    <t>37</t>
  </si>
  <si>
    <t>997013811r</t>
  </si>
  <si>
    <t>Poplatek za uložení na skládce (skládkovné) stavebního odpadu dřevěného kód odpadu 17 02 01</t>
  </si>
  <si>
    <t>1494512456</t>
  </si>
  <si>
    <t>Poplatek za uložení stavebního odpadu na skládce (skládkovné) dřevěného zatříděného do Katalogu odpadů pod kódem 17 02 01</t>
  </si>
  <si>
    <t>https://podminky.urs.cz/item/CS_URS_2023_01/997013811r</t>
  </si>
  <si>
    <t>"sedák pískoviště" 0,1</t>
  </si>
  <si>
    <t>"odhad kácení a mýcení" 24,56*0,1+19*1,2</t>
  </si>
  <si>
    <t>38</t>
  </si>
  <si>
    <t>997013847r</t>
  </si>
  <si>
    <t>Poplatek za uložení na skládce (skládkovné) odpadu asfaltového s dehtem kód odpadu 17 03 01</t>
  </si>
  <si>
    <t>829380822</t>
  </si>
  <si>
    <t>Poplatek za uložení stavebního odpadu na skládce (skládkovné) asfaltového s obsahem dehtu zatříděného do Katalogu odpadů pod kódem 17 03 01</t>
  </si>
  <si>
    <t>https://podminky.urs.cz/item/CS_URS_2023_01/997013847r</t>
  </si>
  <si>
    <t>"frézovaný materiál" 1417*0,1*2,4</t>
  </si>
  <si>
    <t>"povrch z litých asfaltů" (1062-41)*0,05*2,4</t>
  </si>
  <si>
    <t>998</t>
  </si>
  <si>
    <t>Přesun hmot</t>
  </si>
  <si>
    <t>39</t>
  </si>
  <si>
    <t>998225111</t>
  </si>
  <si>
    <t>Přesun hmot pro pozemní komunikace s krytem z kamene, monolitickým betonovým nebo živičným</t>
  </si>
  <si>
    <t>961355753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</si>
  <si>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</si>
  <si>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</si>
  <si>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40</t>
  </si>
  <si>
    <t>998225194</t>
  </si>
  <si>
    <t>Příplatek k přesunu hmot pro pozemní komunikace s krytem z kamene, živičným, betonovým do 5000 m</t>
  </si>
  <si>
    <t>1411938293</t>
  </si>
  <si>
    <t>Přesun hmot pro komunikace s krytem z kameniva, monolitickým betonovým nebo živičným Příplatek k ceně za zvětšený přesun přes vymezenou největší dopravní vzdálenost do 5000 m</t>
  </si>
  <si>
    <t>https://podminky.urs.cz/item/CS_URS_2023_01/998225194</t>
  </si>
  <si>
    <t>Poznámka k položce:_x000D_
přesun hmot v režii zhotovitele</t>
  </si>
  <si>
    <t>0,224*5 'Přepočtené koeficientem množství</t>
  </si>
  <si>
    <t>PSV</t>
  </si>
  <si>
    <t>Práce a dodávky PSV</t>
  </si>
  <si>
    <t>767</t>
  </si>
  <si>
    <t>Konstrukce zámečnické</t>
  </si>
  <si>
    <t>41</t>
  </si>
  <si>
    <t>7672R</t>
  </si>
  <si>
    <t>Demontáž mobiliáře</t>
  </si>
  <si>
    <t>571584766</t>
  </si>
  <si>
    <t>Demontáž osazeného mobiliáře- lavičky, klepadlo, květináče, mobiliář dětského hřiště (houpačky a pružinové houpačky), zábrany proti vjezdu
Předání správci</t>
  </si>
  <si>
    <t>SO 020.1 - Příprava území- neuznatelné položky</t>
  </si>
  <si>
    <t>-1935648985</t>
  </si>
  <si>
    <t>126106234</t>
  </si>
  <si>
    <t>"podklad litého asfaltu" 41</t>
  </si>
  <si>
    <t>-319761433</t>
  </si>
  <si>
    <t>"kamenné" 18</t>
  </si>
  <si>
    <t>"betonové" 18</t>
  </si>
  <si>
    <t>758537059</t>
  </si>
  <si>
    <t>"viz poplatky" 29,118+2,16</t>
  </si>
  <si>
    <t>-378724251</t>
  </si>
  <si>
    <t>31,278</t>
  </si>
  <si>
    <t>31,278*5 'Přepočtené koeficientem množství</t>
  </si>
  <si>
    <t>-1186056040</t>
  </si>
  <si>
    <t>"betonové plochy" 41*0,3*2,3</t>
  </si>
  <si>
    <t>"betonové obrubníky" 18*0,1*0,2*2,3</t>
  </si>
  <si>
    <t>-218395878</t>
  </si>
  <si>
    <t>"povrch z litých asfaltů" 41*0,05*2,4</t>
  </si>
  <si>
    <t>SO 110 - Komunikace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</si>
  <si>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</si>
  <si>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</si>
  <si>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</si>
  <si>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</si>
  <si>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>M - Práce a dodávky M</t>
  </si>
  <si>
    <t xml:space="preserve">    46-M - Zemní práce při extr.mont.pracích</t>
  </si>
  <si>
    <t>122151106</t>
  </si>
  <si>
    <t>Odkopávky a prokopávky nezapažené v hornině třídy těžitelnosti I skupiny 1 a 2 objem do 5000 m3 strojně</t>
  </si>
  <si>
    <t>-1687535342</t>
  </si>
  <si>
    <t>Odkopávky a prokopávky nezapažené strojně v hornině třídy těžitelnosti I skupiny 1 a 2 přes 1 000 do 5 000 m3</t>
  </si>
  <si>
    <t>https://podminky.urs.cz/item/CS_URS_2023_01/122151106</t>
  </si>
  <si>
    <t xml:space="preserve">Poznámka k položce:_x000D_
Výkopy pro silniční těleso a aktivní zónu,_x000D_
data odečtena ze situace SO 110, SO 020 a vzorových příčných  řezů SO 110_x000D_
</t>
  </si>
  <si>
    <t>"Vozovka v příjezdové části" 233,469</t>
  </si>
  <si>
    <t>"Chodník v příjezdové části" 58,436</t>
  </si>
  <si>
    <t>"Odstavné stání v příjezdové části VZ1" 59,609</t>
  </si>
  <si>
    <t>"Vozovka v hlavní části" 1142,532</t>
  </si>
  <si>
    <t>"Chodník v hlavní části" 129,279</t>
  </si>
  <si>
    <t>"Odstavné stání v hlavní části VZ2" 344,906</t>
  </si>
  <si>
    <t>"Středový zasakovací pás VZ2" 370,399</t>
  </si>
  <si>
    <t>"Odstavné stání pravé VZ3" 37,697</t>
  </si>
  <si>
    <t>"Odstavné stání levé VZ3" 35,839</t>
  </si>
  <si>
    <t>"zeleň" 1,856</t>
  </si>
  <si>
    <t>"odpočet neuznatelných výměr" -22,96</t>
  </si>
  <si>
    <t>132551104</t>
  </si>
  <si>
    <t>Hloubení rýh nezapažených š do 800 mm v hornině třídy těžitelnosti III skupiny 6 objem přes 100 m3 strojně</t>
  </si>
  <si>
    <t>1223752745</t>
  </si>
  <si>
    <t>Hloubení nezapažených rýh šířky do 800 mm strojně s urovnáním dna do předepsaného profilu a spádu v hornině třídy těžitelnosti III skupiny 6 přes 100 m3</t>
  </si>
  <si>
    <t>https://podminky.urs.cz/item/CS_URS_2023_01/132551104</t>
  </si>
  <si>
    <t xml:space="preserve">Poznámka k položce:_x000D_
rýhy pro drenáž a pro založení palisády;_x000D_
odkop kabelů ČEZ pro uložení chráničky_x000D_
data odečtena ze situace SO 110 a vzorových příčných řezů SO 110_x000D_
</t>
  </si>
  <si>
    <t>"Drenáže, průřez 500x500 mm, výpočet  0,25x234,37" 0,25*234,37</t>
  </si>
  <si>
    <t>"Palisáda, průřez 500x500 mm, výpočet 0,25x14" 0,25*14</t>
  </si>
  <si>
    <t>"PODA, průřez 500x500 mm, výpočet 0,25x37" 0,25*37</t>
  </si>
  <si>
    <t>"ČEZ, průřez 500x500 mm, výpočet 0,25x42" 0,25*42</t>
  </si>
  <si>
    <t>"Vodafone, průřez 500x500 mm, výpočet 0,25x38" 0,25*38</t>
  </si>
  <si>
    <t>"odpočet neuznatelných výměr" -0,575</t>
  </si>
  <si>
    <t>133251103</t>
  </si>
  <si>
    <t>Hloubení šachet nezapažených v hornině třídy těžitelnosti I skupiny 3 objem do 100 m3</t>
  </si>
  <si>
    <t>1351633404</t>
  </si>
  <si>
    <t>Hloubení nezapažených šachet strojně v hornině třídy těžitelnosti I skupiny 3 přes 50 do 100 m3</t>
  </si>
  <si>
    <t>https://podminky.urs.cz/item/CS_URS_2023_01/133251103</t>
  </si>
  <si>
    <t xml:space="preserve">Poznámka k položce:_x000D_
výkop pro osazení UV, drenážních šachet a sloupků oplocení kontejnerového stání_x000D_
data odečtena ze situace SO 110 a detailu kontejnerového stání SO 110_x000D_
</t>
  </si>
  <si>
    <t>"Uliční vpust, rozměr 1,5x1,5x1 m" 2,25</t>
  </si>
  <si>
    <t>"Sloupky oplocení kontejnerového stání, rozměr 0,2x0,2x0,8 mm x 18 ks" 0,2*0,2*0,8*18</t>
  </si>
  <si>
    <t>162751113</t>
  </si>
  <si>
    <t>Vodorovné přemístění přes 5 000 do 6000 m výkopku/sypaniny z horniny třídy těžitelnosti I skupiny 1 až 3</t>
  </si>
  <si>
    <t>-425597747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</si>
  <si>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</si>
  <si>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https://podminky.urs.cz/item/CS_URS_2023_01/162751113</t>
  </si>
  <si>
    <t>Poznámka k položce:_x000D_
odvoz v režii zhotovitele dle zvolené skládky materiálů_x000D_
data odečtena ze situace SO 110, vzorových příčných řezů SO 110 a detailu kontejnerového stání  SO 110</t>
  </si>
  <si>
    <t>"Položka 122151106-175111201-569531111" 2414,022-118,125-49,227*0,1</t>
  </si>
  <si>
    <t>"Položka 132551104" 91,343</t>
  </si>
  <si>
    <t>"Položka 133251103" 2,826</t>
  </si>
  <si>
    <t>"odpočet neuznatelných výměr" -23,535</t>
  </si>
  <si>
    <t>167151113</t>
  </si>
  <si>
    <t>Nakládání výkopku z hornin třídy těžitelnosti III skupiny 6 a 7 přes 100 m3</t>
  </si>
  <si>
    <t>118269715</t>
  </si>
  <si>
    <t>Nakládání, skládání a překládání neulehlého výkopku nebo sypaniny strojně nakládání, množství přes 100 m3, z hornin třídy těžitelnosti III, skupiny 6 a 7</t>
  </si>
  <si>
    <t>https://podminky.urs.cz/item/CS_URS_2023_01/167151113</t>
  </si>
  <si>
    <t>Poznámka k položce:_x000D_
nakládání zeminy_x000D_
data odečtena ze situace SO 110, vzorových příčných řezů SO 110 a detailu kontejnerového stání  SO 110</t>
  </si>
  <si>
    <t>"Položka 122151106" 2414,022</t>
  </si>
  <si>
    <t>171152111</t>
  </si>
  <si>
    <t>Uložení sypaniny z hornin nesoudržných a sypkých do násypů zhutněných v aktivní zóně silnic a dálnic</t>
  </si>
  <si>
    <t>1788889998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</si>
  <si>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</si>
  <si>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https://podminky.urs.cz/item/CS_URS_2023_01/171152111</t>
  </si>
  <si>
    <t>Poznámka k položce:_x000D_
aktivní zóna- pod komunikacemi tl. 0,5m, pod parkovacím stáním 0,3m, pod chodníkem 0,3m_x000D_
data odečtena ze situace SO 110 a vzorových příčných řezů SO 110</t>
  </si>
  <si>
    <t>"Chodníky" 417,7871*1,2*0,3</t>
  </si>
  <si>
    <t>"Přechod" 28,935*1,2*0,5</t>
  </si>
  <si>
    <t>"Odstavné stání" 963,167*1,2*0,3</t>
  </si>
  <si>
    <t>"Vozovka" 1842,285*1,2*0,5</t>
  </si>
  <si>
    <t>"odpočet neuznatelných výměr" -14,28</t>
  </si>
  <si>
    <t>M</t>
  </si>
  <si>
    <t>58344171</t>
  </si>
  <si>
    <t>štěrkodrť frakce 0/32</t>
  </si>
  <si>
    <t>-1749758409</t>
  </si>
  <si>
    <t>Poznámka k položce:_x000D_
materiál vhodný do AZ dle ČSN 73 6133_x000D_
objemová hmotnost 1,9 t/m3_x000D_
data odečtena ze situace SO 110 a vzorových příčných řezů SO 110</t>
  </si>
  <si>
    <t>"Chodníky" 417,7871*1,2*0,3*1,9</t>
  </si>
  <si>
    <t>"Přechod" 28,935*1,2*0,5*1,9</t>
  </si>
  <si>
    <t>"Odstavné stání" 963,167*1,2*0,3*1,9</t>
  </si>
  <si>
    <t>"Vozovka" 1842,285*1,2*0,5*1,9</t>
  </si>
  <si>
    <t>"odpočet neuznatelných výměr" -27,132</t>
  </si>
  <si>
    <t>171201221r</t>
  </si>
  <si>
    <t>-118487692</t>
  </si>
  <si>
    <t>https://podminky.urs.cz/item/CS_URS_2023_01/171201221r</t>
  </si>
  <si>
    <t>Poznámka k položce:_x000D_
data odečtena ze situace SO 110, vzorových příčných řezů SO 110 a detailu kontejnerového stání  SO 110</t>
  </si>
  <si>
    <t>"Položka 122151106-175111201-569531111" (2414,022-118,125-49,227*0,1)*1,9</t>
  </si>
  <si>
    <t>"Položka 132551104" 91,343*1,9</t>
  </si>
  <si>
    <t>"Položka 133251103" 2,826*1,9</t>
  </si>
  <si>
    <t>"odpočet neuznatelných výměr" -44,717</t>
  </si>
  <si>
    <t>175111201</t>
  </si>
  <si>
    <t>Obsypání objektu nad přilehlým původním terénem sypaninou bez prohození, uloženou do 3 m ručně</t>
  </si>
  <si>
    <t>-1623902562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</si>
  <si>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</si>
  <si>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https://podminky.urs.cz/item/CS_URS_2023_01/175111201</t>
  </si>
  <si>
    <t>Poznámka k položce:_x000D_
obsyp nově osazených UV, drenážních šachtic._x000D_
zásyp chráničky ČEZ_x000D_
zásyp chráničky Vodafone a PODA_x000D_
data odečtena ze situace SO 110_x000D_
materiál viz 122151106</t>
  </si>
  <si>
    <t>"Uliční vpust" 2,25*0,5</t>
  </si>
  <si>
    <t>"ČEZ" 42*0,25</t>
  </si>
  <si>
    <t>"PODA" 37*0,25</t>
  </si>
  <si>
    <t>"Vodafone" 38*0,25</t>
  </si>
  <si>
    <t>181951112</t>
  </si>
  <si>
    <t>Úprava pláně v hornině třídy těžitelnosti I skupiny 1 až 3 se zhutněním strojně</t>
  </si>
  <si>
    <t>1593748921</t>
  </si>
  <si>
    <t>Úprava pláně vyrovnáním výškových rozdílů strojně v hornině třídy těžitelnosti I, skupiny 1 až 3 se zhutněním</t>
  </si>
  <si>
    <t>https://podminky.urs.cz/item/CS_URS_2023_01/181951112</t>
  </si>
  <si>
    <t>Poznámka k položce:_x000D_
vozovka+parkoviště+chodníky_x000D_
data odečtena ze situace SO 110</t>
  </si>
  <si>
    <t>"Chodníky" 417,7871*1,2</t>
  </si>
  <si>
    <t>"Přechod" 28,935*1,2</t>
  </si>
  <si>
    <t>"Odstavné stání" 963,167*1,2</t>
  </si>
  <si>
    <t>"Vozovka" 1842,285*1,2</t>
  </si>
  <si>
    <t>"odpočet neuznatelných výměr" -37,2</t>
  </si>
  <si>
    <t>184818231</t>
  </si>
  <si>
    <t>Ochrana kmene průměru do 300 mm bedněním výšky do 2 m</t>
  </si>
  <si>
    <t>-979877787</t>
  </si>
  <si>
    <t>Ochrana kmene bedněním před poškozením stavebním provozem zřízení včetně odstranění výšky bednění do 2 m průměru kmene do 300 mm</t>
  </si>
  <si>
    <t>https://podminky.urs.cz/item/CS_URS_2023_01/184818231</t>
  </si>
  <si>
    <t>Poznámka k položce:_x000D_
odečteno ze situace</t>
  </si>
  <si>
    <t>184818232</t>
  </si>
  <si>
    <t>Ochrana kmene průměru přes 300 do 500 mm bedněním výšky do 2 m</t>
  </si>
  <si>
    <t>-1612252546</t>
  </si>
  <si>
    <t>Ochrana kmene bedněním před poškozením stavebním provozem zřízení včetně odstranění výšky bednění do 2 m průměru kmene přes 300 do 500 mm</t>
  </si>
  <si>
    <t>https://podminky.urs.cz/item/CS_URS_2023_01/184818232</t>
  </si>
  <si>
    <t>Zakládání</t>
  </si>
  <si>
    <t>211971110</t>
  </si>
  <si>
    <t>Zřízení opláštění žeber nebo trativodů geotextilií v rýze nebo zářezu sklonu do 1:2</t>
  </si>
  <si>
    <t>-1072896411</t>
  </si>
  <si>
    <t>Zřízení opláštění výplně z geotextilie odvodňovacích žeber nebo trativodů v rýze nebo zářezu se stěnami šikmými o sklonu do 1:2</t>
  </si>
  <si>
    <t>https://podminky.urs.cz/item/CS_URS_2023_01/211971110</t>
  </si>
  <si>
    <t>Poznámka k položce:_x000D_
data odečtena ze situace SO 110 a ze vzorových příčných řezů SO 110</t>
  </si>
  <si>
    <t>69311081</t>
  </si>
  <si>
    <t>geotextilie netkaná separační, ochranná, filtrační, drenážní PES 300g/m2</t>
  </si>
  <si>
    <t>1973256688</t>
  </si>
  <si>
    <t>Poznámka k položce:_x000D_
separačně-filtrační geotextilie dle TP 97, s odolností proti protlačení nad 3 kN, s odolností proti proražení do 10 mm, výsledné parametry dle ČSN 73 6133_x000D_
data odečtena ze situace SO 110 a ze vzorových příčných řezů SO 110</t>
  </si>
  <si>
    <t>"stěny, hloubka rýhy*délka trativodu" (0,9*234,37)*2</t>
  </si>
  <si>
    <t>"Dno, šířka rýhy*délka trativodu" 0,5*234,37</t>
  </si>
  <si>
    <t>"odečet neuznatelných výměr" -5,29</t>
  </si>
  <si>
    <t>533,761*1,1845 'Přepočtené koeficientem množství</t>
  </si>
  <si>
    <t>212752611</t>
  </si>
  <si>
    <t>Trativod z drenážních trubek korugovaných PP SN 16 perforace 220° včetně lože otevřený výkop DN 150 pro liniové stavby</t>
  </si>
  <si>
    <t>623784387</t>
  </si>
  <si>
    <t>Trativody z drenážních trubek pro liniové stavby a komunikace se zřízením štěrkového lože pod trubky a s jejich obsypem v otevřeném výkopu trubka korugovaná PP SN 16 perforace 220° DN 150</t>
  </si>
  <si>
    <t>https://podminky.urs.cz/item/CS_URS_2023_01/212752611</t>
  </si>
  <si>
    <t>Poznámka k položce:_x000D_
drenážní trubka min DN 100 včetně lože (4/8) a obsypu_x000D_
data odečtena ze situace SO 110</t>
  </si>
  <si>
    <t>"Hlavní trativod" 234,37</t>
  </si>
  <si>
    <t>"Rezervní drenáž v průlehu" 60,1</t>
  </si>
  <si>
    <t>"odečet neuznatelných výměr" -4,6</t>
  </si>
  <si>
    <t>213141112</t>
  </si>
  <si>
    <t>Zřízení vrstvy z geotextilie v rovině nebo ve sklonu do 1:5 š přes 3 do 6 m</t>
  </si>
  <si>
    <t>227246069</t>
  </si>
  <si>
    <t>Zřízení vrstvy z geotextilie filtrační, separační, odvodňovací, ochranné, výztužné nebo protierozní v rovině nebo ve sklonu do 1:5, šířky přes 3 do 6 m</t>
  </si>
  <si>
    <t>https://podminky.urs.cz/item/CS_URS_2023_01/213141112</t>
  </si>
  <si>
    <t>Poznámka k položce:_x000D_
separační geotextilie pod AZ- vozovky, parkoviště, chodníky, mezi vrstvy vsakovacího tělesa_x000D_
data odečtena ze situace SO 110 a ze vzorových příčných řezů SO 110</t>
  </si>
  <si>
    <t>"Sběrné těleso štěny, hloubka sběrného tělesa*délka sběrného tělesa" (1,8*60,1)*2</t>
  </si>
  <si>
    <t>"Sběrné těleso dno, šířka dna sběrného tělesa*délka sběrného tělesa" 3*60,1</t>
  </si>
  <si>
    <t>"odečet neuznatelných výměr" -52,38</t>
  </si>
  <si>
    <t>212013617</t>
  </si>
  <si>
    <t>"Sběrné tělěso štěny, hloubka sběrného tělesa*délka sběrného tělesa" (1,5*60,1)*2</t>
  </si>
  <si>
    <t>"Sběrné tělěso dno, šířka dna sběrného tělesa*délka sběrného tělesa" 3*60,1</t>
  </si>
  <si>
    <t>"odečet neuznatelných výměr" -51</t>
  </si>
  <si>
    <t>4212,209*1,1845 'Přepočtené koeficientem množství</t>
  </si>
  <si>
    <t>Svislé a kompletní konstrukce</t>
  </si>
  <si>
    <t>338171113</t>
  </si>
  <si>
    <t>Osazování sloupků a vzpěr plotových ocelových v do 2 m se zabetonováním</t>
  </si>
  <si>
    <t>52735342</t>
  </si>
  <si>
    <t>Montáž sloupků a vzpěr plotových ocelových trubkových nebo profilovaných výšky do 2 m se zabetonováním do 0,08 m3 do připravených jamek</t>
  </si>
  <si>
    <t>https://podminky.urs.cz/item/CS_URS_2023_01/338171113</t>
  </si>
  <si>
    <t>Poznámka k položce:_x000D_
včetně povrchové úpravy konstrukcí_x000D_
data odečtena z detailu kontejnerového stání SO 110</t>
  </si>
  <si>
    <t>55342260</t>
  </si>
  <si>
    <t>sloupek plotový koncový Pz a komaxitový 2000/48x1,5mm</t>
  </si>
  <si>
    <t>935145093</t>
  </si>
  <si>
    <t>Poznámka k položce:_x000D_
data odečtena z detailu kontejnerového stání SO 110</t>
  </si>
  <si>
    <t>55342252</t>
  </si>
  <si>
    <t>sloupek plotový průběžný Pz a komaxitový 2000/38x1,5mm</t>
  </si>
  <si>
    <t>-1008687179</t>
  </si>
  <si>
    <t>"Mezilehlý sloupek" 10</t>
  </si>
  <si>
    <t>55342273</t>
  </si>
  <si>
    <t>vzpěra plotová Pz 2000/38x1,5mm</t>
  </si>
  <si>
    <t>819561072</t>
  </si>
  <si>
    <t>339921131</t>
  </si>
  <si>
    <t>Osazování betonových palisád do betonového základu v řadě výšky prvku do 0,5 m</t>
  </si>
  <si>
    <t>-1371036240</t>
  </si>
  <si>
    <t>Osazování palisád betonových v řadě se zabetonováním výšky palisády do 500 mm</t>
  </si>
  <si>
    <t>https://podminky.urs.cz/item/CS_URS_2023_01/339921131</t>
  </si>
  <si>
    <t>Poznámka k položce:_x000D_
data odečtena ze situace SO 110_x000D_
kompletní provedení, včetně dodání základového betonu, osazení a přidružených zemních prací (zásyp, terénní úpravy). výkop rýhy vykázán samostatnou položkou- 132551104</t>
  </si>
  <si>
    <t>59228306</t>
  </si>
  <si>
    <t>palisáda štípaná šedá 150x95x500mm</t>
  </si>
  <si>
    <t>303446226</t>
  </si>
  <si>
    <t>Poznámka k položce:_x000D_
data odečtena ze situace SO 110</t>
  </si>
  <si>
    <t>14*9,09 'Přepočtené koeficientem množství</t>
  </si>
  <si>
    <t>348501211</t>
  </si>
  <si>
    <t>Osazení oplocení z dřevěných prken výšky přes 1 do 2 m</t>
  </si>
  <si>
    <t>2114115990</t>
  </si>
  <si>
    <t>Osazení oplocení na sloupky v osové vzdálenosti do 4 m výšky přes 1 do 2 m z prken</t>
  </si>
  <si>
    <t>https://podminky.urs.cz/item/CS_URS_2023_01/348501211</t>
  </si>
  <si>
    <t>12,5+12,5+1,25+1,25</t>
  </si>
  <si>
    <t>61231020</t>
  </si>
  <si>
    <t>plotovka dřevěná rovná tl 18 mm š 82mm</t>
  </si>
  <si>
    <t>1185294714</t>
  </si>
  <si>
    <t>Poznámka k položce:_x000D_
desky modřínové, oboustranně hoblované, dvě podélné boční hrany zbavené okoru pořízem, zbavené lýka broušením 500x150-200x25mm, ocel plochá 40x5mm, ocel plochá 40x3mm, profil uzavřený 40x40x3mm, profil uzavřený 50x50x3mm, profil uzavřený _x000D_
60x20x2mm. _x000D_
data odečtena z detailu kontejnerového stání SO 110</t>
  </si>
  <si>
    <t>"pole š. 2,50 m; 2x 5ks" 0,2*2,5*5*5*2</t>
  </si>
  <si>
    <t>"pole š. 1,25 m; 2 ks" 0,2*1,25*5*2</t>
  </si>
  <si>
    <t>358315114</t>
  </si>
  <si>
    <t>Bourání stoky kompletní nebo vybourání otvorů z prostého betonu plochy do 4 m2</t>
  </si>
  <si>
    <t>-1000930845</t>
  </si>
  <si>
    <t>Bourání stoky kompletní nebo vybourání otvorů průřezové plochy do 4 m2 ve stokách ze zdiva z prostého betonu</t>
  </si>
  <si>
    <t>https://podminky.urs.cz/item/CS_URS_2023_01/358315114</t>
  </si>
  <si>
    <t>Poznámka k položce:_x000D_
navrtávky při napojení drenáží do šachet_x000D_
tl. stěny 0,1m_x000D_
kompletní provedení, včetně odvozu a uložení vzniklého odpadu_x000D_
data odečtena ze situace SO 110</t>
  </si>
  <si>
    <t>3*(3,14*0,05*0,05*0,1)</t>
  </si>
  <si>
    <t>389531111</t>
  </si>
  <si>
    <t>Sběrné těleso výšky 600 mm</t>
  </si>
  <si>
    <t>-893301815</t>
  </si>
  <si>
    <t>Sběrné těleso se štěrkovým obsypem sběrného potrubí v hloubce do 5 m pod přilehlým terénem výšky 600 mm</t>
  </si>
  <si>
    <t>https://podminky.urs.cz/item/CS_URS_2023_01/389531111</t>
  </si>
  <si>
    <t>Poznámka k položce:_x000D_
vsakovací štěrková rýha s kamenivem fr. 32/63 tl. 1 m;_x000D_
prokořenitelný strukturní substrát tl. 0,50 m_x000D_
včetně výplně_x000D_
data odečtena ze situace SO 110</t>
  </si>
  <si>
    <t>60,1</t>
  </si>
  <si>
    <t>"odpočet neuznatelných výměr" -2,3</t>
  </si>
  <si>
    <t>389531191</t>
  </si>
  <si>
    <t>Příplatek ZKD 600 mm výšky sběrného tělesa</t>
  </si>
  <si>
    <t>-288347460</t>
  </si>
  <si>
    <t>Sběrné těleso se štěrkovým obsypem sběrného potrubí Příplatek k ceně za každých dalších 600 mm výšky štěrkového obsypu přes 600 mm</t>
  </si>
  <si>
    <t>https://podminky.urs.cz/item/CS_URS_2023_01/389531191</t>
  </si>
  <si>
    <t>1,66*60,1</t>
  </si>
  <si>
    <t>"odpočet neuznatelných výměr" -3,818</t>
  </si>
  <si>
    <t>Komunikace pozemní</t>
  </si>
  <si>
    <t>564851111</t>
  </si>
  <si>
    <t>Podklad ze štěrkodrtě ŠD plochy přes 100 m2 tl 150 mm</t>
  </si>
  <si>
    <t>1850678352</t>
  </si>
  <si>
    <t>Podklad ze štěrkodrti ŠD s rozprostřením a zhutněním plochy přes 100 m2, po zhutnění tl. 150 mm</t>
  </si>
  <si>
    <t>https://podminky.urs.cz/item/CS_URS_2023_01/564851111</t>
  </si>
  <si>
    <t>Poznámka k položce:_x000D_
vozovka- ŠD 0/32 tl. 150 mm_x000D_
data odečtena ze situace SO 110 a ze vzorových příčných řezů SO 110</t>
  </si>
  <si>
    <t>"Vjezd" 69,6034*0,99*0,99</t>
  </si>
  <si>
    <t>"Levá část" 1053,04*0,99*0,99</t>
  </si>
  <si>
    <t>"Pravá část" 641,341*0,99*0,99</t>
  </si>
  <si>
    <t>"Odstavné stání" 74,8995*0,99*0,99</t>
  </si>
  <si>
    <t>"Přechod" 29,1*0,99*0,99</t>
  </si>
  <si>
    <t>"odpočet neuznatelných výměr" -12,741</t>
  </si>
  <si>
    <t>564861111</t>
  </si>
  <si>
    <t>Podklad ze štěrkodrtě ŠD plochy přes 100 m2 tl 200 mm</t>
  </si>
  <si>
    <t>1419903663</t>
  </si>
  <si>
    <t>Podklad ze štěrkodrti ŠD s rozprostřením a zhutněním plochy přes 100 m2, po zhutnění tl. 200 mm</t>
  </si>
  <si>
    <t>https://podminky.urs.cz/item/CS_URS_2023_01/564861111</t>
  </si>
  <si>
    <t>Poznámka k položce:_x000D_
vozovka- ŠD 0/32 tl. min 150 mm_x000D_
data odečtena ze situace SO 110 a ze vzorových příčných řezů SO 110</t>
  </si>
  <si>
    <t>"Vjezd" 69,6034*0,99*0,99*0,99</t>
  </si>
  <si>
    <t>"Levá část" 1053,04*0,99*0,99*0,99</t>
  </si>
  <si>
    <t>"Pravá část" 641,341*0,99*0,99*0,99</t>
  </si>
  <si>
    <t>"Odstavné stání" 74,8995*0,99*0,99*0,99</t>
  </si>
  <si>
    <t>"Přechod" 29,1*0,99*0,99*0,99</t>
  </si>
  <si>
    <t>"odpočet neuznatelných výměr" -12,614</t>
  </si>
  <si>
    <t>564871111</t>
  </si>
  <si>
    <t>Podklad ze štěrkodrtě ŠD plochy přes 100 m2 tl 250 mm</t>
  </si>
  <si>
    <t>-1589765823</t>
  </si>
  <si>
    <t>Podklad ze štěrkodrti ŠD s rozprostřením a zhutněním plochy přes 100 m2, po zhutnění tl. 250 mm</t>
  </si>
  <si>
    <t>https://podminky.urs.cz/item/CS_URS_2023_01/564871111</t>
  </si>
  <si>
    <t>Poznámka k položce:_x000D_
chodníky- ŠD 0/32 tl. min 200 mm_x000D_
data odečtena ze situace SO 110 a ze vzorových příčných řezů SO 110</t>
  </si>
  <si>
    <t>"Plocha vedle kontejnerového stání" 12,844*0,99</t>
  </si>
  <si>
    <t>"Přístup k budovám" 13,723*0,99</t>
  </si>
  <si>
    <t>"Levý" 246,5321*0,99</t>
  </si>
  <si>
    <t>"Levý vjezd" 25,591*0,99</t>
  </si>
  <si>
    <t>"Pravý vjezd" 32,314*0,99</t>
  </si>
  <si>
    <t>"Okolí UV" 23,751*0,99</t>
  </si>
  <si>
    <t>"Nepojížděné části s dl. pro nevidomé" 10,939*0,99</t>
  </si>
  <si>
    <t>"Oblouk v hlavní části" 52,093*0,99</t>
  </si>
  <si>
    <t>"odpočet neuznatelných výměr" -17,82</t>
  </si>
  <si>
    <t>564871116</t>
  </si>
  <si>
    <t>Podklad ze štěrkodrtě ŠD plochy přes 100 m2 tl. 300 mm</t>
  </si>
  <si>
    <t>766717349</t>
  </si>
  <si>
    <t>Podklad ze štěrkodrti ŠD s rozprostřením a zhutněním plochy přes 100 m2, po zhutnění tl. 300 mm</t>
  </si>
  <si>
    <t>https://podminky.urs.cz/item/CS_URS_2023_01/564871116</t>
  </si>
  <si>
    <t>Poznámka k položce:_x000D_
parkoviště- ŠD 0/32 tl. min 250 mm_x000D_
data odečtena ze situace SO 110 a ze vzorových příčných řezů SO 110</t>
  </si>
  <si>
    <t>"Příjezdová část" 161,7389*0,99</t>
  </si>
  <si>
    <t>"Hlavní část" 798,8988*0,99</t>
  </si>
  <si>
    <t>565155121</t>
  </si>
  <si>
    <t>Asfaltový beton vrstva podkladní ACP 16 (obalované kamenivo OKS) tl 70 mm š přes 3 m</t>
  </si>
  <si>
    <t>1236906074</t>
  </si>
  <si>
    <t>Asfaltový beton vrstva podkladní ACP 16 (obalované kamenivo střednězrnné - OKS) s rozprostřením a zhutněním v pruhu šířky přes 3 m, po zhutnění tl. 70 mm</t>
  </si>
  <si>
    <t>https://podminky.urs.cz/item/CS_URS_2023_01/565155121</t>
  </si>
  <si>
    <t>Poznámka k položce:_x000D_
vozovka- ACP 16+ 50/70_x000D_
data odečtena ze situace SO 110 a ze vzorových příčných řezů SO 110</t>
  </si>
  <si>
    <t>"Vjezd" 69,6034*0,99</t>
  </si>
  <si>
    <t>"Levá část" 1053,04*0,99</t>
  </si>
  <si>
    <t>"Pravá část" 641,341*0,99</t>
  </si>
  <si>
    <t>"Odstavné stání" 74,8995*0,99</t>
  </si>
  <si>
    <t>"Přechod" 29,1*0,99</t>
  </si>
  <si>
    <t>"odpočet neuznatelných výměr" -12,87</t>
  </si>
  <si>
    <t>569531111</t>
  </si>
  <si>
    <t>Zpevnění krajnic prohozenou zeminou tl 100 mm</t>
  </si>
  <si>
    <t>-1562218697</t>
  </si>
  <si>
    <t>Zpevnění krajnic nebo komunikací pro pěší s rozprostřením a zhutněním, po zhutnění prohozenou zeminou tl. 100 mm</t>
  </si>
  <si>
    <t>https://podminky.urs.cz/item/CS_URS_2023_01/569531111</t>
  </si>
  <si>
    <t>Poznámka k položce:_x000D_
dosypávky nenamrzavým materiálem podél obrubníků,_x000D_
předpoklad využití materiálu- viz pol.č. 122151106_x000D_
data odečtena ze situace SO 110 a z vzorových příčných řezů SO 110</t>
  </si>
  <si>
    <t>"Část VZ1" 0,15*98,95345</t>
  </si>
  <si>
    <t>"Část VZ2" 0,15*127,3618</t>
  </si>
  <si>
    <t>"Část VZ3, levá" 0,1*43,199</t>
  </si>
  <si>
    <t>"Část VZ3, pravá" 0,1*109,6</t>
  </si>
  <si>
    <t>573111115</t>
  </si>
  <si>
    <t>Postřik živičný infiltrační s posypem z asfaltu množství 2,5 kg/m2</t>
  </si>
  <si>
    <t>1693413819</t>
  </si>
  <si>
    <t>Postřik infiltrační PI z asfaltu silničního s posypem kamenivem, v množství 2,50 kg/m2</t>
  </si>
  <si>
    <t>https://podminky.urs.cz/item/CS_URS_2023_01/573111115</t>
  </si>
  <si>
    <t>Poznámka k položce:_x000D_
vozovka- infiltrační postřik PI-C se zadrcením fr. 4-8, min 2-3 kg/m2_x000D_
data odečtena ze situace SO 110 a ze vzorových příčných řezů SO 110</t>
  </si>
  <si>
    <t>573231107</t>
  </si>
  <si>
    <t>Postřik živičný spojovací ze silniční emulze v množství 0,40 kg/m2</t>
  </si>
  <si>
    <t>-939430192</t>
  </si>
  <si>
    <t>Postřik spojovací PS bez posypu kamenivem ze silniční emulze, v množství 0,40 kg/m2</t>
  </si>
  <si>
    <t>https://podminky.urs.cz/item/CS_URS_2023_01/573231107</t>
  </si>
  <si>
    <t>Poznámka k položce:_x000D_
vozovka- spojovací postřik 0,35 kg/m2_x000D_
data odečtena ze situace SO 110 a ze vzorových příčných řezů SO 110</t>
  </si>
  <si>
    <t>577134131</t>
  </si>
  <si>
    <t>Asfaltový beton vrstva obrusná ACO 11 (ABS) tř. I tl 40 mm š do 3 m z modifikovaného asfaltu</t>
  </si>
  <si>
    <t>1033436190</t>
  </si>
  <si>
    <t>Asfaltový beton vrstva obrusná ACO 11 (ABS) s rozprostřením a se zhutněním z modifikovaného asfaltu v pruhu šířky přes do 1,5 do 3 m, po zhutnění tl. 40 mm</t>
  </si>
  <si>
    <t>https://podminky.urs.cz/item/CS_URS_2023_01/577134131</t>
  </si>
  <si>
    <t>Poznámka k položce:_x000D_
vozovka- ACO 11+ 50/70_x000D_
data odečtena ze situace SO 110 a ze vzorových příčných řezů SO 110</t>
  </si>
  <si>
    <t>"Vjezd" 69,6034</t>
  </si>
  <si>
    <t>"Levá část" 1053,04</t>
  </si>
  <si>
    <t>"Pravá část" 641,341</t>
  </si>
  <si>
    <t>"Odstavné stání" 74,8995</t>
  </si>
  <si>
    <t>"Přechod" 29,1</t>
  </si>
  <si>
    <t>"odpočet neuznatelných výměr" -13</t>
  </si>
  <si>
    <t>591141111</t>
  </si>
  <si>
    <t>Kladení dlažby z kostek velkých z kamene na MC tl 50 mm</t>
  </si>
  <si>
    <t>-249743919</t>
  </si>
  <si>
    <t>Kladení dlažby z kostek s provedením lože do tl. 50 mm, s vyplněním spár, s dvojím beraněním a se smetením přebytečného materiálu na krajnici velkých z kamene, do lože z cementové malty</t>
  </si>
  <si>
    <t>https://podminky.urs.cz/item/CS_URS_2023_01/591141111</t>
  </si>
  <si>
    <t>Poznámka k položce:_x000D_
vozovka- přídlažba_x000D_
data odečtena ze situace SO 110</t>
  </si>
  <si>
    <t>270*0,1</t>
  </si>
  <si>
    <t>58381008</t>
  </si>
  <si>
    <t>kostka štípaná dlažební žula velká 15/17</t>
  </si>
  <si>
    <t>78874668</t>
  </si>
  <si>
    <t>27*1,01 'Přepočtené koeficientem množství</t>
  </si>
  <si>
    <t>596211113</t>
  </si>
  <si>
    <t>Kladení zámkové dlažby komunikací pro pěší ručně tl 60 mm skupiny A pl přes 300 m2</t>
  </si>
  <si>
    <t>1303191076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</si>
  <si>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</si>
  <si>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https://podminky.urs.cz/item/CS_URS_2023_01/596211113</t>
  </si>
  <si>
    <t>461,087</t>
  </si>
  <si>
    <t>59245016</t>
  </si>
  <si>
    <t>dlažba tvar čtverec betonová 100x100x60mm přírodní</t>
  </si>
  <si>
    <t>-1183525201</t>
  </si>
  <si>
    <t>Poznámka k položce:_x000D_
nepojížděný povrch,_x000D_
tvar dlažby bude upřesněn TDS_x000D_
data odečtena ze situace SO 110</t>
  </si>
  <si>
    <t>"Plocha vedle kontejnerového stání" 12,844</t>
  </si>
  <si>
    <t>"Přístup k budovám" 13,723</t>
  </si>
  <si>
    <t>"Levý" 246,5321</t>
  </si>
  <si>
    <t>"Levý vjezd" 25,591</t>
  </si>
  <si>
    <t>"Pravý vjezd" 32,314</t>
  </si>
  <si>
    <t>"Okolí UV" 23,751</t>
  </si>
  <si>
    <t>"Oblouk v hlavní části" 52,093</t>
  </si>
  <si>
    <t>406,848*1,01 'Přepočtené koeficientem množství</t>
  </si>
  <si>
    <t>42</t>
  </si>
  <si>
    <t>59245017</t>
  </si>
  <si>
    <t>dlažba tvar čtverec betonová 100x100x80mm přírodní</t>
  </si>
  <si>
    <t>-1209487626</t>
  </si>
  <si>
    <t>Poznámka k položce:_x000D_
pojížděný povrch,_x000D_
tvar dlažby bude upřesněn TDS_x000D_
data odečtena ze situace SO 110</t>
  </si>
  <si>
    <t>"zárodky chodníků před domy" 14,2</t>
  </si>
  <si>
    <t>"Přechod" 20,741</t>
  </si>
  <si>
    <t>43</t>
  </si>
  <si>
    <t>59245224</t>
  </si>
  <si>
    <t>dlažba zámková tvaru I základní pro nevidomé 196x161x80mm barevná</t>
  </si>
  <si>
    <t>-1281769366</t>
  </si>
  <si>
    <t>Poznámka k položce:_x000D_
pojížděný povrch,_x000D_
data odečtena ze situace SO 110</t>
  </si>
  <si>
    <t>"Přechod" 8,3594</t>
  </si>
  <si>
    <t>44</t>
  </si>
  <si>
    <t>59245222</t>
  </si>
  <si>
    <t>dlažba zámková tvaru I základní pro nevidomé 196x161x60mm barevná</t>
  </si>
  <si>
    <t>-1277091150</t>
  </si>
  <si>
    <t>10,939</t>
  </si>
  <si>
    <t>10,939*1,01 'Přepočtené koeficientem množství</t>
  </si>
  <si>
    <t>45</t>
  </si>
  <si>
    <t>596412213</t>
  </si>
  <si>
    <t>Kladení dlažby z vegetačních tvárnic pozemních komunikací tl 80 mm pl přes 300 m2</t>
  </si>
  <si>
    <t>690991479</t>
  </si>
  <si>
    <t>Kladení dlažby z betonových vegetačních dlaždic pozemních komunikací s ložem z kameniva těženého nebo drceného tl. do 50 mm, s vyplněním spár a vegetačních otvorů, s hutněním vibrováním tl. 80 mm, pro plochy přes 300 m2</t>
  </si>
  <si>
    <t>https://podminky.urs.cz/item/CS_URS_2023_01/596412213</t>
  </si>
  <si>
    <t>Poznámka k položce:_x000D_
parkoviště- zatravňovací dlažba tl. 50 mm_x000D_
data odečtena ze situace SO 110</t>
  </si>
  <si>
    <t>46</t>
  </si>
  <si>
    <t>59246016</t>
  </si>
  <si>
    <t>dlažba plošná betonová vegetační 600x400x80mm</t>
  </si>
  <si>
    <t>2073997820</t>
  </si>
  <si>
    <t xml:space="preserve">Poznámka k položce:_x000D_
data odečtena ze situace SO 110_x000D_
</t>
  </si>
  <si>
    <t>"Příjezdová část" 161,7389</t>
  </si>
  <si>
    <t>"Hlavní část" 798,8988</t>
  </si>
  <si>
    <t>"odpočet neuznatelných výměr" -18</t>
  </si>
  <si>
    <t>942,638*1,01 'Přepočtené koeficientem množství</t>
  </si>
  <si>
    <t>Trubní vedení</t>
  </si>
  <si>
    <t>47</t>
  </si>
  <si>
    <t>821371111</t>
  </si>
  <si>
    <t>Montáž potrubí z trub ŽB s polodrážkou (přímých) a integrovaným pryžovým těsněním otevřený výkop sklon do 20 % DN 300</t>
  </si>
  <si>
    <t>672365162</t>
  </si>
  <si>
    <t>Montáž potrubí z trub železobetonových (přímých) s polodrážkou v otevřeném výkopu ve sklonu do 20 % s integrovaným pryžovým těsněním DN 300</t>
  </si>
  <si>
    <t>https://podminky.urs.cz/item/CS_URS_2023_01/821371111</t>
  </si>
  <si>
    <t>Poznámka k položce:_x000D_
chránička kabelu ČEZ Distribuce- provedení dle požadavků správce sítě</t>
  </si>
  <si>
    <t>48</t>
  </si>
  <si>
    <t>59222021</t>
  </si>
  <si>
    <t>trouba ŽB hrdlová propojovací DN 300</t>
  </si>
  <si>
    <t>2047904092</t>
  </si>
  <si>
    <t>42*1,01 'Přepočtené koeficientem množství</t>
  </si>
  <si>
    <t>49</t>
  </si>
  <si>
    <t>871264201</t>
  </si>
  <si>
    <t>Montáž kanalizačního potrubí z PE SDR11 otevřený výkop sklon do 20 % svařovaných na tupo D 110x10 mm</t>
  </si>
  <si>
    <t>-1794307536</t>
  </si>
  <si>
    <t>Montáž kanalizačního potrubí z plastů z polyetylenu PE 100 svařovaných na tupo v otevřeném výkopu ve sklonu do 20 % SDR 11/PN16 D 110 x 10,0 mm</t>
  </si>
  <si>
    <t>https://podminky.urs.cz/item/CS_URS_2023_01/871264201</t>
  </si>
  <si>
    <t>Poznámka k položce:_x000D_
provedení dle požadavků správce sítě</t>
  </si>
  <si>
    <t>"ochrana sítě Vodafone- PE 110" 38</t>
  </si>
  <si>
    <t>"rezervní chránička Vodafone- PE 110" 38</t>
  </si>
  <si>
    <t>50</t>
  </si>
  <si>
    <t>28613385</t>
  </si>
  <si>
    <t>potrubí kanalizační tlakové PE100 SDR11 návin se signalizační vrstvou 110x10,0mm</t>
  </si>
  <si>
    <t>582445362</t>
  </si>
  <si>
    <t>76*1,015 'Přepočtené koeficientem množství</t>
  </si>
  <si>
    <t>51</t>
  </si>
  <si>
    <t>871350330</t>
  </si>
  <si>
    <t>Montáž kanalizačního potrubí hladkého plnostěnného SN 16 z polypropylenu DN 200</t>
  </si>
  <si>
    <t>-1656706244</t>
  </si>
  <si>
    <t>Montáž kanalizačního potrubí z plastů z polypropylenu PP hladkého plnostěnného SN 16 DN 200</t>
  </si>
  <si>
    <t>https://podminky.urs.cz/item/CS_URS_2023_01/871350330</t>
  </si>
  <si>
    <t xml:space="preserve">Poznámka k položce:_x000D_
data odečtena ze situace SO 110_x000D_
provedení dle požadavků správce sítě_x000D_
HDPE trubky, koncovky, markery dodá společnost PODA a.s. </t>
  </si>
  <si>
    <t>"chránička pro budoucí vedení PODA" 37</t>
  </si>
  <si>
    <t>52</t>
  </si>
  <si>
    <t>28617095</t>
  </si>
  <si>
    <t>trubka kanalizační PP plnostěnná třívrstvá DN 200x6000mm SN16</t>
  </si>
  <si>
    <t>-1089427594</t>
  </si>
  <si>
    <t>37*1,015 'Přepočtené koeficientem množství</t>
  </si>
  <si>
    <t>53</t>
  </si>
  <si>
    <t>895931111</t>
  </si>
  <si>
    <t>Vpusti kanalizačních horské z betonu prostého C30/37 velikosti 1200/600 mm</t>
  </si>
  <si>
    <t>168072386</t>
  </si>
  <si>
    <t>Vpusti kanalizační horské z betonu prostého tř. C 30/37 velikosti 1200/600 mm</t>
  </si>
  <si>
    <t>https://podminky.urs.cz/item/CS_URS_2023_01/895931111</t>
  </si>
  <si>
    <t>54</t>
  </si>
  <si>
    <t>895941102</t>
  </si>
  <si>
    <t>Osazení vpusti kanalizační horské z betonových dílců rozměru 1200/600 mm</t>
  </si>
  <si>
    <t>2023387213</t>
  </si>
  <si>
    <t>https://podminky.urs.cz/item/CS_URS_2023_01/895941102</t>
  </si>
  <si>
    <t>55</t>
  </si>
  <si>
    <t>59224448</t>
  </si>
  <si>
    <t>vpusť horská betonová spodní díl 124x62x153</t>
  </si>
  <si>
    <t>-446919700</t>
  </si>
  <si>
    <t>56</t>
  </si>
  <si>
    <t>59224323</t>
  </si>
  <si>
    <t>vpusť horská betonová prstenec 150x120x30</t>
  </si>
  <si>
    <t>-1331086019</t>
  </si>
  <si>
    <t>57</t>
  </si>
  <si>
    <t>59221645</t>
  </si>
  <si>
    <t>vpusťový komplet základní (pero,drážka) betonový 400/450x500x1000mm</t>
  </si>
  <si>
    <t>-268374098</t>
  </si>
  <si>
    <t>58</t>
  </si>
  <si>
    <t>899431111</t>
  </si>
  <si>
    <t>Výšková úprava uličního vstupu nebo vpusti do 200 mm zvýšením krycího hrnce, šoupěte nebo hydrantu</t>
  </si>
  <si>
    <t>931079996</t>
  </si>
  <si>
    <t>Výšková úprava uličního vstupu nebo vpusti do 200 mm zvýšením krycího hrnce, šoupěte nebo hydrantu bez úpravy armatur</t>
  </si>
  <si>
    <t>https://podminky.urs.cz/item/CS_URS_2023_01/899431111</t>
  </si>
  <si>
    <t>Poznámka k položce:_x000D_
výšková úprava stávajících zařízení ve vozovce_x000D_
data odečtena ze situace SO 110</t>
  </si>
  <si>
    <t>59</t>
  </si>
  <si>
    <t>914111111</t>
  </si>
  <si>
    <t>Montáž svislé dopravní značky do velikosti 1 m2 objímkami na sloupek nebo konzolu</t>
  </si>
  <si>
    <t>-1620863049</t>
  </si>
  <si>
    <t>Montáž svislé dopravní značky základní velikosti do 1 m2 objímkami na sloupky nebo konzoly</t>
  </si>
  <si>
    <t>https://podminky.urs.cz/item/CS_URS_2023_01/914111111</t>
  </si>
  <si>
    <t>60</t>
  </si>
  <si>
    <t>40445625</t>
  </si>
  <si>
    <t>informativní značky provozní IP8, IP9, IP11-IP13 500x700mm</t>
  </si>
  <si>
    <t>1468997097</t>
  </si>
  <si>
    <t>"IP 11b" 5</t>
  </si>
  <si>
    <t>"IP 12" 4</t>
  </si>
  <si>
    <t>"IZ 5a+ IZ 5b" 1+1</t>
  </si>
  <si>
    <t>61</t>
  </si>
  <si>
    <t>40445619</t>
  </si>
  <si>
    <t>zákazové, příkazové dopravní značky B1-B34, C1-15 500mm</t>
  </si>
  <si>
    <t>872856524</t>
  </si>
  <si>
    <t>"B 29" 1</t>
  </si>
  <si>
    <t>62</t>
  </si>
  <si>
    <t>40445649</t>
  </si>
  <si>
    <t>dodatkové tabulky E3-E5, E8, E14-E16 500x150mm</t>
  </si>
  <si>
    <t>894318925</t>
  </si>
  <si>
    <t>"E 8d" 1</t>
  </si>
  <si>
    <t>63</t>
  </si>
  <si>
    <t>914511111</t>
  </si>
  <si>
    <t>Montáž sloupku dopravních značek délky do 3,5 m s betonovým základem</t>
  </si>
  <si>
    <t>261029792</t>
  </si>
  <si>
    <t>Montáž sloupku dopravních značek délky do 3,5 m do betonového základu</t>
  </si>
  <si>
    <t>https://podminky.urs.cz/item/CS_URS_2023_01/914511111</t>
  </si>
  <si>
    <t>64</t>
  </si>
  <si>
    <t>40445225</t>
  </si>
  <si>
    <t>sloupek pro dopravní značku Zn D 60mm v 3,5m</t>
  </si>
  <si>
    <t>1674472710</t>
  </si>
  <si>
    <t>65</t>
  </si>
  <si>
    <t>40445256</t>
  </si>
  <si>
    <t>svorka upínací na sloupek dopravní značky D 60mm</t>
  </si>
  <si>
    <t>-930970765</t>
  </si>
  <si>
    <t>66</t>
  </si>
  <si>
    <t>40445271</t>
  </si>
  <si>
    <t>fólie retroreflexní na sloupek 100x100mm</t>
  </si>
  <si>
    <t>553221753</t>
  </si>
  <si>
    <t>67</t>
  </si>
  <si>
    <t>915111111</t>
  </si>
  <si>
    <t>Vodorovné dopravní značení dělící čáry souvislé š 125 mm základní bílá barva</t>
  </si>
  <si>
    <t>765381386</t>
  </si>
  <si>
    <t>Vodorovné dopravní značení stříkané barvou dělící čára šířky 125 mm souvislá bílá základní</t>
  </si>
  <si>
    <t>https://podminky.urs.cz/item/CS_URS_2023_01/915111111</t>
  </si>
  <si>
    <t>Poznámka k položce:_x000D_
V 10b- Stání kolmé_x000D_
data odečtena ze situace SO 110</t>
  </si>
  <si>
    <t>"Příjezdová část" 12*4,5</t>
  </si>
  <si>
    <t>"Hlavní část stání" (17*4,5)+(20*4,5)+(17*4,5)</t>
  </si>
  <si>
    <t>"Vedlejší část stání" (4,5*4)+(4*4,5)</t>
  </si>
  <si>
    <t>68</t>
  </si>
  <si>
    <t>915111115</t>
  </si>
  <si>
    <t>Vodorovné dopravní značení dělící čáry souvislé š 125 mm základní žlutá barva</t>
  </si>
  <si>
    <t>1685088363</t>
  </si>
  <si>
    <t>Vodorovné dopravní značení stříkané barvou dělící čára šířky 125 mm souvislá žlutá základní</t>
  </si>
  <si>
    <t>https://podminky.urs.cz/item/CS_URS_2023_01/915111115</t>
  </si>
  <si>
    <t>Poznámka k položce:_x000D_
V 12a- Žluté prvky u kontejnerového stání_x000D_
V 12b- Žluté zkřížené čáry_x000D_
data odečtena ze situace SO 110</t>
  </si>
  <si>
    <t>"V 12a" 2*11,2</t>
  </si>
  <si>
    <t>"V 12b" 76,625</t>
  </si>
  <si>
    <t>69</t>
  </si>
  <si>
    <t>915131111</t>
  </si>
  <si>
    <t>Vodorovné dopravní značení přechody pro chodce, šipky, symboly základní bílá barva</t>
  </si>
  <si>
    <t>-391029811</t>
  </si>
  <si>
    <t>Vodorovné dopravní značení stříkané barvou přechody pro chodce, šipky, symboly bílé základní</t>
  </si>
  <si>
    <t>https://podminky.urs.cz/item/CS_URS_2023_01/915131111</t>
  </si>
  <si>
    <t>Poznámka k položce:_x000D_
V 10f- symbol vyhrazených parkovacích stání_x000D_
V 17- trojúhelníky_x000D_
data odečtena ze situace SO 110</t>
  </si>
  <si>
    <t>"Vyhrazená stání V 10f" 5*1,5</t>
  </si>
  <si>
    <t>"Trojúhelníky V 17" 3,1473*3</t>
  </si>
  <si>
    <t>70</t>
  </si>
  <si>
    <t>916131213</t>
  </si>
  <si>
    <t>Osazení silničního obrubníku betonového stojatého s boční opěrou do lože z betonu prostého</t>
  </si>
  <si>
    <t>1085293605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</si>
  <si>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</si>
  <si>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</si>
  <si>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71</t>
  </si>
  <si>
    <t>59217026</t>
  </si>
  <si>
    <t>obrubník betonový silniční 500x150x250mm</t>
  </si>
  <si>
    <t>1546093629</t>
  </si>
  <si>
    <t>Poznámka k položce:_x000D_
parkoviště- ohrazení u zeleně_x000D_
data odečtena ze situace SO 110</t>
  </si>
  <si>
    <t>"odečteno ze situace" 406-4,6</t>
  </si>
  <si>
    <t>401,4*1,02 'Přepočtené koeficientem množství</t>
  </si>
  <si>
    <t>72</t>
  </si>
  <si>
    <t>916231213</t>
  </si>
  <si>
    <t>Osazení chodníkového obrubníku betonového stojatého s boční opěrou do lože z betonu prostého</t>
  </si>
  <si>
    <t>688966124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</si>
  <si>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</si>
  <si>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</si>
  <si>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73</t>
  </si>
  <si>
    <t>59217017</t>
  </si>
  <si>
    <t>obrubník betonový chodníkový 1000x100x250mm</t>
  </si>
  <si>
    <t>1984514247</t>
  </si>
  <si>
    <t>Poznámka k položce:_x000D_
oddělení parkoviště od vozovky_x000D_
oddělení chodníků_x000D_
data odečtena ze situace SO 110</t>
  </si>
  <si>
    <t>"odečteno ze situace" 627</t>
  </si>
  <si>
    <t>627*1,02 'Přepočtené koeficientem množství</t>
  </si>
  <si>
    <t>74</t>
  </si>
  <si>
    <t>919121112</t>
  </si>
  <si>
    <t>Těsnění spár zálivkou za studena pro komůrky š 10 mm hl 25 mm s těsnicím profilem</t>
  </si>
  <si>
    <t>-1604303126</t>
  </si>
  <si>
    <t>Utěsnění dilatačních spár zálivkou za studena v cementobetonovém nebo živičném krytu včetně adhezního nátěru s těsnicím profilem pod zálivkou, pro komůrky šířky 10 mm, hloubky 25 mm</t>
  </si>
  <si>
    <t>https://podminky.urs.cz/item/CS_URS_2023_01/919121112</t>
  </si>
  <si>
    <t>Poznámka k položce:_x000D_
ošetření proříznutí u navázání na stávající stav</t>
  </si>
  <si>
    <t>24,345</t>
  </si>
  <si>
    <t>75</t>
  </si>
  <si>
    <t>919735111</t>
  </si>
  <si>
    <t>Řezání stávajícího živičného krytu hl do 50 mm</t>
  </si>
  <si>
    <t>1049485609</t>
  </si>
  <si>
    <t>Řezání stávajícího živičného krytu nebo podkladu hloubky do 50 mm</t>
  </si>
  <si>
    <t>https://podminky.urs.cz/item/CS_URS_2023_01/919735111</t>
  </si>
  <si>
    <t>Poznámka k položce:_x000D_
proříznutí u navázání na stávající stav, pro vytvoření pracovní spáry_x000D_
data odečtena ze situace SO 110</t>
  </si>
  <si>
    <t>"Napojení, šířka 0,25m x tloušťka 0,1m" 24,345*2</t>
  </si>
  <si>
    <t>76</t>
  </si>
  <si>
    <t>935113111</t>
  </si>
  <si>
    <t>Osazení odvodňovacího polymerbetonového žlabu s krycím roštem šířky do 200 mm</t>
  </si>
  <si>
    <t>-1217208476</t>
  </si>
  <si>
    <t>Osazení odvodňovacího žlabu s krycím roštem polymerbetonového šířky do 200 mm</t>
  </si>
  <si>
    <t>https://podminky.urs.cz/item/CS_URS_2023_01/935113111</t>
  </si>
  <si>
    <t>77</t>
  </si>
  <si>
    <t>59227006</t>
  </si>
  <si>
    <t>žlab odvodňovací z polymerbetonu se spádem dna 0,5% 130x155/160mm</t>
  </si>
  <si>
    <t>2099313141</t>
  </si>
  <si>
    <t>179-7*0,5-2,3</t>
  </si>
  <si>
    <t>78</t>
  </si>
  <si>
    <t>56241469</t>
  </si>
  <si>
    <t>vpusť zátěž A15-D 400kN pro žlaby z PE š 200mm</t>
  </si>
  <si>
    <t>960924523</t>
  </si>
  <si>
    <t>Poznámka k položce:_x000D_
předpokládaná délka kusu 0,5 m</t>
  </si>
  <si>
    <t>79</t>
  </si>
  <si>
    <t>936009111R</t>
  </si>
  <si>
    <t>Štěrková plocha</t>
  </si>
  <si>
    <t>-712244553</t>
  </si>
  <si>
    <t>Poznámka k položce:_x000D_
štěrková plocha oddělující stanoviště pro kontejnery od ostatních ploch- kačírek_x000D_
data odečtena ze situace SO 110_x000D_
kompletní provedení</t>
  </si>
  <si>
    <t>7,5+7,5</t>
  </si>
  <si>
    <t>80</t>
  </si>
  <si>
    <t>-1527297330</t>
  </si>
  <si>
    <t>81</t>
  </si>
  <si>
    <t>-1901848810</t>
  </si>
  <si>
    <t>Práce a dodávky M</t>
  </si>
  <si>
    <t>46-M</t>
  </si>
  <si>
    <t>Zemní práce při extr.mont.pracích</t>
  </si>
  <si>
    <t>SO 110.1 - Komunikace- neuznatelné položky</t>
  </si>
  <si>
    <t>122151102</t>
  </si>
  <si>
    <t>Odkopávky a prokopávky nezapažené v hornině třídy těžitelnosti I skupiny 1 a 2 objem do 50 m3 strojně</t>
  </si>
  <si>
    <t>422794440</t>
  </si>
  <si>
    <t>Odkopávky a prokopávky nezapažené strojně v hornině třídy těžitelnosti I skupiny 1 a 2 přes 20 do 50 m3</t>
  </si>
  <si>
    <t>https://podminky.urs.cz/item/CS_URS_2022_01/122151102</t>
  </si>
  <si>
    <t>41*(0,91-0,35)</t>
  </si>
  <si>
    <t>132551101</t>
  </si>
  <si>
    <t>Hloubení rýh nezapažených š do 800 mm v hornině třídy těžitelnosti III skupiny 6 objem do 20 m3 strojně</t>
  </si>
  <si>
    <t>1244172562</t>
  </si>
  <si>
    <t>Hloubení nezapažených rýh šířky do 800 mm strojně s urovnáním dna do předepsaného profilu a spádu v hornině třídy těžitelnosti III skupiny 6 do 20 m3</t>
  </si>
  <si>
    <t>https://podminky.urs.cz/item/CS_URS_2022_01/132551101</t>
  </si>
  <si>
    <t>"Drenáže, průřez 500x500 mm, výpočet  0,25x2,3" 0,25*2,3</t>
  </si>
  <si>
    <t>-88677869</t>
  </si>
  <si>
    <t>"Položka 122151106" 22,96</t>
  </si>
  <si>
    <t>"Položka 132551104" 0,575</t>
  </si>
  <si>
    <t>167151103</t>
  </si>
  <si>
    <t>Nakládání výkopku z hornin třídy těžitelnosti III skupiny 6 a 7 do 100 m3</t>
  </si>
  <si>
    <t>-859926086</t>
  </si>
  <si>
    <t>Nakládání, skládání a překládání neulehlého výkopku nebo sypaniny strojně nakládání, množství do 100 m3, z horniny třídy těžitelnosti III, skupiny 6 a 7</t>
  </si>
  <si>
    <t>https://podminky.urs.cz/item/CS_URS_2022_01/167151103</t>
  </si>
  <si>
    <t>-235645316</t>
  </si>
  <si>
    <t>"Odstavné stání" 18*1,2*0,3</t>
  </si>
  <si>
    <t>"Vozovka" 13*1,2*0,5</t>
  </si>
  <si>
    <t>-1975085742</t>
  </si>
  <si>
    <t>"Odstavné stání" 18*1,2*0,3*1,9</t>
  </si>
  <si>
    <t>"Vozovka" 13*1,2*0,5*1,9</t>
  </si>
  <si>
    <t>336010319</t>
  </si>
  <si>
    <t>"Položka 122151106" 22,96*1,9</t>
  </si>
  <si>
    <t>"Položka 132551104" 0,575*1,9</t>
  </si>
  <si>
    <t>-1726070763</t>
  </si>
  <si>
    <t>"Odstavné stání" 18*1,2</t>
  </si>
  <si>
    <t>"Vozovka" 13*1,2</t>
  </si>
  <si>
    <t>-2036679875</t>
  </si>
  <si>
    <t>96346356</t>
  </si>
  <si>
    <t>"stěny, hloubka rýhy*délka trativodu" (0,9*2,3)*2</t>
  </si>
  <si>
    <t>"Dno, šířka rýhy*délka trativodu" 0,5*2,3</t>
  </si>
  <si>
    <t>5,29*1,1845 'Přepočtené koeficientem množství</t>
  </si>
  <si>
    <t>1294975059</t>
  </si>
  <si>
    <t>"Hlavní trativod" 2,3</t>
  </si>
  <si>
    <t>"Rezervní drenáž v průlehu" 2,3</t>
  </si>
  <si>
    <t>1131243318</t>
  </si>
  <si>
    <t>"Sběrné těleso štěny, hloubka sběrného tělesa*délka sběrného tělesa" (1,8*2,3)*2</t>
  </si>
  <si>
    <t>"Sběrné těleso dno, šířka dna sběrného tělesa*délka sběrného tělesa" 3*2,3</t>
  </si>
  <si>
    <t>1620645864</t>
  </si>
  <si>
    <t>"Sběrné tělěso štěny, hloubka sběrného tělesa*délka sběrného tělesa" (1,5*2,3)*2</t>
  </si>
  <si>
    <t>"Sběrné tělěso dno, šířka dna sběrného tělesa*délka sběrného tělesa" 3*2,3</t>
  </si>
  <si>
    <t>51*1,1845 'Přepočtené koeficientem množství</t>
  </si>
  <si>
    <t>1425757342</t>
  </si>
  <si>
    <t>2,3</t>
  </si>
  <si>
    <t>-1458404564</t>
  </si>
  <si>
    <t>1,66*2,3</t>
  </si>
  <si>
    <t>564851011</t>
  </si>
  <si>
    <t>Podklad ze štěrkodrtě ŠD plochy do 100 m2 tl 150 mm</t>
  </si>
  <si>
    <t>1674598512</t>
  </si>
  <si>
    <t>Podklad ze štěrkodrti ŠD s rozprostřením a zhutněním plochy jednotlivě do 100 m2, po zhutnění tl. 150 mm</t>
  </si>
  <si>
    <t>https://podminky.urs.cz/item/CS_URS_2022_01/564851011</t>
  </si>
  <si>
    <t>"vozovka" 13*0,99*0,99</t>
  </si>
  <si>
    <t>564861011</t>
  </si>
  <si>
    <t>Podklad ze štěrkodrtě ŠD plochy do 100 m2 tl 200 mm</t>
  </si>
  <si>
    <t>662936008</t>
  </si>
  <si>
    <t>Podklad ze štěrkodrti ŠD s rozprostřením a zhutněním plochy jednotlivě do 100 m2, po zhutnění tl. 200 mm</t>
  </si>
  <si>
    <t>https://podminky.urs.cz/item/CS_URS_2022_01/564861011</t>
  </si>
  <si>
    <t>"vozovka" 13*0,99*0,99*0,99</t>
  </si>
  <si>
    <t>564871011</t>
  </si>
  <si>
    <t>Podklad ze štěrkodrtě ŠD plochy do 100 m2 tl 250 mm</t>
  </si>
  <si>
    <t>-43116768</t>
  </si>
  <si>
    <t>Podklad ze štěrkodrti ŠD s rozprostřením a zhutněním plochy jednotlivě do 100 m2, po zhutnění tl. 250 mm</t>
  </si>
  <si>
    <t>https://podminky.urs.cz/item/CS_URS_2022_01/564871011</t>
  </si>
  <si>
    <t>"odstavná plocha" 18*0,99</t>
  </si>
  <si>
    <t>1832930754</t>
  </si>
  <si>
    <t>"vozovka" 13*0,99</t>
  </si>
  <si>
    <t>-376488538</t>
  </si>
  <si>
    <t>1915871675</t>
  </si>
  <si>
    <t>-1861304892</t>
  </si>
  <si>
    <t>"vozovka" 13</t>
  </si>
  <si>
    <t>596412210</t>
  </si>
  <si>
    <t>Kladení dlažby z vegetačních tvárnic pozemních komunikací tl 80 mm pl do 50 m2</t>
  </si>
  <si>
    <t>376732093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</si>
  <si>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</si>
  <si>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https://podminky.urs.cz/item/CS_URS_2022_01/596412210</t>
  </si>
  <si>
    <t>449308168</t>
  </si>
  <si>
    <t>"Hlavní část" 18</t>
  </si>
  <si>
    <t>18*1,03 'Přepočtené koeficientem množství</t>
  </si>
  <si>
    <t>1529971925</t>
  </si>
  <si>
    <t>2,3*2</t>
  </si>
  <si>
    <t>-479115474</t>
  </si>
  <si>
    <t>"odečteno ze situace" 2,3*2</t>
  </si>
  <si>
    <t>4,6*1,02 'Přepočtené koeficientem množství</t>
  </si>
  <si>
    <t>497381600</t>
  </si>
  <si>
    <t>-232512871</t>
  </si>
  <si>
    <t>944269669</t>
  </si>
  <si>
    <t>-153086275</t>
  </si>
  <si>
    <t>SO 801 - Vegetační úpravy</t>
  </si>
  <si>
    <t>122151104</t>
  </si>
  <si>
    <t>Odkopávky a prokopávky nezapažené v hornině třídy těžitelnosti I skupiny 1 a 2 objem do 500 m3 strojně</t>
  </si>
  <si>
    <t>1922090423</t>
  </si>
  <si>
    <t>Odkopávky a prokopávky nezapažené strojně v hornině třídy těžitelnosti I skupiny 1 a 2 přes 100 do 500 m3</t>
  </si>
  <si>
    <t>https://podminky.urs.cz/item/CS_URS_2023_01/122151104</t>
  </si>
  <si>
    <t>Poznámka k položce:_x000D_
vykopávky ze zemníků pro ohumusování a pro zásyp jam</t>
  </si>
  <si>
    <t>"pro zásyp jam po pařezech" 19*1,5*1,5*0,5</t>
  </si>
  <si>
    <t>"pro ohumusování" 1877,314*0,1</t>
  </si>
  <si>
    <t>"rašelina" 0,375</t>
  </si>
  <si>
    <t>162602112R</t>
  </si>
  <si>
    <t>Vodorovné přemístění drnu bez naložení se složením přes 4000 do 5000 m</t>
  </si>
  <si>
    <t>-579606238</t>
  </si>
  <si>
    <t>Vodorovné přemístění drnu na suchu na vzdálenost přes 4000 do 5000 m</t>
  </si>
  <si>
    <t>https://podminky.urs.cz/item/CS_URS_2023_01/162602112R</t>
  </si>
  <si>
    <t>Poznámka k položce:_x000D_
- přemístění zeminy/ substrátu pro zásyp jam_x000D_
- přemístění zeminy pro ohumusování</t>
  </si>
  <si>
    <t>"zásyp po pařezech" 19*1,5*1,5*0,5</t>
  </si>
  <si>
    <t>167102111R</t>
  </si>
  <si>
    <t>Nakládání drnu ze skládky</t>
  </si>
  <si>
    <t>637068102</t>
  </si>
  <si>
    <t>https://podminky.urs.cz/item/CS_URS_2023_01/167102111R</t>
  </si>
  <si>
    <t>Poznámka k položce:_x000D_
nakládání zeminy/ substrátu a výkopku</t>
  </si>
  <si>
    <t>209,481</t>
  </si>
  <si>
    <t>174111121</t>
  </si>
  <si>
    <t>Zásyp jam po vyfrézovaných pařezech hl přes 0,2 do 0,5 m v rovině nebo na svahu do 1:5</t>
  </si>
  <si>
    <t>858988323</t>
  </si>
  <si>
    <t>Zásyp jam po vyfrézovaných pařezech hloubky přes 200 do 500 mm v rovině nebo na svahu do 1:5</t>
  </si>
  <si>
    <t>https://podminky.urs.cz/item/CS_URS_2023_01/174111121</t>
  </si>
  <si>
    <t>"19 ks" 19*1,5*1,5</t>
  </si>
  <si>
    <t>10364100</t>
  </si>
  <si>
    <t>zemina pro terénní úpravy - tříděná</t>
  </si>
  <si>
    <t>1713331390</t>
  </si>
  <si>
    <t>19*1,5*1,5*0,5*2</t>
  </si>
  <si>
    <t>42,75*0,23 'Přepočtené koeficientem množství</t>
  </si>
  <si>
    <t>181151311</t>
  </si>
  <si>
    <t>Plošná úprava terénu přes 500 m2 zemina skupiny 1 až 4 nerovnosti přes 50 do 100 mm v rovinně a svahu do 1:5</t>
  </si>
  <si>
    <t>915618804</t>
  </si>
  <si>
    <t>Plošná úprava terénu v zemině skupiny 1 až 4 s urovnáním povrchu bez doplnění ornice souvislé plochy přes 500 m2 při nerovnostech terénu přes 50 do 100 mm v rovině nebo na svahu do 1:5</t>
  </si>
  <si>
    <t>https://podminky.urs.cz/item/CS_URS_2023_01/181151311</t>
  </si>
  <si>
    <t>"výměra zeleně" 2220</t>
  </si>
  <si>
    <t>"dopadové plochy" -78,686</t>
  </si>
  <si>
    <t>"průleh" -264</t>
  </si>
  <si>
    <t>181451131</t>
  </si>
  <si>
    <t>Založení parkového trávníku výsevem pl přes 1000 m2 v rovině a ve svahu do 1:5</t>
  </si>
  <si>
    <t>1384036598</t>
  </si>
  <si>
    <t>Založení trávníku na půdě předem připravené plochy přes 1000 m2 výsevem včetně utažení parkového v rovině nebo na svahu do 1:5</t>
  </si>
  <si>
    <t>https://podminky.urs.cz/item/CS_URS_2023_01/181451131</t>
  </si>
  <si>
    <t xml:space="preserve">Poznámka k položce:_x000D_
Vhodná travní směs:_x000D_
jílek vytrvalý 'Jakub' 15%,_x000D_
kostřava červená dlouze výběžkatá 'Polka' 25%,_x000D_
kostřava červená krátce výběžkatá 'Viktorka' 10%,_x000D_
kostřava červená trsnatá 'Bargreen' 20%,_x000D_
kostřava drsnolistá 'Dorotka' 5%,_x000D_
kostřava rákosovitá 'Barnoble' 15%,_x000D_
lipnice luční 'Rubicon' 5%,_x000D_
psineček tenký 'Highland' 3%,_x000D_
jetel plazivý 'RD 84' 2%_x000D_
</t>
  </si>
  <si>
    <t>1877,314</t>
  </si>
  <si>
    <t>00572410</t>
  </si>
  <si>
    <t>osivo směs travní parková</t>
  </si>
  <si>
    <t>kg</t>
  </si>
  <si>
    <t>-1171239458</t>
  </si>
  <si>
    <t>Poznámka k položce:_x000D_
viz TZ: 25 – 30 g/m2</t>
  </si>
  <si>
    <t>1877,314*0,03 'Přepočtené koeficientem množství</t>
  </si>
  <si>
    <t>183211211</t>
  </si>
  <si>
    <t>Založení štěrkového záhonu pro výsadbu trvalek v rovině nebo ve svahu do 1:5 v zemině skupiny 1 až 4</t>
  </si>
  <si>
    <t>-1709581967</t>
  </si>
  <si>
    <t>Založení štěrkového záhonu pro výsadbu trvalek v zemině skupiny 1 až 4 v rovině nebo na svahu do 1:5</t>
  </si>
  <si>
    <t>https://podminky.urs.cz/item/CS_URS_2023_01/183211211</t>
  </si>
  <si>
    <t>Poznámka k položce:_x000D_
odměřeno ze situace</t>
  </si>
  <si>
    <t>264</t>
  </si>
  <si>
    <t>183403111</t>
  </si>
  <si>
    <t>Obdělání půdy nakopáním na hl přes 0,05 do 0,1 m v rovině a svahu do 1:5</t>
  </si>
  <si>
    <t>-124739107</t>
  </si>
  <si>
    <t>Obdělání půdy nakopáním hl. přes 50 do 100 mm v rovině nebo na svahu do 1:5</t>
  </si>
  <si>
    <t>https://podminky.urs.cz/item/CS_URS_2023_01/183403111</t>
  </si>
  <si>
    <t>183403161</t>
  </si>
  <si>
    <t>Obdělání půdy válením v rovině a svahu do 1:5</t>
  </si>
  <si>
    <t>1900703163</t>
  </si>
  <si>
    <t>Obdělání půdy válením v rovině nebo na svahu do 1:5</t>
  </si>
  <si>
    <t>https://podminky.urs.cz/item/CS_URS_2023_01/183403161</t>
  </si>
  <si>
    <t>184802111</t>
  </si>
  <si>
    <t>Chemické odplevelení před založením kultury nad 20 m2 postřikem na široko v rovině a svahu do 1:5</t>
  </si>
  <si>
    <t>976479014</t>
  </si>
  <si>
    <t>Chemické odplevelení půdy před založením kultury, trávníku nebo zpevněných ploch o výměře jednotlivě přes 20 m2 v rovině nebo na svahu do 1:5 postřikem na široko</t>
  </si>
  <si>
    <t>https://podminky.urs.cz/item/CS_URS_2022_01/184802111</t>
  </si>
  <si>
    <t>184802611</t>
  </si>
  <si>
    <t>Chemické odplevelení po založení kultury postřikem na široko v rovině a svahu do 1:5</t>
  </si>
  <si>
    <t>-1010203969</t>
  </si>
  <si>
    <t>Chemické odplevelení po založení kultury v rovině nebo na svahu do 1:5 postřikem na široko</t>
  </si>
  <si>
    <t>https://podminky.urs.cz/item/CS_URS_2022_01/184802611</t>
  </si>
  <si>
    <t>185802111</t>
  </si>
  <si>
    <t>Hnojení půdy rašelinou v rovině a svahu do 1:5</t>
  </si>
  <si>
    <t>1615579203</t>
  </si>
  <si>
    <t>Hnojení půdy nebo trávníku v rovině nebo na svahu do 1:5 rašelinou</t>
  </si>
  <si>
    <t>https://podminky.urs.cz/item/CS_URS_2023_01/185802111</t>
  </si>
  <si>
    <t>Poznámka k položce:_x000D_
800 kg/m3</t>
  </si>
  <si>
    <t>1877,314*0,1*0,05*0,8</t>
  </si>
  <si>
    <t>10311100</t>
  </si>
  <si>
    <t>rašelina zahradnická VL</t>
  </si>
  <si>
    <t>744792356</t>
  </si>
  <si>
    <t>1877,314*0,1*0,05</t>
  </si>
  <si>
    <t>9,387*0,04 'Přepočtené koeficientem množství</t>
  </si>
  <si>
    <t>185803111</t>
  </si>
  <si>
    <t>Ošetření trávníku shrabáním v rovině a svahu do 1:5</t>
  </si>
  <si>
    <t>-633827666</t>
  </si>
  <si>
    <t>Ošetření trávníku jednorázové v rovině nebo na svahu do 1:5</t>
  </si>
  <si>
    <t>https://podminky.urs.cz/item/CS_URS_2023_01/185803111</t>
  </si>
  <si>
    <t>185851121</t>
  </si>
  <si>
    <t>Dovoz vody pro zálivku rostlin za vzdálenost do 1000 m</t>
  </si>
  <si>
    <t>1014202062</t>
  </si>
  <si>
    <t>Dovoz vody pro zálivku rostlin na vzdálenost do 1000 m</t>
  </si>
  <si>
    <t>https://podminky.urs.cz/item/CS_URS_2023_01/185851121</t>
  </si>
  <si>
    <t>150</t>
  </si>
  <si>
    <t>1790994064</t>
  </si>
  <si>
    <t>2021609172</t>
  </si>
  <si>
    <t>460571111R</t>
  </si>
  <si>
    <t>Rozprostření a urovnání ornice při elektromontážích strojně tl vrstvy do 20 cm</t>
  </si>
  <si>
    <t>-212496194</t>
  </si>
  <si>
    <t>Rozprostření a urovnání ornice strojně včetně přemístění hromad nebo dočasných skládek na místo spotřeby ze vzdálenosti do 50 m při souvislé ploše, tl. vrstvy do 20 cm</t>
  </si>
  <si>
    <t>https://podminky.urs.cz/item/CS_URS_2023_01/460571111R</t>
  </si>
  <si>
    <t>10364101</t>
  </si>
  <si>
    <t>zemina pro terénní úpravy - ornice</t>
  </si>
  <si>
    <t>256</t>
  </si>
  <si>
    <t>1602400551</t>
  </si>
  <si>
    <t>Poznámka k položce:_x000D_
včetně natěžení, naložení, dopravy a složení</t>
  </si>
  <si>
    <t>1877,314*0,1*2</t>
  </si>
  <si>
    <t>SO 801.1 - Následná péče</t>
  </si>
  <si>
    <t>111103203</t>
  </si>
  <si>
    <t>Kosení ve vegetačním období travního porostu hustého</t>
  </si>
  <si>
    <t>ha</t>
  </si>
  <si>
    <t>953807278</t>
  </si>
  <si>
    <t>Kosení travin a vodních rostlin ve vegetačním období travního porostu hustého</t>
  </si>
  <si>
    <t>https://podminky.urs.cz/item/CS_URS_2023_01/111103203</t>
  </si>
  <si>
    <t>Poznámka k položce:_x000D_
4x ročně, 2 sezony</t>
  </si>
  <si>
    <t>4*0,222*2</t>
  </si>
  <si>
    <t>183404111</t>
  </si>
  <si>
    <t>Hubení plevele plošným postřikem ploch do 5 ha</t>
  </si>
  <si>
    <t>-1063299148</t>
  </si>
  <si>
    <t>Hubení plevele chemickými prostředky plošným postřikem, na ploše jednotlivě do 5 ha</t>
  </si>
  <si>
    <t>https://podminky.urs.cz/item/CS_URS_2023_01/183404111</t>
  </si>
  <si>
    <t>Poznámka k položce:_x000D_
1x ročně, 2 sezony</t>
  </si>
  <si>
    <t>0,222*2</t>
  </si>
  <si>
    <t>25234001</t>
  </si>
  <si>
    <t>herbicid totální systémový neselektivní</t>
  </si>
  <si>
    <t>litr</t>
  </si>
  <si>
    <t>1867630974</t>
  </si>
  <si>
    <t>Poznámka k položce:_x000D_
dávkování dle konkrétního výrobku</t>
  </si>
  <si>
    <t>2220*0,01*2</t>
  </si>
  <si>
    <t>184801121</t>
  </si>
  <si>
    <t>Ošetřování vysazených dřevin soliterních v rovině a svahu do 1:5</t>
  </si>
  <si>
    <t>1017560145</t>
  </si>
  <si>
    <t>Ošetření vysazených dřevin solitérních v rovině nebo na svahu do 1:5</t>
  </si>
  <si>
    <t>https://podminky.urs.cz/item/CS_URS_2023_01/184801121</t>
  </si>
  <si>
    <t xml:space="preserve">Poznámka k položce:_x000D_
V cenách jsou započteny i náklady na odplevelení s nakypřením nebo vypletí, odstranění poškozených částí dřeviny s případným složením odpadu na hromady, naložením na dopravní prostředek a odvozem do 20 km a s jeho složením._x000D_
1x ročně, 5 sezon:_x000D_
- v intervalu 2 let výchovný řez_x000D_
- pravidelná zálivka (6-8 zálivek během prvního veget období, v dalších letech 3-6 zálivek)_x000D_
_x000D_
</t>
  </si>
  <si>
    <t>6*5</t>
  </si>
  <si>
    <t>184806111</t>
  </si>
  <si>
    <t>Řez stromů netrnitých průklestem D koruny do 2 m</t>
  </si>
  <si>
    <t>-84280015</t>
  </si>
  <si>
    <t>Řez stromů, keřů nebo růží průklestem stromů netrnitých, o průměru koruny do 2 m</t>
  </si>
  <si>
    <t>https://podminky.urs.cz/item/CS_URS_2023_01/184806111</t>
  </si>
  <si>
    <t>Poznámka k položce:_x000D_
2x za 5 sezon</t>
  </si>
  <si>
    <t>6*2</t>
  </si>
  <si>
    <t>184911111</t>
  </si>
  <si>
    <t>Znovuuvázání dřeviny ke kůlům</t>
  </si>
  <si>
    <t>-991300408</t>
  </si>
  <si>
    <t>Znovuuvázání dřeviny jedním úvazkem ke stávajícímu kůlu</t>
  </si>
  <si>
    <t>https://podminky.urs.cz/item/CS_URS_2023_01/184911111</t>
  </si>
  <si>
    <t>Poznámka k položce:_x000D_
1x ročně, 5 sezon</t>
  </si>
  <si>
    <t>185803105</t>
  </si>
  <si>
    <t>Shrabání pokoseného travního porostu s odvozem do 20 km</t>
  </si>
  <si>
    <t>-1117263267</t>
  </si>
  <si>
    <t>Shrabání pokoseného porostu a organických naplavenin s odvozem do 20 km travního porostu</t>
  </si>
  <si>
    <t>https://podminky.urs.cz/item/CS_URS_2023_01/185803105</t>
  </si>
  <si>
    <t>185804111</t>
  </si>
  <si>
    <t>Ošetření vysazených květin v rovině a svahu do 1:5</t>
  </si>
  <si>
    <t>-1256441797</t>
  </si>
  <si>
    <t>Ošetření vysazených květin jednorázové v rovině</t>
  </si>
  <si>
    <t>https://podminky.urs.cz/item/CS_URS_2023_01/185804111</t>
  </si>
  <si>
    <t>264*5</t>
  </si>
  <si>
    <t>185804312</t>
  </si>
  <si>
    <t>Zalití rostlin vodou plocha přes 20 m2</t>
  </si>
  <si>
    <t>1519362280</t>
  </si>
  <si>
    <t>Zalití rostlin vodou plochy záhonů jednotlivě přes 20 m2</t>
  </si>
  <si>
    <t>https://podminky.urs.cz/item/CS_URS_2023_01/185804312</t>
  </si>
  <si>
    <t>Poznámka k položce:_x000D_
pravidelná zálivka (6-8 zálivek během prvního veget období, v dalších letech 3-6 zálivek)</t>
  </si>
  <si>
    <t>150*8+150*6</t>
  </si>
  <si>
    <t>1530549505</t>
  </si>
  <si>
    <t>1800</t>
  </si>
  <si>
    <t>185851129</t>
  </si>
  <si>
    <t>Příplatek k dovozu vody pro zálivku rostlin do 1000 m ZKD 1000 m</t>
  </si>
  <si>
    <t>-402713169</t>
  </si>
  <si>
    <t>Dovoz vody pro zálivku rostlin Příplatek k ceně za každých dalších i započatých 1000 m</t>
  </si>
  <si>
    <t>https://podminky.urs.cz/item/CS_URS_2023_01/185851129</t>
  </si>
  <si>
    <t>Poznámka k položce:_x000D_
5km, dovoz v režii zhotovitele</t>
  </si>
  <si>
    <t>3500*5</t>
  </si>
  <si>
    <t>-1933313734</t>
  </si>
  <si>
    <t>2125759586</t>
  </si>
  <si>
    <t>SO 870 - Náhradní výsadba</t>
  </si>
  <si>
    <t>1872733415</t>
  </si>
  <si>
    <t>https://podminky.urs.cz/item/CS_URS_2023_01/122151102</t>
  </si>
  <si>
    <t>Poznámka k položce:_x000D_
vykopávky ze zemníku pro zásyp jam</t>
  </si>
  <si>
    <t>23,04</t>
  </si>
  <si>
    <t>131251100</t>
  </si>
  <si>
    <t>Hloubení jam nezapažených v hornině třídy těžitelnosti I skupiny 3 objem do 20 m3 strojně</t>
  </si>
  <si>
    <t>908739043</t>
  </si>
  <si>
    <t>Hloubení nezapažených jam a zářezů strojně s urovnáním dna do předepsaného profilu a spádu v hornině třídy těžitelnosti I skupiny 3 do 20 m3</t>
  </si>
  <si>
    <t>https://podminky.urs.cz/item/CS_URS_2023_01/131251100</t>
  </si>
  <si>
    <t>"jamky pro výsadby keřů: " 468*0,3*0,3*0,5</t>
  </si>
  <si>
    <t>"jámy pro výsadby stromů: " 6*2*2*1,2</t>
  </si>
  <si>
    <t>Vodorovné přemístění zeminy bez naložení se složením přes 4000 do 5000 m</t>
  </si>
  <si>
    <t>-927910117</t>
  </si>
  <si>
    <t>Vodorovné přemístění zeminy na vzdálenost přes 4000 do 5000 m</t>
  </si>
  <si>
    <t>Poznámka k položce:_x000D_
- přemístění zeminy/ substrátu pro zásyp jam_x000D_
- přemístění výkopku</t>
  </si>
  <si>
    <t>23,04+49,86</t>
  </si>
  <si>
    <t>Nakládání zeminy ze skládky</t>
  </si>
  <si>
    <t>-1485831789</t>
  </si>
  <si>
    <t>72,9</t>
  </si>
  <si>
    <t>174101R</t>
  </si>
  <si>
    <t>Zásyp jam z nakupovaných materiálů</t>
  </si>
  <si>
    <t>-855553705</t>
  </si>
  <si>
    <t>468*0,3*0,3*0,5</t>
  </si>
  <si>
    <t>6*2*2*1,2*0,8</t>
  </si>
  <si>
    <t>583312R</t>
  </si>
  <si>
    <t>zásypový materiál</t>
  </si>
  <si>
    <t>42293482</t>
  </si>
  <si>
    <t>Poznámka k položce:_x000D_
půdní substrát odolný proti zhutnění, přimíchán půdní kondicionér</t>
  </si>
  <si>
    <t>44,1*2,1</t>
  </si>
  <si>
    <t>184102213</t>
  </si>
  <si>
    <t>Výsadba keře bez balu v do 1 m do skalek se zalitím v rovině a svahu do 1:5</t>
  </si>
  <si>
    <t>854199042</t>
  </si>
  <si>
    <t>Výsadba keře bez balu do předem vyhloubené jamky se zalitím v rovině nebo na svahu do 1:5 výšky do 1 m do skalek</t>
  </si>
  <si>
    <t>https://podminky.urs.cz/item/CS_URS_2023_01/184102213</t>
  </si>
  <si>
    <t>468</t>
  </si>
  <si>
    <t>02652025R</t>
  </si>
  <si>
    <t>keře vhodné do štěrku</t>
  </si>
  <si>
    <t>474057025</t>
  </si>
  <si>
    <t xml:space="preserve">Dřišťál Thunbergův (Berberis thunbergii)+ Ptačí  zob obecný (Ligustrum vulgare)
4ks/m
prostokořenné sazenice s min 3-5 výhony, výška min 50 cm
</t>
  </si>
  <si>
    <t>184201111</t>
  </si>
  <si>
    <t>Výsadba stromu bez balu do jamky v kmene do 1,8 m v rovině a svahu do 1:5</t>
  </si>
  <si>
    <t>1767346464</t>
  </si>
  <si>
    <t>Výsadba stromů bez balu do předem vyhloubené jamky se zalitím v rovině nebo na svahu do 1:5, při výšce kmene do 1,8 m</t>
  </si>
  <si>
    <t>https://podminky.urs.cz/item/CS_URS_2023_01/184201111</t>
  </si>
  <si>
    <t>Poznámka k položce:_x000D_
- včetně dodávky a montáže opěrné konstrukce (trojice kůlů s příčkami o průměru 8-10 cm)_x000D_
- kořenové krčky dřeviny usazeny v rovině s terénem nebo lehce nad terén</t>
  </si>
  <si>
    <t>026R1</t>
  </si>
  <si>
    <t>Javor Babyka (Green Column)</t>
  </si>
  <si>
    <t>-978105236</t>
  </si>
  <si>
    <t>sadovnicky zapěstované dřeviny s balem</t>
  </si>
  <si>
    <t>Poznámka k položce:_x000D_
sadovnicky zapěstované dřeviny s balem o minimálním obvodu kmene 14-16 cm ve výšce 100 cm nad zemí. Dodavatel je povinen nahradit nerašící a suché stromy.</t>
  </si>
  <si>
    <t>DL</t>
  </si>
  <si>
    <t>184215133</t>
  </si>
  <si>
    <t>Ukotvení kmene dřevin v rovině nebo na svahu do 1:5 třemi kůly D do 0,1 m dl přes 2 do 3 m</t>
  </si>
  <si>
    <t>-662159732</t>
  </si>
  <si>
    <t>Ukotvení dřeviny kůly v rovině nebo na svahu do 1:5 třemi kůly, délky přes 2 do 3 m</t>
  </si>
  <si>
    <t>https://podminky.urs.cz/item/CS_URS_2023_01/184215133</t>
  </si>
  <si>
    <t>Poznámka k položce:_x000D_
včetně materiálu</t>
  </si>
  <si>
    <t>184501131</t>
  </si>
  <si>
    <t>Zhotovení obalu z juty ve dvou vrstvách v rovině a svahu do 1:5</t>
  </si>
  <si>
    <t>1957913548</t>
  </si>
  <si>
    <t>Zhotovení obalu kmene a spodních částí větví stromu z juty ve dvou vrstvách v rovině nebo na svahu do 1:5</t>
  </si>
  <si>
    <t>https://podminky.urs.cz/item/CS_URS_2022_01/184501131</t>
  </si>
  <si>
    <t>2*0,5*6</t>
  </si>
  <si>
    <t>211464469</t>
  </si>
  <si>
    <t>184812121</t>
  </si>
  <si>
    <t>Aplikace ochranných prostředků ve výsadbách rostlin na záhonu zálivkou v rovině a svahu do 1:5</t>
  </si>
  <si>
    <t>805610249</t>
  </si>
  <si>
    <t>Aplikace ochranných přípravků ve výsadbách rostlin na záhonu v rovině nebo na svahu do 1:5 zálivkou</t>
  </si>
  <si>
    <t>https://podminky.urs.cz/item/CS_URS_2023_01/184812121</t>
  </si>
  <si>
    <t>1153628150</t>
  </si>
  <si>
    <t>264*0,001 'Přepočtené koeficientem množství</t>
  </si>
  <si>
    <t>184911431</t>
  </si>
  <si>
    <t>Mulčování rostlin kůrou tl přes 0,1 do 0,15 m v rovině a svahu do 1:5</t>
  </si>
  <si>
    <t>-837952547</t>
  </si>
  <si>
    <t>Mulčování vysazených rostlin mulčovací kůrou, tl. přes 100 do 150 mm v rovině nebo na svahu do 1:5</t>
  </si>
  <si>
    <t>https://podminky.urs.cz/item/CS_URS_2023_01/184911431</t>
  </si>
  <si>
    <t>Poznámka k položce:_x000D_
provedení dle požadavků OŽP</t>
  </si>
  <si>
    <t>1,5*1,5*6</t>
  </si>
  <si>
    <t>10391100</t>
  </si>
  <si>
    <t>kůra mulčovací VL</t>
  </si>
  <si>
    <t>1474845469</t>
  </si>
  <si>
    <t>13,5*0,153 'Přepočtené koeficientem množství</t>
  </si>
  <si>
    <t>-624552498</t>
  </si>
  <si>
    <t>Poznámka k položce:_x000D_
včetně dodávky vody</t>
  </si>
  <si>
    <t>997013655R</t>
  </si>
  <si>
    <t>-139865671</t>
  </si>
  <si>
    <t>https://podminky.urs.cz/item/CS_URS_2023_01/997013655R</t>
  </si>
  <si>
    <t>49,86</t>
  </si>
  <si>
    <t>998231311</t>
  </si>
  <si>
    <t>Přesun hmot pro sadovnické a krajinářské úpravy vodorovně do 5000 m</t>
  </si>
  <si>
    <t>-244041547</t>
  </si>
  <si>
    <t>Přesun hmot pro sadovnické a krajinářské úpravy - strojně dopravní vzdálenost do 5000 m</t>
  </si>
  <si>
    <t>https://podminky.urs.cz/item/CS_URS_2023_01/998231311</t>
  </si>
  <si>
    <t>SO 920 - Dětské hřiště</t>
  </si>
  <si>
    <t xml:space="preserve">    766 - Konstrukce truhlářské</t>
  </si>
  <si>
    <t>111301111R</t>
  </si>
  <si>
    <t>Sejmutí zeminy s přemístěním do 50 m nebo naložením na dopravní prostředek</t>
  </si>
  <si>
    <t>1659429041</t>
  </si>
  <si>
    <t>Poznámka k položce:_x000D_
prohloubení výkopu pro provedení dopadových ploch (sejmutí drnu tl. 100mm v SO 020)_x000D_
celkem -300 mm_x000D_
včetně naložení na dopravní prostředek</t>
  </si>
  <si>
    <t>8*3,7*0,2+3,14*2,4*2,4*0,2</t>
  </si>
  <si>
    <t>131213R</t>
  </si>
  <si>
    <t>Hloubení nezapažených jam v nesoudržných horninách třídy těžitelnosti I skupiny 3 ručně</t>
  </si>
  <si>
    <t>1926940978</t>
  </si>
  <si>
    <t>Hloubení nezapažených jam ručně s urovnáním dna do předepsaného profilu a spádu v hornině třídy těžitelnosti I skupiny 3 nesoudržných</t>
  </si>
  <si>
    <t>https://podminky.urs.cz/item/CS_URS_2023_01/131213R</t>
  </si>
  <si>
    <t>Poznámka k položce:_x000D_
s naložením na dopravní prostředek;_x000D_
výkopek částečně použit ke zpětnému zásypu, přebytek viz pol. 162602R</t>
  </si>
  <si>
    <t>10,429</t>
  </si>
  <si>
    <t>162602R</t>
  </si>
  <si>
    <t>1149124887</t>
  </si>
  <si>
    <t>Poznámka k položce:_x000D_
odvoz na skládku v režii zhotovitele dle jeho dispozic</t>
  </si>
  <si>
    <t>"výkopek pro základ: lavička" (0,3*0,4*0,3*4*2)*0,7</t>
  </si>
  <si>
    <t>"výkopek pro základ: kolotoč" (0,6*0,6*0,4)*0,7</t>
  </si>
  <si>
    <t>"výkopek pro základ: pružinová houpačka" (0,4*0,4*0,4)*0,7</t>
  </si>
  <si>
    <t>"výkopek pro základ: houpačka" (0,6*0,5*0,45*4)*0,7</t>
  </si>
  <si>
    <t>"výkopek pro základ: pískoviště" (0,3*0,3*0,3*4)*0,7</t>
  </si>
  <si>
    <t>"výkopek pro základ: provozní řád a koš" (0,4*0,4*0,4*2)*0,7</t>
  </si>
  <si>
    <t>"zemina pod dopadovou plochou" 9,537</t>
  </si>
  <si>
    <t>213141113</t>
  </si>
  <si>
    <t>Zřízení vrstvy z geotextilie v rovině nebo ve sklonu do 1:5 š přes 6 do 8,5 m</t>
  </si>
  <si>
    <t>40680191</t>
  </si>
  <si>
    <t>Zřízení vrstvy z geotextilie filtrační, separační, odvodňovací, ochranné, výztužné nebo protierozní v rovině nebo ve sklonu do 1:5, šířky přes 6 do 8,5 m</t>
  </si>
  <si>
    <t>https://podminky.urs.cz/item/CS_URS_2023_01/213141113</t>
  </si>
  <si>
    <t>Poznámka k položce:_x000D_
separační geotextilie pod dopadové plochy</t>
  </si>
  <si>
    <t>8*3,7+3,14*2,4*2,4</t>
  </si>
  <si>
    <t>69311228</t>
  </si>
  <si>
    <t>geotextilie netkaná separační, ochranná, filtrační, drenážní PES 250g/m2</t>
  </si>
  <si>
    <t>-2018878110</t>
  </si>
  <si>
    <t>47,686*1,2 'Přepočtené koeficientem množství</t>
  </si>
  <si>
    <t>275313611</t>
  </si>
  <si>
    <t>Základové patky z betonu tř. C 16/20</t>
  </si>
  <si>
    <t>-1908345827</t>
  </si>
  <si>
    <t>Základy z betonu prostého patky a bloky z betonu kamenem neprokládaného tř. C 16/20</t>
  </si>
  <si>
    <t>https://podminky.urs.cz/item/CS_URS_2023_01/275313611</t>
  </si>
  <si>
    <t>"základ lavičky" 0,3*0,4*0,3*4*2</t>
  </si>
  <si>
    <t>"základ kolotoč" 0,6*0,6*0,4</t>
  </si>
  <si>
    <t>"základ pružinová houpačka" 0,4*0,4*0,4</t>
  </si>
  <si>
    <t>"základ houpačka" 0,6*0,5*0,45*4</t>
  </si>
  <si>
    <t>"základ pískoviště" 0,3*0,3*0,3*4</t>
  </si>
  <si>
    <t>"základ provozní řád" 0,4*0,4*0,4</t>
  </si>
  <si>
    <t>"základ koš" 0,4*0,4*0,4</t>
  </si>
  <si>
    <t>936001001R</t>
  </si>
  <si>
    <t>Montáž prvků městské a zahradní architektury hmotnosti do 0,1 t</t>
  </si>
  <si>
    <t>1512253376</t>
  </si>
  <si>
    <t>https://podminky.urs.cz/item/CS_URS_2023_01/936001001R</t>
  </si>
  <si>
    <t>553482R</t>
  </si>
  <si>
    <t>provozní řád</t>
  </si>
  <si>
    <t>19966529</t>
  </si>
  <si>
    <t xml:space="preserve">Informační tabule včetně lazury, včetně provozního řádu (debond+fólie) </t>
  </si>
  <si>
    <t>Poznámka k položce:_x000D_
sloupek z žárově pozinkovaného jeklu_x000D_
podklad z hliníkové sendvičové desky_x000D_
potisk na samolepicí fólii s UV ochranou_x000D_
rozměry 540/90/170 mm</t>
  </si>
  <si>
    <t>936004112R</t>
  </si>
  <si>
    <t xml:space="preserve">Dětské pískoviště s rámem dřevěným </t>
  </si>
  <si>
    <t>KPL</t>
  </si>
  <si>
    <t>-775245079</t>
  </si>
  <si>
    <t>Zřízení dětského pískoviště s rámem dřevěným v. 340 mm včetně pevné a prodyšné zakrývací plachty</t>
  </si>
  <si>
    <t>Poznámka k položce:_x000D_
včetně založení a potřebných zemních prací (výkopy, zásypy, odvozy, skládky)_x000D_
včetně kotvících prvků_x000D_
včetně montáže_x000D_
zakrývací plachta na pískoviště 2x2 m pogumovaná, vodopropustná, prodyšná, 300 g/m²; _x000D_
vč. uchycení k pískovišti</t>
  </si>
  <si>
    <t>936004121</t>
  </si>
  <si>
    <t>Zřízení vnitřního prostoru dětského pískoviště včetně podkladní vrstvy, dlažby a vrstvy písku</t>
  </si>
  <si>
    <t>376855009</t>
  </si>
  <si>
    <t>Zřízení dětského pískoviště Příplatek k cenám za zřízení vnitřního prostoru</t>
  </si>
  <si>
    <t>https://podminky.urs.cz/item/CS_URS_2023_01/936004121</t>
  </si>
  <si>
    <t>936005212R</t>
  </si>
  <si>
    <t>Montáž dětské houpačky řetízkové dvoumístné</t>
  </si>
  <si>
    <t>-68868801</t>
  </si>
  <si>
    <t>Montáž dětské houpačky řetízkové s ocelovou konstrukcí dvoumístné</t>
  </si>
  <si>
    <t>https://podminky.urs.cz/item/CS_URS_2023_01/936005212R</t>
  </si>
  <si>
    <t>Poznámka k položce:_x000D_
včetně založení a potřebných zemních prací (výkopy, zásypy, odvozy, skládky)_x000D_
včetně kotvících prvků_x000D_
1 baby sedák a 1 obyčejný_x000D_
rozměr 3700/2600/2500 mm</t>
  </si>
  <si>
    <t>74920006R</t>
  </si>
  <si>
    <t>houpačka řetízková dvoumístná v 2,3m minimální plocha 3,7x8m</t>
  </si>
  <si>
    <t>951879410</t>
  </si>
  <si>
    <t>Poznámka k položce:_x000D_
Herní sestava, lazurovaná douglaska, nerezová skluzavka</t>
  </si>
  <si>
    <t>936005R1</t>
  </si>
  <si>
    <t>Montáž malého kolotoče</t>
  </si>
  <si>
    <t>879650785</t>
  </si>
  <si>
    <t>Poznámka k položce:_x000D_
včetně založení a potřebných zemních prací (výkopy, zásypy, odvozy, skládky)_x000D_
včetně kotvících prvků</t>
  </si>
  <si>
    <t>74920001R</t>
  </si>
  <si>
    <t>kolotoč k stání 800/800/1000; D=800 mm</t>
  </si>
  <si>
    <t>1209391996</t>
  </si>
  <si>
    <t>936005232R</t>
  </si>
  <si>
    <t>Montáž dětské houpačky pružinové dvoumístné</t>
  </si>
  <si>
    <t>630776136</t>
  </si>
  <si>
    <t>https://podminky.urs.cz/item/CS_URS_2023_01/936005232R</t>
  </si>
  <si>
    <t>Poznámka k položce:_x000D_
včetně založení a potřebných zemních prací (výkopy, zásypy, odvozy, skládky)_x000D_
včetně kotvících prvků_x000D_
z vysoce odolného plastu, motivy zvířátek/ strojů_x000D_
rozměr 1400/300/800 mm</t>
  </si>
  <si>
    <t>7492000R2</t>
  </si>
  <si>
    <t>houpačka pružinová dvoumístná</t>
  </si>
  <si>
    <t>659301738</t>
  </si>
  <si>
    <t>936009111</t>
  </si>
  <si>
    <t>Bezpečnostní dopadová plocha venkovní na dětském hřišti tl 30 cm ze štěrku frakce 4-8 mm</t>
  </si>
  <si>
    <t>2005853491</t>
  </si>
  <si>
    <t>Bezpečnostní dopadová plocha na dětském hřišti tloušťky 30 cm ze štěrku frakce 4-8 mm</t>
  </si>
  <si>
    <t>https://podminky.urs.cz/item/CS_URS_2023_01/936009111</t>
  </si>
  <si>
    <t xml:space="preserve">Poznámka k položce:_x000D_
včetně potřebných zemních prací (výkopy, zásypy, odvozy, skládky)_x000D_
</t>
  </si>
  <si>
    <t>"houpačka" 8*3,7</t>
  </si>
  <si>
    <t>"kolotoč" 3,14*2,4*2,4</t>
  </si>
  <si>
    <t>936124113R</t>
  </si>
  <si>
    <t>Montáž lavičky stabilní kotvené šrouby na pevný podklad</t>
  </si>
  <si>
    <t>14857880</t>
  </si>
  <si>
    <t>Montáž lavičky parkové stabilní přichycené kotevními šrouby</t>
  </si>
  <si>
    <t>https://podminky.urs.cz/item/CS_URS_2023_01/936124113R</t>
  </si>
  <si>
    <t>74910100R1</t>
  </si>
  <si>
    <t>lavička s opěradlem 2000x500x850mm konstrukce-kov, sedák-dřevo</t>
  </si>
  <si>
    <t>416357425</t>
  </si>
  <si>
    <t>2097350715</t>
  </si>
  <si>
    <t>Poznámka k položce:_x000D_
sejmutá zemina- drn</t>
  </si>
  <si>
    <t>10,429*2</t>
  </si>
  <si>
    <t>-2018037863</t>
  </si>
  <si>
    <t>254067856</t>
  </si>
  <si>
    <t>766</t>
  </si>
  <si>
    <t>Konstrukce truhlářské</t>
  </si>
  <si>
    <t>766411R</t>
  </si>
  <si>
    <t>Odborná montáž prvků</t>
  </si>
  <si>
    <t>1642475986</t>
  </si>
  <si>
    <t>LOZE1</t>
  </si>
  <si>
    <t>13,67</t>
  </si>
  <si>
    <t>OBSYP</t>
  </si>
  <si>
    <t>41,009</t>
  </si>
  <si>
    <t>PREBYT_ZEM</t>
  </si>
  <si>
    <t>54,679</t>
  </si>
  <si>
    <t>RYHY</t>
  </si>
  <si>
    <t>154,921</t>
  </si>
  <si>
    <t>ZASYPY</t>
  </si>
  <si>
    <t>100,242</t>
  </si>
  <si>
    <t>SO 301 - Přípojky vpustí</t>
  </si>
  <si>
    <t xml:space="preserve">    4 - Vodorovné konstrukce</t>
  </si>
  <si>
    <t xml:space="preserve">    23-M - Montáže potrubí</t>
  </si>
  <si>
    <t>132254203</t>
  </si>
  <si>
    <t>Hloubení zapažených rýh š do 2000 mm v hornině třídy těžitelnosti I skupiny 3 objem do 100 m3</t>
  </si>
  <si>
    <t>179762003</t>
  </si>
  <si>
    <t>Hloubení zapažených rýh šířky přes 800 do 2 000 mm strojně s urovnáním dna do předepsaného profilu a spádu v hornině třídy těžitelnosti I skupiny 3 přes 50 do 100 m3</t>
  </si>
  <si>
    <t>https://podminky.urs.cz/item/CS_URS_2023_01/132254203</t>
  </si>
  <si>
    <t>délkaxšířkaxhloubka</t>
  </si>
  <si>
    <t>přípojky</t>
  </si>
  <si>
    <t>91,13*1,00*1,7</t>
  </si>
  <si>
    <t>151101101</t>
  </si>
  <si>
    <t>Zřízení příložného pažení a rozepření stěn rýh hl do 2 m</t>
  </si>
  <si>
    <t>-1583976423</t>
  </si>
  <si>
    <t>Zřízení pažení a rozepření stěn rýh pro podzemní vedení příložné pro jakoukoliv mezerovitost, hloubky do 2 m</t>
  </si>
  <si>
    <t>https://podminky.urs.cz/item/CS_URS_2023_01/151101101</t>
  </si>
  <si>
    <t>délkaxhloubka*2</t>
  </si>
  <si>
    <t>91,13*1,7*2</t>
  </si>
  <si>
    <t>151101111</t>
  </si>
  <si>
    <t>Odstranění příložného pažení a rozepření stěn rýh hl do 2 m</t>
  </si>
  <si>
    <t>1117509835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</si>
  <si>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</si>
  <si>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</si>
  <si>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162751117</t>
  </si>
  <si>
    <t>Vodorovné přemístění přes 9 000 do 10000 m výkopku/sypaniny z horniny třídy těžitelnosti I skupiny 1 až 3</t>
  </si>
  <si>
    <t>-394840019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</si>
  <si>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</si>
  <si>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</si>
  <si>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Poznámka k položce:_x000D_
ODVOZ SYPANINY VZD. 25KM</t>
  </si>
  <si>
    <t>Odvoz přebytečné zeminy z výkopů</t>
  </si>
  <si>
    <t>-ZASYPY</t>
  </si>
  <si>
    <t>162751119</t>
  </si>
  <si>
    <t>Příplatek k vodorovnému přemístění výkopku/sypaniny z horniny třídy těžitelnosti I skupiny 1 až 3 ZKD 1000 m přes 10000 m</t>
  </si>
  <si>
    <t>365471041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</si>
  <si>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</si>
  <si>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</si>
  <si>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Odvoz vzdálenost 25-10 km zeminy z výkopů</t>
  </si>
  <si>
    <t>PREBYT_ZEM*15</t>
  </si>
  <si>
    <t>171201221</t>
  </si>
  <si>
    <t>1436722792</t>
  </si>
  <si>
    <t>https://podminky.urs.cz/item/CS_URS_2023_01/171201221</t>
  </si>
  <si>
    <t>Poznámka k položce:_x000D_
OBJEM ZEMINY 1,8 t/m3</t>
  </si>
  <si>
    <t>PREBYT_ZEM*1,80</t>
  </si>
  <si>
    <t>171251201</t>
  </si>
  <si>
    <t>Uložení sypaniny na skládky nebo meziskládky</t>
  </si>
  <si>
    <t>-1875101629</t>
  </si>
  <si>
    <t>Uložení sypaniny na skládky nebo meziskládky bez hutnění s upravením uložené sypaniny do předepsaného tvaru</t>
  </si>
  <si>
    <t>https://podminky.urs.cz/item/CS_URS_2023_01/171251201</t>
  </si>
  <si>
    <t>Uložení přebytečné zeminy z výkopů</t>
  </si>
  <si>
    <t>174151101</t>
  </si>
  <si>
    <t>Zásyp jam, šachet rýh nebo kolem objektů sypaninou se zhutněním</t>
  </si>
  <si>
    <t>-809636514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</si>
  <si>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</si>
  <si>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</si>
  <si>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Přípojky</t>
  </si>
  <si>
    <t>- odečet obsypu a obj.</t>
  </si>
  <si>
    <t>-(LOZE1+OBSYP)</t>
  </si>
  <si>
    <t>175151101</t>
  </si>
  <si>
    <t>Obsypání potrubí strojně sypaninou bez prohození, uloženou do 3 m</t>
  </si>
  <si>
    <t>-1981692860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</si>
  <si>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</si>
  <si>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</si>
  <si>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91,13*1,00*0,450</t>
  </si>
  <si>
    <t>58344121</t>
  </si>
  <si>
    <t>štěrkodrť frakce 0/8</t>
  </si>
  <si>
    <t>-1634978130</t>
  </si>
  <si>
    <t>OBSYP*1,8</t>
  </si>
  <si>
    <t>-74390537</t>
  </si>
  <si>
    <t>délkaxšířka</t>
  </si>
  <si>
    <t>91,13*1,00</t>
  </si>
  <si>
    <t>212751104</t>
  </si>
  <si>
    <t>Trativod z drenážních trubek flexibilních PVC-U SN 4 perforace 360° včetně lože otevřený výkop DN 100 pro meliorace</t>
  </si>
  <si>
    <t>1254725186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</si>
  <si>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</si>
  <si>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https://podminky.urs.cz/item/CS_URS_2023_01/212751104</t>
  </si>
  <si>
    <t>Délka přeložky</t>
  </si>
  <si>
    <t>91,13</t>
  </si>
  <si>
    <t>273313511</t>
  </si>
  <si>
    <t>Základové desky z betonu tř. C 12/15</t>
  </si>
  <si>
    <t>407653352</t>
  </si>
  <si>
    <t>Základy z betonu prostého desky z betonu kamenem neprokládaného tř. C 12/15</t>
  </si>
  <si>
    <t>https://podminky.urs.cz/item/CS_URS_2023_01/273313511</t>
  </si>
  <si>
    <t>podkladní betonová deska pro pachovou uzávěrku</t>
  </si>
  <si>
    <t>(0,5*0,8*0,65)*2</t>
  </si>
  <si>
    <t>Vodorovné konstrukce</t>
  </si>
  <si>
    <t>451573111</t>
  </si>
  <si>
    <t>Lože pod potrubí otevřený výkop ze štěrkopísku</t>
  </si>
  <si>
    <t>2056317444</t>
  </si>
  <si>
    <t>Lože pod potrubí, stoky a drobné objekty v otevřeném výkopu z písku a štěrkopísku do 63 mm</t>
  </si>
  <si>
    <t>https://podminky.urs.cz/item/CS_URS_2023_01/451573111</t>
  </si>
  <si>
    <t>Poznámka k položce:_x000D_
Položka včetně dodávky. Lože ze štěrkopísku fr.0-16, max.zrno 20 mm.</t>
  </si>
  <si>
    <t>91,13*1,00*0,15</t>
  </si>
  <si>
    <t>28611230</t>
  </si>
  <si>
    <t>trubka kanalizační PVC-U DN 160x3000mm SN12</t>
  </si>
  <si>
    <t>-307224831</t>
  </si>
  <si>
    <t>potrubí pro přípojky, havarijní odtok</t>
  </si>
  <si>
    <t>871315241</t>
  </si>
  <si>
    <t>Kanalizační potrubí z tvrdého PVC vícevrstvé tuhost třídy SN12 DN 150</t>
  </si>
  <si>
    <t>-1980169992</t>
  </si>
  <si>
    <t>Kanalizační potrubí z tvrdého PVC v otevřeném výkopu ve sklonu do 20 %, hladkého plnostěnného vícevrstvého, tuhost třídy SN 12 DN 150</t>
  </si>
  <si>
    <t>https://podminky.urs.cz/item/CS_URS_2023_01/871315241</t>
  </si>
  <si>
    <t>28612203</t>
  </si>
  <si>
    <t>koleno kanalizační plastové PVC KG DN 160/90° SN12/16</t>
  </si>
  <si>
    <t>1501941856</t>
  </si>
  <si>
    <t>kolena na pachovou uzávěrku</t>
  </si>
  <si>
    <t>28612203_R</t>
  </si>
  <si>
    <t>koleno kanalizační plastové PVC KG DN 160/60° SN12/16</t>
  </si>
  <si>
    <t>-897892045</t>
  </si>
  <si>
    <t>877315211</t>
  </si>
  <si>
    <t>Montáž tvarovek z tvrdého PVC-systém KG nebo z polypropylenu-systém KG 2000 jednoosé DN 160</t>
  </si>
  <si>
    <t>1181409935</t>
  </si>
  <si>
    <t>Montáž tvarovek na kanalizačním potrubí z trub z plastu z tvrdého PVC nebo z polypropylenu v otevřeném výkopu jednoosých DN 160</t>
  </si>
  <si>
    <t>https://podminky.urs.cz/item/CS_URS_2023_01/877315211</t>
  </si>
  <si>
    <t>69311226</t>
  </si>
  <si>
    <t>geotextilie netkaná separační, ochranná, filtrační, drenážní PES 150g/m2</t>
  </si>
  <si>
    <t>-697127795</t>
  </si>
  <si>
    <t>28612250</t>
  </si>
  <si>
    <t>vložka šachtová kanalizační DN 160</t>
  </si>
  <si>
    <t>1436378878</t>
  </si>
  <si>
    <t>139951123</t>
  </si>
  <si>
    <t>Bourání kcí v hloubených vykopávkách ze zdiva ze ŽB nebo předpjatého strojně</t>
  </si>
  <si>
    <t>140015348</t>
  </si>
  <si>
    <t>Bourání konstrukcí v hloubených vykopávkách strojně s přemístěním suti na hromady na vzdálenost do 20 m nebo s naložením na dopravní prostředek z betonu železového nebo předpjatého</t>
  </si>
  <si>
    <t>https://podminky.urs.cz/item/CS_URS_2023_01/139951123</t>
  </si>
  <si>
    <t>0,2</t>
  </si>
  <si>
    <t>998276101</t>
  </si>
  <si>
    <t>Přesun hmot pro trubní vedení z trub z plastických hmot otevřený výkop</t>
  </si>
  <si>
    <t>214317464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</si>
  <si>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</si>
  <si>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</si>
  <si>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23-M</t>
  </si>
  <si>
    <t>Montáže potrubí</t>
  </si>
  <si>
    <t>220731051</t>
  </si>
  <si>
    <t>Provedení kamerové zkoušky s montáží</t>
  </si>
  <si>
    <t>1882170790</t>
  </si>
  <si>
    <t>Provedení kamerové zkoušky s montáží a kontrolou</t>
  </si>
  <si>
    <t>https://podminky.urs.cz/item/CS_URS_2023_01/220731051</t>
  </si>
  <si>
    <t>359901211</t>
  </si>
  <si>
    <t>Monitoring stoky jakékoli výšky na nové kanalizaci</t>
  </si>
  <si>
    <t>-251097515</t>
  </si>
  <si>
    <t>Monitoring stok (kamerový systém) jakékoli výšky nová kanalizace</t>
  </si>
  <si>
    <t>https://podminky.urs.cz/item/CS_URS_2023_01/359901211</t>
  </si>
  <si>
    <t>230170004</t>
  </si>
  <si>
    <t>Tlakové zkoušky těsnosti potrubí - příprava DN přes 125 do 200</t>
  </si>
  <si>
    <t>sada</t>
  </si>
  <si>
    <t>528870192</t>
  </si>
  <si>
    <t>Příprava pro zkoušku těsnosti potrubí DN přes 125 do 200</t>
  </si>
  <si>
    <t>https://podminky.urs.cz/item/CS_URS_2023_01/230170004</t>
  </si>
  <si>
    <t>892312121</t>
  </si>
  <si>
    <t>Tlaková zkouška vzduchem potrubí DN 150 těsnícím vakem ucpávkovým</t>
  </si>
  <si>
    <t>úsek</t>
  </si>
  <si>
    <t>-383642467</t>
  </si>
  <si>
    <t>Tlakové zkoušky vzduchem těsnícími vaky ucpávkovými DN 150</t>
  </si>
  <si>
    <t>https://podminky.urs.cz/item/CS_URS_2023_01/892312121</t>
  </si>
  <si>
    <t>SO 430 - Veřejné osvětlení</t>
  </si>
  <si>
    <t>David Dvorský</t>
  </si>
  <si>
    <t>Elektro-projekce s.r.o.</t>
  </si>
  <si>
    <t>1 - Zemní práce</t>
  </si>
  <si>
    <t xml:space="preserve">      46-M - Zemní práce při extr.mont.pracích</t>
  </si>
  <si>
    <t xml:space="preserve">    741 - Elektroinstalace - silnoproud</t>
  </si>
  <si>
    <t xml:space="preserve">    21-M - Elektromontáže</t>
  </si>
  <si>
    <t>OST - Ostatní</t>
  </si>
  <si>
    <t>167111101</t>
  </si>
  <si>
    <t>Nakládání výkopku z hornin třídy těžitelnosti I skupiny 1 až 3 ručně</t>
  </si>
  <si>
    <t>-1935785446</t>
  </si>
  <si>
    <t>Nakládání, skládání a překládání neulehlého výkopku nebo sypaniny ručně nakládání, z hornin třídy těžitelnosti I, skupiny 1 až 3</t>
  </si>
  <si>
    <t>https://podminky.urs.cz/item/CS_URS_2023_01/167111101</t>
  </si>
  <si>
    <t>171201221-R1</t>
  </si>
  <si>
    <t>Poplatek za uložení na skládce (skládkovné) sypaniny</t>
  </si>
  <si>
    <t>-1518714850</t>
  </si>
  <si>
    <t xml:space="preserve">Poznámka k položce:_x000D_
-Uložení sypaniny poplatek za uložení sypaniny na skládce ( skládkovné )_x000D_
</t>
  </si>
  <si>
    <t>171201221-R2</t>
  </si>
  <si>
    <t>Poplatek za uložení na skládce (skládkovné) stavebního betonového odpadu</t>
  </si>
  <si>
    <t>-1846099524</t>
  </si>
  <si>
    <t xml:space="preserve">Poznámka k položce:_x000D_
-Uložení stavebního betonového odpadu poplatek za uložení na skládce ( skládkovné )_x000D_
</t>
  </si>
  <si>
    <t>171201221-R3</t>
  </si>
  <si>
    <t>Poplatek za uložení na skládce (skládkovné) stavebního železobetonového odpadu</t>
  </si>
  <si>
    <t>-1066154452</t>
  </si>
  <si>
    <t xml:space="preserve">Poznámka k položce:_x000D_
-Uložení stavebního železobetonového odpadu poplatek za uložení na skládce ( skládkovné )_x000D_
</t>
  </si>
  <si>
    <t>171201221-R4</t>
  </si>
  <si>
    <t>Poplatek za uložení na skládce (skládkovné) směsný odpad</t>
  </si>
  <si>
    <t>-293604356</t>
  </si>
  <si>
    <t xml:space="preserve">Poznámka k položce:_x000D_
-Poplatek za uložení stavebního směsného odpadu na skládce (skládkovné)_x000D_
</t>
  </si>
  <si>
    <t>171201221-R5</t>
  </si>
  <si>
    <t>Poplatek za uložení na skládce (skládkovné) z plastických hmot</t>
  </si>
  <si>
    <t>1242248188</t>
  </si>
  <si>
    <t xml:space="preserve">Poznámka k položce:_x000D_
-Poplatek za uložení stavebního  odpadu z plastických hmot na skládce (skládkovné)_x000D_
</t>
  </si>
  <si>
    <t>-46085130</t>
  </si>
  <si>
    <t>181911101-R</t>
  </si>
  <si>
    <t>Konečná úprava terénu ve volném terénu urovnání, osetí, příp. vrácení drnů, zahrnuje i dočasnou úpravu před zbudováním finálních zpevněných ploch.</t>
  </si>
  <si>
    <t>146995060</t>
  </si>
  <si>
    <t>https://podminky.urs.cz/item/CS_URS_2023_01/181911101-R</t>
  </si>
  <si>
    <t>Poznámka k položce:_x000D_
urovnání, osetí, příp. vrácení drnů, zahrnuje i dočasnou úpravu před zbudováním finálních zpevněných ploch.</t>
  </si>
  <si>
    <t>460131113-R</t>
  </si>
  <si>
    <t>Hloubení nezapažených jam pro stožáry jednoduché délky do 7 m ručně v hornině tř 3-4</t>
  </si>
  <si>
    <t>-10045235</t>
  </si>
  <si>
    <t>460131113-R2</t>
  </si>
  <si>
    <t>Hloubení nezapažených jam pro stožáry jednoduché délky do 6 m ručně v hornině tř 3-4</t>
  </si>
  <si>
    <t>1297818211</t>
  </si>
  <si>
    <t>X02</t>
  </si>
  <si>
    <t>Příslušenství pouzdrového základu VO, základ pro sloup BM7
 viz  situace a TZ vetknutý stožár</t>
  </si>
  <si>
    <t>1366886425</t>
  </si>
  <si>
    <t>Příslušenství pouzdrového základu VO, základ pro sloup BM7
 viz situace a TZ vetknutý stožár</t>
  </si>
  <si>
    <t>X03</t>
  </si>
  <si>
    <t>Příslušenství pouzdrového základu VO, základ pro sloup BM6 viz  situace a TZ vetknutý stožár</t>
  </si>
  <si>
    <t>511492987</t>
  </si>
  <si>
    <t>Příslušenství pouzdrového základu VO, základ pro sloup BM6 viz situace a TZ vetknutý stožár</t>
  </si>
  <si>
    <t>Z01</t>
  </si>
  <si>
    <t>Obnova betonové patky sadového stožáru po zatažení kabelů VO</t>
  </si>
  <si>
    <t>1236451736</t>
  </si>
  <si>
    <t>Z03</t>
  </si>
  <si>
    <t>Odstranění a obnova živičného povrchu včetně konstrukčních vrstev(chodník)</t>
  </si>
  <si>
    <t>1770459612</t>
  </si>
  <si>
    <t>Odstranění a obnova živičného povrchu včetně konstrukčních vrstev(chodník). Položka obsahuje: -odstranění obrubníků,zřízení obrubníků, odstranění živičného povrchu, zřízení živičného povrchu včetně kontrukčních vrstev. Položka neobsahuje opravy povrchu v trase které jsou řešeny v rámci jiných SO stejné stavby -nutná koordinace stavebních prací!
Odstranění a obnova živičného povrchu včetně konstrukčních vrstev
je včetně ceny za řezání asfaltového krytu a ceny za nakládání se stavbením odpadem.</t>
  </si>
  <si>
    <t>998011001-R</t>
  </si>
  <si>
    <t>Odvoz suti na skládku a vybouraných hmot nebo meziskládku do 1 km se složením</t>
  </si>
  <si>
    <t>-1549025649</t>
  </si>
  <si>
    <t>998011019-R</t>
  </si>
  <si>
    <t>Příplatek k odvozu suti a vybouraných hmot na skládku ZKD 1 km přes 1 km do 20 km</t>
  </si>
  <si>
    <t>-2103139818</t>
  </si>
  <si>
    <t>460161172</t>
  </si>
  <si>
    <t>Hloubení kabelových rýh ručně š 35 cm hl 80 cm v hornině tř I skupiny 3</t>
  </si>
  <si>
    <t>-722225594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</si>
  <si>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</si>
  <si>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https://podminky.urs.cz/item/CS_URS_2023_01/460161172</t>
  </si>
  <si>
    <t>460161173</t>
  </si>
  <si>
    <t>Hloubení kabelových rýh ručně š 35 cm hl 80 cm v hornině tř II skupiny 4</t>
  </si>
  <si>
    <t>-1926399224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</si>
  <si>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</si>
  <si>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https://podminky.urs.cz/item/CS_URS_2023_01/460161173</t>
  </si>
  <si>
    <t>460161312</t>
  </si>
  <si>
    <t>Hloubení kabelových rýh ručně š 50 cm hl 120 cm v hornině tř I skupiny 3</t>
  </si>
  <si>
    <t>1620986059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</si>
  <si>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</si>
  <si>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https://podminky.urs.cz/item/CS_URS_2023_01/460161312</t>
  </si>
  <si>
    <t>460161313</t>
  </si>
  <si>
    <t>Hloubení kabelových rýh ručně š 50 cm hl 120 cm v hornině tř II skupiny 4</t>
  </si>
  <si>
    <t>-975809875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</si>
  <si>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II skupiny 4</t>
  </si>
  <si>
    <t>https://podminky.urs.cz/item/CS_URS_2023_01/460161313</t>
  </si>
  <si>
    <t>460431152</t>
  </si>
  <si>
    <t>Zásyp kabelových rýh ručně se zhutněním š 35 cm hl 50 cm z horniny tř I skupiny 3</t>
  </si>
  <si>
    <t>61409927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</si>
  <si>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</si>
  <si>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https://podminky.urs.cz/item/CS_URS_2023_01/460431152</t>
  </si>
  <si>
    <t>460431153</t>
  </si>
  <si>
    <t>Zásyp kabelových rýh ručně se zhutněním š 35 cm hl 50 cm z horniny tř II skupiny 4</t>
  </si>
  <si>
    <t>833282437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</si>
  <si>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</si>
  <si>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https://podminky.urs.cz/item/CS_URS_2023_01/460431153</t>
  </si>
  <si>
    <t>460431292</t>
  </si>
  <si>
    <t>Zásyp kabelových rýh ručně se zhutněním š 50 cm hl 90 cm z horniny tř I skupiny 3</t>
  </si>
  <si>
    <t>-2136376000</t>
  </si>
  <si>
    <t>Zásyp kabelových rýh ručně s přemístění sypaniny ze vzdálenosti do 10 m, s uložením výkopku ve vrstvách včetně zhutnění a úpravy povrchu šířky 50 cm hloubky 90 cm z horniny třídy těžitelnosti I skupiny 3</t>
  </si>
  <si>
    <t>https://podminky.urs.cz/item/CS_URS_2023_01/460431292</t>
  </si>
  <si>
    <t>460431293</t>
  </si>
  <si>
    <t>Zásyp kabelových rýh ručně se zhutněním š 50 cm hl 90 cm z horniny tř II skupiny 4</t>
  </si>
  <si>
    <t>422181195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</si>
  <si>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</si>
  <si>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https://podminky.urs.cz/item/CS_URS_2023_01/460431293</t>
  </si>
  <si>
    <t>460641122</t>
  </si>
  <si>
    <t>Základové konstrukce při elektromontážích ze ŽB tř. C 12/15 bez zvláštních nároků na prostředí</t>
  </si>
  <si>
    <t>-1760941854</t>
  </si>
  <si>
    <t>Základové konstrukce základ bez bednění do rostlé zeminy z monolitického železobetonu bez výztuže bez zvláštních nároků na prostředí tř. C 12/15</t>
  </si>
  <si>
    <t>https://podminky.urs.cz/item/CS_URS_2023_01/460641122</t>
  </si>
  <si>
    <t>460641126</t>
  </si>
  <si>
    <t>Základové konstrukce při elektromontážích ze ŽB tř. C 30/37 bez zvláštních nároků na prostředí</t>
  </si>
  <si>
    <t>182669651</t>
  </si>
  <si>
    <t>Základové konstrukce základ bez bednění do rostlé zeminy z monolitického železobetonu bez výztuže bez zvláštních nároků na prostředí tř. C 30/37</t>
  </si>
  <si>
    <t>https://podminky.urs.cz/item/CS_URS_2023_01/460641126</t>
  </si>
  <si>
    <t>460641221</t>
  </si>
  <si>
    <t>Výztuž základových konstrukcí při elektromontážích svařovanými sítěmi Kari</t>
  </si>
  <si>
    <t>-1048057813</t>
  </si>
  <si>
    <t>Základové konstrukce výztuž ze svařovaných sítí z drátů typu KARI</t>
  </si>
  <si>
    <t>https://podminky.urs.cz/item/CS_URS_2023_01/460641221</t>
  </si>
  <si>
    <t>460661512</t>
  </si>
  <si>
    <t>Kabelové lože z písku pro kabely nn kryté plastovou fólií š lože přes 25 do 50 cm</t>
  </si>
  <si>
    <t>-219089860</t>
  </si>
  <si>
    <t>Kabelové lože z písku včetně podsypu, zhutnění a urovnání povrchu pro kabely nn zakryté plastovou fólií, šířky přes 25 do 50 cm</t>
  </si>
  <si>
    <t>https://podminky.urs.cz/item/CS_URS_2023_01/460661512</t>
  </si>
  <si>
    <t>460791114</t>
  </si>
  <si>
    <t>Montáž trubek ochranných plastových uložených volně do rýhy tuhých D přes 90 do 110 mm</t>
  </si>
  <si>
    <t>2134989642</t>
  </si>
  <si>
    <t>Montáž trubek ochranných uložených volně do rýhy plastových tuhých, vnitřního průměru přes 90 do 110 mm</t>
  </si>
  <si>
    <t>https://podminky.urs.cz/item/CS_URS_2023_01/460791114</t>
  </si>
  <si>
    <t>34571365</t>
  </si>
  <si>
    <t>trubka elektroinstalační HDPE tuhá dvouplášťová korugovaná D 94/110mm</t>
  </si>
  <si>
    <t>1302982806</t>
  </si>
  <si>
    <t>460791213</t>
  </si>
  <si>
    <t>Montáž trubek ochranných plastových uložených volně do rýhy ohebných přes 50 do 90 mm</t>
  </si>
  <si>
    <t>2079248521</t>
  </si>
  <si>
    <t>Montáž trubek ochranných uložených volně do rýhy plastových ohebných, vnitřního průměru přes 50 do 90 mm</t>
  </si>
  <si>
    <t>https://podminky.urs.cz/item/CS_URS_2023_01/460791213</t>
  </si>
  <si>
    <t>34571353</t>
  </si>
  <si>
    <t>trubka elektroinstalační ohebná dvouplášťová korugovaná (chránička) D 61/75mm, HDPE+LDPE</t>
  </si>
  <si>
    <t>1130205930</t>
  </si>
  <si>
    <t>468051121</t>
  </si>
  <si>
    <t>Bourání základu betonového při elektromontážích</t>
  </si>
  <si>
    <t>-1891465946</t>
  </si>
  <si>
    <t>Bourání základu betonového</t>
  </si>
  <si>
    <t>https://podminky.urs.cz/item/CS_URS_2023_01/468051121</t>
  </si>
  <si>
    <t>741</t>
  </si>
  <si>
    <t>Elektroinstalace - silnoproud</t>
  </si>
  <si>
    <t>210220301</t>
  </si>
  <si>
    <t>Montáž svorek hromosvodných se 2 šrouby</t>
  </si>
  <si>
    <t>-502773576</t>
  </si>
  <si>
    <t>Montáž hromosvodného vedení svorek se 2 šrouby</t>
  </si>
  <si>
    <t>https://podminky.urs.cz/item/CS_URS_2023_01/210220301</t>
  </si>
  <si>
    <t>35441996</t>
  </si>
  <si>
    <t>svorka odbočovací a spojovací pro spojování kruhových a páskových vodičů, FeZn</t>
  </si>
  <si>
    <t>-2080740661</t>
  </si>
  <si>
    <t>35441895</t>
  </si>
  <si>
    <t>svorka připojovací k připojení kovových částí</t>
  </si>
  <si>
    <t>-1038809843</t>
  </si>
  <si>
    <t>741128002</t>
  </si>
  <si>
    <t>Ostatní práce při montáži vodičů a kabelů - označení dalším štítkem</t>
  </si>
  <si>
    <t>-1544467330</t>
  </si>
  <si>
    <t>Ostatní práce při montáži vodičů a kabelů úpravy vodičů a kabelů označování dalším štítkem</t>
  </si>
  <si>
    <t>https://podminky.urs.cz/item/CS_URS_2023_01/741128002</t>
  </si>
  <si>
    <t>741410071</t>
  </si>
  <si>
    <t>Montáž pospojování ochranné konstrukce ostatní vodičem do 16 mm2 uloženým volně nebo pod omítku</t>
  </si>
  <si>
    <t>-1688621844</t>
  </si>
  <si>
    <t>Montáž uzemňovacího vedení s upevněním, propojením a připojením pomocí svorek doplňků ostatních konstrukcí vodičem průřezu do 16 mm2, uloženým volně nebo pod omítkou</t>
  </si>
  <si>
    <t>https://podminky.urs.cz/item/CS_URS_2023_01/741410071</t>
  </si>
  <si>
    <t>35441073</t>
  </si>
  <si>
    <t>drát D 10mm FeZn</t>
  </si>
  <si>
    <t>522664833</t>
  </si>
  <si>
    <t>35442062</t>
  </si>
  <si>
    <t>pás zemnící 30x4mm FeZn</t>
  </si>
  <si>
    <t>-54237769</t>
  </si>
  <si>
    <t>X01a</t>
  </si>
  <si>
    <t>Utěsnění chrániček, zemních prostupů.</t>
  </si>
  <si>
    <t>ks</t>
  </si>
  <si>
    <t>522709931</t>
  </si>
  <si>
    <t xml:space="preserve">Kompletní utěsnění chrániček, zemních prostupů.
Utěsnění chrániček a prostupů proti vnikání nečistot a vody, vodotěsnou těsnící hmotou, 
</t>
  </si>
  <si>
    <t>Poznámka k položce:_x000D_
Zatěsnění prostupů konstrukcí stavební_x000D_
Zatěsnění  prostupu chrániček</t>
  </si>
  <si>
    <t>21-M</t>
  </si>
  <si>
    <t>Elektromontáže</t>
  </si>
  <si>
    <t>210040011</t>
  </si>
  <si>
    <t>Montáž sloupů nn ocelových trubkových jednoduchých do 12 m</t>
  </si>
  <si>
    <t>-969035936</t>
  </si>
  <si>
    <t>Montáž sloupů a stožárů venkovního vedení nn bez výstroje ocelových trubkových včetně rozvozu, vztyčení, očíslování, složení do 12 m jednoduchých</t>
  </si>
  <si>
    <t>https://podminky.urs.cz/item/CS_URS_2023_01/210040011</t>
  </si>
  <si>
    <t>31674109-R1</t>
  </si>
  <si>
    <t>Stožár osvětlovací silniční 7m 159/114/89 žárový zinek</t>
  </si>
  <si>
    <t>-160408159</t>
  </si>
  <si>
    <t>Poznámka k položce:_x000D_
viz. vzorové řezy a detaily</t>
  </si>
  <si>
    <t>218040011</t>
  </si>
  <si>
    <t>Demontáž sloupů nn ocelových trubkových jednoduchých do 12 m</t>
  </si>
  <si>
    <t>1455350194</t>
  </si>
  <si>
    <t>Demontáž sloupů a stožárů venkovního vedení nn bez výstroje ocelových včetně oddělení stožáru od základu, položení a rozebrání dříku na jednotlivé díly, uříznutí základového dílu, manipulace dílů na staveništi a naložení, bez bourání betonového základu trubkových jednoduchých do 12 m</t>
  </si>
  <si>
    <t>https://podminky.urs.cz/item/CS_URS_2023_01/218040011</t>
  </si>
  <si>
    <t>31674109-R2</t>
  </si>
  <si>
    <t>Stožár osvětlovací sadový 6m žárový zinek</t>
  </si>
  <si>
    <t>653215701</t>
  </si>
  <si>
    <t>210040011-R</t>
  </si>
  <si>
    <t>Montáž sloupů nn ocelových trubkových jednoduchých do 6 m</t>
  </si>
  <si>
    <t>-1537279248</t>
  </si>
  <si>
    <t>https://podminky.urs.cz/item/CS_URS_2023_01/210040011-R</t>
  </si>
  <si>
    <t>210050841</t>
  </si>
  <si>
    <t>Číslování sloupu barvou</t>
  </si>
  <si>
    <t>-256543209</t>
  </si>
  <si>
    <t>Ostatní práce na vzdušném vedení číslování sloupů barvou</t>
  </si>
  <si>
    <t>https://podminky.urs.cz/item/CS_URS_2023_01/210050841</t>
  </si>
  <si>
    <t>24622000- R</t>
  </si>
  <si>
    <t>Barva ve spreji odstín černý</t>
  </si>
  <si>
    <t>128</t>
  </si>
  <si>
    <t>-1319461263</t>
  </si>
  <si>
    <t>hmota nátěrová syntetická vrchní (email) odstín černý</t>
  </si>
  <si>
    <t>210101229</t>
  </si>
  <si>
    <t>Propojení kabelů celoplastových spojkou do 1 kV venkovní páskovou SPE 1 až 5 žíly do 4x16 až 50 mm2</t>
  </si>
  <si>
    <t>619023688</t>
  </si>
  <si>
    <t>Propojení kabelů nebo vodičů spojkou do 1 kV venkovní páskou kabelů nebo vodičů celoplastových, počtu a průřezu žil do 4 x 16 až 50 mm2</t>
  </si>
  <si>
    <t>https://podminky.urs.cz/item/CS_URS_2023_01/210101229</t>
  </si>
  <si>
    <t>35436023</t>
  </si>
  <si>
    <t>spojka kabelová smršťovaná přímé do 1kV 91ah-22s 4x16-50mm</t>
  </si>
  <si>
    <t>465740882</t>
  </si>
  <si>
    <t>210203901</t>
  </si>
  <si>
    <t>Montáž svítidel LED se zapojením vodičů průmyslových nebo venkovních na výložník nebo dřík</t>
  </si>
  <si>
    <t>1214991663</t>
  </si>
  <si>
    <t>https://podminky.urs.cz/item/CS_URS_2023_01/210203901</t>
  </si>
  <si>
    <t>34774010-R1</t>
  </si>
  <si>
    <t>svítidlo  LED  do 25W VARIANTA A - instalace zavěsná výška 7m</t>
  </si>
  <si>
    <t>-1889350916</t>
  </si>
  <si>
    <t>svítidlo  LED  do 25W VARIANTA A - instalace zavěsná výška 7m
viz situace a TZ, včetně zdroje</t>
  </si>
  <si>
    <t>34774010-R3</t>
  </si>
  <si>
    <t>svítidlo  LED  do 35W VARIANTA A - instalace zavěsná výška 7m</t>
  </si>
  <si>
    <t>-836715067</t>
  </si>
  <si>
    <t>svítidlo  LED  do 35W VARIANTA A - instalace zavěsná výška 7m
viz situace a TZ, včetně zdroje</t>
  </si>
  <si>
    <t>34774010-R2</t>
  </si>
  <si>
    <t>svítidlo  LED  do 30W VARIANTA B - instalace zavěsná výška 6-7m</t>
  </si>
  <si>
    <t>-331239566</t>
  </si>
  <si>
    <t>svítidlo  LED  do 20W VARIANTA B - instalace zavěsná výška 6-7m
viz situace a TZ, včetně zdroje</t>
  </si>
  <si>
    <t>1214847-R1</t>
  </si>
  <si>
    <t>Kabelová koncovka do 1kV na čtyřžílové kabely 6-35</t>
  </si>
  <si>
    <t>1649306575</t>
  </si>
  <si>
    <t>Poznámka k položce:_x000D_
Kabel 4x25</t>
  </si>
  <si>
    <t>218202013</t>
  </si>
  <si>
    <t>Demontáž svítidla výbojkového průmyslového nebo venkovního z výložníku</t>
  </si>
  <si>
    <t>-911838713</t>
  </si>
  <si>
    <t>Demontáž svítidel výbojkových s odpojením vodičů průmyslových nebo venkovních z výložníku</t>
  </si>
  <si>
    <t>https://podminky.urs.cz/item/CS_URS_2023_01/218202013</t>
  </si>
  <si>
    <t>218204100</t>
  </si>
  <si>
    <t>Demontáž výložníků osvětlení jednoramenných nástěnných hmotnosti do 35 kg</t>
  </si>
  <si>
    <t>945876660</t>
  </si>
  <si>
    <t>Demontáž výložníků osvětlení jednoramenných nástěnných, hmotnosti do 35 kg</t>
  </si>
  <si>
    <t>https://podminky.urs.cz/item/CS_URS_2023_01/218204100</t>
  </si>
  <si>
    <t>34674109-R1</t>
  </si>
  <si>
    <t>Výložník délky V1-1000/5° pro sloupy7m žárový zinek</t>
  </si>
  <si>
    <t>2064635729</t>
  </si>
  <si>
    <t>34674109-R2</t>
  </si>
  <si>
    <t>Výložník délky V2-1000/90°/5° pro sloupy7m žárový zinek</t>
  </si>
  <si>
    <t>-1563058828</t>
  </si>
  <si>
    <t>34674109-R3</t>
  </si>
  <si>
    <t>Výložník délky V2-1000/180°/5° pro sloupy7m žárový zinek</t>
  </si>
  <si>
    <t>-374110477</t>
  </si>
  <si>
    <t>210812011</t>
  </si>
  <si>
    <t>Montáž kabelu Cu plného nebo laněného do 1 kV žíly 3x1,5 až 6 mm2 (např. CYKY) bez ukončení uloženého volně nebo v liště</t>
  </si>
  <si>
    <t>-1555260308</t>
  </si>
  <si>
    <t>Montáž izolovaných kabelů měděných do 1 kV bez ukončení plných nebo laněných kulatých (např. CYKY, CHKE-R) uložených volně nebo v liště počtu a průřezu žil 3x1,5 až 6 mm2</t>
  </si>
  <si>
    <t>https://podminky.urs.cz/item/CS_URS_2023_01/210812011</t>
  </si>
  <si>
    <t>34111030</t>
  </si>
  <si>
    <t>kabel instalační jádro Cu plné izolace PVC plášť PVC 450/750V (CYKY) 3x1,5mm2</t>
  </si>
  <si>
    <t>391524020</t>
  </si>
  <si>
    <t>Poznámka k položce:_x000D_
CYKY, průměr kabelu 8,6mm</t>
  </si>
  <si>
    <t>210812035</t>
  </si>
  <si>
    <t>Montáž kabelu Cu plného nebo laněného do 1 kV žíly 4x16 mm2 (např. CYKY) bez ukončení uloženého volně nebo v liště</t>
  </si>
  <si>
    <t>1431918262</t>
  </si>
  <si>
    <t>Montáž izolovaných kabelů měděných do 1 kV bez ukončení plných nebo laněných kulatých (např. CYKY, CHKE-R) uložených volně nebo v liště počtu a průřezu žil 4x16 mm2</t>
  </si>
  <si>
    <t>https://podminky.urs.cz/item/CS_URS_2023_01/210812035</t>
  </si>
  <si>
    <t>34111080</t>
  </si>
  <si>
    <t>kabel instalační jádro Cu plné izolace PVC plášť PVC 450/750V (CYKY) 4x16mm2</t>
  </si>
  <si>
    <t>559452244</t>
  </si>
  <si>
    <t>Poznámka k položce:_x000D_
CYKY, průměr kabelu 18,6mm</t>
  </si>
  <si>
    <t>741231005</t>
  </si>
  <si>
    <t>Montáž svorkovnice do rozvaděčů - řadová vodič do 25 mm2 se zapojením vodičů</t>
  </si>
  <si>
    <t>1272367138</t>
  </si>
  <si>
    <t>Montáž svorkovnic do rozváděčů s popisnými štítky se zapojením vodičů na jedné straně řadových, průřezové plochy vodičů do 25 mm2</t>
  </si>
  <si>
    <t>https://podminky.urs.cz/item/CS_URS_2023_01/741231005</t>
  </si>
  <si>
    <t>34561666-R1</t>
  </si>
  <si>
    <t>Elektrovýzbroj pro kabely do 4x25</t>
  </si>
  <si>
    <t>-1201684187</t>
  </si>
  <si>
    <t xml:space="preserve">Poznámka k položce:_x000D_
Montáž elektrovýzbroje stožárů osvětlení_x000D_
elektrovýzbroj, svorkovnice pro max. 4 kabely 4x25 (3F+PEN) a pojistkový odpojovač válcový,  viz TZ, viz situace_x000D_
1 okruh 5ks_x000D_
2 okruhy 3ks_x000D_
</t>
  </si>
  <si>
    <t>OST</t>
  </si>
  <si>
    <t>Ostatní</t>
  </si>
  <si>
    <t>013254000</t>
  </si>
  <si>
    <t>…</t>
  </si>
  <si>
    <t>1552790147</t>
  </si>
  <si>
    <t>https://podminky.urs.cz/item/CS_URS_2023_01/013254000</t>
  </si>
  <si>
    <t>741810003</t>
  </si>
  <si>
    <t>Celková prohlídka elektrického rozvodu a zařízení přes 0,5 do 1 milionu Kč</t>
  </si>
  <si>
    <t>1798291641</t>
  </si>
  <si>
    <t>Zkoušky a prohlídky elektrických rozvodů a zařízení celková prohlídka a vyhotovení revizní zprávy pro objem montážních prací přes 500 do 1000 tis. Kč</t>
  </si>
  <si>
    <t>https://podminky.urs.cz/item/CS_URS_2023_01/741810003</t>
  </si>
  <si>
    <t>741810011</t>
  </si>
  <si>
    <t>Příplatek k celkové prohlídce za každých dalších 500 000,- Kč</t>
  </si>
  <si>
    <t>-46391217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</si>
  <si>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</si>
  <si>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https://podminky.urs.cz/item/CS_URS_2023_01/741810011</t>
  </si>
  <si>
    <t>HZS4232a</t>
  </si>
  <si>
    <t>Hodinová zúčtovací sazba technik odborný - Geotechnik</t>
  </si>
  <si>
    <t>hod</t>
  </si>
  <si>
    <t>-983886600</t>
  </si>
  <si>
    <t xml:space="preserve">Hodinová zúčtovací sazba technik odborný - posouzení výkopku z hlediska vhodnosti pro opětovný zásyp, posouzení únosnosti zeminy z hlediska přípravy zakládání sloupů, koordinace výkopových prací v technicky náročnějších úsecích
</t>
  </si>
  <si>
    <t xml:space="preserve">Poznámka k položce:_x000D_
posouzení výkopku z hlediska vhodnosti pro opětovný zásyp, posouzení únosnosti zeminy z hlediska přípravy zakládání sloupů, koordinace výkopových prací v technicky náročnějších úsecích_x000D_
</t>
  </si>
  <si>
    <t>HZS4232b</t>
  </si>
  <si>
    <t>Hodinová zúčtovací sazba technik odborný placená součinnost správce</t>
  </si>
  <si>
    <t>-1011242030</t>
  </si>
  <si>
    <t xml:space="preserve">Poznámka k položce:_x000D_
placená součinnost správce_x000D_
</t>
  </si>
  <si>
    <t>X14</t>
  </si>
  <si>
    <t>Montážní mechanismy</t>
  </si>
  <si>
    <t>512</t>
  </si>
  <si>
    <t>-1137404382</t>
  </si>
  <si>
    <t>Montážní mechanismy,obecné požadavky na pomocnou mechanizaci.</t>
  </si>
  <si>
    <t>X15</t>
  </si>
  <si>
    <t>Pasportizace stavby</t>
  </si>
  <si>
    <t>1106764375</t>
  </si>
  <si>
    <t>Poznámka k položce:_x000D_
převedení DSPS do standardu pasportů správce osvětlení</t>
  </si>
  <si>
    <t>X17</t>
  </si>
  <si>
    <t>Světelně technické měření</t>
  </si>
  <si>
    <t>1152688319</t>
  </si>
  <si>
    <t>X19</t>
  </si>
  <si>
    <t>Vytyčení trasy inženýrských sítí v zastavěném prostoru</t>
  </si>
  <si>
    <t>902727365</t>
  </si>
  <si>
    <t>SO 501 - Úprava teplovodu</t>
  </si>
  <si>
    <t>Dopravoprojekt Ostrava</t>
  </si>
  <si>
    <t>457451122</t>
  </si>
  <si>
    <t>Ochranná betonová vrstva na izolaci přesýpaných objektů tl 60 mm z prostého betonu C 20/25</t>
  </si>
  <si>
    <t>627668460</t>
  </si>
  <si>
    <t>Ochranná betonová vrstva na izolaci přesýpaných objektů tloušťky 60 mm s vyhlazením povrchu z prostého betonu C 20/25</t>
  </si>
  <si>
    <t>https://podminky.urs.cz/item/CS_URS_2022_01/457451122</t>
  </si>
  <si>
    <t>273326131</t>
  </si>
  <si>
    <t>Základové desky z ŽB se zvýšenými nároky na prostředí tř.. C 30/37</t>
  </si>
  <si>
    <t>533321806</t>
  </si>
  <si>
    <t>Základy z betonu železového desky z betonu se zvýšenými nároky na prostředí tř. C 30/37</t>
  </si>
  <si>
    <t>https://podminky.urs.cz/item/CS_URS_2023_01/273326131</t>
  </si>
  <si>
    <t>(16-0,6*0,6*2)*0,250</t>
  </si>
  <si>
    <t>0,024*(0,675*4)</t>
  </si>
  <si>
    <t>273356021</t>
  </si>
  <si>
    <t>Bednění základových desek ploch rovinných zřízení</t>
  </si>
  <si>
    <t>226736299</t>
  </si>
  <si>
    <t>Bednění základů z betonu prostého nebo železového desek pro plochy rovinné zřízení</t>
  </si>
  <si>
    <t>https://podminky.urs.cz/item/CS_URS_2023_01/273356021</t>
  </si>
  <si>
    <t>0,41*0,6*4*2</t>
  </si>
  <si>
    <t>273356022</t>
  </si>
  <si>
    <t>Bednění základových desek ploch rovinných odstranění</t>
  </si>
  <si>
    <t>1735813801</t>
  </si>
  <si>
    <t>Bednění základů z betonu prostého nebo železového desek pro plochy rovinné odstranění</t>
  </si>
  <si>
    <t>https://podminky.urs.cz/item/CS_URS_2023_01/273356022</t>
  </si>
  <si>
    <t>273366006</t>
  </si>
  <si>
    <t>Výztuž základových desek z betonářské oceli 10 505</t>
  </si>
  <si>
    <t>-890246595</t>
  </si>
  <si>
    <t>Výztuž základů desek z oceli 10 505 (R) nebo BSt 500</t>
  </si>
  <si>
    <t>https://podminky.urs.cz/item/CS_URS_2023_01/273366006</t>
  </si>
  <si>
    <t>3,885*0,4</t>
  </si>
  <si>
    <t>423124111</t>
  </si>
  <si>
    <t>Osazování prefabrikovaných nosníků nebo desek z ŽB železničním kolejovým jeřábem hmotnosti do 5 t</t>
  </si>
  <si>
    <t>-1796610343</t>
  </si>
  <si>
    <t>Osazení prefabrikovaných nosníků nebo desek z betonu železového železničním kolejovým jeřábem na ložiska hmotnosti jednotlivě do 5 t</t>
  </si>
  <si>
    <t>https://podminky.urs.cz/item/CS_URS_2023_01/423124111</t>
  </si>
  <si>
    <t>423131191</t>
  </si>
  <si>
    <t>Příplatek k osazení tyčových nosníků na ložiska za přejezd jeřábu</t>
  </si>
  <si>
    <t>1521763328</t>
  </si>
  <si>
    <t>Osazení betonových tyčových nosníků na ložiska Příplatek k ceně za přejezd jeřábu</t>
  </si>
  <si>
    <t>https://podminky.urs.cz/item/CS_URS_2023_01/423131191</t>
  </si>
  <si>
    <t>711111001</t>
  </si>
  <si>
    <t>Provedení izolace proti zemní vlhkosti vodorovné za studena nátěrem penetračním</t>
  </si>
  <si>
    <t>1206948120</t>
  </si>
  <si>
    <t>Provedení izolace proti zemní vlhkosti natěradly a tmely za studena na ploše vodorovné V nátěrem penetračním</t>
  </si>
  <si>
    <t>https://podminky.urs.cz/item/CS_URS_2023_01/711111001</t>
  </si>
  <si>
    <t>0,85*(3,6+3,6)*2</t>
  </si>
  <si>
    <t>16+0,16*0,75*4*2</t>
  </si>
  <si>
    <t>11163150</t>
  </si>
  <si>
    <t>lak penetrační asfaltový</t>
  </si>
  <si>
    <t>-2040495442</t>
  </si>
  <si>
    <t>29,200*0,4/1000</t>
  </si>
  <si>
    <t>711132101</t>
  </si>
  <si>
    <t>Provedení izolace proti zemní vlhkosti pásy na sucho svislé AIP nebo tkaninou</t>
  </si>
  <si>
    <t>2108711608</t>
  </si>
  <si>
    <t>Provedení izolace proti zemní vlhkosti pásy na sucho AIP nebo tkaniny na ploše svislé S</t>
  </si>
  <si>
    <t>https://podminky.urs.cz/item/CS_URS_2022_01/711132101</t>
  </si>
  <si>
    <t>62851006</t>
  </si>
  <si>
    <t>pás asfaltový dilatační modifikovaný tl 5,0mm bez vložky a spalitelnou PE fólií, spalitelnou netkanou polypropylenovou rohoží nebo jemnozrnným min. posypem na horním povrchu</t>
  </si>
  <si>
    <t>-13966436</t>
  </si>
  <si>
    <t>711141559</t>
  </si>
  <si>
    <t>Provedení izolace proti zemní vlhkosti pásy přitavením vodorovné NAIP</t>
  </si>
  <si>
    <t>-1366191479</t>
  </si>
  <si>
    <t>Provedení izolace proti zemní vlhkosti pásy přitavením NAIP na ploše vodorovné V</t>
  </si>
  <si>
    <t>https://podminky.urs.cz/item/CS_URS_2022_01/711141559</t>
  </si>
  <si>
    <t>0,85*(3,6*4)+0,16*0,75*4*2</t>
  </si>
  <si>
    <t>575298941</t>
  </si>
  <si>
    <t>919726201</t>
  </si>
  <si>
    <t>Geotextilie pro vyztužení, separaci a filtraci tkaná z PP podélná pevnost v tahu do 15 kN/m</t>
  </si>
  <si>
    <t>362331055</t>
  </si>
  <si>
    <t>Geotextilie tkaná pro vyztužení, separaci nebo filtraci z polypropylenu, podélná pevnost v tahu do 15 kN/m</t>
  </si>
  <si>
    <t>https://podminky.urs.cz/item/CS_URS_2022_01/919726201</t>
  </si>
  <si>
    <t>13,2</t>
  </si>
  <si>
    <t>953171022</t>
  </si>
  <si>
    <t>Osazování poklopů litinových nebo ocelových hm přes 50 do 100 kg - nádrže</t>
  </si>
  <si>
    <t>742250936</t>
  </si>
  <si>
    <t>Osazování kovových předmětů poklopů litinových nebo ocelových včetně rámů, hmotnosti přes 50 do 100 kg</t>
  </si>
  <si>
    <t>https://podminky.urs.cz/item/CS_URS_2022_01/953171022</t>
  </si>
  <si>
    <t>63126058</t>
  </si>
  <si>
    <t>poklop kompozitní zátěžový hranatý včetně rámů a příslušenství 600/600mm D400</t>
  </si>
  <si>
    <t>-1351595488</t>
  </si>
  <si>
    <t>1995162533</t>
  </si>
  <si>
    <t>https://podminky.urs.cz/item/CS_URS_2022_01/981511114</t>
  </si>
  <si>
    <t>SEZNAM FIGUR</t>
  </si>
  <si>
    <t>Výměra</t>
  </si>
  <si>
    <t xml:space="preserve"> SO 801</t>
  </si>
  <si>
    <t>TRAV_1</t>
  </si>
  <si>
    <t xml:space="preserve"> SO 801.1</t>
  </si>
  <si>
    <t>TRAV</t>
  </si>
  <si>
    <t xml:space="preserve"> SO 870</t>
  </si>
  <si>
    <t>BL</t>
  </si>
  <si>
    <t>BOL</t>
  </si>
  <si>
    <t>DZ</t>
  </si>
  <si>
    <t>HO</t>
  </si>
  <si>
    <t>HRO</t>
  </si>
  <si>
    <t>JAD</t>
  </si>
  <si>
    <t>JB</t>
  </si>
  <si>
    <t>JD</t>
  </si>
  <si>
    <t>JK</t>
  </si>
  <si>
    <t>JL</t>
  </si>
  <si>
    <t>JP</t>
  </si>
  <si>
    <t>KER</t>
  </si>
  <si>
    <t>LM</t>
  </si>
  <si>
    <t>SAD</t>
  </si>
  <si>
    <t xml:space="preserve"> SO 301</t>
  </si>
  <si>
    <t>Použití figury:</t>
  </si>
  <si>
    <t>RYHY_1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</si>
</sst>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8" fillId="0" borderId="19" xfId="0" applyFont="1" applyBorder="1"/>
    <xf numFmtId="0" fontId="8" fillId="0" borderId="20" xfId="0" applyFont="1" applyBorder="1"/>
    <xf numFmtId="166" fontId="8" fillId="0" borderId="20" xfId="0" applyNumberFormat="1" applyFont="1" applyBorder="1"/>
    <xf numFmtId="166" fontId="8" fillId="0" borderId="21" xfId="0" applyNumberFormat="1" applyFont="1" applyBorder="1"/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1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36009111" TargetMode="External"/><Relationship Id="rId13" Type="http://schemas.openxmlformats.org/officeDocument/2006/relationships/drawing" Target="../drawings/drawing10.xml"/><Relationship Id="rId3" Type="http://schemas.openxmlformats.org/officeDocument/2006/relationships/hyperlink" Target="https://podminky.urs.cz/item/CS_URS_2023_01/275313611" TargetMode="External"/><Relationship Id="rId7" Type="http://schemas.openxmlformats.org/officeDocument/2006/relationships/hyperlink" Target="https://podminky.urs.cz/item/CS_URS_2023_01/936005232R" TargetMode="External"/><Relationship Id="rId12" Type="http://schemas.openxmlformats.org/officeDocument/2006/relationships/hyperlink" Target="https://podminky.urs.cz/item/CS_URS_2023_01/998225194" TargetMode="External"/><Relationship Id="rId2" Type="http://schemas.openxmlformats.org/officeDocument/2006/relationships/hyperlink" Target="https://podminky.urs.cz/item/CS_URS_2023_01/213141113" TargetMode="External"/><Relationship Id="rId1" Type="http://schemas.openxmlformats.org/officeDocument/2006/relationships/hyperlink" Target="https://podminky.urs.cz/item/CS_URS_2023_01/131213R" TargetMode="External"/><Relationship Id="rId6" Type="http://schemas.openxmlformats.org/officeDocument/2006/relationships/hyperlink" Target="https://podminky.urs.cz/item/CS_URS_2023_01/936005212R" TargetMode="External"/><Relationship Id="rId11" Type="http://schemas.openxmlformats.org/officeDocument/2006/relationships/hyperlink" Target="https://podminky.urs.cz/item/CS_URS_2023_01/998225111" TargetMode="External"/><Relationship Id="rId5" Type="http://schemas.openxmlformats.org/officeDocument/2006/relationships/hyperlink" Target="https://podminky.urs.cz/item/CS_URS_2023_01/936004121" TargetMode="External"/><Relationship Id="rId10" Type="http://schemas.openxmlformats.org/officeDocument/2006/relationships/hyperlink" Target="https://podminky.urs.cz/item/CS_URS_2023_01/997013655R" TargetMode="External"/><Relationship Id="rId4" Type="http://schemas.openxmlformats.org/officeDocument/2006/relationships/hyperlink" Target="https://podminky.urs.cz/item/CS_URS_2023_01/936001001R" TargetMode="External"/><Relationship Id="rId9" Type="http://schemas.openxmlformats.org/officeDocument/2006/relationships/hyperlink" Target="https://podminky.urs.cz/item/CS_URS_2023_01/936124113R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4151101" TargetMode="External"/><Relationship Id="rId13" Type="http://schemas.openxmlformats.org/officeDocument/2006/relationships/hyperlink" Target="https://podminky.urs.cz/item/CS_URS_2023_01/451573111" TargetMode="External"/><Relationship Id="rId18" Type="http://schemas.openxmlformats.org/officeDocument/2006/relationships/hyperlink" Target="https://podminky.urs.cz/item/CS_URS_2023_01/220731051" TargetMode="External"/><Relationship Id="rId3" Type="http://schemas.openxmlformats.org/officeDocument/2006/relationships/hyperlink" Target="https://podminky.urs.cz/item/CS_URS_2023_01/151101111" TargetMode="External"/><Relationship Id="rId21" Type="http://schemas.openxmlformats.org/officeDocument/2006/relationships/hyperlink" Target="https://podminky.urs.cz/item/CS_URS_2023_01/892312121" TargetMode="External"/><Relationship Id="rId7" Type="http://schemas.openxmlformats.org/officeDocument/2006/relationships/hyperlink" Target="https://podminky.urs.cz/item/CS_URS_2023_01/171251201" TargetMode="External"/><Relationship Id="rId12" Type="http://schemas.openxmlformats.org/officeDocument/2006/relationships/hyperlink" Target="https://podminky.urs.cz/item/CS_URS_2023_01/273313511" TargetMode="External"/><Relationship Id="rId17" Type="http://schemas.openxmlformats.org/officeDocument/2006/relationships/hyperlink" Target="https://podminky.urs.cz/item/CS_URS_2023_01/998276101" TargetMode="External"/><Relationship Id="rId2" Type="http://schemas.openxmlformats.org/officeDocument/2006/relationships/hyperlink" Target="https://podminky.urs.cz/item/CS_URS_2023_01/151101101" TargetMode="External"/><Relationship Id="rId16" Type="http://schemas.openxmlformats.org/officeDocument/2006/relationships/hyperlink" Target="https://podminky.urs.cz/item/CS_URS_2023_01/139951123" TargetMode="External"/><Relationship Id="rId20" Type="http://schemas.openxmlformats.org/officeDocument/2006/relationships/hyperlink" Target="https://podminky.urs.cz/item/CS_URS_2023_01/230170004" TargetMode="External"/><Relationship Id="rId1" Type="http://schemas.openxmlformats.org/officeDocument/2006/relationships/hyperlink" Target="https://podminky.urs.cz/item/CS_URS_2023_01/132254203" TargetMode="External"/><Relationship Id="rId6" Type="http://schemas.openxmlformats.org/officeDocument/2006/relationships/hyperlink" Target="https://podminky.urs.cz/item/CS_URS_2023_01/171201221" TargetMode="External"/><Relationship Id="rId11" Type="http://schemas.openxmlformats.org/officeDocument/2006/relationships/hyperlink" Target="https://podminky.urs.cz/item/CS_URS_2023_01/212751104" TargetMode="External"/><Relationship Id="rId5" Type="http://schemas.openxmlformats.org/officeDocument/2006/relationships/hyperlink" Target="https://podminky.urs.cz/item/CS_URS_2023_01/162751119" TargetMode="External"/><Relationship Id="rId15" Type="http://schemas.openxmlformats.org/officeDocument/2006/relationships/hyperlink" Target="https://podminky.urs.cz/item/CS_URS_2023_01/877315211" TargetMode="External"/><Relationship Id="rId10" Type="http://schemas.openxmlformats.org/officeDocument/2006/relationships/hyperlink" Target="https://podminky.urs.cz/item/CS_URS_2023_01/181951112" TargetMode="External"/><Relationship Id="rId19" Type="http://schemas.openxmlformats.org/officeDocument/2006/relationships/hyperlink" Target="https://podminky.urs.cz/item/CS_URS_2023_01/359901211" TargetMode="External"/><Relationship Id="rId4" Type="http://schemas.openxmlformats.org/officeDocument/2006/relationships/hyperlink" Target="https://podminky.urs.cz/item/CS_URS_2023_01/162751117" TargetMode="External"/><Relationship Id="rId9" Type="http://schemas.openxmlformats.org/officeDocument/2006/relationships/hyperlink" Target="https://podminky.urs.cz/item/CS_URS_2023_01/175151101" TargetMode="External"/><Relationship Id="rId14" Type="http://schemas.openxmlformats.org/officeDocument/2006/relationships/hyperlink" Target="https://podminky.urs.cz/item/CS_URS_2023_01/871315241" TargetMode="External"/><Relationship Id="rId22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460641126" TargetMode="External"/><Relationship Id="rId18" Type="http://schemas.openxmlformats.org/officeDocument/2006/relationships/hyperlink" Target="https://podminky.urs.cz/item/CS_URS_2023_01/468051121" TargetMode="External"/><Relationship Id="rId26" Type="http://schemas.openxmlformats.org/officeDocument/2006/relationships/hyperlink" Target="https://podminky.urs.cz/item/CS_URS_2023_01/210101229" TargetMode="External"/><Relationship Id="rId3" Type="http://schemas.openxmlformats.org/officeDocument/2006/relationships/hyperlink" Target="https://podminky.urs.cz/item/CS_URS_2023_01/181911101-R" TargetMode="External"/><Relationship Id="rId21" Type="http://schemas.openxmlformats.org/officeDocument/2006/relationships/hyperlink" Target="https://podminky.urs.cz/item/CS_URS_2023_01/741410071" TargetMode="External"/><Relationship Id="rId34" Type="http://schemas.openxmlformats.org/officeDocument/2006/relationships/hyperlink" Target="https://podminky.urs.cz/item/CS_URS_2023_01/741810003" TargetMode="External"/><Relationship Id="rId7" Type="http://schemas.openxmlformats.org/officeDocument/2006/relationships/hyperlink" Target="https://podminky.urs.cz/item/CS_URS_2023_01/460161313" TargetMode="External"/><Relationship Id="rId12" Type="http://schemas.openxmlformats.org/officeDocument/2006/relationships/hyperlink" Target="https://podminky.urs.cz/item/CS_URS_2023_01/460641122" TargetMode="External"/><Relationship Id="rId17" Type="http://schemas.openxmlformats.org/officeDocument/2006/relationships/hyperlink" Target="https://podminky.urs.cz/item/CS_URS_2023_01/460791213" TargetMode="External"/><Relationship Id="rId25" Type="http://schemas.openxmlformats.org/officeDocument/2006/relationships/hyperlink" Target="https://podminky.urs.cz/item/CS_URS_2023_01/210050841" TargetMode="External"/><Relationship Id="rId33" Type="http://schemas.openxmlformats.org/officeDocument/2006/relationships/hyperlink" Target="https://podminky.urs.cz/item/CS_URS_2023_01/013254000" TargetMode="External"/><Relationship Id="rId2" Type="http://schemas.openxmlformats.org/officeDocument/2006/relationships/hyperlink" Target="https://podminky.urs.cz/item/CS_URS_2023_01/171251201" TargetMode="External"/><Relationship Id="rId16" Type="http://schemas.openxmlformats.org/officeDocument/2006/relationships/hyperlink" Target="https://podminky.urs.cz/item/CS_URS_2023_01/460791114" TargetMode="External"/><Relationship Id="rId20" Type="http://schemas.openxmlformats.org/officeDocument/2006/relationships/hyperlink" Target="https://podminky.urs.cz/item/CS_URS_2023_01/741128002" TargetMode="External"/><Relationship Id="rId29" Type="http://schemas.openxmlformats.org/officeDocument/2006/relationships/hyperlink" Target="https://podminky.urs.cz/item/CS_URS_2023_01/218204100" TargetMode="External"/><Relationship Id="rId1" Type="http://schemas.openxmlformats.org/officeDocument/2006/relationships/hyperlink" Target="https://podminky.urs.cz/item/CS_URS_2023_01/167111101" TargetMode="External"/><Relationship Id="rId6" Type="http://schemas.openxmlformats.org/officeDocument/2006/relationships/hyperlink" Target="https://podminky.urs.cz/item/CS_URS_2023_01/460161312" TargetMode="External"/><Relationship Id="rId11" Type="http://schemas.openxmlformats.org/officeDocument/2006/relationships/hyperlink" Target="https://podminky.urs.cz/item/CS_URS_2023_01/460431293" TargetMode="External"/><Relationship Id="rId24" Type="http://schemas.openxmlformats.org/officeDocument/2006/relationships/hyperlink" Target="https://podminky.urs.cz/item/CS_URS_2023_01/210040011-R" TargetMode="External"/><Relationship Id="rId32" Type="http://schemas.openxmlformats.org/officeDocument/2006/relationships/hyperlink" Target="https://podminky.urs.cz/item/CS_URS_2023_01/741231005" TargetMode="External"/><Relationship Id="rId5" Type="http://schemas.openxmlformats.org/officeDocument/2006/relationships/hyperlink" Target="https://podminky.urs.cz/item/CS_URS_2023_01/460161173" TargetMode="External"/><Relationship Id="rId15" Type="http://schemas.openxmlformats.org/officeDocument/2006/relationships/hyperlink" Target="https://podminky.urs.cz/item/CS_URS_2023_01/460661512" TargetMode="External"/><Relationship Id="rId23" Type="http://schemas.openxmlformats.org/officeDocument/2006/relationships/hyperlink" Target="https://podminky.urs.cz/item/CS_URS_2023_01/218040011" TargetMode="External"/><Relationship Id="rId28" Type="http://schemas.openxmlformats.org/officeDocument/2006/relationships/hyperlink" Target="https://podminky.urs.cz/item/CS_URS_2023_01/218202013" TargetMode="External"/><Relationship Id="rId36" Type="http://schemas.openxmlformats.org/officeDocument/2006/relationships/drawing" Target="../drawings/drawing12.xml"/><Relationship Id="rId10" Type="http://schemas.openxmlformats.org/officeDocument/2006/relationships/hyperlink" Target="https://podminky.urs.cz/item/CS_URS_2023_01/460431292" TargetMode="External"/><Relationship Id="rId19" Type="http://schemas.openxmlformats.org/officeDocument/2006/relationships/hyperlink" Target="https://podminky.urs.cz/item/CS_URS_2023_01/210220301" TargetMode="External"/><Relationship Id="rId31" Type="http://schemas.openxmlformats.org/officeDocument/2006/relationships/hyperlink" Target="https://podminky.urs.cz/item/CS_URS_2023_01/210812035" TargetMode="External"/><Relationship Id="rId4" Type="http://schemas.openxmlformats.org/officeDocument/2006/relationships/hyperlink" Target="https://podminky.urs.cz/item/CS_URS_2023_01/460161172" TargetMode="External"/><Relationship Id="rId9" Type="http://schemas.openxmlformats.org/officeDocument/2006/relationships/hyperlink" Target="https://podminky.urs.cz/item/CS_URS_2023_01/460431153" TargetMode="External"/><Relationship Id="rId14" Type="http://schemas.openxmlformats.org/officeDocument/2006/relationships/hyperlink" Target="https://podminky.urs.cz/item/CS_URS_2023_01/460641221" TargetMode="External"/><Relationship Id="rId22" Type="http://schemas.openxmlformats.org/officeDocument/2006/relationships/hyperlink" Target="https://podminky.urs.cz/item/CS_URS_2023_01/210040011" TargetMode="External"/><Relationship Id="rId27" Type="http://schemas.openxmlformats.org/officeDocument/2006/relationships/hyperlink" Target="https://podminky.urs.cz/item/CS_URS_2023_01/210203901" TargetMode="External"/><Relationship Id="rId30" Type="http://schemas.openxmlformats.org/officeDocument/2006/relationships/hyperlink" Target="https://podminky.urs.cz/item/CS_URS_2023_01/210812011" TargetMode="External"/><Relationship Id="rId35" Type="http://schemas.openxmlformats.org/officeDocument/2006/relationships/hyperlink" Target="https://podminky.urs.cz/item/CS_URS_2023_01/741810011" TargetMode="External"/><Relationship Id="rId8" Type="http://schemas.openxmlformats.org/officeDocument/2006/relationships/hyperlink" Target="https://podminky.urs.cz/item/CS_URS_2023_01/460431152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711111001" TargetMode="External"/><Relationship Id="rId13" Type="http://schemas.openxmlformats.org/officeDocument/2006/relationships/hyperlink" Target="https://podminky.urs.cz/item/CS_URS_2022_01/981511114" TargetMode="External"/><Relationship Id="rId3" Type="http://schemas.openxmlformats.org/officeDocument/2006/relationships/hyperlink" Target="https://podminky.urs.cz/item/CS_URS_2023_01/273356021" TargetMode="External"/><Relationship Id="rId7" Type="http://schemas.openxmlformats.org/officeDocument/2006/relationships/hyperlink" Target="https://podminky.urs.cz/item/CS_URS_2023_01/423131191" TargetMode="External"/><Relationship Id="rId12" Type="http://schemas.openxmlformats.org/officeDocument/2006/relationships/hyperlink" Target="https://podminky.urs.cz/item/CS_URS_2022_01/953171022" TargetMode="External"/><Relationship Id="rId2" Type="http://schemas.openxmlformats.org/officeDocument/2006/relationships/hyperlink" Target="https://podminky.urs.cz/item/CS_URS_2023_01/273326131" TargetMode="External"/><Relationship Id="rId1" Type="http://schemas.openxmlformats.org/officeDocument/2006/relationships/hyperlink" Target="https://podminky.urs.cz/item/CS_URS_2022_01/457451122" TargetMode="External"/><Relationship Id="rId6" Type="http://schemas.openxmlformats.org/officeDocument/2006/relationships/hyperlink" Target="https://podminky.urs.cz/item/CS_URS_2023_01/423124111" TargetMode="External"/><Relationship Id="rId11" Type="http://schemas.openxmlformats.org/officeDocument/2006/relationships/hyperlink" Target="https://podminky.urs.cz/item/CS_URS_2022_01/919726201" TargetMode="External"/><Relationship Id="rId5" Type="http://schemas.openxmlformats.org/officeDocument/2006/relationships/hyperlink" Target="https://podminky.urs.cz/item/CS_URS_2023_01/273366006" TargetMode="External"/><Relationship Id="rId10" Type="http://schemas.openxmlformats.org/officeDocument/2006/relationships/hyperlink" Target="https://podminky.urs.cz/item/CS_URS_2022_01/711141559" TargetMode="External"/><Relationship Id="rId4" Type="http://schemas.openxmlformats.org/officeDocument/2006/relationships/hyperlink" Target="https://podminky.urs.cz/item/CS_URS_2023_01/273356022" TargetMode="External"/><Relationship Id="rId9" Type="http://schemas.openxmlformats.org/officeDocument/2006/relationships/hyperlink" Target="https://podminky.urs.cz/item/CS_URS_2022_01/711132101" TargetMode="External"/><Relationship Id="rId14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31002000R" TargetMode="External"/><Relationship Id="rId13" Type="http://schemas.openxmlformats.org/officeDocument/2006/relationships/hyperlink" Target="https://podminky.urs.cz/item/CS_URS_2023_01/043002000R" TargetMode="External"/><Relationship Id="rId3" Type="http://schemas.openxmlformats.org/officeDocument/2006/relationships/hyperlink" Target="https://podminky.urs.cz/item/CS_URS_2023_01/012203000R" TargetMode="External"/><Relationship Id="rId7" Type="http://schemas.openxmlformats.org/officeDocument/2006/relationships/hyperlink" Target="https://podminky.urs.cz/item/CS_URS_2023_01/030001000R" TargetMode="External"/><Relationship Id="rId12" Type="http://schemas.openxmlformats.org/officeDocument/2006/relationships/hyperlink" Target="https://podminky.urs.cz/item/CS_URS_2023_01/041002000R" TargetMode="External"/><Relationship Id="rId17" Type="http://schemas.openxmlformats.org/officeDocument/2006/relationships/drawing" Target="../drawings/drawing2.xml"/><Relationship Id="rId2" Type="http://schemas.openxmlformats.org/officeDocument/2006/relationships/hyperlink" Target="https://podminky.urs.cz/item/CS_URS_2023_01/012002000R" TargetMode="External"/><Relationship Id="rId16" Type="http://schemas.openxmlformats.org/officeDocument/2006/relationships/hyperlink" Target="https://podminky.urs.cz/item/CS_URS_2023_01/092002000R" TargetMode="External"/><Relationship Id="rId1" Type="http://schemas.openxmlformats.org/officeDocument/2006/relationships/hyperlink" Target="https://podminky.urs.cz/item/CS_URS_2023_01/010001000R" TargetMode="External"/><Relationship Id="rId6" Type="http://schemas.openxmlformats.org/officeDocument/2006/relationships/hyperlink" Target="https://podminky.urs.cz/item/CS_URS_2023_01/013294000R" TargetMode="External"/><Relationship Id="rId11" Type="http://schemas.openxmlformats.org/officeDocument/2006/relationships/hyperlink" Target="https://podminky.urs.cz/item/CS_URS_2023_01/040001000R" TargetMode="External"/><Relationship Id="rId5" Type="http://schemas.openxmlformats.org/officeDocument/2006/relationships/hyperlink" Target="https://podminky.urs.cz/item/CS_URS_2023_01/013254000R" TargetMode="External"/><Relationship Id="rId15" Type="http://schemas.openxmlformats.org/officeDocument/2006/relationships/hyperlink" Target="https://podminky.urs.cz/item/CS_URS_2023_01/079002000R" TargetMode="External"/><Relationship Id="rId10" Type="http://schemas.openxmlformats.org/officeDocument/2006/relationships/hyperlink" Target="https://podminky.urs.cz/item/CS_URS_2023_01/034503000R" TargetMode="External"/><Relationship Id="rId4" Type="http://schemas.openxmlformats.org/officeDocument/2006/relationships/hyperlink" Target="https://podminky.urs.cz/item/CS_URS_2023_01/012303000R" TargetMode="External"/><Relationship Id="rId9" Type="http://schemas.openxmlformats.org/officeDocument/2006/relationships/hyperlink" Target="https://podminky.urs.cz/item/CS_URS_2023_01/034503000R" TargetMode="External"/><Relationship Id="rId14" Type="http://schemas.openxmlformats.org/officeDocument/2006/relationships/hyperlink" Target="https://podminky.urs.cz/item/CS_URS_2023_01/049002000R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13107532" TargetMode="External"/><Relationship Id="rId18" Type="http://schemas.openxmlformats.org/officeDocument/2006/relationships/hyperlink" Target="https://podminky.urs.cz/item/CS_URS_2023_01/162201402" TargetMode="External"/><Relationship Id="rId26" Type="http://schemas.openxmlformats.org/officeDocument/2006/relationships/hyperlink" Target="https://podminky.urs.cz/item/CS_URS_2023_01/966006132" TargetMode="External"/><Relationship Id="rId39" Type="http://schemas.openxmlformats.org/officeDocument/2006/relationships/hyperlink" Target="https://podminky.urs.cz/item/CS_URS_2023_01/998225111" TargetMode="External"/><Relationship Id="rId21" Type="http://schemas.openxmlformats.org/officeDocument/2006/relationships/hyperlink" Target="https://podminky.urs.cz/item/CS_URS_2023_01/162201412" TargetMode="External"/><Relationship Id="rId34" Type="http://schemas.openxmlformats.org/officeDocument/2006/relationships/hyperlink" Target="https://podminky.urs.cz/item/CS_URS_2023_01/997013601r" TargetMode="External"/><Relationship Id="rId7" Type="http://schemas.openxmlformats.org/officeDocument/2006/relationships/hyperlink" Target="https://podminky.urs.cz/item/CS_URS_2023_01/112251102" TargetMode="External"/><Relationship Id="rId2" Type="http://schemas.openxmlformats.org/officeDocument/2006/relationships/hyperlink" Target="https://podminky.urs.cz/item/CS_URS_2023_01/111301111" TargetMode="External"/><Relationship Id="rId16" Type="http://schemas.openxmlformats.org/officeDocument/2006/relationships/hyperlink" Target="https://podminky.urs.cz/item/CS_URS_2023_01/122551101" TargetMode="External"/><Relationship Id="rId20" Type="http://schemas.openxmlformats.org/officeDocument/2006/relationships/hyperlink" Target="https://podminky.urs.cz/item/CS_URS_2023_01/162201411" TargetMode="External"/><Relationship Id="rId29" Type="http://schemas.openxmlformats.org/officeDocument/2006/relationships/hyperlink" Target="https://podminky.urs.cz/item/CS_URS_2023_01/966071821" TargetMode="External"/><Relationship Id="rId41" Type="http://schemas.openxmlformats.org/officeDocument/2006/relationships/drawing" Target="../drawings/drawing3.xml"/><Relationship Id="rId1" Type="http://schemas.openxmlformats.org/officeDocument/2006/relationships/hyperlink" Target="https://podminky.urs.cz/item/CS_URS_2023_01/111251101" TargetMode="External"/><Relationship Id="rId6" Type="http://schemas.openxmlformats.org/officeDocument/2006/relationships/hyperlink" Target="https://podminky.urs.cz/item/CS_URS_2023_01/112251101" TargetMode="External"/><Relationship Id="rId11" Type="http://schemas.openxmlformats.org/officeDocument/2006/relationships/hyperlink" Target="https://podminky.urs.cz/item/CS_URS_2023_01/113107241" TargetMode="External"/><Relationship Id="rId24" Type="http://schemas.openxmlformats.org/officeDocument/2006/relationships/hyperlink" Target="https://podminky.urs.cz/item/CS_URS_2023_01/162201422" TargetMode="External"/><Relationship Id="rId32" Type="http://schemas.openxmlformats.org/officeDocument/2006/relationships/hyperlink" Target="https://podminky.urs.cz/item/CS_URS_2023_01/997013501" TargetMode="External"/><Relationship Id="rId37" Type="http://schemas.openxmlformats.org/officeDocument/2006/relationships/hyperlink" Target="https://podminky.urs.cz/item/CS_URS_2023_01/997013811r" TargetMode="External"/><Relationship Id="rId40" Type="http://schemas.openxmlformats.org/officeDocument/2006/relationships/hyperlink" Target="https://podminky.urs.cz/item/CS_URS_2023_01/998225194" TargetMode="External"/><Relationship Id="rId5" Type="http://schemas.openxmlformats.org/officeDocument/2006/relationships/hyperlink" Target="https://podminky.urs.cz/item/CS_URS_2023_01/112101121" TargetMode="External"/><Relationship Id="rId15" Type="http://schemas.openxmlformats.org/officeDocument/2006/relationships/hyperlink" Target="https://podminky.urs.cz/item/CS_URS_2023_01/113202111" TargetMode="External"/><Relationship Id="rId23" Type="http://schemas.openxmlformats.org/officeDocument/2006/relationships/hyperlink" Target="https://podminky.urs.cz/item/CS_URS_2023_01/162201421" TargetMode="External"/><Relationship Id="rId28" Type="http://schemas.openxmlformats.org/officeDocument/2006/relationships/hyperlink" Target="https://podminky.urs.cz/item/CS_URS_2023_01/966008221" TargetMode="External"/><Relationship Id="rId36" Type="http://schemas.openxmlformats.org/officeDocument/2006/relationships/hyperlink" Target="https://podminky.urs.cz/item/CS_URS_2023_01/997013655r" TargetMode="External"/><Relationship Id="rId10" Type="http://schemas.openxmlformats.org/officeDocument/2006/relationships/hyperlink" Target="https://podminky.urs.cz/item/CS_URS_2023_01/113106211" TargetMode="External"/><Relationship Id="rId19" Type="http://schemas.openxmlformats.org/officeDocument/2006/relationships/hyperlink" Target="https://podminky.urs.cz/item/CS_URS_2023_01/162201405" TargetMode="External"/><Relationship Id="rId31" Type="http://schemas.openxmlformats.org/officeDocument/2006/relationships/hyperlink" Target="https://podminky.urs.cz/item/CS_URS_2023_01/981513114" TargetMode="External"/><Relationship Id="rId4" Type="http://schemas.openxmlformats.org/officeDocument/2006/relationships/hyperlink" Target="https://podminky.urs.cz/item/CS_URS_2023_01/112101102" TargetMode="External"/><Relationship Id="rId9" Type="http://schemas.openxmlformats.org/officeDocument/2006/relationships/hyperlink" Target="https://podminky.urs.cz/item/CS_URS_2023_01/113106144" TargetMode="External"/><Relationship Id="rId14" Type="http://schemas.openxmlformats.org/officeDocument/2006/relationships/hyperlink" Target="https://podminky.urs.cz/item/CS_URS_2023_01/113154364" TargetMode="External"/><Relationship Id="rId22" Type="http://schemas.openxmlformats.org/officeDocument/2006/relationships/hyperlink" Target="https://podminky.urs.cz/item/CS_URS_2023_01/162201415" TargetMode="External"/><Relationship Id="rId27" Type="http://schemas.openxmlformats.org/officeDocument/2006/relationships/hyperlink" Target="https://podminky.urs.cz/item/CS_URS_2023_01/966006211" TargetMode="External"/><Relationship Id="rId30" Type="http://schemas.openxmlformats.org/officeDocument/2006/relationships/hyperlink" Target="https://podminky.urs.cz/item/CS_URS_2023_01/981511114" TargetMode="External"/><Relationship Id="rId35" Type="http://schemas.openxmlformats.org/officeDocument/2006/relationships/hyperlink" Target="https://podminky.urs.cz/item/CS_URS_2023_01/997013602r" TargetMode="External"/><Relationship Id="rId8" Type="http://schemas.openxmlformats.org/officeDocument/2006/relationships/hyperlink" Target="https://podminky.urs.cz/item/CS_URS_2023_01/113106121" TargetMode="External"/><Relationship Id="rId3" Type="http://schemas.openxmlformats.org/officeDocument/2006/relationships/hyperlink" Target="https://podminky.urs.cz/item/CS_URS_2023_01/112101101" TargetMode="External"/><Relationship Id="rId12" Type="http://schemas.openxmlformats.org/officeDocument/2006/relationships/hyperlink" Target="https://podminky.urs.cz/item/CS_URS_2023_01/113107522" TargetMode="External"/><Relationship Id="rId17" Type="http://schemas.openxmlformats.org/officeDocument/2006/relationships/hyperlink" Target="https://podminky.urs.cz/item/CS_URS_2023_01/162201401" TargetMode="External"/><Relationship Id="rId25" Type="http://schemas.openxmlformats.org/officeDocument/2006/relationships/hyperlink" Target="https://podminky.urs.cz/item/CS_URS_2023_01/919112114" TargetMode="External"/><Relationship Id="rId33" Type="http://schemas.openxmlformats.org/officeDocument/2006/relationships/hyperlink" Target="https://podminky.urs.cz/item/CS_URS_2023_01/997013509" TargetMode="External"/><Relationship Id="rId38" Type="http://schemas.openxmlformats.org/officeDocument/2006/relationships/hyperlink" Target="https://podminky.urs.cz/item/CS_URS_2023_01/997013847r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3_01/113202111" TargetMode="External"/><Relationship Id="rId7" Type="http://schemas.openxmlformats.org/officeDocument/2006/relationships/hyperlink" Target="https://podminky.urs.cz/item/CS_URS_2023_01/997013847r" TargetMode="External"/><Relationship Id="rId2" Type="http://schemas.openxmlformats.org/officeDocument/2006/relationships/hyperlink" Target="https://podminky.urs.cz/item/CS_URS_2023_01/113107532" TargetMode="External"/><Relationship Id="rId1" Type="http://schemas.openxmlformats.org/officeDocument/2006/relationships/hyperlink" Target="https://podminky.urs.cz/item/CS_URS_2023_01/113107241" TargetMode="External"/><Relationship Id="rId6" Type="http://schemas.openxmlformats.org/officeDocument/2006/relationships/hyperlink" Target="https://podminky.urs.cz/item/CS_URS_2023_01/997013601r" TargetMode="External"/><Relationship Id="rId5" Type="http://schemas.openxmlformats.org/officeDocument/2006/relationships/hyperlink" Target="https://podminky.urs.cz/item/CS_URS_2023_01/997013509" TargetMode="External"/><Relationship Id="rId4" Type="http://schemas.openxmlformats.org/officeDocument/2006/relationships/hyperlink" Target="https://podminky.urs.cz/item/CS_URS_2023_01/99701350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212752611" TargetMode="External"/><Relationship Id="rId18" Type="http://schemas.openxmlformats.org/officeDocument/2006/relationships/hyperlink" Target="https://podminky.urs.cz/item/CS_URS_2023_01/358315114" TargetMode="External"/><Relationship Id="rId26" Type="http://schemas.openxmlformats.org/officeDocument/2006/relationships/hyperlink" Target="https://podminky.urs.cz/item/CS_URS_2023_01/569531111" TargetMode="External"/><Relationship Id="rId39" Type="http://schemas.openxmlformats.org/officeDocument/2006/relationships/hyperlink" Target="https://podminky.urs.cz/item/CS_URS_2023_01/914111111" TargetMode="External"/><Relationship Id="rId21" Type="http://schemas.openxmlformats.org/officeDocument/2006/relationships/hyperlink" Target="https://podminky.urs.cz/item/CS_URS_2023_01/564851111" TargetMode="External"/><Relationship Id="rId34" Type="http://schemas.openxmlformats.org/officeDocument/2006/relationships/hyperlink" Target="https://podminky.urs.cz/item/CS_URS_2023_01/871264201" TargetMode="External"/><Relationship Id="rId42" Type="http://schemas.openxmlformats.org/officeDocument/2006/relationships/hyperlink" Target="https://podminky.urs.cz/item/CS_URS_2023_01/915111115" TargetMode="External"/><Relationship Id="rId47" Type="http://schemas.openxmlformats.org/officeDocument/2006/relationships/hyperlink" Target="https://podminky.urs.cz/item/CS_URS_2023_01/919735111" TargetMode="External"/><Relationship Id="rId50" Type="http://schemas.openxmlformats.org/officeDocument/2006/relationships/hyperlink" Target="https://podminky.urs.cz/item/CS_URS_2023_01/998225194" TargetMode="External"/><Relationship Id="rId7" Type="http://schemas.openxmlformats.org/officeDocument/2006/relationships/hyperlink" Target="https://podminky.urs.cz/item/CS_URS_2023_01/171201221r" TargetMode="External"/><Relationship Id="rId2" Type="http://schemas.openxmlformats.org/officeDocument/2006/relationships/hyperlink" Target="https://podminky.urs.cz/item/CS_URS_2023_01/132551104" TargetMode="External"/><Relationship Id="rId16" Type="http://schemas.openxmlformats.org/officeDocument/2006/relationships/hyperlink" Target="https://podminky.urs.cz/item/CS_URS_2023_01/339921131" TargetMode="External"/><Relationship Id="rId29" Type="http://schemas.openxmlformats.org/officeDocument/2006/relationships/hyperlink" Target="https://podminky.urs.cz/item/CS_URS_2023_01/577134131" TargetMode="External"/><Relationship Id="rId11" Type="http://schemas.openxmlformats.org/officeDocument/2006/relationships/hyperlink" Target="https://podminky.urs.cz/item/CS_URS_2023_01/184818232" TargetMode="External"/><Relationship Id="rId24" Type="http://schemas.openxmlformats.org/officeDocument/2006/relationships/hyperlink" Target="https://podminky.urs.cz/item/CS_URS_2023_01/564871116" TargetMode="External"/><Relationship Id="rId32" Type="http://schemas.openxmlformats.org/officeDocument/2006/relationships/hyperlink" Target="https://podminky.urs.cz/item/CS_URS_2023_01/596412213" TargetMode="External"/><Relationship Id="rId37" Type="http://schemas.openxmlformats.org/officeDocument/2006/relationships/hyperlink" Target="https://podminky.urs.cz/item/CS_URS_2023_01/895941102" TargetMode="External"/><Relationship Id="rId40" Type="http://schemas.openxmlformats.org/officeDocument/2006/relationships/hyperlink" Target="https://podminky.urs.cz/item/CS_URS_2023_01/914511111" TargetMode="External"/><Relationship Id="rId45" Type="http://schemas.openxmlformats.org/officeDocument/2006/relationships/hyperlink" Target="https://podminky.urs.cz/item/CS_URS_2023_01/916231213" TargetMode="External"/><Relationship Id="rId5" Type="http://schemas.openxmlformats.org/officeDocument/2006/relationships/hyperlink" Target="https://podminky.urs.cz/item/CS_URS_2023_01/167151113" TargetMode="External"/><Relationship Id="rId15" Type="http://schemas.openxmlformats.org/officeDocument/2006/relationships/hyperlink" Target="https://podminky.urs.cz/item/CS_URS_2023_01/338171113" TargetMode="External"/><Relationship Id="rId23" Type="http://schemas.openxmlformats.org/officeDocument/2006/relationships/hyperlink" Target="https://podminky.urs.cz/item/CS_URS_2023_01/564871111" TargetMode="External"/><Relationship Id="rId28" Type="http://schemas.openxmlformats.org/officeDocument/2006/relationships/hyperlink" Target="https://podminky.urs.cz/item/CS_URS_2023_01/573231107" TargetMode="External"/><Relationship Id="rId36" Type="http://schemas.openxmlformats.org/officeDocument/2006/relationships/hyperlink" Target="https://podminky.urs.cz/item/CS_URS_2023_01/895931111" TargetMode="External"/><Relationship Id="rId49" Type="http://schemas.openxmlformats.org/officeDocument/2006/relationships/hyperlink" Target="https://podminky.urs.cz/item/CS_URS_2023_01/998225111" TargetMode="External"/><Relationship Id="rId10" Type="http://schemas.openxmlformats.org/officeDocument/2006/relationships/hyperlink" Target="https://podminky.urs.cz/item/CS_URS_2023_01/184818231" TargetMode="External"/><Relationship Id="rId19" Type="http://schemas.openxmlformats.org/officeDocument/2006/relationships/hyperlink" Target="https://podminky.urs.cz/item/CS_URS_2023_01/389531111" TargetMode="External"/><Relationship Id="rId31" Type="http://schemas.openxmlformats.org/officeDocument/2006/relationships/hyperlink" Target="https://podminky.urs.cz/item/CS_URS_2023_01/596211113" TargetMode="External"/><Relationship Id="rId44" Type="http://schemas.openxmlformats.org/officeDocument/2006/relationships/hyperlink" Target="https://podminky.urs.cz/item/CS_URS_2023_01/916131213" TargetMode="External"/><Relationship Id="rId4" Type="http://schemas.openxmlformats.org/officeDocument/2006/relationships/hyperlink" Target="https://podminky.urs.cz/item/CS_URS_2023_01/162751113" TargetMode="External"/><Relationship Id="rId9" Type="http://schemas.openxmlformats.org/officeDocument/2006/relationships/hyperlink" Target="https://podminky.urs.cz/item/CS_URS_2023_01/181951112" TargetMode="External"/><Relationship Id="rId14" Type="http://schemas.openxmlformats.org/officeDocument/2006/relationships/hyperlink" Target="https://podminky.urs.cz/item/CS_URS_2023_01/213141112" TargetMode="External"/><Relationship Id="rId22" Type="http://schemas.openxmlformats.org/officeDocument/2006/relationships/hyperlink" Target="https://podminky.urs.cz/item/CS_URS_2023_01/564861111" TargetMode="External"/><Relationship Id="rId27" Type="http://schemas.openxmlformats.org/officeDocument/2006/relationships/hyperlink" Target="https://podminky.urs.cz/item/CS_URS_2023_01/573111115" TargetMode="External"/><Relationship Id="rId30" Type="http://schemas.openxmlformats.org/officeDocument/2006/relationships/hyperlink" Target="https://podminky.urs.cz/item/CS_URS_2023_01/591141111" TargetMode="External"/><Relationship Id="rId35" Type="http://schemas.openxmlformats.org/officeDocument/2006/relationships/hyperlink" Target="https://podminky.urs.cz/item/CS_URS_2023_01/871350330" TargetMode="External"/><Relationship Id="rId43" Type="http://schemas.openxmlformats.org/officeDocument/2006/relationships/hyperlink" Target="https://podminky.urs.cz/item/CS_URS_2023_01/915131111" TargetMode="External"/><Relationship Id="rId48" Type="http://schemas.openxmlformats.org/officeDocument/2006/relationships/hyperlink" Target="https://podminky.urs.cz/item/CS_URS_2023_01/935113111" TargetMode="External"/><Relationship Id="rId8" Type="http://schemas.openxmlformats.org/officeDocument/2006/relationships/hyperlink" Target="https://podminky.urs.cz/item/CS_URS_2023_01/175111201" TargetMode="External"/><Relationship Id="rId51" Type="http://schemas.openxmlformats.org/officeDocument/2006/relationships/drawing" Target="../drawings/drawing5.xml"/><Relationship Id="rId3" Type="http://schemas.openxmlformats.org/officeDocument/2006/relationships/hyperlink" Target="https://podminky.urs.cz/item/CS_URS_2023_01/133251103" TargetMode="External"/><Relationship Id="rId12" Type="http://schemas.openxmlformats.org/officeDocument/2006/relationships/hyperlink" Target="https://podminky.urs.cz/item/CS_URS_2023_01/211971110" TargetMode="External"/><Relationship Id="rId17" Type="http://schemas.openxmlformats.org/officeDocument/2006/relationships/hyperlink" Target="https://podminky.urs.cz/item/CS_URS_2023_01/348501211" TargetMode="External"/><Relationship Id="rId25" Type="http://schemas.openxmlformats.org/officeDocument/2006/relationships/hyperlink" Target="https://podminky.urs.cz/item/CS_URS_2023_01/565155121" TargetMode="External"/><Relationship Id="rId33" Type="http://schemas.openxmlformats.org/officeDocument/2006/relationships/hyperlink" Target="https://podminky.urs.cz/item/CS_URS_2023_01/821371111" TargetMode="External"/><Relationship Id="rId38" Type="http://schemas.openxmlformats.org/officeDocument/2006/relationships/hyperlink" Target="https://podminky.urs.cz/item/CS_URS_2023_01/899431111" TargetMode="External"/><Relationship Id="rId46" Type="http://schemas.openxmlformats.org/officeDocument/2006/relationships/hyperlink" Target="https://podminky.urs.cz/item/CS_URS_2023_01/919121112" TargetMode="External"/><Relationship Id="rId20" Type="http://schemas.openxmlformats.org/officeDocument/2006/relationships/hyperlink" Target="https://podminky.urs.cz/item/CS_URS_2023_01/389531191" TargetMode="External"/><Relationship Id="rId41" Type="http://schemas.openxmlformats.org/officeDocument/2006/relationships/hyperlink" Target="https://podminky.urs.cz/item/CS_URS_2023_01/915111111" TargetMode="External"/><Relationship Id="rId1" Type="http://schemas.openxmlformats.org/officeDocument/2006/relationships/hyperlink" Target="https://podminky.urs.cz/item/CS_URS_2023_01/122151106" TargetMode="External"/><Relationship Id="rId6" Type="http://schemas.openxmlformats.org/officeDocument/2006/relationships/hyperlink" Target="https://podminky.urs.cz/item/CS_URS_2023_01/1711521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211971110" TargetMode="External"/><Relationship Id="rId13" Type="http://schemas.openxmlformats.org/officeDocument/2006/relationships/hyperlink" Target="https://podminky.urs.cz/item/CS_URS_2022_01/564851011" TargetMode="External"/><Relationship Id="rId18" Type="http://schemas.openxmlformats.org/officeDocument/2006/relationships/hyperlink" Target="https://podminky.urs.cz/item/CS_URS_2023_01/573231107" TargetMode="External"/><Relationship Id="rId3" Type="http://schemas.openxmlformats.org/officeDocument/2006/relationships/hyperlink" Target="https://podminky.urs.cz/item/CS_URS_2023_01/162751113" TargetMode="External"/><Relationship Id="rId21" Type="http://schemas.openxmlformats.org/officeDocument/2006/relationships/hyperlink" Target="https://podminky.urs.cz/item/CS_URS_2023_01/916131213" TargetMode="External"/><Relationship Id="rId7" Type="http://schemas.openxmlformats.org/officeDocument/2006/relationships/hyperlink" Target="https://podminky.urs.cz/item/CS_URS_2023_01/181951112" TargetMode="External"/><Relationship Id="rId12" Type="http://schemas.openxmlformats.org/officeDocument/2006/relationships/hyperlink" Target="https://podminky.urs.cz/item/CS_URS_2023_01/389531191" TargetMode="External"/><Relationship Id="rId17" Type="http://schemas.openxmlformats.org/officeDocument/2006/relationships/hyperlink" Target="https://podminky.urs.cz/item/CS_URS_2023_01/573111115" TargetMode="External"/><Relationship Id="rId25" Type="http://schemas.openxmlformats.org/officeDocument/2006/relationships/drawing" Target="../drawings/drawing6.xml"/><Relationship Id="rId2" Type="http://schemas.openxmlformats.org/officeDocument/2006/relationships/hyperlink" Target="https://podminky.urs.cz/item/CS_URS_2022_01/132551101" TargetMode="External"/><Relationship Id="rId16" Type="http://schemas.openxmlformats.org/officeDocument/2006/relationships/hyperlink" Target="https://podminky.urs.cz/item/CS_URS_2023_01/565155121" TargetMode="External"/><Relationship Id="rId20" Type="http://schemas.openxmlformats.org/officeDocument/2006/relationships/hyperlink" Target="https://podminky.urs.cz/item/CS_URS_2022_01/596412210" TargetMode="External"/><Relationship Id="rId1" Type="http://schemas.openxmlformats.org/officeDocument/2006/relationships/hyperlink" Target="https://podminky.urs.cz/item/CS_URS_2022_01/122151102" TargetMode="External"/><Relationship Id="rId6" Type="http://schemas.openxmlformats.org/officeDocument/2006/relationships/hyperlink" Target="https://podminky.urs.cz/item/CS_URS_2023_01/171201221r" TargetMode="External"/><Relationship Id="rId11" Type="http://schemas.openxmlformats.org/officeDocument/2006/relationships/hyperlink" Target="https://podminky.urs.cz/item/CS_URS_2023_01/389531111" TargetMode="External"/><Relationship Id="rId24" Type="http://schemas.openxmlformats.org/officeDocument/2006/relationships/hyperlink" Target="https://podminky.urs.cz/item/CS_URS_2023_01/998225194" TargetMode="External"/><Relationship Id="rId5" Type="http://schemas.openxmlformats.org/officeDocument/2006/relationships/hyperlink" Target="https://podminky.urs.cz/item/CS_URS_2023_01/171152111" TargetMode="External"/><Relationship Id="rId15" Type="http://schemas.openxmlformats.org/officeDocument/2006/relationships/hyperlink" Target="https://podminky.urs.cz/item/CS_URS_2022_01/564871011" TargetMode="External"/><Relationship Id="rId23" Type="http://schemas.openxmlformats.org/officeDocument/2006/relationships/hyperlink" Target="https://podminky.urs.cz/item/CS_URS_2023_01/998225111" TargetMode="External"/><Relationship Id="rId10" Type="http://schemas.openxmlformats.org/officeDocument/2006/relationships/hyperlink" Target="https://podminky.urs.cz/item/CS_URS_2023_01/213141112" TargetMode="External"/><Relationship Id="rId19" Type="http://schemas.openxmlformats.org/officeDocument/2006/relationships/hyperlink" Target="https://podminky.urs.cz/item/CS_URS_2023_01/577134131" TargetMode="External"/><Relationship Id="rId4" Type="http://schemas.openxmlformats.org/officeDocument/2006/relationships/hyperlink" Target="https://podminky.urs.cz/item/CS_URS_2022_01/167151103" TargetMode="External"/><Relationship Id="rId9" Type="http://schemas.openxmlformats.org/officeDocument/2006/relationships/hyperlink" Target="https://podminky.urs.cz/item/CS_URS_2023_01/212752611" TargetMode="External"/><Relationship Id="rId14" Type="http://schemas.openxmlformats.org/officeDocument/2006/relationships/hyperlink" Target="https://podminky.urs.cz/item/CS_URS_2022_01/564861011" TargetMode="External"/><Relationship Id="rId22" Type="http://schemas.openxmlformats.org/officeDocument/2006/relationships/hyperlink" Target="https://podminky.urs.cz/item/CS_URS_2023_01/93511311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3403111" TargetMode="External"/><Relationship Id="rId13" Type="http://schemas.openxmlformats.org/officeDocument/2006/relationships/hyperlink" Target="https://podminky.urs.cz/item/CS_URS_2023_01/185803111" TargetMode="External"/><Relationship Id="rId18" Type="http://schemas.openxmlformats.org/officeDocument/2006/relationships/drawing" Target="../drawings/drawing7.xml"/><Relationship Id="rId3" Type="http://schemas.openxmlformats.org/officeDocument/2006/relationships/hyperlink" Target="https://podminky.urs.cz/item/CS_URS_2023_01/167102111R" TargetMode="External"/><Relationship Id="rId7" Type="http://schemas.openxmlformats.org/officeDocument/2006/relationships/hyperlink" Target="https://podminky.urs.cz/item/CS_URS_2023_01/183211211" TargetMode="External"/><Relationship Id="rId12" Type="http://schemas.openxmlformats.org/officeDocument/2006/relationships/hyperlink" Target="https://podminky.urs.cz/item/CS_URS_2023_01/185802111" TargetMode="External"/><Relationship Id="rId17" Type="http://schemas.openxmlformats.org/officeDocument/2006/relationships/hyperlink" Target="https://podminky.urs.cz/item/CS_URS_2023_01/460571111R" TargetMode="External"/><Relationship Id="rId2" Type="http://schemas.openxmlformats.org/officeDocument/2006/relationships/hyperlink" Target="https://podminky.urs.cz/item/CS_URS_2023_01/162602112R" TargetMode="External"/><Relationship Id="rId16" Type="http://schemas.openxmlformats.org/officeDocument/2006/relationships/hyperlink" Target="https://podminky.urs.cz/item/CS_URS_2023_01/998225194" TargetMode="External"/><Relationship Id="rId1" Type="http://schemas.openxmlformats.org/officeDocument/2006/relationships/hyperlink" Target="https://podminky.urs.cz/item/CS_URS_2023_01/122151104" TargetMode="External"/><Relationship Id="rId6" Type="http://schemas.openxmlformats.org/officeDocument/2006/relationships/hyperlink" Target="https://podminky.urs.cz/item/CS_URS_2023_01/181451131" TargetMode="External"/><Relationship Id="rId11" Type="http://schemas.openxmlformats.org/officeDocument/2006/relationships/hyperlink" Target="https://podminky.urs.cz/item/CS_URS_2022_01/184802611" TargetMode="External"/><Relationship Id="rId5" Type="http://schemas.openxmlformats.org/officeDocument/2006/relationships/hyperlink" Target="https://podminky.urs.cz/item/CS_URS_2023_01/181151311" TargetMode="External"/><Relationship Id="rId15" Type="http://schemas.openxmlformats.org/officeDocument/2006/relationships/hyperlink" Target="https://podminky.urs.cz/item/CS_URS_2023_01/998225111" TargetMode="External"/><Relationship Id="rId10" Type="http://schemas.openxmlformats.org/officeDocument/2006/relationships/hyperlink" Target="https://podminky.urs.cz/item/CS_URS_2022_01/184802111" TargetMode="External"/><Relationship Id="rId4" Type="http://schemas.openxmlformats.org/officeDocument/2006/relationships/hyperlink" Target="https://podminky.urs.cz/item/CS_URS_2023_01/174111121" TargetMode="External"/><Relationship Id="rId9" Type="http://schemas.openxmlformats.org/officeDocument/2006/relationships/hyperlink" Target="https://podminky.urs.cz/item/CS_URS_2023_01/183403161" TargetMode="External"/><Relationship Id="rId14" Type="http://schemas.openxmlformats.org/officeDocument/2006/relationships/hyperlink" Target="https://podminky.urs.cz/item/CS_URS_2023_01/18585112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5804312" TargetMode="External"/><Relationship Id="rId13" Type="http://schemas.openxmlformats.org/officeDocument/2006/relationships/drawing" Target="../drawings/drawing8.xml"/><Relationship Id="rId3" Type="http://schemas.openxmlformats.org/officeDocument/2006/relationships/hyperlink" Target="https://podminky.urs.cz/item/CS_URS_2023_01/184801121" TargetMode="External"/><Relationship Id="rId7" Type="http://schemas.openxmlformats.org/officeDocument/2006/relationships/hyperlink" Target="https://podminky.urs.cz/item/CS_URS_2023_01/185804111" TargetMode="External"/><Relationship Id="rId12" Type="http://schemas.openxmlformats.org/officeDocument/2006/relationships/hyperlink" Target="https://podminky.urs.cz/item/CS_URS_2023_01/998225194" TargetMode="External"/><Relationship Id="rId2" Type="http://schemas.openxmlformats.org/officeDocument/2006/relationships/hyperlink" Target="https://podminky.urs.cz/item/CS_URS_2023_01/183404111" TargetMode="External"/><Relationship Id="rId1" Type="http://schemas.openxmlformats.org/officeDocument/2006/relationships/hyperlink" Target="https://podminky.urs.cz/item/CS_URS_2023_01/111103203" TargetMode="External"/><Relationship Id="rId6" Type="http://schemas.openxmlformats.org/officeDocument/2006/relationships/hyperlink" Target="https://podminky.urs.cz/item/CS_URS_2023_01/185803105" TargetMode="External"/><Relationship Id="rId11" Type="http://schemas.openxmlformats.org/officeDocument/2006/relationships/hyperlink" Target="https://podminky.urs.cz/item/CS_URS_2023_01/998225111" TargetMode="External"/><Relationship Id="rId5" Type="http://schemas.openxmlformats.org/officeDocument/2006/relationships/hyperlink" Target="https://podminky.urs.cz/item/CS_URS_2023_01/184911111" TargetMode="External"/><Relationship Id="rId10" Type="http://schemas.openxmlformats.org/officeDocument/2006/relationships/hyperlink" Target="https://podminky.urs.cz/item/CS_URS_2023_01/185851129" TargetMode="External"/><Relationship Id="rId4" Type="http://schemas.openxmlformats.org/officeDocument/2006/relationships/hyperlink" Target="https://podminky.urs.cz/item/CS_URS_2023_01/184806111" TargetMode="External"/><Relationship Id="rId9" Type="http://schemas.openxmlformats.org/officeDocument/2006/relationships/hyperlink" Target="https://podminky.urs.cz/item/CS_URS_2023_01/18585112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4812121" TargetMode="External"/><Relationship Id="rId13" Type="http://schemas.openxmlformats.org/officeDocument/2006/relationships/drawing" Target="../drawings/drawing9.xml"/><Relationship Id="rId3" Type="http://schemas.openxmlformats.org/officeDocument/2006/relationships/hyperlink" Target="https://podminky.urs.cz/item/CS_URS_2023_01/184102213" TargetMode="External"/><Relationship Id="rId7" Type="http://schemas.openxmlformats.org/officeDocument/2006/relationships/hyperlink" Target="https://podminky.urs.cz/item/CS_URS_2023_01/184801121" TargetMode="External"/><Relationship Id="rId12" Type="http://schemas.openxmlformats.org/officeDocument/2006/relationships/hyperlink" Target="https://podminky.urs.cz/item/CS_URS_2023_01/998231311" TargetMode="External"/><Relationship Id="rId2" Type="http://schemas.openxmlformats.org/officeDocument/2006/relationships/hyperlink" Target="https://podminky.urs.cz/item/CS_URS_2023_01/131251100" TargetMode="External"/><Relationship Id="rId1" Type="http://schemas.openxmlformats.org/officeDocument/2006/relationships/hyperlink" Target="https://podminky.urs.cz/item/CS_URS_2023_01/122151102" TargetMode="External"/><Relationship Id="rId6" Type="http://schemas.openxmlformats.org/officeDocument/2006/relationships/hyperlink" Target="https://podminky.urs.cz/item/CS_URS_2022_01/184501131" TargetMode="External"/><Relationship Id="rId11" Type="http://schemas.openxmlformats.org/officeDocument/2006/relationships/hyperlink" Target="https://podminky.urs.cz/item/CS_URS_2023_01/997013655R" TargetMode="External"/><Relationship Id="rId5" Type="http://schemas.openxmlformats.org/officeDocument/2006/relationships/hyperlink" Target="https://podminky.urs.cz/item/CS_URS_2023_01/184215133" TargetMode="External"/><Relationship Id="rId10" Type="http://schemas.openxmlformats.org/officeDocument/2006/relationships/hyperlink" Target="https://podminky.urs.cz/item/CS_URS_2023_01/185851121" TargetMode="External"/><Relationship Id="rId4" Type="http://schemas.openxmlformats.org/officeDocument/2006/relationships/hyperlink" Target="https://podminky.urs.cz/item/CS_URS_2023_01/184201111" TargetMode="External"/><Relationship Id="rId9" Type="http://schemas.openxmlformats.org/officeDocument/2006/relationships/hyperlink" Target="https://podminky.urs.cz/item/CS_URS_2023_01/18491143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8"/>
  <sheetViews>
    <sheetView showGridLines="0" workbookViewId="0"/>
  </sheetViews>
  <sheetFormatPr defaultRowHeight="14.4"/>
  <cols>
    <col min="1" max="1" width="8.33203125" customWidth="1"/>
    <col min="2" max="2" width="1.6640625" customWidth="1"/>
    <col min="3" max="3" width="4.1328125" customWidth="1"/>
    <col min="4" max="33" width="2.6640625" customWidth="1"/>
    <col min="34" max="34" width="3.33203125" customWidth="1"/>
    <col min="35" max="35" width="31.6640625" customWidth="1"/>
    <col min="36" max="37" width="2.46484375" customWidth="1"/>
    <col min="38" max="38" width="8.33203125" customWidth="1"/>
    <col min="39" max="39" width="3.33203125" customWidth="1"/>
    <col min="40" max="40" width="13.33203125" customWidth="1"/>
    <col min="41" max="41" width="7.46484375" customWidth="1"/>
    <col min="42" max="42" width="4.1328125" customWidth="1"/>
    <col min="43" max="43" width="15.6640625" customWidth="1"/>
    <col min="44" max="44" width="13.6640625" customWidth="1"/>
    <col min="45" max="47" width="25.7968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328125" hidden="1" customWidth="1"/>
    <col min="54" max="54" width="25" hidden="1" customWidth="1"/>
    <col min="55" max="55" width="21.6640625" hidden="1" customWidth="1"/>
    <col min="56" max="56" width="19.1328125" hidden="1" customWidth="1"/>
    <col min="57" max="57" width="66.46484375" customWidth="1"/>
    <col min="71" max="91" width="9.33203125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209"/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6" t="s">
        <v>6</v>
      </c>
      <c r="BT2" s="16" t="s">
        <v>7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08" t="s">
        <v>14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R5" s="19"/>
      <c r="BE5" s="205" t="s">
        <v>15</v>
      </c>
      <c r="BS5" s="16" t="s">
        <v>6</v>
      </c>
    </row>
    <row r="6" spans="1:74" ht="37" customHeight="1">
      <c r="B6" s="19"/>
      <c r="D6" s="25" t="s">
        <v>16</v>
      </c>
      <c r="K6" s="210" t="s">
        <v>17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R6" s="19"/>
      <c r="BE6" s="206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06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06"/>
      <c r="BS8" s="16" t="s">
        <v>6</v>
      </c>
    </row>
    <row r="9" spans="1:74" ht="14.4" customHeight="1">
      <c r="B9" s="19"/>
      <c r="AR9" s="19"/>
      <c r="BE9" s="206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06"/>
      <c r="BS10" s="16" t="s">
        <v>6</v>
      </c>
    </row>
    <row r="11" spans="1:74" ht="18.45" customHeight="1">
      <c r="B11" s="19"/>
      <c r="E11" s="24" t="s">
        <v>28</v>
      </c>
      <c r="AK11" s="26" t="s">
        <v>29</v>
      </c>
      <c r="AN11" s="24" t="s">
        <v>30</v>
      </c>
      <c r="AR11" s="19"/>
      <c r="BE11" s="206"/>
      <c r="BS11" s="16" t="s">
        <v>6</v>
      </c>
    </row>
    <row r="12" spans="1:74" ht="7" customHeight="1">
      <c r="B12" s="19"/>
      <c r="AR12" s="19"/>
      <c r="BE12" s="206"/>
      <c r="BS12" s="16" t="s">
        <v>6</v>
      </c>
    </row>
    <row r="13" spans="1:74" ht="12" customHeight="1">
      <c r="B13" s="19"/>
      <c r="D13" s="26" t="s">
        <v>31</v>
      </c>
      <c r="AK13" s="26" t="s">
        <v>26</v>
      </c>
      <c r="AN13" s="28" t="s">
        <v>32</v>
      </c>
      <c r="AR13" s="19"/>
      <c r="BE13" s="206"/>
      <c r="BS13" s="16" t="s">
        <v>6</v>
      </c>
    </row>
    <row r="14" spans="1:74" ht="12.3">
      <c r="B14" s="19"/>
      <c r="E14" s="211" t="s">
        <v>32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6" t="s">
        <v>29</v>
      </c>
      <c r="AN14" s="28" t="s">
        <v>32</v>
      </c>
      <c r="AR14" s="19"/>
      <c r="BE14" s="206"/>
      <c r="BS14" s="16" t="s">
        <v>6</v>
      </c>
    </row>
    <row r="15" spans="1:74" ht="7" customHeight="1">
      <c r="B15" s="19"/>
      <c r="AR15" s="19"/>
      <c r="BE15" s="206"/>
      <c r="BS15" s="16" t="s">
        <v>4</v>
      </c>
    </row>
    <row r="16" spans="1:74" ht="12" customHeight="1">
      <c r="B16" s="19"/>
      <c r="D16" s="26" t="s">
        <v>33</v>
      </c>
      <c r="AK16" s="26" t="s">
        <v>26</v>
      </c>
      <c r="AN16" s="24" t="s">
        <v>34</v>
      </c>
      <c r="AR16" s="19"/>
      <c r="BE16" s="206"/>
      <c r="BS16" s="16" t="s">
        <v>4</v>
      </c>
    </row>
    <row r="17" spans="2:71" ht="18.45" customHeight="1">
      <c r="B17" s="19"/>
      <c r="E17" s="24" t="s">
        <v>35</v>
      </c>
      <c r="AK17" s="26" t="s">
        <v>29</v>
      </c>
      <c r="AN17" s="24" t="s">
        <v>36</v>
      </c>
      <c r="AR17" s="19"/>
      <c r="BE17" s="206"/>
      <c r="BS17" s="16" t="s">
        <v>37</v>
      </c>
    </row>
    <row r="18" spans="2:71" ht="7" customHeight="1">
      <c r="B18" s="19"/>
      <c r="AR18" s="19"/>
      <c r="BE18" s="206"/>
      <c r="BS18" s="16" t="s">
        <v>6</v>
      </c>
    </row>
    <row r="19" spans="2:71" ht="12" customHeight="1">
      <c r="B19" s="19"/>
      <c r="D19" s="26" t="s">
        <v>38</v>
      </c>
      <c r="AK19" s="26" t="s">
        <v>26</v>
      </c>
      <c r="AN19" s="24" t="s">
        <v>19</v>
      </c>
      <c r="AR19" s="19"/>
      <c r="BE19" s="206"/>
      <c r="BS19" s="16" t="s">
        <v>6</v>
      </c>
    </row>
    <row r="20" spans="2:71" ht="18.45" customHeight="1">
      <c r="B20" s="19"/>
      <c r="E20" s="24" t="s">
        <v>39</v>
      </c>
      <c r="AK20" s="26" t="s">
        <v>29</v>
      </c>
      <c r="AN20" s="24" t="s">
        <v>19</v>
      </c>
      <c r="AR20" s="19"/>
      <c r="BE20" s="206"/>
      <c r="BS20" s="16" t="s">
        <v>37</v>
      </c>
    </row>
    <row r="21" spans="2:71" ht="7" customHeight="1">
      <c r="B21" s="19"/>
      <c r="AR21" s="19"/>
      <c r="BE21" s="206"/>
    </row>
    <row r="22" spans="2:71" ht="12" customHeight="1">
      <c r="B22" s="19"/>
      <c r="D22" s="26" t="s">
        <v>40</v>
      </c>
      <c r="AR22" s="19"/>
      <c r="BE22" s="206"/>
    </row>
    <row r="23" spans="2:71" ht="47.25" customHeight="1">
      <c r="B23" s="19"/>
      <c r="E23" s="213" t="s">
        <v>41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9"/>
      <c r="BE23" s="206"/>
    </row>
    <row r="24" spans="2:71" ht="7" customHeight="1">
      <c r="B24" s="19"/>
      <c r="AR24" s="19"/>
      <c r="BE24" s="206"/>
    </row>
    <row r="25" spans="2:71" ht="7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6"/>
    </row>
    <row r="26" spans="2:71" s="1" customFormat="1" ht="25.9" customHeight="1">
      <c r="B26" s="31"/>
      <c r="D26" s="32" t="s">
        <v>42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4">
        <f>ROUND(AG54,2)</f>
        <v>0</v>
      </c>
      <c r="AL26" s="215"/>
      <c r="AM26" s="215"/>
      <c r="AN26" s="215"/>
      <c r="AO26" s="215"/>
      <c r="AR26" s="31"/>
      <c r="BE26" s="206"/>
    </row>
    <row r="27" spans="2:71" s="1" customFormat="1" ht="7" customHeight="1">
      <c r="B27" s="31"/>
      <c r="AR27" s="31"/>
      <c r="BE27" s="206"/>
    </row>
    <row r="28" spans="2:71" s="1" customFormat="1" ht="12.3">
      <c r="B28" s="31"/>
      <c r="L28" s="216" t="s">
        <v>43</v>
      </c>
      <c r="M28" s="216"/>
      <c r="N28" s="216"/>
      <c r="O28" s="216"/>
      <c r="P28" s="216"/>
      <c r="W28" s="216" t="s">
        <v>44</v>
      </c>
      <c r="X28" s="216"/>
      <c r="Y28" s="216"/>
      <c r="Z28" s="216"/>
      <c r="AA28" s="216"/>
      <c r="AB28" s="216"/>
      <c r="AC28" s="216"/>
      <c r="AD28" s="216"/>
      <c r="AE28" s="216"/>
      <c r="AK28" s="216" t="s">
        <v>45</v>
      </c>
      <c r="AL28" s="216"/>
      <c r="AM28" s="216"/>
      <c r="AN28" s="216"/>
      <c r="AO28" s="216"/>
      <c r="AR28" s="31"/>
      <c r="BE28" s="206"/>
    </row>
    <row r="29" spans="2:71" s="2" customFormat="1" ht="14.4" customHeight="1">
      <c r="B29" s="35"/>
      <c r="D29" s="26" t="s">
        <v>46</v>
      </c>
      <c r="F29" s="26" t="s">
        <v>47</v>
      </c>
      <c r="L29" s="219">
        <v>0.21</v>
      </c>
      <c r="M29" s="218"/>
      <c r="N29" s="218"/>
      <c r="O29" s="218"/>
      <c r="P29" s="218"/>
      <c r="W29" s="217">
        <f>ROUND(AZ54, 2)</f>
        <v>0</v>
      </c>
      <c r="X29" s="218"/>
      <c r="Y29" s="218"/>
      <c r="Z29" s="218"/>
      <c r="AA29" s="218"/>
      <c r="AB29" s="218"/>
      <c r="AC29" s="218"/>
      <c r="AD29" s="218"/>
      <c r="AE29" s="218"/>
      <c r="AK29" s="217">
        <f>ROUND(AV54, 2)</f>
        <v>0</v>
      </c>
      <c r="AL29" s="218"/>
      <c r="AM29" s="218"/>
      <c r="AN29" s="218"/>
      <c r="AO29" s="218"/>
      <c r="AR29" s="35"/>
      <c r="BE29" s="207"/>
    </row>
    <row r="30" spans="2:71" s="2" customFormat="1" ht="14.4" customHeight="1">
      <c r="B30" s="35"/>
      <c r="F30" s="26" t="s">
        <v>48</v>
      </c>
      <c r="L30" s="219">
        <v>0.15</v>
      </c>
      <c r="M30" s="218"/>
      <c r="N30" s="218"/>
      <c r="O30" s="218"/>
      <c r="P30" s="218"/>
      <c r="W30" s="217">
        <f>ROUND(BA54, 2)</f>
        <v>0</v>
      </c>
      <c r="X30" s="218"/>
      <c r="Y30" s="218"/>
      <c r="Z30" s="218"/>
      <c r="AA30" s="218"/>
      <c r="AB30" s="218"/>
      <c r="AC30" s="218"/>
      <c r="AD30" s="218"/>
      <c r="AE30" s="218"/>
      <c r="AK30" s="217">
        <f>ROUND(AW54, 2)</f>
        <v>0</v>
      </c>
      <c r="AL30" s="218"/>
      <c r="AM30" s="218"/>
      <c r="AN30" s="218"/>
      <c r="AO30" s="218"/>
      <c r="AR30" s="35"/>
      <c r="BE30" s="207"/>
    </row>
    <row r="31" spans="2:71" s="2" customFormat="1" ht="14.4" hidden="1" customHeight="1">
      <c r="B31" s="35"/>
      <c r="F31" s="26" t="s">
        <v>49</v>
      </c>
      <c r="L31" s="219">
        <v>0.21</v>
      </c>
      <c r="M31" s="218"/>
      <c r="N31" s="218"/>
      <c r="O31" s="218"/>
      <c r="P31" s="218"/>
      <c r="W31" s="217">
        <f>ROUND(BB54, 2)</f>
        <v>0</v>
      </c>
      <c r="X31" s="218"/>
      <c r="Y31" s="218"/>
      <c r="Z31" s="218"/>
      <c r="AA31" s="218"/>
      <c r="AB31" s="218"/>
      <c r="AC31" s="218"/>
      <c r="AD31" s="218"/>
      <c r="AE31" s="218"/>
      <c r="AK31" s="217">
        <v>0</v>
      </c>
      <c r="AL31" s="218"/>
      <c r="AM31" s="218"/>
      <c r="AN31" s="218"/>
      <c r="AO31" s="218"/>
      <c r="AR31" s="35"/>
      <c r="BE31" s="207"/>
    </row>
    <row r="32" spans="2:71" s="2" customFormat="1" ht="14.4" hidden="1" customHeight="1">
      <c r="B32" s="35"/>
      <c r="F32" s="26" t="s">
        <v>50</v>
      </c>
      <c r="L32" s="219">
        <v>0.15</v>
      </c>
      <c r="M32" s="218"/>
      <c r="N32" s="218"/>
      <c r="O32" s="218"/>
      <c r="P32" s="218"/>
      <c r="W32" s="217">
        <f>ROUND(BC54, 2)</f>
        <v>0</v>
      </c>
      <c r="X32" s="218"/>
      <c r="Y32" s="218"/>
      <c r="Z32" s="218"/>
      <c r="AA32" s="218"/>
      <c r="AB32" s="218"/>
      <c r="AC32" s="218"/>
      <c r="AD32" s="218"/>
      <c r="AE32" s="218"/>
      <c r="AK32" s="217">
        <v>0</v>
      </c>
      <c r="AL32" s="218"/>
      <c r="AM32" s="218"/>
      <c r="AN32" s="218"/>
      <c r="AO32" s="218"/>
      <c r="AR32" s="35"/>
      <c r="BE32" s="207"/>
    </row>
    <row r="33" spans="2:44" s="2" customFormat="1" ht="14.4" hidden="1" customHeight="1">
      <c r="B33" s="35"/>
      <c r="F33" s="26" t="s">
        <v>51</v>
      </c>
      <c r="L33" s="219">
        <v>0</v>
      </c>
      <c r="M33" s="218"/>
      <c r="N33" s="218"/>
      <c r="O33" s="218"/>
      <c r="P33" s="218"/>
      <c r="W33" s="217">
        <f>ROUND(BD54, 2)</f>
        <v>0</v>
      </c>
      <c r="X33" s="218"/>
      <c r="Y33" s="218"/>
      <c r="Z33" s="218"/>
      <c r="AA33" s="218"/>
      <c r="AB33" s="218"/>
      <c r="AC33" s="218"/>
      <c r="AD33" s="218"/>
      <c r="AE33" s="218"/>
      <c r="AK33" s="217">
        <v>0</v>
      </c>
      <c r="AL33" s="218"/>
      <c r="AM33" s="218"/>
      <c r="AN33" s="218"/>
      <c r="AO33" s="218"/>
      <c r="AR33" s="35"/>
    </row>
    <row r="34" spans="2:44" s="1" customFormat="1" ht="7" customHeight="1">
      <c r="B34" s="31"/>
      <c r="AR34" s="31"/>
    </row>
    <row r="35" spans="2:44" s="1" customFormat="1" ht="25.9" customHeight="1">
      <c r="B35" s="31"/>
      <c r="C35" s="36"/>
      <c r="D35" s="37" t="s">
        <v>52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53</v>
      </c>
      <c r="U35" s="38"/>
      <c r="V35" s="38"/>
      <c r="W35" s="38"/>
      <c r="X35" s="223" t="s">
        <v>54</v>
      </c>
      <c r="Y35" s="221"/>
      <c r="Z35" s="221"/>
      <c r="AA35" s="221"/>
      <c r="AB35" s="221"/>
      <c r="AC35" s="38"/>
      <c r="AD35" s="38"/>
      <c r="AE35" s="38"/>
      <c r="AF35" s="38"/>
      <c r="AG35" s="38"/>
      <c r="AH35" s="38"/>
      <c r="AI35" s="38"/>
      <c r="AJ35" s="38"/>
      <c r="AK35" s="220">
        <f>SUM(AK26:AK33)</f>
        <v>0</v>
      </c>
      <c r="AL35" s="221"/>
      <c r="AM35" s="221"/>
      <c r="AN35" s="221"/>
      <c r="AO35" s="222"/>
      <c r="AP35" s="36"/>
      <c r="AQ35" s="36"/>
      <c r="AR35" s="31"/>
    </row>
    <row r="36" spans="2:44" s="1" customFormat="1" ht="7" customHeight="1">
      <c r="B36" s="31"/>
      <c r="AR36" s="31"/>
    </row>
    <row r="37" spans="2:44" s="1" customFormat="1" ht="7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7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5" customHeight="1">
      <c r="B42" s="31"/>
      <c r="C42" s="20" t="s">
        <v>55</v>
      </c>
      <c r="AR42" s="31"/>
    </row>
    <row r="43" spans="2:44" s="1" customFormat="1" ht="7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210081-V</v>
      </c>
      <c r="AR44" s="44"/>
    </row>
    <row r="45" spans="2:44" s="4" customFormat="1" ht="37" customHeight="1">
      <c r="B45" s="45"/>
      <c r="C45" s="46" t="s">
        <v>16</v>
      </c>
      <c r="L45" s="202" t="str">
        <f>K6</f>
        <v>Stavební úprava prostoru mezi tř. 17. listopadu a ulicí Nedbalovou v Karviné</v>
      </c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R45" s="45"/>
    </row>
    <row r="46" spans="2:44" s="1" customFormat="1" ht="7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>Karviná</v>
      </c>
      <c r="AI47" s="26" t="s">
        <v>23</v>
      </c>
      <c r="AM47" s="227" t="str">
        <f>IF(AN8= "","",AN8)</f>
        <v>14. 4. 2022</v>
      </c>
      <c r="AN47" s="227"/>
      <c r="AR47" s="31"/>
    </row>
    <row r="48" spans="2:44" s="1" customFormat="1" ht="7" customHeight="1">
      <c r="B48" s="31"/>
      <c r="AR48" s="31"/>
    </row>
    <row r="49" spans="1:91" s="1" customFormat="1" ht="15.15" customHeight="1">
      <c r="B49" s="31"/>
      <c r="C49" s="26" t="s">
        <v>25</v>
      </c>
      <c r="L49" s="3" t="str">
        <f>IF(E11= "","",E11)</f>
        <v>Statutární město Karviná</v>
      </c>
      <c r="AI49" s="26" t="s">
        <v>33</v>
      </c>
      <c r="AM49" s="228" t="str">
        <f>IF(E17="","",E17)</f>
        <v>Dopravoprojekt Ostrava a.s.</v>
      </c>
      <c r="AN49" s="229"/>
      <c r="AO49" s="229"/>
      <c r="AP49" s="229"/>
      <c r="AR49" s="31"/>
      <c r="AS49" s="230" t="s">
        <v>56</v>
      </c>
      <c r="AT49" s="231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15" customHeight="1">
      <c r="B50" s="31"/>
      <c r="C50" s="26" t="s">
        <v>31</v>
      </c>
      <c r="L50" s="3" t="str">
        <f>IF(E14= "Vyplň údaj","",E14)</f>
        <v/>
      </c>
      <c r="AI50" s="26" t="s">
        <v>38</v>
      </c>
      <c r="AM50" s="228" t="str">
        <f>IF(E20="","",E20)</f>
        <v xml:space="preserve"> </v>
      </c>
      <c r="AN50" s="229"/>
      <c r="AO50" s="229"/>
      <c r="AP50" s="229"/>
      <c r="AR50" s="31"/>
      <c r="AS50" s="232"/>
      <c r="AT50" s="233"/>
      <c r="BD50" s="52"/>
    </row>
    <row r="51" spans="1:91" s="1" customFormat="1" ht="10.8" customHeight="1">
      <c r="B51" s="31"/>
      <c r="AR51" s="31"/>
      <c r="AS51" s="232"/>
      <c r="AT51" s="233"/>
      <c r="BD51" s="52"/>
    </row>
    <row r="52" spans="1:91" s="1" customFormat="1" ht="29.25" customHeight="1">
      <c r="B52" s="31"/>
      <c r="C52" s="198" t="s">
        <v>57</v>
      </c>
      <c r="D52" s="199"/>
      <c r="E52" s="199"/>
      <c r="F52" s="199"/>
      <c r="G52" s="199"/>
      <c r="H52" s="53"/>
      <c r="I52" s="201" t="s">
        <v>58</v>
      </c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226" t="s">
        <v>59</v>
      </c>
      <c r="AH52" s="199"/>
      <c r="AI52" s="199"/>
      <c r="AJ52" s="199"/>
      <c r="AK52" s="199"/>
      <c r="AL52" s="199"/>
      <c r="AM52" s="199"/>
      <c r="AN52" s="201" t="s">
        <v>60</v>
      </c>
      <c r="AO52" s="199"/>
      <c r="AP52" s="199"/>
      <c r="AQ52" s="54" t="s">
        <v>61</v>
      </c>
      <c r="AR52" s="31"/>
      <c r="AS52" s="55" t="s">
        <v>62</v>
      </c>
      <c r="AT52" s="56" t="s">
        <v>63</v>
      </c>
      <c r="AU52" s="56" t="s">
        <v>64</v>
      </c>
      <c r="AV52" s="56" t="s">
        <v>65</v>
      </c>
      <c r="AW52" s="56" t="s">
        <v>66</v>
      </c>
      <c r="AX52" s="56" t="s">
        <v>67</v>
      </c>
      <c r="AY52" s="56" t="s">
        <v>68</v>
      </c>
      <c r="AZ52" s="56" t="s">
        <v>69</v>
      </c>
      <c r="BA52" s="56" t="s">
        <v>70</v>
      </c>
      <c r="BB52" s="56" t="s">
        <v>71</v>
      </c>
      <c r="BC52" s="56" t="s">
        <v>72</v>
      </c>
      <c r="BD52" s="57" t="s">
        <v>73</v>
      </c>
    </row>
    <row r="53" spans="1:91" s="1" customFormat="1" ht="10.8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" customHeight="1">
      <c r="B54" s="59"/>
      <c r="C54" s="60" t="s">
        <v>74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04">
        <f>ROUND(SUM(AG55:AG66),2)</f>
        <v>0</v>
      </c>
      <c r="AH54" s="204"/>
      <c r="AI54" s="204"/>
      <c r="AJ54" s="204"/>
      <c r="AK54" s="204"/>
      <c r="AL54" s="204"/>
      <c r="AM54" s="204"/>
      <c r="AN54" s="234">
        <f t="shared" ref="AN54:AN66" si="0">SUM(AG54,AT54)</f>
        <v>0</v>
      </c>
      <c r="AO54" s="234"/>
      <c r="AP54" s="234"/>
      <c r="AQ54" s="63" t="s">
        <v>19</v>
      </c>
      <c r="AR54" s="59"/>
      <c r="AS54" s="64">
        <f>ROUND(SUM(AS55:AS66),2)</f>
        <v>0</v>
      </c>
      <c r="AT54" s="65">
        <f t="shared" ref="AT54:AT66" si="1">ROUND(SUM(AV54:AW54),2)</f>
        <v>0</v>
      </c>
      <c r="AU54" s="66">
        <f>ROUND(SUM(AU55:AU66),5)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ROUND(SUM(AZ55:AZ66),2)</f>
        <v>0</v>
      </c>
      <c r="BA54" s="65">
        <f>ROUND(SUM(BA55:BA66),2)</f>
        <v>0</v>
      </c>
      <c r="BB54" s="65">
        <f>ROUND(SUM(BB55:BB66),2)</f>
        <v>0</v>
      </c>
      <c r="BC54" s="65">
        <f>ROUND(SUM(BC55:BC66),2)</f>
        <v>0</v>
      </c>
      <c r="BD54" s="67">
        <f>ROUND(SUM(BD55:BD66),2)</f>
        <v>0</v>
      </c>
      <c r="BS54" s="68" t="s">
        <v>75</v>
      </c>
      <c r="BT54" s="68" t="s">
        <v>76</v>
      </c>
      <c r="BU54" s="69" t="s">
        <v>77</v>
      </c>
      <c r="BV54" s="68" t="s">
        <v>78</v>
      </c>
      <c r="BW54" s="68" t="s">
        <v>5</v>
      </c>
      <c r="BX54" s="68" t="s">
        <v>79</v>
      </c>
      <c r="CL54" s="68" t="s">
        <v>19</v>
      </c>
    </row>
    <row r="55" spans="1:91" s="6" customFormat="1" ht="16.5" customHeight="1">
      <c r="A55" s="70" t="s">
        <v>80</v>
      </c>
      <c r="B55" s="71"/>
      <c r="C55" s="72"/>
      <c r="D55" s="200" t="s">
        <v>81</v>
      </c>
      <c r="E55" s="200"/>
      <c r="F55" s="200"/>
      <c r="G55" s="200"/>
      <c r="H55" s="200"/>
      <c r="I55" s="73"/>
      <c r="J55" s="200" t="s">
        <v>82</v>
      </c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24">
        <f>'SO 000 - Všeobecné položky'!J30</f>
        <v>0</v>
      </c>
      <c r="AH55" s="225"/>
      <c r="AI55" s="225"/>
      <c r="AJ55" s="225"/>
      <c r="AK55" s="225"/>
      <c r="AL55" s="225"/>
      <c r="AM55" s="225"/>
      <c r="AN55" s="224">
        <f t="shared" si="0"/>
        <v>0</v>
      </c>
      <c r="AO55" s="225"/>
      <c r="AP55" s="225"/>
      <c r="AQ55" s="74" t="s">
        <v>83</v>
      </c>
      <c r="AR55" s="71"/>
      <c r="AS55" s="75">
        <v>0</v>
      </c>
      <c r="AT55" s="76">
        <f t="shared" si="1"/>
        <v>0</v>
      </c>
      <c r="AU55" s="77">
        <f>'SO 000 - Všeobecné položky'!P85</f>
        <v>0</v>
      </c>
      <c r="AV55" s="76">
        <f>'SO 000 - Všeobecné položky'!J33</f>
        <v>0</v>
      </c>
      <c r="AW55" s="76">
        <f>'SO 000 - Všeobecné položky'!J34</f>
        <v>0</v>
      </c>
      <c r="AX55" s="76">
        <f>'SO 000 - Všeobecné položky'!J35</f>
        <v>0</v>
      </c>
      <c r="AY55" s="76">
        <f>'SO 000 - Všeobecné položky'!J36</f>
        <v>0</v>
      </c>
      <c r="AZ55" s="76">
        <f>'SO 000 - Všeobecné položky'!F33</f>
        <v>0</v>
      </c>
      <c r="BA55" s="76">
        <f>'SO 000 - Všeobecné položky'!F34</f>
        <v>0</v>
      </c>
      <c r="BB55" s="76">
        <f>'SO 000 - Všeobecné položky'!F35</f>
        <v>0</v>
      </c>
      <c r="BC55" s="76">
        <f>'SO 000 - Všeobecné položky'!F36</f>
        <v>0</v>
      </c>
      <c r="BD55" s="78">
        <f>'SO 000 - Všeobecné položky'!F37</f>
        <v>0</v>
      </c>
      <c r="BT55" s="79" t="s">
        <v>84</v>
      </c>
      <c r="BV55" s="79" t="s">
        <v>78</v>
      </c>
      <c r="BW55" s="79" t="s">
        <v>85</v>
      </c>
      <c r="BX55" s="79" t="s">
        <v>5</v>
      </c>
      <c r="CL55" s="79" t="s">
        <v>19</v>
      </c>
      <c r="CM55" s="79" t="s">
        <v>86</v>
      </c>
    </row>
    <row r="56" spans="1:91" s="6" customFormat="1" ht="16.5" customHeight="1">
      <c r="A56" s="70" t="s">
        <v>80</v>
      </c>
      <c r="B56" s="71"/>
      <c r="C56" s="72"/>
      <c r="D56" s="200" t="s">
        <v>87</v>
      </c>
      <c r="E56" s="200"/>
      <c r="F56" s="200"/>
      <c r="G56" s="200"/>
      <c r="H56" s="200"/>
      <c r="I56" s="73"/>
      <c r="J56" s="200" t="s">
        <v>88</v>
      </c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  <c r="AG56" s="224">
        <f>'SO 020 - Příprava území'!J30</f>
        <v>0</v>
      </c>
      <c r="AH56" s="225"/>
      <c r="AI56" s="225"/>
      <c r="AJ56" s="225"/>
      <c r="AK56" s="225"/>
      <c r="AL56" s="225"/>
      <c r="AM56" s="225"/>
      <c r="AN56" s="224">
        <f t="shared" si="0"/>
        <v>0</v>
      </c>
      <c r="AO56" s="225"/>
      <c r="AP56" s="225"/>
      <c r="AQ56" s="74" t="s">
        <v>83</v>
      </c>
      <c r="AR56" s="71"/>
      <c r="AS56" s="75">
        <v>0</v>
      </c>
      <c r="AT56" s="76">
        <f t="shared" si="1"/>
        <v>0</v>
      </c>
      <c r="AU56" s="77">
        <f>'SO 020 - Příprava území'!P86</f>
        <v>0</v>
      </c>
      <c r="AV56" s="76">
        <f>'SO 020 - Příprava území'!J33</f>
        <v>0</v>
      </c>
      <c r="AW56" s="76">
        <f>'SO 020 - Příprava území'!J34</f>
        <v>0</v>
      </c>
      <c r="AX56" s="76">
        <f>'SO 020 - Příprava území'!J35</f>
        <v>0</v>
      </c>
      <c r="AY56" s="76">
        <f>'SO 020 - Příprava území'!J36</f>
        <v>0</v>
      </c>
      <c r="AZ56" s="76">
        <f>'SO 020 - Příprava území'!F33</f>
        <v>0</v>
      </c>
      <c r="BA56" s="76">
        <f>'SO 020 - Příprava území'!F34</f>
        <v>0</v>
      </c>
      <c r="BB56" s="76">
        <f>'SO 020 - Příprava území'!F35</f>
        <v>0</v>
      </c>
      <c r="BC56" s="76">
        <f>'SO 020 - Příprava území'!F36</f>
        <v>0</v>
      </c>
      <c r="BD56" s="78">
        <f>'SO 020 - Příprava území'!F37</f>
        <v>0</v>
      </c>
      <c r="BT56" s="79" t="s">
        <v>84</v>
      </c>
      <c r="BV56" s="79" t="s">
        <v>78</v>
      </c>
      <c r="BW56" s="79" t="s">
        <v>89</v>
      </c>
      <c r="BX56" s="79" t="s">
        <v>5</v>
      </c>
      <c r="CL56" s="79" t="s">
        <v>19</v>
      </c>
      <c r="CM56" s="79" t="s">
        <v>86</v>
      </c>
    </row>
    <row r="57" spans="1:91" s="6" customFormat="1" ht="24.75" customHeight="1">
      <c r="A57" s="70" t="s">
        <v>80</v>
      </c>
      <c r="B57" s="71"/>
      <c r="C57" s="72"/>
      <c r="D57" s="200" t="s">
        <v>90</v>
      </c>
      <c r="E57" s="200"/>
      <c r="F57" s="200"/>
      <c r="G57" s="200"/>
      <c r="H57" s="200"/>
      <c r="I57" s="73"/>
      <c r="J57" s="200" t="s">
        <v>91</v>
      </c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/>
      <c r="AD57" s="200"/>
      <c r="AE57" s="200"/>
      <c r="AF57" s="200"/>
      <c r="AG57" s="224">
        <f>'SO 020.1 - Příprava území...'!J30</f>
        <v>0</v>
      </c>
      <c r="AH57" s="225"/>
      <c r="AI57" s="225"/>
      <c r="AJ57" s="225"/>
      <c r="AK57" s="225"/>
      <c r="AL57" s="225"/>
      <c r="AM57" s="225"/>
      <c r="AN57" s="224">
        <f t="shared" si="0"/>
        <v>0</v>
      </c>
      <c r="AO57" s="225"/>
      <c r="AP57" s="225"/>
      <c r="AQ57" s="74" t="s">
        <v>83</v>
      </c>
      <c r="AR57" s="71"/>
      <c r="AS57" s="75">
        <v>0</v>
      </c>
      <c r="AT57" s="76">
        <f t="shared" si="1"/>
        <v>0</v>
      </c>
      <c r="AU57" s="77">
        <f>'SO 020.1 - Příprava území...'!P83</f>
        <v>0</v>
      </c>
      <c r="AV57" s="76">
        <f>'SO 020.1 - Příprava území...'!J33</f>
        <v>0</v>
      </c>
      <c r="AW57" s="76">
        <f>'SO 020.1 - Příprava území...'!J34</f>
        <v>0</v>
      </c>
      <c r="AX57" s="76">
        <f>'SO 020.1 - Příprava území...'!J35</f>
        <v>0</v>
      </c>
      <c r="AY57" s="76">
        <f>'SO 020.1 - Příprava území...'!J36</f>
        <v>0</v>
      </c>
      <c r="AZ57" s="76">
        <f>'SO 020.1 - Příprava území...'!F33</f>
        <v>0</v>
      </c>
      <c r="BA57" s="76">
        <f>'SO 020.1 - Příprava území...'!F34</f>
        <v>0</v>
      </c>
      <c r="BB57" s="76">
        <f>'SO 020.1 - Příprava území...'!F35</f>
        <v>0</v>
      </c>
      <c r="BC57" s="76">
        <f>'SO 020.1 - Příprava území...'!F36</f>
        <v>0</v>
      </c>
      <c r="BD57" s="78">
        <f>'SO 020.1 - Příprava území...'!F37</f>
        <v>0</v>
      </c>
      <c r="BT57" s="79" t="s">
        <v>84</v>
      </c>
      <c r="BV57" s="79" t="s">
        <v>78</v>
      </c>
      <c r="BW57" s="79" t="s">
        <v>92</v>
      </c>
      <c r="BX57" s="79" t="s">
        <v>5</v>
      </c>
      <c r="CL57" s="79" t="s">
        <v>19</v>
      </c>
      <c r="CM57" s="79" t="s">
        <v>86</v>
      </c>
    </row>
    <row r="58" spans="1:91" s="6" customFormat="1" ht="16.5" customHeight="1">
      <c r="A58" s="70" t="s">
        <v>80</v>
      </c>
      <c r="B58" s="71"/>
      <c r="C58" s="72"/>
      <c r="D58" s="200" t="s">
        <v>93</v>
      </c>
      <c r="E58" s="200"/>
      <c r="F58" s="200"/>
      <c r="G58" s="200"/>
      <c r="H58" s="200"/>
      <c r="I58" s="73"/>
      <c r="J58" s="200" t="s">
        <v>94</v>
      </c>
      <c r="K58" s="200"/>
      <c r="L58" s="200"/>
      <c r="M58" s="200"/>
      <c r="N58" s="200"/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0"/>
      <c r="AE58" s="200"/>
      <c r="AF58" s="200"/>
      <c r="AG58" s="224">
        <f>'SO 110 - Komunikace'!J30</f>
        <v>0</v>
      </c>
      <c r="AH58" s="225"/>
      <c r="AI58" s="225"/>
      <c r="AJ58" s="225"/>
      <c r="AK58" s="225"/>
      <c r="AL58" s="225"/>
      <c r="AM58" s="225"/>
      <c r="AN58" s="224">
        <f t="shared" si="0"/>
        <v>0</v>
      </c>
      <c r="AO58" s="225"/>
      <c r="AP58" s="225"/>
      <c r="AQ58" s="74" t="s">
        <v>83</v>
      </c>
      <c r="AR58" s="71"/>
      <c r="AS58" s="75">
        <v>0</v>
      </c>
      <c r="AT58" s="76">
        <f t="shared" si="1"/>
        <v>0</v>
      </c>
      <c r="AU58" s="77">
        <f>'SO 110 - Komunikace'!P89</f>
        <v>0</v>
      </c>
      <c r="AV58" s="76">
        <f>'SO 110 - Komunikace'!J33</f>
        <v>0</v>
      </c>
      <c r="AW58" s="76">
        <f>'SO 110 - Komunikace'!J34</f>
        <v>0</v>
      </c>
      <c r="AX58" s="76">
        <f>'SO 110 - Komunikace'!J35</f>
        <v>0</v>
      </c>
      <c r="AY58" s="76">
        <f>'SO 110 - Komunikace'!J36</f>
        <v>0</v>
      </c>
      <c r="AZ58" s="76">
        <f>'SO 110 - Komunikace'!F33</f>
        <v>0</v>
      </c>
      <c r="BA58" s="76">
        <f>'SO 110 - Komunikace'!F34</f>
        <v>0</v>
      </c>
      <c r="BB58" s="76">
        <f>'SO 110 - Komunikace'!F35</f>
        <v>0</v>
      </c>
      <c r="BC58" s="76">
        <f>'SO 110 - Komunikace'!F36</f>
        <v>0</v>
      </c>
      <c r="BD58" s="78">
        <f>'SO 110 - Komunikace'!F37</f>
        <v>0</v>
      </c>
      <c r="BT58" s="79" t="s">
        <v>84</v>
      </c>
      <c r="BV58" s="79" t="s">
        <v>78</v>
      </c>
      <c r="BW58" s="79" t="s">
        <v>95</v>
      </c>
      <c r="BX58" s="79" t="s">
        <v>5</v>
      </c>
      <c r="CL58" s="79" t="s">
        <v>19</v>
      </c>
      <c r="CM58" s="79" t="s">
        <v>86</v>
      </c>
    </row>
    <row r="59" spans="1:91" s="6" customFormat="1" ht="24.75" customHeight="1">
      <c r="A59" s="70" t="s">
        <v>80</v>
      </c>
      <c r="B59" s="71"/>
      <c r="C59" s="72"/>
      <c r="D59" s="200" t="s">
        <v>96</v>
      </c>
      <c r="E59" s="200"/>
      <c r="F59" s="200"/>
      <c r="G59" s="200"/>
      <c r="H59" s="200"/>
      <c r="I59" s="73"/>
      <c r="J59" s="200" t="s">
        <v>97</v>
      </c>
      <c r="K59" s="200"/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24">
        <f>'SO 110.1 - Komunikace- ne...'!J30</f>
        <v>0</v>
      </c>
      <c r="AH59" s="225"/>
      <c r="AI59" s="225"/>
      <c r="AJ59" s="225"/>
      <c r="AK59" s="225"/>
      <c r="AL59" s="225"/>
      <c r="AM59" s="225"/>
      <c r="AN59" s="224">
        <f t="shared" si="0"/>
        <v>0</v>
      </c>
      <c r="AO59" s="225"/>
      <c r="AP59" s="225"/>
      <c r="AQ59" s="74" t="s">
        <v>83</v>
      </c>
      <c r="AR59" s="71"/>
      <c r="AS59" s="75">
        <v>0</v>
      </c>
      <c r="AT59" s="76">
        <f t="shared" si="1"/>
        <v>0</v>
      </c>
      <c r="AU59" s="77">
        <f>'SO 110.1 - Komunikace- ne...'!P86</f>
        <v>0</v>
      </c>
      <c r="AV59" s="76">
        <f>'SO 110.1 - Komunikace- ne...'!J33</f>
        <v>0</v>
      </c>
      <c r="AW59" s="76">
        <f>'SO 110.1 - Komunikace- ne...'!J34</f>
        <v>0</v>
      </c>
      <c r="AX59" s="76">
        <f>'SO 110.1 - Komunikace- ne...'!J35</f>
        <v>0</v>
      </c>
      <c r="AY59" s="76">
        <f>'SO 110.1 - Komunikace- ne...'!J36</f>
        <v>0</v>
      </c>
      <c r="AZ59" s="76">
        <f>'SO 110.1 - Komunikace- ne...'!F33</f>
        <v>0</v>
      </c>
      <c r="BA59" s="76">
        <f>'SO 110.1 - Komunikace- ne...'!F34</f>
        <v>0</v>
      </c>
      <c r="BB59" s="76">
        <f>'SO 110.1 - Komunikace- ne...'!F35</f>
        <v>0</v>
      </c>
      <c r="BC59" s="76">
        <f>'SO 110.1 - Komunikace- ne...'!F36</f>
        <v>0</v>
      </c>
      <c r="BD59" s="78">
        <f>'SO 110.1 - Komunikace- ne...'!F37</f>
        <v>0</v>
      </c>
      <c r="BT59" s="79" t="s">
        <v>84</v>
      </c>
      <c r="BV59" s="79" t="s">
        <v>78</v>
      </c>
      <c r="BW59" s="79" t="s">
        <v>98</v>
      </c>
      <c r="BX59" s="79" t="s">
        <v>5</v>
      </c>
      <c r="CL59" s="79" t="s">
        <v>19</v>
      </c>
      <c r="CM59" s="79" t="s">
        <v>86</v>
      </c>
    </row>
    <row r="60" spans="1:91" s="6" customFormat="1" ht="16.5" customHeight="1">
      <c r="A60" s="70" t="s">
        <v>80</v>
      </c>
      <c r="B60" s="71"/>
      <c r="C60" s="72"/>
      <c r="D60" s="200" t="s">
        <v>99</v>
      </c>
      <c r="E60" s="200"/>
      <c r="F60" s="200"/>
      <c r="G60" s="200"/>
      <c r="H60" s="200"/>
      <c r="I60" s="73"/>
      <c r="J60" s="200" t="s">
        <v>100</v>
      </c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24">
        <f>'SO 801 - Vegetační úpravy'!J30</f>
        <v>0</v>
      </c>
      <c r="AH60" s="225"/>
      <c r="AI60" s="225"/>
      <c r="AJ60" s="225"/>
      <c r="AK60" s="225"/>
      <c r="AL60" s="225"/>
      <c r="AM60" s="225"/>
      <c r="AN60" s="224">
        <f t="shared" si="0"/>
        <v>0</v>
      </c>
      <c r="AO60" s="225"/>
      <c r="AP60" s="225"/>
      <c r="AQ60" s="74" t="s">
        <v>83</v>
      </c>
      <c r="AR60" s="71"/>
      <c r="AS60" s="75">
        <v>0</v>
      </c>
      <c r="AT60" s="76">
        <f t="shared" si="1"/>
        <v>0</v>
      </c>
      <c r="AU60" s="77">
        <f>'SO 801 - Vegetační úpravy'!P84</f>
        <v>0</v>
      </c>
      <c r="AV60" s="76">
        <f>'SO 801 - Vegetační úpravy'!J33</f>
        <v>0</v>
      </c>
      <c r="AW60" s="76">
        <f>'SO 801 - Vegetační úpravy'!J34</f>
        <v>0</v>
      </c>
      <c r="AX60" s="76">
        <f>'SO 801 - Vegetační úpravy'!J35</f>
        <v>0</v>
      </c>
      <c r="AY60" s="76">
        <f>'SO 801 - Vegetační úpravy'!J36</f>
        <v>0</v>
      </c>
      <c r="AZ60" s="76">
        <f>'SO 801 - Vegetační úpravy'!F33</f>
        <v>0</v>
      </c>
      <c r="BA60" s="76">
        <f>'SO 801 - Vegetační úpravy'!F34</f>
        <v>0</v>
      </c>
      <c r="BB60" s="76">
        <f>'SO 801 - Vegetační úpravy'!F35</f>
        <v>0</v>
      </c>
      <c r="BC60" s="76">
        <f>'SO 801 - Vegetační úpravy'!F36</f>
        <v>0</v>
      </c>
      <c r="BD60" s="78">
        <f>'SO 801 - Vegetační úpravy'!F37</f>
        <v>0</v>
      </c>
      <c r="BT60" s="79" t="s">
        <v>84</v>
      </c>
      <c r="BV60" s="79" t="s">
        <v>78</v>
      </c>
      <c r="BW60" s="79" t="s">
        <v>101</v>
      </c>
      <c r="BX60" s="79" t="s">
        <v>5</v>
      </c>
      <c r="CL60" s="79" t="s">
        <v>19</v>
      </c>
      <c r="CM60" s="79" t="s">
        <v>86</v>
      </c>
    </row>
    <row r="61" spans="1:91" s="6" customFormat="1" ht="24.75" customHeight="1">
      <c r="A61" s="70" t="s">
        <v>80</v>
      </c>
      <c r="B61" s="71"/>
      <c r="C61" s="72"/>
      <c r="D61" s="200" t="s">
        <v>102</v>
      </c>
      <c r="E61" s="200"/>
      <c r="F61" s="200"/>
      <c r="G61" s="200"/>
      <c r="H61" s="200"/>
      <c r="I61" s="73"/>
      <c r="J61" s="200" t="s">
        <v>103</v>
      </c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0"/>
      <c r="AB61" s="200"/>
      <c r="AC61" s="200"/>
      <c r="AD61" s="200"/>
      <c r="AE61" s="200"/>
      <c r="AF61" s="200"/>
      <c r="AG61" s="224">
        <f>'SO 801.1 - Následná péče'!J30</f>
        <v>0</v>
      </c>
      <c r="AH61" s="225"/>
      <c r="AI61" s="225"/>
      <c r="AJ61" s="225"/>
      <c r="AK61" s="225"/>
      <c r="AL61" s="225"/>
      <c r="AM61" s="225"/>
      <c r="AN61" s="224">
        <f t="shared" si="0"/>
        <v>0</v>
      </c>
      <c r="AO61" s="225"/>
      <c r="AP61" s="225"/>
      <c r="AQ61" s="74" t="s">
        <v>83</v>
      </c>
      <c r="AR61" s="71"/>
      <c r="AS61" s="75">
        <v>0</v>
      </c>
      <c r="AT61" s="76">
        <f t="shared" si="1"/>
        <v>0</v>
      </c>
      <c r="AU61" s="77">
        <f>'SO 801.1 - Následná péče'!P82</f>
        <v>0</v>
      </c>
      <c r="AV61" s="76">
        <f>'SO 801.1 - Následná péče'!J33</f>
        <v>0</v>
      </c>
      <c r="AW61" s="76">
        <f>'SO 801.1 - Následná péče'!J34</f>
        <v>0</v>
      </c>
      <c r="AX61" s="76">
        <f>'SO 801.1 - Následná péče'!J35</f>
        <v>0</v>
      </c>
      <c r="AY61" s="76">
        <f>'SO 801.1 - Následná péče'!J36</f>
        <v>0</v>
      </c>
      <c r="AZ61" s="76">
        <f>'SO 801.1 - Následná péče'!F33</f>
        <v>0</v>
      </c>
      <c r="BA61" s="76">
        <f>'SO 801.1 - Následná péče'!F34</f>
        <v>0</v>
      </c>
      <c r="BB61" s="76">
        <f>'SO 801.1 - Následná péče'!F35</f>
        <v>0</v>
      </c>
      <c r="BC61" s="76">
        <f>'SO 801.1 - Následná péče'!F36</f>
        <v>0</v>
      </c>
      <c r="BD61" s="78">
        <f>'SO 801.1 - Následná péče'!F37</f>
        <v>0</v>
      </c>
      <c r="BT61" s="79" t="s">
        <v>84</v>
      </c>
      <c r="BV61" s="79" t="s">
        <v>78</v>
      </c>
      <c r="BW61" s="79" t="s">
        <v>104</v>
      </c>
      <c r="BX61" s="79" t="s">
        <v>5</v>
      </c>
      <c r="CL61" s="79" t="s">
        <v>19</v>
      </c>
      <c r="CM61" s="79" t="s">
        <v>86</v>
      </c>
    </row>
    <row r="62" spans="1:91" s="6" customFormat="1" ht="16.5" customHeight="1">
      <c r="A62" s="70" t="s">
        <v>80</v>
      </c>
      <c r="B62" s="71"/>
      <c r="C62" s="72"/>
      <c r="D62" s="200" t="s">
        <v>105</v>
      </c>
      <c r="E62" s="200"/>
      <c r="F62" s="200"/>
      <c r="G62" s="200"/>
      <c r="H62" s="200"/>
      <c r="I62" s="73"/>
      <c r="J62" s="200" t="s">
        <v>106</v>
      </c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0"/>
      <c r="V62" s="200"/>
      <c r="W62" s="200"/>
      <c r="X62" s="200"/>
      <c r="Y62" s="200"/>
      <c r="Z62" s="200"/>
      <c r="AA62" s="200"/>
      <c r="AB62" s="200"/>
      <c r="AC62" s="200"/>
      <c r="AD62" s="200"/>
      <c r="AE62" s="200"/>
      <c r="AF62" s="200"/>
      <c r="AG62" s="224">
        <f>'SO 870 - Náhradní výsadba'!J30</f>
        <v>0</v>
      </c>
      <c r="AH62" s="225"/>
      <c r="AI62" s="225"/>
      <c r="AJ62" s="225"/>
      <c r="AK62" s="225"/>
      <c r="AL62" s="225"/>
      <c r="AM62" s="225"/>
      <c r="AN62" s="224">
        <f t="shared" si="0"/>
        <v>0</v>
      </c>
      <c r="AO62" s="225"/>
      <c r="AP62" s="225"/>
      <c r="AQ62" s="74" t="s">
        <v>83</v>
      </c>
      <c r="AR62" s="71"/>
      <c r="AS62" s="75">
        <v>0</v>
      </c>
      <c r="AT62" s="76">
        <f t="shared" si="1"/>
        <v>0</v>
      </c>
      <c r="AU62" s="77">
        <f>'SO 870 - Náhradní výsadba'!P84</f>
        <v>0</v>
      </c>
      <c r="AV62" s="76">
        <f>'SO 870 - Náhradní výsadba'!J33</f>
        <v>0</v>
      </c>
      <c r="AW62" s="76">
        <f>'SO 870 - Náhradní výsadba'!J34</f>
        <v>0</v>
      </c>
      <c r="AX62" s="76">
        <f>'SO 870 - Náhradní výsadba'!J35</f>
        <v>0</v>
      </c>
      <c r="AY62" s="76">
        <f>'SO 870 - Náhradní výsadba'!J36</f>
        <v>0</v>
      </c>
      <c r="AZ62" s="76">
        <f>'SO 870 - Náhradní výsadba'!F33</f>
        <v>0</v>
      </c>
      <c r="BA62" s="76">
        <f>'SO 870 - Náhradní výsadba'!F34</f>
        <v>0</v>
      </c>
      <c r="BB62" s="76">
        <f>'SO 870 - Náhradní výsadba'!F35</f>
        <v>0</v>
      </c>
      <c r="BC62" s="76">
        <f>'SO 870 - Náhradní výsadba'!F36</f>
        <v>0</v>
      </c>
      <c r="BD62" s="78">
        <f>'SO 870 - Náhradní výsadba'!F37</f>
        <v>0</v>
      </c>
      <c r="BT62" s="79" t="s">
        <v>84</v>
      </c>
      <c r="BV62" s="79" t="s">
        <v>78</v>
      </c>
      <c r="BW62" s="79" t="s">
        <v>107</v>
      </c>
      <c r="BX62" s="79" t="s">
        <v>5</v>
      </c>
      <c r="CL62" s="79" t="s">
        <v>19</v>
      </c>
      <c r="CM62" s="79" t="s">
        <v>86</v>
      </c>
    </row>
    <row r="63" spans="1:91" s="6" customFormat="1" ht="16.5" customHeight="1">
      <c r="A63" s="70" t="s">
        <v>80</v>
      </c>
      <c r="B63" s="71"/>
      <c r="C63" s="72"/>
      <c r="D63" s="200" t="s">
        <v>108</v>
      </c>
      <c r="E63" s="200"/>
      <c r="F63" s="200"/>
      <c r="G63" s="200"/>
      <c r="H63" s="200"/>
      <c r="I63" s="73"/>
      <c r="J63" s="200" t="s">
        <v>109</v>
      </c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200"/>
      <c r="W63" s="200"/>
      <c r="X63" s="200"/>
      <c r="Y63" s="200"/>
      <c r="Z63" s="200"/>
      <c r="AA63" s="200"/>
      <c r="AB63" s="200"/>
      <c r="AC63" s="200"/>
      <c r="AD63" s="200"/>
      <c r="AE63" s="200"/>
      <c r="AF63" s="200"/>
      <c r="AG63" s="224">
        <f>'SO 920 - Dětské hřiště'!J30</f>
        <v>0</v>
      </c>
      <c r="AH63" s="225"/>
      <c r="AI63" s="225"/>
      <c r="AJ63" s="225"/>
      <c r="AK63" s="225"/>
      <c r="AL63" s="225"/>
      <c r="AM63" s="225"/>
      <c r="AN63" s="224">
        <f t="shared" si="0"/>
        <v>0</v>
      </c>
      <c r="AO63" s="225"/>
      <c r="AP63" s="225"/>
      <c r="AQ63" s="74" t="s">
        <v>83</v>
      </c>
      <c r="AR63" s="71"/>
      <c r="AS63" s="75">
        <v>0</v>
      </c>
      <c r="AT63" s="76">
        <f t="shared" si="1"/>
        <v>0</v>
      </c>
      <c r="AU63" s="77">
        <f>'SO 920 - Dětské hřiště'!P88</f>
        <v>0</v>
      </c>
      <c r="AV63" s="76">
        <f>'SO 920 - Dětské hřiště'!J33</f>
        <v>0</v>
      </c>
      <c r="AW63" s="76">
        <f>'SO 920 - Dětské hřiště'!J34</f>
        <v>0</v>
      </c>
      <c r="AX63" s="76">
        <f>'SO 920 - Dětské hřiště'!J35</f>
        <v>0</v>
      </c>
      <c r="AY63" s="76">
        <f>'SO 920 - Dětské hřiště'!J36</f>
        <v>0</v>
      </c>
      <c r="AZ63" s="76">
        <f>'SO 920 - Dětské hřiště'!F33</f>
        <v>0</v>
      </c>
      <c r="BA63" s="76">
        <f>'SO 920 - Dětské hřiště'!F34</f>
        <v>0</v>
      </c>
      <c r="BB63" s="76">
        <f>'SO 920 - Dětské hřiště'!F35</f>
        <v>0</v>
      </c>
      <c r="BC63" s="76">
        <f>'SO 920 - Dětské hřiště'!F36</f>
        <v>0</v>
      </c>
      <c r="BD63" s="78">
        <f>'SO 920 - Dětské hřiště'!F37</f>
        <v>0</v>
      </c>
      <c r="BT63" s="79" t="s">
        <v>84</v>
      </c>
      <c r="BV63" s="79" t="s">
        <v>78</v>
      </c>
      <c r="BW63" s="79" t="s">
        <v>110</v>
      </c>
      <c r="BX63" s="79" t="s">
        <v>5</v>
      </c>
      <c r="CL63" s="79" t="s">
        <v>19</v>
      </c>
      <c r="CM63" s="79" t="s">
        <v>86</v>
      </c>
    </row>
    <row r="64" spans="1:91" s="6" customFormat="1" ht="16.5" customHeight="1">
      <c r="A64" s="70" t="s">
        <v>80</v>
      </c>
      <c r="B64" s="71"/>
      <c r="C64" s="72"/>
      <c r="D64" s="200" t="s">
        <v>111</v>
      </c>
      <c r="E64" s="200"/>
      <c r="F64" s="200"/>
      <c r="G64" s="200"/>
      <c r="H64" s="200"/>
      <c r="I64" s="73"/>
      <c r="J64" s="200" t="s">
        <v>112</v>
      </c>
      <c r="K64" s="200"/>
      <c r="L64" s="200"/>
      <c r="M64" s="200"/>
      <c r="N64" s="200"/>
      <c r="O64" s="200"/>
      <c r="P64" s="200"/>
      <c r="Q64" s="200"/>
      <c r="R64" s="200"/>
      <c r="S64" s="200"/>
      <c r="T64" s="200"/>
      <c r="U64" s="200"/>
      <c r="V64" s="200"/>
      <c r="W64" s="200"/>
      <c r="X64" s="200"/>
      <c r="Y64" s="200"/>
      <c r="Z64" s="200"/>
      <c r="AA64" s="200"/>
      <c r="AB64" s="200"/>
      <c r="AC64" s="200"/>
      <c r="AD64" s="200"/>
      <c r="AE64" s="200"/>
      <c r="AF64" s="200"/>
      <c r="AG64" s="224">
        <f>'SO 301 - Přípojky vpustí'!J30</f>
        <v>0</v>
      </c>
      <c r="AH64" s="225"/>
      <c r="AI64" s="225"/>
      <c r="AJ64" s="225"/>
      <c r="AK64" s="225"/>
      <c r="AL64" s="225"/>
      <c r="AM64" s="225"/>
      <c r="AN64" s="224">
        <f t="shared" si="0"/>
        <v>0</v>
      </c>
      <c r="AO64" s="225"/>
      <c r="AP64" s="225"/>
      <c r="AQ64" s="74" t="s">
        <v>83</v>
      </c>
      <c r="AR64" s="71"/>
      <c r="AS64" s="75">
        <v>0</v>
      </c>
      <c r="AT64" s="76">
        <f t="shared" si="1"/>
        <v>0</v>
      </c>
      <c r="AU64" s="77">
        <f>'SO 301 - Přípojky vpustí'!P87</f>
        <v>0</v>
      </c>
      <c r="AV64" s="76">
        <f>'SO 301 - Přípojky vpustí'!J33</f>
        <v>0</v>
      </c>
      <c r="AW64" s="76">
        <f>'SO 301 - Přípojky vpustí'!J34</f>
        <v>0</v>
      </c>
      <c r="AX64" s="76">
        <f>'SO 301 - Přípojky vpustí'!J35</f>
        <v>0</v>
      </c>
      <c r="AY64" s="76">
        <f>'SO 301 - Přípojky vpustí'!J36</f>
        <v>0</v>
      </c>
      <c r="AZ64" s="76">
        <f>'SO 301 - Přípojky vpustí'!F33</f>
        <v>0</v>
      </c>
      <c r="BA64" s="76">
        <f>'SO 301 - Přípojky vpustí'!F34</f>
        <v>0</v>
      </c>
      <c r="BB64" s="76">
        <f>'SO 301 - Přípojky vpustí'!F35</f>
        <v>0</v>
      </c>
      <c r="BC64" s="76">
        <f>'SO 301 - Přípojky vpustí'!F36</f>
        <v>0</v>
      </c>
      <c r="BD64" s="78">
        <f>'SO 301 - Přípojky vpustí'!F37</f>
        <v>0</v>
      </c>
      <c r="BT64" s="79" t="s">
        <v>84</v>
      </c>
      <c r="BV64" s="79" t="s">
        <v>78</v>
      </c>
      <c r="BW64" s="79" t="s">
        <v>113</v>
      </c>
      <c r="BX64" s="79" t="s">
        <v>5</v>
      </c>
      <c r="CL64" s="79" t="s">
        <v>19</v>
      </c>
      <c r="CM64" s="79" t="s">
        <v>86</v>
      </c>
    </row>
    <row r="65" spans="1:91" s="6" customFormat="1" ht="16.5" customHeight="1">
      <c r="A65" s="70" t="s">
        <v>80</v>
      </c>
      <c r="B65" s="71"/>
      <c r="C65" s="72"/>
      <c r="D65" s="200" t="s">
        <v>114</v>
      </c>
      <c r="E65" s="200"/>
      <c r="F65" s="200"/>
      <c r="G65" s="200"/>
      <c r="H65" s="200"/>
      <c r="I65" s="73"/>
      <c r="J65" s="200" t="s">
        <v>115</v>
      </c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  <c r="V65" s="200"/>
      <c r="W65" s="200"/>
      <c r="X65" s="200"/>
      <c r="Y65" s="200"/>
      <c r="Z65" s="200"/>
      <c r="AA65" s="200"/>
      <c r="AB65" s="200"/>
      <c r="AC65" s="200"/>
      <c r="AD65" s="200"/>
      <c r="AE65" s="200"/>
      <c r="AF65" s="200"/>
      <c r="AG65" s="224">
        <f>'SO 430 - Veřejné osvětlení'!J30</f>
        <v>0</v>
      </c>
      <c r="AH65" s="225"/>
      <c r="AI65" s="225"/>
      <c r="AJ65" s="225"/>
      <c r="AK65" s="225"/>
      <c r="AL65" s="225"/>
      <c r="AM65" s="225"/>
      <c r="AN65" s="224">
        <f t="shared" si="0"/>
        <v>0</v>
      </c>
      <c r="AO65" s="225"/>
      <c r="AP65" s="225"/>
      <c r="AQ65" s="74" t="s">
        <v>83</v>
      </c>
      <c r="AR65" s="71"/>
      <c r="AS65" s="75">
        <v>0</v>
      </c>
      <c r="AT65" s="76">
        <f t="shared" si="1"/>
        <v>0</v>
      </c>
      <c r="AU65" s="77">
        <f>'SO 430 - Veřejné osvětlení'!P87</f>
        <v>0</v>
      </c>
      <c r="AV65" s="76">
        <f>'SO 430 - Veřejné osvětlení'!J33</f>
        <v>0</v>
      </c>
      <c r="AW65" s="76">
        <f>'SO 430 - Veřejné osvětlení'!J34</f>
        <v>0</v>
      </c>
      <c r="AX65" s="76">
        <f>'SO 430 - Veřejné osvětlení'!J35</f>
        <v>0</v>
      </c>
      <c r="AY65" s="76">
        <f>'SO 430 - Veřejné osvětlení'!J36</f>
        <v>0</v>
      </c>
      <c r="AZ65" s="76">
        <f>'SO 430 - Veřejné osvětlení'!F33</f>
        <v>0</v>
      </c>
      <c r="BA65" s="76">
        <f>'SO 430 - Veřejné osvětlení'!F34</f>
        <v>0</v>
      </c>
      <c r="BB65" s="76">
        <f>'SO 430 - Veřejné osvětlení'!F35</f>
        <v>0</v>
      </c>
      <c r="BC65" s="76">
        <f>'SO 430 - Veřejné osvětlení'!F36</f>
        <v>0</v>
      </c>
      <c r="BD65" s="78">
        <f>'SO 430 - Veřejné osvětlení'!F37</f>
        <v>0</v>
      </c>
      <c r="BT65" s="79" t="s">
        <v>84</v>
      </c>
      <c r="BV65" s="79" t="s">
        <v>78</v>
      </c>
      <c r="BW65" s="79" t="s">
        <v>116</v>
      </c>
      <c r="BX65" s="79" t="s">
        <v>5</v>
      </c>
      <c r="CL65" s="79" t="s">
        <v>19</v>
      </c>
      <c r="CM65" s="79" t="s">
        <v>86</v>
      </c>
    </row>
    <row r="66" spans="1:91" s="6" customFormat="1" ht="16.5" customHeight="1">
      <c r="A66" s="70" t="s">
        <v>80</v>
      </c>
      <c r="B66" s="71"/>
      <c r="C66" s="72"/>
      <c r="D66" s="200" t="s">
        <v>117</v>
      </c>
      <c r="E66" s="200"/>
      <c r="F66" s="200"/>
      <c r="G66" s="200"/>
      <c r="H66" s="200"/>
      <c r="I66" s="73"/>
      <c r="J66" s="200" t="s">
        <v>118</v>
      </c>
      <c r="K66" s="200"/>
      <c r="L66" s="200"/>
      <c r="M66" s="200"/>
      <c r="N66" s="200"/>
      <c r="O66" s="200"/>
      <c r="P66" s="200"/>
      <c r="Q66" s="200"/>
      <c r="R66" s="200"/>
      <c r="S66" s="200"/>
      <c r="T66" s="200"/>
      <c r="U66" s="200"/>
      <c r="V66" s="200"/>
      <c r="W66" s="200"/>
      <c r="X66" s="200"/>
      <c r="Y66" s="200"/>
      <c r="Z66" s="200"/>
      <c r="AA66" s="200"/>
      <c r="AB66" s="200"/>
      <c r="AC66" s="200"/>
      <c r="AD66" s="200"/>
      <c r="AE66" s="200"/>
      <c r="AF66" s="200"/>
      <c r="AG66" s="224">
        <f>'SO 501 - Úprava teplovodu'!J30</f>
        <v>0</v>
      </c>
      <c r="AH66" s="225"/>
      <c r="AI66" s="225"/>
      <c r="AJ66" s="225"/>
      <c r="AK66" s="225"/>
      <c r="AL66" s="225"/>
      <c r="AM66" s="225"/>
      <c r="AN66" s="224">
        <f t="shared" si="0"/>
        <v>0</v>
      </c>
      <c r="AO66" s="225"/>
      <c r="AP66" s="225"/>
      <c r="AQ66" s="74" t="s">
        <v>83</v>
      </c>
      <c r="AR66" s="71"/>
      <c r="AS66" s="80">
        <v>0</v>
      </c>
      <c r="AT66" s="81">
        <f t="shared" si="1"/>
        <v>0</v>
      </c>
      <c r="AU66" s="82">
        <f>'SO 501 - Úprava teplovodu'!P81</f>
        <v>0</v>
      </c>
      <c r="AV66" s="81">
        <f>'SO 501 - Úprava teplovodu'!J33</f>
        <v>0</v>
      </c>
      <c r="AW66" s="81">
        <f>'SO 501 - Úprava teplovodu'!J34</f>
        <v>0</v>
      </c>
      <c r="AX66" s="81">
        <f>'SO 501 - Úprava teplovodu'!J35</f>
        <v>0</v>
      </c>
      <c r="AY66" s="81">
        <f>'SO 501 - Úprava teplovodu'!J36</f>
        <v>0</v>
      </c>
      <c r="AZ66" s="81">
        <f>'SO 501 - Úprava teplovodu'!F33</f>
        <v>0</v>
      </c>
      <c r="BA66" s="81">
        <f>'SO 501 - Úprava teplovodu'!F34</f>
        <v>0</v>
      </c>
      <c r="BB66" s="81">
        <f>'SO 501 - Úprava teplovodu'!F35</f>
        <v>0</v>
      </c>
      <c r="BC66" s="81">
        <f>'SO 501 - Úprava teplovodu'!F36</f>
        <v>0</v>
      </c>
      <c r="BD66" s="83">
        <f>'SO 501 - Úprava teplovodu'!F37</f>
        <v>0</v>
      </c>
      <c r="BT66" s="79" t="s">
        <v>84</v>
      </c>
      <c r="BV66" s="79" t="s">
        <v>78</v>
      </c>
      <c r="BW66" s="79" t="s">
        <v>119</v>
      </c>
      <c r="BX66" s="79" t="s">
        <v>5</v>
      </c>
      <c r="CL66" s="79" t="s">
        <v>19</v>
      </c>
      <c r="CM66" s="79" t="s">
        <v>86</v>
      </c>
    </row>
    <row r="67" spans="1:91" s="1" customFormat="1" ht="30" customHeight="1">
      <c r="B67" s="31"/>
      <c r="AR67" s="31"/>
    </row>
    <row r="68" spans="1:91" s="1" customFormat="1" ht="7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31"/>
    </row>
  </sheetData>
  <sheetProtection algorithmName="SHA-512" hashValue="qK/vgcu54p/5KCxPcGRAJ1da3m4dX5TZRAQH5t3FRnxrNK5zcZMZMBMvW/HaiAVwqdRqNIwtNbOmfyF0WrkM9g==" saltValue="1jk31DsHD1lZ32/Hsg4kzWxvod/8R+8XhgiC6pyD9iececWOQ6bM7FDW6NNGPdu8ZG2EbmerfqkseuBnoUYC0w==" spinCount="100000" sheet="1" objects="1" scenarios="1" formatColumns="0" formatRows="0"/>
  <mergeCells count="86">
    <mergeCell ref="AS49:AT51"/>
    <mergeCell ref="AN65:AP65"/>
    <mergeCell ref="AG65:AM65"/>
    <mergeCell ref="AN66:AP66"/>
    <mergeCell ref="AG66:AM66"/>
    <mergeCell ref="AN54:AP54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56:AM56"/>
    <mergeCell ref="AG58:AM58"/>
    <mergeCell ref="AM47:AN47"/>
    <mergeCell ref="AM49:AP49"/>
    <mergeCell ref="AM50:AP50"/>
    <mergeCell ref="AN63:AP63"/>
    <mergeCell ref="AN57:AP57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45:AO45"/>
    <mergeCell ref="D65:H65"/>
    <mergeCell ref="J65:AF65"/>
    <mergeCell ref="D66:H66"/>
    <mergeCell ref="J66:AF66"/>
    <mergeCell ref="AG54:AM54"/>
    <mergeCell ref="AG64:AM64"/>
    <mergeCell ref="AN64:AP64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SO 000 - Všeobecné položky'!C2" display="/" xr:uid="{00000000-0004-0000-0000-000000000000}"/>
    <hyperlink ref="A56" location="'SO 020 - Příprava území'!C2" display="/" xr:uid="{00000000-0004-0000-0000-000001000000}"/>
    <hyperlink ref="A57" location="'SO 020.1 - Příprava území...'!C2" display="/" xr:uid="{00000000-0004-0000-0000-000002000000}"/>
    <hyperlink ref="A58" location="'SO 110 - Komunikace'!C2" display="/" xr:uid="{00000000-0004-0000-0000-000003000000}"/>
    <hyperlink ref="A59" location="'SO 110.1 - Komunikace- ne...'!C2" display="/" xr:uid="{00000000-0004-0000-0000-000004000000}"/>
    <hyperlink ref="A60" location="'SO 801 - Vegetační úpravy'!C2" display="/" xr:uid="{00000000-0004-0000-0000-000005000000}"/>
    <hyperlink ref="A61" location="'SO 801.1 - Následná péče'!C2" display="/" xr:uid="{00000000-0004-0000-0000-000006000000}"/>
    <hyperlink ref="A62" location="'SO 870 - Náhradní výsadba'!C2" display="/" xr:uid="{00000000-0004-0000-0000-000007000000}"/>
    <hyperlink ref="A63" location="'SO 920 - Dětské hřiště'!C2" display="/" xr:uid="{00000000-0004-0000-0000-000008000000}"/>
    <hyperlink ref="A64" location="'SO 301 - Přípojky vpustí'!C2" display="/" xr:uid="{00000000-0004-0000-0000-000009000000}"/>
    <hyperlink ref="A65" location="'SO 430 - Veřejné osvětlení'!C2" display="/" xr:uid="{00000000-0004-0000-0000-00000A000000}"/>
    <hyperlink ref="A66" location="'SO 501 - Úprava teplovodu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93"/>
  <sheetViews>
    <sheetView showGridLines="0" workbookViewId="0"/>
  </sheetViews>
  <sheetFormatPr defaultRowHeight="14.4"/>
  <cols>
    <col min="1" max="1" width="8.33203125" customWidth="1"/>
    <col min="2" max="2" width="1.1992187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110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>
      <c r="B4" s="19"/>
      <c r="D4" s="20" t="s">
        <v>120</v>
      </c>
      <c r="L4" s="19"/>
      <c r="M4" s="84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Stavební úprava prostoru mezi tř. 17. listopadu a ulicí Nedbalovou v Karviné</v>
      </c>
      <c r="F7" s="236"/>
      <c r="G7" s="236"/>
      <c r="H7" s="236"/>
      <c r="L7" s="19"/>
    </row>
    <row r="8" spans="2:46" s="1" customFormat="1" ht="12" customHeight="1">
      <c r="B8" s="31"/>
      <c r="D8" s="26" t="s">
        <v>121</v>
      </c>
      <c r="L8" s="31"/>
    </row>
    <row r="9" spans="2:46" s="1" customFormat="1" ht="16.5" customHeight="1">
      <c r="B9" s="31"/>
      <c r="E9" s="202" t="s">
        <v>1578</v>
      </c>
      <c r="F9" s="237"/>
      <c r="G9" s="237"/>
      <c r="H9" s="237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14. 4. 2022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8" t="str">
        <f>'Rekapitulace stavby'!E14</f>
        <v>Vyplň údaj</v>
      </c>
      <c r="F18" s="208"/>
      <c r="G18" s="208"/>
      <c r="H18" s="208"/>
      <c r="I18" s="26" t="s">
        <v>29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3" t="s">
        <v>19</v>
      </c>
      <c r="F27" s="213"/>
      <c r="G27" s="213"/>
      <c r="H27" s="213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5" customHeight="1">
      <c r="B30" s="31"/>
      <c r="D30" s="86" t="s">
        <v>42</v>
      </c>
      <c r="J30" s="62">
        <f>ROUND(J88,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7">
        <f>ROUND((SUM(BE88:BE192)),  2)</f>
        <v>0</v>
      </c>
      <c r="I33" s="88">
        <v>0.21</v>
      </c>
      <c r="J33" s="87">
        <f>ROUND(((SUM(BE88:BE192))*I33),  2)</f>
        <v>0</v>
      </c>
      <c r="L33" s="31"/>
    </row>
    <row r="34" spans="2:12" s="1" customFormat="1" ht="14.4" customHeight="1">
      <c r="B34" s="31"/>
      <c r="E34" s="26" t="s">
        <v>48</v>
      </c>
      <c r="F34" s="87">
        <f>ROUND((SUM(BF88:BF192)),  2)</f>
        <v>0</v>
      </c>
      <c r="I34" s="88">
        <v>0.15</v>
      </c>
      <c r="J34" s="87">
        <f>ROUND(((SUM(BF88:BF192))*I34),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7">
        <f>ROUND((SUM(BG88:BG192)),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7">
        <f>ROUND((SUM(BH88:BH192)),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7">
        <f>ROUND((SUM(BI88:BI192)),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hidden="1" customHeight="1">
      <c r="B45" s="31"/>
      <c r="C45" s="20" t="s">
        <v>123</v>
      </c>
      <c r="L45" s="31"/>
    </row>
    <row r="46" spans="2:12" s="1" customFormat="1" ht="7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26.25" hidden="1" customHeight="1">
      <c r="B48" s="31"/>
      <c r="E48" s="235" t="str">
        <f>E7</f>
        <v>Stavební úprava prostoru mezi tř. 17. listopadu a ulicí Nedbalovou v Karviné</v>
      </c>
      <c r="F48" s="236"/>
      <c r="G48" s="236"/>
      <c r="H48" s="236"/>
      <c r="L48" s="31"/>
    </row>
    <row r="49" spans="2:47" s="1" customFormat="1" ht="12" hidden="1" customHeight="1">
      <c r="B49" s="31"/>
      <c r="C49" s="26" t="s">
        <v>121</v>
      </c>
      <c r="L49" s="31"/>
    </row>
    <row r="50" spans="2:47" s="1" customFormat="1" ht="16.5" hidden="1" customHeight="1">
      <c r="B50" s="31"/>
      <c r="E50" s="202" t="str">
        <f>E9</f>
        <v>SO 920 - Dětské hřiště</v>
      </c>
      <c r="F50" s="237"/>
      <c r="G50" s="237"/>
      <c r="H50" s="237"/>
      <c r="L50" s="31"/>
    </row>
    <row r="51" spans="2:47" s="1" customFormat="1" ht="7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>Karviná</v>
      </c>
      <c r="I52" s="26" t="s">
        <v>23</v>
      </c>
      <c r="J52" s="48" t="str">
        <f>IF(J12="","",J12)</f>
        <v>14. 4. 2022</v>
      </c>
      <c r="L52" s="31"/>
    </row>
    <row r="53" spans="2:47" s="1" customFormat="1" ht="7" hidden="1" customHeight="1">
      <c r="B53" s="31"/>
      <c r="L53" s="31"/>
    </row>
    <row r="54" spans="2:47" s="1" customFormat="1" ht="25.65" hidden="1" customHeight="1">
      <c r="B54" s="31"/>
      <c r="C54" s="26" t="s">
        <v>25</v>
      </c>
      <c r="F54" s="24" t="str">
        <f>E15</f>
        <v>Statutární město Karviná</v>
      </c>
      <c r="I54" s="26" t="s">
        <v>33</v>
      </c>
      <c r="J54" s="29" t="str">
        <f>E21</f>
        <v>Dopravoprojekt Ostrava a.s.</v>
      </c>
      <c r="L54" s="31"/>
    </row>
    <row r="55" spans="2:47" s="1" customFormat="1" ht="15.15" hidden="1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" hidden="1" customHeight="1">
      <c r="B56" s="31"/>
      <c r="L56" s="31"/>
    </row>
    <row r="57" spans="2:47" s="1" customFormat="1" ht="29.25" hidden="1" customHeight="1">
      <c r="B57" s="31"/>
      <c r="C57" s="95" t="s">
        <v>124</v>
      </c>
      <c r="D57" s="89"/>
      <c r="E57" s="89"/>
      <c r="F57" s="89"/>
      <c r="G57" s="89"/>
      <c r="H57" s="89"/>
      <c r="I57" s="89"/>
      <c r="J57" s="96" t="s">
        <v>125</v>
      </c>
      <c r="K57" s="89"/>
      <c r="L57" s="31"/>
    </row>
    <row r="58" spans="2:47" s="1" customFormat="1" ht="10.3" hidden="1" customHeight="1">
      <c r="B58" s="31"/>
      <c r="L58" s="31"/>
    </row>
    <row r="59" spans="2:47" s="1" customFormat="1" ht="22.8" hidden="1" customHeight="1">
      <c r="B59" s="31"/>
      <c r="C59" s="97" t="s">
        <v>74</v>
      </c>
      <c r="J59" s="62">
        <f>J88</f>
        <v>0</v>
      </c>
      <c r="L59" s="31"/>
      <c r="AU59" s="16" t="s">
        <v>126</v>
      </c>
    </row>
    <row r="60" spans="2:47" s="8" customFormat="1" ht="25" hidden="1" customHeight="1">
      <c r="B60" s="98"/>
      <c r="D60" s="99" t="s">
        <v>276</v>
      </c>
      <c r="E60" s="100"/>
      <c r="F60" s="100"/>
      <c r="G60" s="100"/>
      <c r="H60" s="100"/>
      <c r="I60" s="100"/>
      <c r="J60" s="101">
        <f>J89</f>
        <v>0</v>
      </c>
      <c r="L60" s="98"/>
    </row>
    <row r="61" spans="2:47" s="9" customFormat="1" ht="19.899999999999999" hidden="1" customHeight="1">
      <c r="B61" s="102"/>
      <c r="D61" s="103" t="s">
        <v>277</v>
      </c>
      <c r="E61" s="104"/>
      <c r="F61" s="104"/>
      <c r="G61" s="104"/>
      <c r="H61" s="104"/>
      <c r="I61" s="104"/>
      <c r="J61" s="105">
        <f>J90</f>
        <v>0</v>
      </c>
      <c r="L61" s="102"/>
    </row>
    <row r="62" spans="2:47" s="9" customFormat="1" ht="19.899999999999999" hidden="1" customHeight="1">
      <c r="B62" s="102"/>
      <c r="D62" s="103" t="s">
        <v>612</v>
      </c>
      <c r="E62" s="104"/>
      <c r="F62" s="104"/>
      <c r="G62" s="104"/>
      <c r="H62" s="104"/>
      <c r="I62" s="104"/>
      <c r="J62" s="105">
        <f>J111</f>
        <v>0</v>
      </c>
      <c r="L62" s="102"/>
    </row>
    <row r="63" spans="2:47" s="9" customFormat="1" ht="19.899999999999999" hidden="1" customHeight="1">
      <c r="B63" s="102"/>
      <c r="D63" s="103" t="s">
        <v>613</v>
      </c>
      <c r="E63" s="104"/>
      <c r="F63" s="104"/>
      <c r="G63" s="104"/>
      <c r="H63" s="104"/>
      <c r="I63" s="104"/>
      <c r="J63" s="105">
        <f>J130</f>
        <v>0</v>
      </c>
      <c r="L63" s="102"/>
    </row>
    <row r="64" spans="2:47" s="9" customFormat="1" ht="19.899999999999999" hidden="1" customHeight="1">
      <c r="B64" s="102"/>
      <c r="D64" s="103" t="s">
        <v>278</v>
      </c>
      <c r="E64" s="104"/>
      <c r="F64" s="104"/>
      <c r="G64" s="104"/>
      <c r="H64" s="104"/>
      <c r="I64" s="104"/>
      <c r="J64" s="105">
        <f>J131</f>
        <v>0</v>
      </c>
      <c r="L64" s="102"/>
    </row>
    <row r="65" spans="2:12" s="9" customFormat="1" ht="19.899999999999999" hidden="1" customHeight="1">
      <c r="B65" s="102"/>
      <c r="D65" s="103" t="s">
        <v>279</v>
      </c>
      <c r="E65" s="104"/>
      <c r="F65" s="104"/>
      <c r="G65" s="104"/>
      <c r="H65" s="104"/>
      <c r="I65" s="104"/>
      <c r="J65" s="105">
        <f>J175</f>
        <v>0</v>
      </c>
      <c r="L65" s="102"/>
    </row>
    <row r="66" spans="2:12" s="9" customFormat="1" ht="19.899999999999999" hidden="1" customHeight="1">
      <c r="B66" s="102"/>
      <c r="D66" s="103" t="s">
        <v>280</v>
      </c>
      <c r="E66" s="104"/>
      <c r="F66" s="104"/>
      <c r="G66" s="104"/>
      <c r="H66" s="104"/>
      <c r="I66" s="104"/>
      <c r="J66" s="105">
        <f>J181</f>
        <v>0</v>
      </c>
      <c r="L66" s="102"/>
    </row>
    <row r="67" spans="2:12" s="8" customFormat="1" ht="25" hidden="1" customHeight="1">
      <c r="B67" s="98"/>
      <c r="D67" s="99" t="s">
        <v>281</v>
      </c>
      <c r="E67" s="100"/>
      <c r="F67" s="100"/>
      <c r="G67" s="100"/>
      <c r="H67" s="100"/>
      <c r="I67" s="100"/>
      <c r="J67" s="101">
        <f>J189</f>
        <v>0</v>
      </c>
      <c r="L67" s="98"/>
    </row>
    <row r="68" spans="2:12" s="9" customFormat="1" ht="19.899999999999999" hidden="1" customHeight="1">
      <c r="B68" s="102"/>
      <c r="D68" s="103" t="s">
        <v>1579</v>
      </c>
      <c r="E68" s="104"/>
      <c r="F68" s="104"/>
      <c r="G68" s="104"/>
      <c r="H68" s="104"/>
      <c r="I68" s="104"/>
      <c r="J68" s="105">
        <f>J190</f>
        <v>0</v>
      </c>
      <c r="L68" s="102"/>
    </row>
    <row r="69" spans="2:12" s="1" customFormat="1" ht="21.85" hidden="1" customHeight="1">
      <c r="B69" s="31"/>
      <c r="L69" s="31"/>
    </row>
    <row r="70" spans="2:12" s="1" customFormat="1" ht="7" hidden="1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1" spans="2:12" ht="10.199999999999999" hidden="1"/>
    <row r="72" spans="2:12" ht="10.199999999999999" hidden="1"/>
    <row r="73" spans="2:12" ht="10.199999999999999" hidden="1"/>
    <row r="74" spans="2:12" s="1" customFormat="1" ht="7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12" s="1" customFormat="1" ht="25" customHeight="1">
      <c r="B75" s="31"/>
      <c r="C75" s="20" t="s">
        <v>133</v>
      </c>
      <c r="L75" s="31"/>
    </row>
    <row r="76" spans="2:12" s="1" customFormat="1" ht="7" customHeight="1">
      <c r="B76" s="31"/>
      <c r="L76" s="31"/>
    </row>
    <row r="77" spans="2:12" s="1" customFormat="1" ht="12" customHeight="1">
      <c r="B77" s="31"/>
      <c r="C77" s="26" t="s">
        <v>16</v>
      </c>
      <c r="L77" s="31"/>
    </row>
    <row r="78" spans="2:12" s="1" customFormat="1" ht="26.25" customHeight="1">
      <c r="B78" s="31"/>
      <c r="E78" s="235" t="str">
        <f>E7</f>
        <v>Stavební úprava prostoru mezi tř. 17. listopadu a ulicí Nedbalovou v Karviné</v>
      </c>
      <c r="F78" s="236"/>
      <c r="G78" s="236"/>
      <c r="H78" s="236"/>
      <c r="L78" s="31"/>
    </row>
    <row r="79" spans="2:12" s="1" customFormat="1" ht="12" customHeight="1">
      <c r="B79" s="31"/>
      <c r="C79" s="26" t="s">
        <v>121</v>
      </c>
      <c r="L79" s="31"/>
    </row>
    <row r="80" spans="2:12" s="1" customFormat="1" ht="16.5" customHeight="1">
      <c r="B80" s="31"/>
      <c r="E80" s="202" t="str">
        <f>E9</f>
        <v>SO 920 - Dětské hřiště</v>
      </c>
      <c r="F80" s="237"/>
      <c r="G80" s="237"/>
      <c r="H80" s="237"/>
      <c r="L80" s="31"/>
    </row>
    <row r="81" spans="2:65" s="1" customFormat="1" ht="7" customHeight="1">
      <c r="B81" s="31"/>
      <c r="L81" s="31"/>
    </row>
    <row r="82" spans="2:65" s="1" customFormat="1" ht="12" customHeight="1">
      <c r="B82" s="31"/>
      <c r="C82" s="26" t="s">
        <v>21</v>
      </c>
      <c r="F82" s="24" t="str">
        <f>F12</f>
        <v>Karviná</v>
      </c>
      <c r="I82" s="26" t="s">
        <v>23</v>
      </c>
      <c r="J82" s="48" t="str">
        <f>IF(J12="","",J12)</f>
        <v>14. 4. 2022</v>
      </c>
      <c r="L82" s="31"/>
    </row>
    <row r="83" spans="2:65" s="1" customFormat="1" ht="7" customHeight="1">
      <c r="B83" s="31"/>
      <c r="L83" s="31"/>
    </row>
    <row r="84" spans="2:65" s="1" customFormat="1" ht="25.65" customHeight="1">
      <c r="B84" s="31"/>
      <c r="C84" s="26" t="s">
        <v>25</v>
      </c>
      <c r="F84" s="24" t="str">
        <f>E15</f>
        <v>Statutární město Karviná</v>
      </c>
      <c r="I84" s="26" t="s">
        <v>33</v>
      </c>
      <c r="J84" s="29" t="str">
        <f>E21</f>
        <v>Dopravoprojekt Ostrava a.s.</v>
      </c>
      <c r="L84" s="31"/>
    </row>
    <row r="85" spans="2:65" s="1" customFormat="1" ht="15.15" customHeight="1">
      <c r="B85" s="31"/>
      <c r="C85" s="26" t="s">
        <v>31</v>
      </c>
      <c r="F85" s="24" t="str">
        <f>IF(E18="","",E18)</f>
        <v>Vyplň údaj</v>
      </c>
      <c r="I85" s="26" t="s">
        <v>38</v>
      </c>
      <c r="J85" s="29" t="str">
        <f>E24</f>
        <v xml:space="preserve"> </v>
      </c>
      <c r="L85" s="31"/>
    </row>
    <row r="86" spans="2:65" s="1" customFormat="1" ht="10.3" customHeight="1">
      <c r="B86" s="31"/>
      <c r="L86" s="31"/>
    </row>
    <row r="87" spans="2:65" s="10" customFormat="1" ht="29.25" customHeight="1">
      <c r="B87" s="106"/>
      <c r="C87" s="107" t="s">
        <v>134</v>
      </c>
      <c r="D87" s="108" t="s">
        <v>61</v>
      </c>
      <c r="E87" s="108" t="s">
        <v>57</v>
      </c>
      <c r="F87" s="108" t="s">
        <v>58</v>
      </c>
      <c r="G87" s="108" t="s">
        <v>135</v>
      </c>
      <c r="H87" s="108" t="s">
        <v>136</v>
      </c>
      <c r="I87" s="108" t="s">
        <v>137</v>
      </c>
      <c r="J87" s="109" t="s">
        <v>125</v>
      </c>
      <c r="K87" s="110" t="s">
        <v>138</v>
      </c>
      <c r="L87" s="106"/>
      <c r="M87" s="55" t="s">
        <v>19</v>
      </c>
      <c r="N87" s="56" t="s">
        <v>46</v>
      </c>
      <c r="O87" s="56" t="s">
        <v>139</v>
      </c>
      <c r="P87" s="56" t="s">
        <v>140</v>
      </c>
      <c r="Q87" s="56" t="s">
        <v>141</v>
      </c>
      <c r="R87" s="56" t="s">
        <v>142</v>
      </c>
      <c r="S87" s="56" t="s">
        <v>143</v>
      </c>
      <c r="T87" s="57" t="s">
        <v>144</v>
      </c>
    </row>
    <row r="88" spans="2:65" s="1" customFormat="1" ht="22.8" customHeight="1">
      <c r="B88" s="31"/>
      <c r="C88" s="60" t="s">
        <v>145</v>
      </c>
      <c r="J88" s="111">
        <f>BK88</f>
        <v>0</v>
      </c>
      <c r="L88" s="31"/>
      <c r="M88" s="58"/>
      <c r="N88" s="49"/>
      <c r="O88" s="49"/>
      <c r="P88" s="112">
        <f>P89+P189</f>
        <v>0</v>
      </c>
      <c r="Q88" s="49"/>
      <c r="R88" s="112">
        <f>R89+R189</f>
        <v>35.441792935056</v>
      </c>
      <c r="S88" s="49"/>
      <c r="T88" s="113">
        <f>T89+T189</f>
        <v>0</v>
      </c>
      <c r="AT88" s="16" t="s">
        <v>75</v>
      </c>
      <c r="AU88" s="16" t="s">
        <v>126</v>
      </c>
      <c r="BK88" s="114">
        <f>BK89+BK189</f>
        <v>0</v>
      </c>
    </row>
    <row r="89" spans="2:65" s="11" customFormat="1" ht="25.9" customHeight="1">
      <c r="B89" s="115"/>
      <c r="D89" s="116" t="s">
        <v>75</v>
      </c>
      <c r="E89" s="117" t="s">
        <v>283</v>
      </c>
      <c r="F89" s="117" t="s">
        <v>284</v>
      </c>
      <c r="I89" s="118"/>
      <c r="J89" s="119">
        <f>BK89</f>
        <v>0</v>
      </c>
      <c r="L89" s="115"/>
      <c r="M89" s="120"/>
      <c r="P89" s="121">
        <f>P90+P111+P130+P131+P175+P181</f>
        <v>0</v>
      </c>
      <c r="R89" s="121">
        <f>R90+R111+R130+R131+R175+R181</f>
        <v>35.441792935056</v>
      </c>
      <c r="T89" s="122">
        <f>T90+T111+T130+T131+T175+T181</f>
        <v>0</v>
      </c>
      <c r="AR89" s="116" t="s">
        <v>84</v>
      </c>
      <c r="AT89" s="123" t="s">
        <v>75</v>
      </c>
      <c r="AU89" s="123" t="s">
        <v>76</v>
      </c>
      <c r="AY89" s="116" t="s">
        <v>149</v>
      </c>
      <c r="BK89" s="124">
        <f>BK90+BK111+BK130+BK131+BK175+BK181</f>
        <v>0</v>
      </c>
    </row>
    <row r="90" spans="2:65" s="11" customFormat="1" ht="22.8" customHeight="1">
      <c r="B90" s="115"/>
      <c r="D90" s="116" t="s">
        <v>75</v>
      </c>
      <c r="E90" s="125" t="s">
        <v>84</v>
      </c>
      <c r="F90" s="125" t="s">
        <v>285</v>
      </c>
      <c r="I90" s="118"/>
      <c r="J90" s="126">
        <f>BK90</f>
        <v>0</v>
      </c>
      <c r="L90" s="115"/>
      <c r="M90" s="120"/>
      <c r="P90" s="121">
        <f>SUM(P91:P110)</f>
        <v>0</v>
      </c>
      <c r="R90" s="121">
        <f>SUM(R91:R110)</f>
        <v>0</v>
      </c>
      <c r="T90" s="122">
        <f>SUM(T91:T110)</f>
        <v>0</v>
      </c>
      <c r="AR90" s="116" t="s">
        <v>84</v>
      </c>
      <c r="AT90" s="123" t="s">
        <v>75</v>
      </c>
      <c r="AU90" s="123" t="s">
        <v>84</v>
      </c>
      <c r="AY90" s="116" t="s">
        <v>149</v>
      </c>
      <c r="BK90" s="124">
        <f>SUM(BK91:BK110)</f>
        <v>0</v>
      </c>
    </row>
    <row r="91" spans="2:65" s="1" customFormat="1" ht="24.15" customHeight="1">
      <c r="B91" s="31"/>
      <c r="C91" s="127" t="s">
        <v>84</v>
      </c>
      <c r="D91" s="127" t="s">
        <v>152</v>
      </c>
      <c r="E91" s="128" t="s">
        <v>1580</v>
      </c>
      <c r="F91" s="129" t="s">
        <v>1581</v>
      </c>
      <c r="G91" s="130" t="s">
        <v>288</v>
      </c>
      <c r="H91" s="131">
        <v>9.5370000000000008</v>
      </c>
      <c r="I91" s="132"/>
      <c r="J91" s="133">
        <f>ROUND(I91*H91,2)</f>
        <v>0</v>
      </c>
      <c r="K91" s="134"/>
      <c r="L91" s="31"/>
      <c r="M91" s="135" t="s">
        <v>19</v>
      </c>
      <c r="N91" s="136" t="s">
        <v>47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8">
        <f>S91*H91</f>
        <v>0</v>
      </c>
      <c r="AR91" s="139" t="s">
        <v>172</v>
      </c>
      <c r="AT91" s="139" t="s">
        <v>152</v>
      </c>
      <c r="AU91" s="139" t="s">
        <v>86</v>
      </c>
      <c r="AY91" s="16" t="s">
        <v>149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6" t="s">
        <v>84</v>
      </c>
      <c r="BK91" s="140">
        <f>ROUND(I91*H91,2)</f>
        <v>0</v>
      </c>
      <c r="BL91" s="16" t="s">
        <v>172</v>
      </c>
      <c r="BM91" s="139" t="s">
        <v>1582</v>
      </c>
    </row>
    <row r="92" spans="2:65" s="1" customFormat="1" ht="17.399999999999999">
      <c r="B92" s="31"/>
      <c r="D92" s="141" t="s">
        <v>157</v>
      </c>
      <c r="F92" s="142" t="s">
        <v>1581</v>
      </c>
      <c r="I92" s="143"/>
      <c r="L92" s="31"/>
      <c r="M92" s="144"/>
      <c r="T92" s="52"/>
      <c r="AT92" s="16" t="s">
        <v>157</v>
      </c>
      <c r="AU92" s="16" t="s">
        <v>86</v>
      </c>
    </row>
    <row r="93" spans="2:65" s="1" customFormat="1" ht="45">
      <c r="B93" s="31"/>
      <c r="D93" s="141" t="s">
        <v>160</v>
      </c>
      <c r="F93" s="147" t="s">
        <v>1583</v>
      </c>
      <c r="I93" s="143"/>
      <c r="L93" s="31"/>
      <c r="M93" s="144"/>
      <c r="T93" s="52"/>
      <c r="AT93" s="16" t="s">
        <v>160</v>
      </c>
      <c r="AU93" s="16" t="s">
        <v>86</v>
      </c>
    </row>
    <row r="94" spans="2:65" s="12" customFormat="1" ht="10.199999999999999">
      <c r="B94" s="148"/>
      <c r="D94" s="141" t="s">
        <v>234</v>
      </c>
      <c r="E94" s="149" t="s">
        <v>19</v>
      </c>
      <c r="F94" s="150" t="s">
        <v>1584</v>
      </c>
      <c r="H94" s="151">
        <v>9.5370000000000008</v>
      </c>
      <c r="I94" s="152"/>
      <c r="L94" s="148"/>
      <c r="M94" s="153"/>
      <c r="T94" s="154"/>
      <c r="AT94" s="149" t="s">
        <v>234</v>
      </c>
      <c r="AU94" s="149" t="s">
        <v>86</v>
      </c>
      <c r="AV94" s="12" t="s">
        <v>86</v>
      </c>
      <c r="AW94" s="12" t="s">
        <v>37</v>
      </c>
      <c r="AX94" s="12" t="s">
        <v>84</v>
      </c>
      <c r="AY94" s="149" t="s">
        <v>149</v>
      </c>
    </row>
    <row r="95" spans="2:65" s="1" customFormat="1" ht="24.15" customHeight="1">
      <c r="B95" s="31"/>
      <c r="C95" s="127" t="s">
        <v>86</v>
      </c>
      <c r="D95" s="127" t="s">
        <v>152</v>
      </c>
      <c r="E95" s="128" t="s">
        <v>1585</v>
      </c>
      <c r="F95" s="129" t="s">
        <v>1586</v>
      </c>
      <c r="G95" s="130" t="s">
        <v>404</v>
      </c>
      <c r="H95" s="131">
        <v>10.429</v>
      </c>
      <c r="I95" s="132"/>
      <c r="J95" s="133">
        <f>ROUND(I95*H95,2)</f>
        <v>0</v>
      </c>
      <c r="K95" s="134"/>
      <c r="L95" s="31"/>
      <c r="M95" s="135" t="s">
        <v>19</v>
      </c>
      <c r="N95" s="136" t="s">
        <v>47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AR95" s="139" t="s">
        <v>172</v>
      </c>
      <c r="AT95" s="139" t="s">
        <v>152</v>
      </c>
      <c r="AU95" s="139" t="s">
        <v>86</v>
      </c>
      <c r="AY95" s="16" t="s">
        <v>149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6" t="s">
        <v>84</v>
      </c>
      <c r="BK95" s="140">
        <f>ROUND(I95*H95,2)</f>
        <v>0</v>
      </c>
      <c r="BL95" s="16" t="s">
        <v>172</v>
      </c>
      <c r="BM95" s="139" t="s">
        <v>1587</v>
      </c>
    </row>
    <row r="96" spans="2:65" s="1" customFormat="1" ht="17.399999999999999">
      <c r="B96" s="31"/>
      <c r="D96" s="141" t="s">
        <v>157</v>
      </c>
      <c r="F96" s="142" t="s">
        <v>1588</v>
      </c>
      <c r="I96" s="143"/>
      <c r="L96" s="31"/>
      <c r="M96" s="144"/>
      <c r="T96" s="52"/>
      <c r="AT96" s="16" t="s">
        <v>157</v>
      </c>
      <c r="AU96" s="16" t="s">
        <v>86</v>
      </c>
    </row>
    <row r="97" spans="2:65" s="1" customFormat="1" ht="10.199999999999999">
      <c r="B97" s="31"/>
      <c r="D97" s="145" t="s">
        <v>158</v>
      </c>
      <c r="F97" s="146" t="s">
        <v>1589</v>
      </c>
      <c r="I97" s="143"/>
      <c r="L97" s="31"/>
      <c r="M97" s="144"/>
      <c r="T97" s="52"/>
      <c r="AT97" s="16" t="s">
        <v>158</v>
      </c>
      <c r="AU97" s="16" t="s">
        <v>86</v>
      </c>
    </row>
    <row r="98" spans="2:65" s="1" customFormat="1" ht="36">
      <c r="B98" s="31"/>
      <c r="D98" s="141" t="s">
        <v>160</v>
      </c>
      <c r="F98" s="147" t="s">
        <v>1590</v>
      </c>
      <c r="I98" s="143"/>
      <c r="L98" s="31"/>
      <c r="M98" s="144"/>
      <c r="T98" s="52"/>
      <c r="AT98" s="16" t="s">
        <v>160</v>
      </c>
      <c r="AU98" s="16" t="s">
        <v>86</v>
      </c>
    </row>
    <row r="99" spans="2:65" s="12" customFormat="1" ht="10.199999999999999">
      <c r="B99" s="148"/>
      <c r="D99" s="141" t="s">
        <v>234</v>
      </c>
      <c r="E99" s="149" t="s">
        <v>19</v>
      </c>
      <c r="F99" s="150" t="s">
        <v>1591</v>
      </c>
      <c r="H99" s="151">
        <v>10.429</v>
      </c>
      <c r="I99" s="152"/>
      <c r="L99" s="148"/>
      <c r="M99" s="153"/>
      <c r="T99" s="154"/>
      <c r="AT99" s="149" t="s">
        <v>234</v>
      </c>
      <c r="AU99" s="149" t="s">
        <v>86</v>
      </c>
      <c r="AV99" s="12" t="s">
        <v>86</v>
      </c>
      <c r="AW99" s="12" t="s">
        <v>37</v>
      </c>
      <c r="AX99" s="12" t="s">
        <v>84</v>
      </c>
      <c r="AY99" s="149" t="s">
        <v>149</v>
      </c>
    </row>
    <row r="100" spans="2:65" s="1" customFormat="1" ht="24.15" customHeight="1">
      <c r="B100" s="31"/>
      <c r="C100" s="127" t="s">
        <v>167</v>
      </c>
      <c r="D100" s="127" t="s">
        <v>152</v>
      </c>
      <c r="E100" s="128" t="s">
        <v>1592</v>
      </c>
      <c r="F100" s="129" t="s">
        <v>1496</v>
      </c>
      <c r="G100" s="130" t="s">
        <v>404</v>
      </c>
      <c r="H100" s="131">
        <v>10.429</v>
      </c>
      <c r="I100" s="132"/>
      <c r="J100" s="133">
        <f>ROUND(I100*H100,2)</f>
        <v>0</v>
      </c>
      <c r="K100" s="134"/>
      <c r="L100" s="31"/>
      <c r="M100" s="135" t="s">
        <v>19</v>
      </c>
      <c r="N100" s="136" t="s">
        <v>47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172</v>
      </c>
      <c r="AT100" s="139" t="s">
        <v>152</v>
      </c>
      <c r="AU100" s="139" t="s">
        <v>86</v>
      </c>
      <c r="AY100" s="16" t="s">
        <v>149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6" t="s">
        <v>84</v>
      </c>
      <c r="BK100" s="140">
        <f>ROUND(I100*H100,2)</f>
        <v>0</v>
      </c>
      <c r="BL100" s="16" t="s">
        <v>172</v>
      </c>
      <c r="BM100" s="139" t="s">
        <v>1593</v>
      </c>
    </row>
    <row r="101" spans="2:65" s="1" customFormat="1" ht="17.399999999999999">
      <c r="B101" s="31"/>
      <c r="D101" s="141" t="s">
        <v>157</v>
      </c>
      <c r="F101" s="142" t="s">
        <v>1496</v>
      </c>
      <c r="I101" s="143"/>
      <c r="L101" s="31"/>
      <c r="M101" s="144"/>
      <c r="T101" s="52"/>
      <c r="AT101" s="16" t="s">
        <v>157</v>
      </c>
      <c r="AU101" s="16" t="s">
        <v>86</v>
      </c>
    </row>
    <row r="102" spans="2:65" s="1" customFormat="1" ht="18">
      <c r="B102" s="31"/>
      <c r="D102" s="141" t="s">
        <v>160</v>
      </c>
      <c r="F102" s="147" t="s">
        <v>1594</v>
      </c>
      <c r="I102" s="143"/>
      <c r="L102" s="31"/>
      <c r="M102" s="144"/>
      <c r="T102" s="52"/>
      <c r="AT102" s="16" t="s">
        <v>160</v>
      </c>
      <c r="AU102" s="16" t="s">
        <v>86</v>
      </c>
    </row>
    <row r="103" spans="2:65" s="12" customFormat="1" ht="10.199999999999999">
      <c r="B103" s="148"/>
      <c r="D103" s="141" t="s">
        <v>234</v>
      </c>
      <c r="E103" s="149" t="s">
        <v>19</v>
      </c>
      <c r="F103" s="150" t="s">
        <v>1595</v>
      </c>
      <c r="H103" s="151">
        <v>0.20200000000000001</v>
      </c>
      <c r="I103" s="152"/>
      <c r="L103" s="148"/>
      <c r="M103" s="153"/>
      <c r="T103" s="154"/>
      <c r="AT103" s="149" t="s">
        <v>234</v>
      </c>
      <c r="AU103" s="149" t="s">
        <v>86</v>
      </c>
      <c r="AV103" s="12" t="s">
        <v>86</v>
      </c>
      <c r="AW103" s="12" t="s">
        <v>37</v>
      </c>
      <c r="AX103" s="12" t="s">
        <v>76</v>
      </c>
      <c r="AY103" s="149" t="s">
        <v>149</v>
      </c>
    </row>
    <row r="104" spans="2:65" s="12" customFormat="1" ht="10.199999999999999">
      <c r="B104" s="148"/>
      <c r="D104" s="141" t="s">
        <v>234</v>
      </c>
      <c r="E104" s="149" t="s">
        <v>19</v>
      </c>
      <c r="F104" s="150" t="s">
        <v>1596</v>
      </c>
      <c r="H104" s="151">
        <v>0.10100000000000001</v>
      </c>
      <c r="I104" s="152"/>
      <c r="L104" s="148"/>
      <c r="M104" s="153"/>
      <c r="T104" s="154"/>
      <c r="AT104" s="149" t="s">
        <v>234</v>
      </c>
      <c r="AU104" s="149" t="s">
        <v>86</v>
      </c>
      <c r="AV104" s="12" t="s">
        <v>86</v>
      </c>
      <c r="AW104" s="12" t="s">
        <v>37</v>
      </c>
      <c r="AX104" s="12" t="s">
        <v>76</v>
      </c>
      <c r="AY104" s="149" t="s">
        <v>149</v>
      </c>
    </row>
    <row r="105" spans="2:65" s="12" customFormat="1" ht="10.199999999999999">
      <c r="B105" s="148"/>
      <c r="D105" s="141" t="s">
        <v>234</v>
      </c>
      <c r="E105" s="149" t="s">
        <v>19</v>
      </c>
      <c r="F105" s="150" t="s">
        <v>1597</v>
      </c>
      <c r="H105" s="151">
        <v>4.4999999999999998E-2</v>
      </c>
      <c r="I105" s="152"/>
      <c r="L105" s="148"/>
      <c r="M105" s="153"/>
      <c r="T105" s="154"/>
      <c r="AT105" s="149" t="s">
        <v>234</v>
      </c>
      <c r="AU105" s="149" t="s">
        <v>86</v>
      </c>
      <c r="AV105" s="12" t="s">
        <v>86</v>
      </c>
      <c r="AW105" s="12" t="s">
        <v>37</v>
      </c>
      <c r="AX105" s="12" t="s">
        <v>76</v>
      </c>
      <c r="AY105" s="149" t="s">
        <v>149</v>
      </c>
    </row>
    <row r="106" spans="2:65" s="12" customFormat="1" ht="10.199999999999999">
      <c r="B106" s="148"/>
      <c r="D106" s="141" t="s">
        <v>234</v>
      </c>
      <c r="E106" s="149" t="s">
        <v>19</v>
      </c>
      <c r="F106" s="150" t="s">
        <v>1598</v>
      </c>
      <c r="H106" s="151">
        <v>0.378</v>
      </c>
      <c r="I106" s="152"/>
      <c r="L106" s="148"/>
      <c r="M106" s="153"/>
      <c r="T106" s="154"/>
      <c r="AT106" s="149" t="s">
        <v>234</v>
      </c>
      <c r="AU106" s="149" t="s">
        <v>86</v>
      </c>
      <c r="AV106" s="12" t="s">
        <v>86</v>
      </c>
      <c r="AW106" s="12" t="s">
        <v>37</v>
      </c>
      <c r="AX106" s="12" t="s">
        <v>76</v>
      </c>
      <c r="AY106" s="149" t="s">
        <v>149</v>
      </c>
    </row>
    <row r="107" spans="2:65" s="12" customFormat="1" ht="10.199999999999999">
      <c r="B107" s="148"/>
      <c r="D107" s="141" t="s">
        <v>234</v>
      </c>
      <c r="E107" s="149" t="s">
        <v>19</v>
      </c>
      <c r="F107" s="150" t="s">
        <v>1599</v>
      </c>
      <c r="H107" s="151">
        <v>7.5999999999999998E-2</v>
      </c>
      <c r="I107" s="152"/>
      <c r="L107" s="148"/>
      <c r="M107" s="153"/>
      <c r="T107" s="154"/>
      <c r="AT107" s="149" t="s">
        <v>234</v>
      </c>
      <c r="AU107" s="149" t="s">
        <v>86</v>
      </c>
      <c r="AV107" s="12" t="s">
        <v>86</v>
      </c>
      <c r="AW107" s="12" t="s">
        <v>37</v>
      </c>
      <c r="AX107" s="12" t="s">
        <v>76</v>
      </c>
      <c r="AY107" s="149" t="s">
        <v>149</v>
      </c>
    </row>
    <row r="108" spans="2:65" s="12" customFormat="1" ht="10.199999999999999">
      <c r="B108" s="148"/>
      <c r="D108" s="141" t="s">
        <v>234</v>
      </c>
      <c r="E108" s="149" t="s">
        <v>19</v>
      </c>
      <c r="F108" s="150" t="s">
        <v>1600</v>
      </c>
      <c r="H108" s="151">
        <v>0.09</v>
      </c>
      <c r="I108" s="152"/>
      <c r="L108" s="148"/>
      <c r="M108" s="153"/>
      <c r="T108" s="154"/>
      <c r="AT108" s="149" t="s">
        <v>234</v>
      </c>
      <c r="AU108" s="149" t="s">
        <v>86</v>
      </c>
      <c r="AV108" s="12" t="s">
        <v>86</v>
      </c>
      <c r="AW108" s="12" t="s">
        <v>37</v>
      </c>
      <c r="AX108" s="12" t="s">
        <v>76</v>
      </c>
      <c r="AY108" s="149" t="s">
        <v>149</v>
      </c>
    </row>
    <row r="109" spans="2:65" s="12" customFormat="1" ht="10.199999999999999">
      <c r="B109" s="148"/>
      <c r="D109" s="141" t="s">
        <v>234</v>
      </c>
      <c r="E109" s="149" t="s">
        <v>19</v>
      </c>
      <c r="F109" s="150" t="s">
        <v>1601</v>
      </c>
      <c r="H109" s="151">
        <v>9.5370000000000008</v>
      </c>
      <c r="I109" s="152"/>
      <c r="L109" s="148"/>
      <c r="M109" s="153"/>
      <c r="T109" s="154"/>
      <c r="AT109" s="149" t="s">
        <v>234</v>
      </c>
      <c r="AU109" s="149" t="s">
        <v>86</v>
      </c>
      <c r="AV109" s="12" t="s">
        <v>86</v>
      </c>
      <c r="AW109" s="12" t="s">
        <v>37</v>
      </c>
      <c r="AX109" s="12" t="s">
        <v>76</v>
      </c>
      <c r="AY109" s="149" t="s">
        <v>149</v>
      </c>
    </row>
    <row r="110" spans="2:65" s="13" customFormat="1" ht="10.199999999999999">
      <c r="B110" s="158"/>
      <c r="D110" s="141" t="s">
        <v>234</v>
      </c>
      <c r="E110" s="159" t="s">
        <v>19</v>
      </c>
      <c r="F110" s="160" t="s">
        <v>299</v>
      </c>
      <c r="H110" s="161">
        <v>10.429</v>
      </c>
      <c r="I110" s="162"/>
      <c r="L110" s="158"/>
      <c r="M110" s="163"/>
      <c r="T110" s="164"/>
      <c r="AT110" s="159" t="s">
        <v>234</v>
      </c>
      <c r="AU110" s="159" t="s">
        <v>86</v>
      </c>
      <c r="AV110" s="13" t="s">
        <v>172</v>
      </c>
      <c r="AW110" s="13" t="s">
        <v>37</v>
      </c>
      <c r="AX110" s="13" t="s">
        <v>84</v>
      </c>
      <c r="AY110" s="159" t="s">
        <v>149</v>
      </c>
    </row>
    <row r="111" spans="2:65" s="11" customFormat="1" ht="22.8" customHeight="1">
      <c r="B111" s="115"/>
      <c r="D111" s="116" t="s">
        <v>75</v>
      </c>
      <c r="E111" s="125" t="s">
        <v>86</v>
      </c>
      <c r="F111" s="125" t="s">
        <v>733</v>
      </c>
      <c r="I111" s="118"/>
      <c r="J111" s="126">
        <f>BK111</f>
        <v>0</v>
      </c>
      <c r="L111" s="115"/>
      <c r="M111" s="120"/>
      <c r="P111" s="121">
        <f>SUM(P112:P129)</f>
        <v>0</v>
      </c>
      <c r="R111" s="121">
        <f>SUM(R112:R129)</f>
        <v>0.17206209105600001</v>
      </c>
      <c r="T111" s="122">
        <f>SUM(T112:T129)</f>
        <v>0</v>
      </c>
      <c r="AR111" s="116" t="s">
        <v>84</v>
      </c>
      <c r="AT111" s="123" t="s">
        <v>75</v>
      </c>
      <c r="AU111" s="123" t="s">
        <v>84</v>
      </c>
      <c r="AY111" s="116" t="s">
        <v>149</v>
      </c>
      <c r="BK111" s="124">
        <f>SUM(BK112:BK129)</f>
        <v>0</v>
      </c>
    </row>
    <row r="112" spans="2:65" s="1" customFormat="1" ht="24.15" customHeight="1">
      <c r="B112" s="31"/>
      <c r="C112" s="127" t="s">
        <v>172</v>
      </c>
      <c r="D112" s="127" t="s">
        <v>152</v>
      </c>
      <c r="E112" s="128" t="s">
        <v>1602</v>
      </c>
      <c r="F112" s="129" t="s">
        <v>1603</v>
      </c>
      <c r="G112" s="130" t="s">
        <v>288</v>
      </c>
      <c r="H112" s="131">
        <v>47.686</v>
      </c>
      <c r="I112" s="132"/>
      <c r="J112" s="133">
        <f>ROUND(I112*H112,2)</f>
        <v>0</v>
      </c>
      <c r="K112" s="134"/>
      <c r="L112" s="31"/>
      <c r="M112" s="135" t="s">
        <v>19</v>
      </c>
      <c r="N112" s="136" t="s">
        <v>47</v>
      </c>
      <c r="P112" s="137">
        <f>O112*H112</f>
        <v>0</v>
      </c>
      <c r="Q112" s="137">
        <v>2.2000000000000001E-4</v>
      </c>
      <c r="R112" s="137">
        <f>Q112*H112</f>
        <v>1.0490920000000001E-2</v>
      </c>
      <c r="S112" s="137">
        <v>0</v>
      </c>
      <c r="T112" s="138">
        <f>S112*H112</f>
        <v>0</v>
      </c>
      <c r="AR112" s="139" t="s">
        <v>172</v>
      </c>
      <c r="AT112" s="139" t="s">
        <v>152</v>
      </c>
      <c r="AU112" s="139" t="s">
        <v>86</v>
      </c>
      <c r="AY112" s="16" t="s">
        <v>149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6" t="s">
        <v>84</v>
      </c>
      <c r="BK112" s="140">
        <f>ROUND(I112*H112,2)</f>
        <v>0</v>
      </c>
      <c r="BL112" s="16" t="s">
        <v>172</v>
      </c>
      <c r="BM112" s="139" t="s">
        <v>1604</v>
      </c>
    </row>
    <row r="113" spans="2:65" s="1" customFormat="1" ht="26.1">
      <c r="B113" s="31"/>
      <c r="D113" s="141" t="s">
        <v>157</v>
      </c>
      <c r="F113" s="142" t="s">
        <v>1605</v>
      </c>
      <c r="I113" s="143"/>
      <c r="L113" s="31"/>
      <c r="M113" s="144"/>
      <c r="T113" s="52"/>
      <c r="AT113" s="16" t="s">
        <v>157</v>
      </c>
      <c r="AU113" s="16" t="s">
        <v>86</v>
      </c>
    </row>
    <row r="114" spans="2:65" s="1" customFormat="1" ht="10.199999999999999">
      <c r="B114" s="31"/>
      <c r="D114" s="145" t="s">
        <v>158</v>
      </c>
      <c r="F114" s="146" t="s">
        <v>1606</v>
      </c>
      <c r="I114" s="143"/>
      <c r="L114" s="31"/>
      <c r="M114" s="144"/>
      <c r="T114" s="52"/>
      <c r="AT114" s="16" t="s">
        <v>158</v>
      </c>
      <c r="AU114" s="16" t="s">
        <v>86</v>
      </c>
    </row>
    <row r="115" spans="2:65" s="1" customFormat="1" ht="18">
      <c r="B115" s="31"/>
      <c r="D115" s="141" t="s">
        <v>160</v>
      </c>
      <c r="F115" s="147" t="s">
        <v>1607</v>
      </c>
      <c r="I115" s="143"/>
      <c r="L115" s="31"/>
      <c r="M115" s="144"/>
      <c r="T115" s="52"/>
      <c r="AT115" s="16" t="s">
        <v>160</v>
      </c>
      <c r="AU115" s="16" t="s">
        <v>86</v>
      </c>
    </row>
    <row r="116" spans="2:65" s="12" customFormat="1" ht="10.199999999999999">
      <c r="B116" s="148"/>
      <c r="D116" s="141" t="s">
        <v>234</v>
      </c>
      <c r="E116" s="149" t="s">
        <v>19</v>
      </c>
      <c r="F116" s="150" t="s">
        <v>1608</v>
      </c>
      <c r="H116" s="151">
        <v>47.686</v>
      </c>
      <c r="I116" s="152"/>
      <c r="L116" s="148"/>
      <c r="M116" s="153"/>
      <c r="T116" s="154"/>
      <c r="AT116" s="149" t="s">
        <v>234</v>
      </c>
      <c r="AU116" s="149" t="s">
        <v>86</v>
      </c>
      <c r="AV116" s="12" t="s">
        <v>86</v>
      </c>
      <c r="AW116" s="12" t="s">
        <v>37</v>
      </c>
      <c r="AX116" s="12" t="s">
        <v>84</v>
      </c>
      <c r="AY116" s="149" t="s">
        <v>149</v>
      </c>
    </row>
    <row r="117" spans="2:65" s="1" customFormat="1" ht="24.15" customHeight="1">
      <c r="B117" s="31"/>
      <c r="C117" s="169" t="s">
        <v>148</v>
      </c>
      <c r="D117" s="169" t="s">
        <v>683</v>
      </c>
      <c r="E117" s="170" t="s">
        <v>1609</v>
      </c>
      <c r="F117" s="171" t="s">
        <v>1610</v>
      </c>
      <c r="G117" s="172" t="s">
        <v>288</v>
      </c>
      <c r="H117" s="173">
        <v>57.222999999999999</v>
      </c>
      <c r="I117" s="174"/>
      <c r="J117" s="175">
        <f>ROUND(I117*H117,2)</f>
        <v>0</v>
      </c>
      <c r="K117" s="176"/>
      <c r="L117" s="177"/>
      <c r="M117" s="178" t="s">
        <v>19</v>
      </c>
      <c r="N117" s="179" t="s">
        <v>47</v>
      </c>
      <c r="P117" s="137">
        <f>O117*H117</f>
        <v>0</v>
      </c>
      <c r="Q117" s="137">
        <v>2.5000000000000001E-4</v>
      </c>
      <c r="R117" s="137">
        <f>Q117*H117</f>
        <v>1.4305750000000001E-2</v>
      </c>
      <c r="S117" s="137">
        <v>0</v>
      </c>
      <c r="T117" s="138">
        <f>S117*H117</f>
        <v>0</v>
      </c>
      <c r="AR117" s="139" t="s">
        <v>194</v>
      </c>
      <c r="AT117" s="139" t="s">
        <v>683</v>
      </c>
      <c r="AU117" s="139" t="s">
        <v>86</v>
      </c>
      <c r="AY117" s="16" t="s">
        <v>149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6" t="s">
        <v>84</v>
      </c>
      <c r="BK117" s="140">
        <f>ROUND(I117*H117,2)</f>
        <v>0</v>
      </c>
      <c r="BL117" s="16" t="s">
        <v>172</v>
      </c>
      <c r="BM117" s="139" t="s">
        <v>1611</v>
      </c>
    </row>
    <row r="118" spans="2:65" s="1" customFormat="1" ht="10.199999999999999">
      <c r="B118" s="31"/>
      <c r="D118" s="141" t="s">
        <v>157</v>
      </c>
      <c r="F118" s="142" t="s">
        <v>1610</v>
      </c>
      <c r="I118" s="143"/>
      <c r="L118" s="31"/>
      <c r="M118" s="144"/>
      <c r="T118" s="52"/>
      <c r="AT118" s="16" t="s">
        <v>157</v>
      </c>
      <c r="AU118" s="16" t="s">
        <v>86</v>
      </c>
    </row>
    <row r="119" spans="2:65" s="12" customFormat="1" ht="10.199999999999999">
      <c r="B119" s="148"/>
      <c r="D119" s="141" t="s">
        <v>234</v>
      </c>
      <c r="F119" s="150" t="s">
        <v>1612</v>
      </c>
      <c r="H119" s="151">
        <v>57.222999999999999</v>
      </c>
      <c r="I119" s="152"/>
      <c r="L119" s="148"/>
      <c r="M119" s="153"/>
      <c r="T119" s="154"/>
      <c r="AT119" s="149" t="s">
        <v>234</v>
      </c>
      <c r="AU119" s="149" t="s">
        <v>86</v>
      </c>
      <c r="AV119" s="12" t="s">
        <v>86</v>
      </c>
      <c r="AW119" s="12" t="s">
        <v>4</v>
      </c>
      <c r="AX119" s="12" t="s">
        <v>84</v>
      </c>
      <c r="AY119" s="149" t="s">
        <v>149</v>
      </c>
    </row>
    <row r="120" spans="2:65" s="1" customFormat="1" ht="16.5" customHeight="1">
      <c r="B120" s="31"/>
      <c r="C120" s="127" t="s">
        <v>182</v>
      </c>
      <c r="D120" s="127" t="s">
        <v>152</v>
      </c>
      <c r="E120" s="128" t="s">
        <v>1613</v>
      </c>
      <c r="F120" s="129" t="s">
        <v>1614</v>
      </c>
      <c r="G120" s="130" t="s">
        <v>404</v>
      </c>
      <c r="H120" s="131">
        <v>6.4000000000000001E-2</v>
      </c>
      <c r="I120" s="132"/>
      <c r="J120" s="133">
        <f>ROUND(I120*H120,2)</f>
        <v>0</v>
      </c>
      <c r="K120" s="134"/>
      <c r="L120" s="31"/>
      <c r="M120" s="135" t="s">
        <v>19</v>
      </c>
      <c r="N120" s="136" t="s">
        <v>47</v>
      </c>
      <c r="P120" s="137">
        <f>O120*H120</f>
        <v>0</v>
      </c>
      <c r="Q120" s="137">
        <v>2.3010222040000001</v>
      </c>
      <c r="R120" s="137">
        <f>Q120*H120</f>
        <v>0.14726542105600002</v>
      </c>
      <c r="S120" s="137">
        <v>0</v>
      </c>
      <c r="T120" s="138">
        <f>S120*H120</f>
        <v>0</v>
      </c>
      <c r="AR120" s="139" t="s">
        <v>172</v>
      </c>
      <c r="AT120" s="139" t="s">
        <v>152</v>
      </c>
      <c r="AU120" s="139" t="s">
        <v>86</v>
      </c>
      <c r="AY120" s="16" t="s">
        <v>149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6" t="s">
        <v>84</v>
      </c>
      <c r="BK120" s="140">
        <f>ROUND(I120*H120,2)</f>
        <v>0</v>
      </c>
      <c r="BL120" s="16" t="s">
        <v>172</v>
      </c>
      <c r="BM120" s="139" t="s">
        <v>1615</v>
      </c>
    </row>
    <row r="121" spans="2:65" s="1" customFormat="1" ht="17.399999999999999">
      <c r="B121" s="31"/>
      <c r="D121" s="141" t="s">
        <v>157</v>
      </c>
      <c r="F121" s="142" t="s">
        <v>1616</v>
      </c>
      <c r="I121" s="143"/>
      <c r="L121" s="31"/>
      <c r="M121" s="144"/>
      <c r="T121" s="52"/>
      <c r="AT121" s="16" t="s">
        <v>157</v>
      </c>
      <c r="AU121" s="16" t="s">
        <v>86</v>
      </c>
    </row>
    <row r="122" spans="2:65" s="1" customFormat="1" ht="10.199999999999999">
      <c r="B122" s="31"/>
      <c r="D122" s="145" t="s">
        <v>158</v>
      </c>
      <c r="F122" s="146" t="s">
        <v>1617</v>
      </c>
      <c r="I122" s="143"/>
      <c r="L122" s="31"/>
      <c r="M122" s="144"/>
      <c r="T122" s="52"/>
      <c r="AT122" s="16" t="s">
        <v>158</v>
      </c>
      <c r="AU122" s="16" t="s">
        <v>86</v>
      </c>
    </row>
    <row r="123" spans="2:65" s="12" customFormat="1" ht="10.199999999999999">
      <c r="B123" s="148"/>
      <c r="D123" s="141" t="s">
        <v>234</v>
      </c>
      <c r="E123" s="149" t="s">
        <v>19</v>
      </c>
      <c r="F123" s="150" t="s">
        <v>1618</v>
      </c>
      <c r="H123" s="151">
        <v>0.28799999999999998</v>
      </c>
      <c r="I123" s="152"/>
      <c r="L123" s="148"/>
      <c r="M123" s="153"/>
      <c r="T123" s="154"/>
      <c r="AT123" s="149" t="s">
        <v>234</v>
      </c>
      <c r="AU123" s="149" t="s">
        <v>86</v>
      </c>
      <c r="AV123" s="12" t="s">
        <v>86</v>
      </c>
      <c r="AW123" s="12" t="s">
        <v>37</v>
      </c>
      <c r="AX123" s="12" t="s">
        <v>76</v>
      </c>
      <c r="AY123" s="149" t="s">
        <v>149</v>
      </c>
    </row>
    <row r="124" spans="2:65" s="12" customFormat="1" ht="10.199999999999999">
      <c r="B124" s="148"/>
      <c r="D124" s="141" t="s">
        <v>234</v>
      </c>
      <c r="E124" s="149" t="s">
        <v>19</v>
      </c>
      <c r="F124" s="150" t="s">
        <v>1619</v>
      </c>
      <c r="H124" s="151">
        <v>0.14399999999999999</v>
      </c>
      <c r="I124" s="152"/>
      <c r="L124" s="148"/>
      <c r="M124" s="153"/>
      <c r="T124" s="154"/>
      <c r="AT124" s="149" t="s">
        <v>234</v>
      </c>
      <c r="AU124" s="149" t="s">
        <v>86</v>
      </c>
      <c r="AV124" s="12" t="s">
        <v>86</v>
      </c>
      <c r="AW124" s="12" t="s">
        <v>37</v>
      </c>
      <c r="AX124" s="12" t="s">
        <v>76</v>
      </c>
      <c r="AY124" s="149" t="s">
        <v>149</v>
      </c>
    </row>
    <row r="125" spans="2:65" s="12" customFormat="1" ht="10.199999999999999">
      <c r="B125" s="148"/>
      <c r="D125" s="141" t="s">
        <v>234</v>
      </c>
      <c r="E125" s="149" t="s">
        <v>19</v>
      </c>
      <c r="F125" s="150" t="s">
        <v>1620</v>
      </c>
      <c r="H125" s="151">
        <v>6.4000000000000001E-2</v>
      </c>
      <c r="I125" s="152"/>
      <c r="L125" s="148"/>
      <c r="M125" s="153"/>
      <c r="T125" s="154"/>
      <c r="AT125" s="149" t="s">
        <v>234</v>
      </c>
      <c r="AU125" s="149" t="s">
        <v>86</v>
      </c>
      <c r="AV125" s="12" t="s">
        <v>86</v>
      </c>
      <c r="AW125" s="12" t="s">
        <v>37</v>
      </c>
      <c r="AX125" s="12" t="s">
        <v>76</v>
      </c>
      <c r="AY125" s="149" t="s">
        <v>149</v>
      </c>
    </row>
    <row r="126" spans="2:65" s="12" customFormat="1" ht="10.199999999999999">
      <c r="B126" s="148"/>
      <c r="D126" s="141" t="s">
        <v>234</v>
      </c>
      <c r="E126" s="149" t="s">
        <v>19</v>
      </c>
      <c r="F126" s="150" t="s">
        <v>1621</v>
      </c>
      <c r="H126" s="151">
        <v>0.54</v>
      </c>
      <c r="I126" s="152"/>
      <c r="L126" s="148"/>
      <c r="M126" s="153"/>
      <c r="T126" s="154"/>
      <c r="AT126" s="149" t="s">
        <v>234</v>
      </c>
      <c r="AU126" s="149" t="s">
        <v>86</v>
      </c>
      <c r="AV126" s="12" t="s">
        <v>86</v>
      </c>
      <c r="AW126" s="12" t="s">
        <v>37</v>
      </c>
      <c r="AX126" s="12" t="s">
        <v>76</v>
      </c>
      <c r="AY126" s="149" t="s">
        <v>149</v>
      </c>
    </row>
    <row r="127" spans="2:65" s="12" customFormat="1" ht="10.199999999999999">
      <c r="B127" s="148"/>
      <c r="D127" s="141" t="s">
        <v>234</v>
      </c>
      <c r="E127" s="149" t="s">
        <v>19</v>
      </c>
      <c r="F127" s="150" t="s">
        <v>1622</v>
      </c>
      <c r="H127" s="151">
        <v>0.108</v>
      </c>
      <c r="I127" s="152"/>
      <c r="L127" s="148"/>
      <c r="M127" s="153"/>
      <c r="T127" s="154"/>
      <c r="AT127" s="149" t="s">
        <v>234</v>
      </c>
      <c r="AU127" s="149" t="s">
        <v>86</v>
      </c>
      <c r="AV127" s="12" t="s">
        <v>86</v>
      </c>
      <c r="AW127" s="12" t="s">
        <v>37</v>
      </c>
      <c r="AX127" s="12" t="s">
        <v>76</v>
      </c>
      <c r="AY127" s="149" t="s">
        <v>149</v>
      </c>
    </row>
    <row r="128" spans="2:65" s="12" customFormat="1" ht="10.199999999999999">
      <c r="B128" s="148"/>
      <c r="D128" s="141" t="s">
        <v>234</v>
      </c>
      <c r="E128" s="149" t="s">
        <v>19</v>
      </c>
      <c r="F128" s="150" t="s">
        <v>1623</v>
      </c>
      <c r="H128" s="151">
        <v>6.4000000000000001E-2</v>
      </c>
      <c r="I128" s="152"/>
      <c r="L128" s="148"/>
      <c r="M128" s="153"/>
      <c r="T128" s="154"/>
      <c r="AT128" s="149" t="s">
        <v>234</v>
      </c>
      <c r="AU128" s="149" t="s">
        <v>86</v>
      </c>
      <c r="AV128" s="12" t="s">
        <v>86</v>
      </c>
      <c r="AW128" s="12" t="s">
        <v>37</v>
      </c>
      <c r="AX128" s="12" t="s">
        <v>76</v>
      </c>
      <c r="AY128" s="149" t="s">
        <v>149</v>
      </c>
    </row>
    <row r="129" spans="2:65" s="12" customFormat="1" ht="10.199999999999999">
      <c r="B129" s="148"/>
      <c r="D129" s="141" t="s">
        <v>234</v>
      </c>
      <c r="E129" s="149" t="s">
        <v>19</v>
      </c>
      <c r="F129" s="150" t="s">
        <v>1624</v>
      </c>
      <c r="H129" s="151">
        <v>6.4000000000000001E-2</v>
      </c>
      <c r="I129" s="152"/>
      <c r="L129" s="148"/>
      <c r="M129" s="153"/>
      <c r="T129" s="154"/>
      <c r="AT129" s="149" t="s">
        <v>234</v>
      </c>
      <c r="AU129" s="149" t="s">
        <v>86</v>
      </c>
      <c r="AV129" s="12" t="s">
        <v>86</v>
      </c>
      <c r="AW129" s="12" t="s">
        <v>37</v>
      </c>
      <c r="AX129" s="12" t="s">
        <v>84</v>
      </c>
      <c r="AY129" s="149" t="s">
        <v>149</v>
      </c>
    </row>
    <row r="130" spans="2:65" s="11" customFormat="1" ht="22.8" customHeight="1">
      <c r="B130" s="115"/>
      <c r="D130" s="116" t="s">
        <v>75</v>
      </c>
      <c r="E130" s="125" t="s">
        <v>167</v>
      </c>
      <c r="F130" s="125" t="s">
        <v>771</v>
      </c>
      <c r="I130" s="118"/>
      <c r="J130" s="126">
        <f>BK130</f>
        <v>0</v>
      </c>
      <c r="L130" s="115"/>
      <c r="M130" s="120"/>
      <c r="P130" s="121">
        <v>0</v>
      </c>
      <c r="R130" s="121">
        <v>0</v>
      </c>
      <c r="T130" s="122">
        <v>0</v>
      </c>
      <c r="AR130" s="116" t="s">
        <v>84</v>
      </c>
      <c r="AT130" s="123" t="s">
        <v>75</v>
      </c>
      <c r="AU130" s="123" t="s">
        <v>84</v>
      </c>
      <c r="AY130" s="116" t="s">
        <v>149</v>
      </c>
      <c r="BK130" s="124">
        <v>0</v>
      </c>
    </row>
    <row r="131" spans="2:65" s="11" customFormat="1" ht="22.8" customHeight="1">
      <c r="B131" s="115"/>
      <c r="D131" s="116" t="s">
        <v>75</v>
      </c>
      <c r="E131" s="125" t="s">
        <v>200</v>
      </c>
      <c r="F131" s="125" t="s">
        <v>456</v>
      </c>
      <c r="I131" s="118"/>
      <c r="J131" s="126">
        <f>BK131</f>
        <v>0</v>
      </c>
      <c r="L131" s="115"/>
      <c r="M131" s="120"/>
      <c r="P131" s="121">
        <f>SUM(P132:P174)</f>
        <v>0</v>
      </c>
      <c r="R131" s="121">
        <f>SUM(R132:R174)</f>
        <v>35.269730844000001</v>
      </c>
      <c r="T131" s="122">
        <f>SUM(T132:T174)</f>
        <v>0</v>
      </c>
      <c r="AR131" s="116" t="s">
        <v>84</v>
      </c>
      <c r="AT131" s="123" t="s">
        <v>75</v>
      </c>
      <c r="AU131" s="123" t="s">
        <v>84</v>
      </c>
      <c r="AY131" s="116" t="s">
        <v>149</v>
      </c>
      <c r="BK131" s="124">
        <f>SUM(BK132:BK174)</f>
        <v>0</v>
      </c>
    </row>
    <row r="132" spans="2:65" s="1" customFormat="1" ht="24.15" customHeight="1">
      <c r="B132" s="31"/>
      <c r="C132" s="127" t="s">
        <v>188</v>
      </c>
      <c r="D132" s="127" t="s">
        <v>152</v>
      </c>
      <c r="E132" s="128" t="s">
        <v>1625</v>
      </c>
      <c r="F132" s="129" t="s">
        <v>1626</v>
      </c>
      <c r="G132" s="130" t="s">
        <v>308</v>
      </c>
      <c r="H132" s="131">
        <v>1</v>
      </c>
      <c r="I132" s="132"/>
      <c r="J132" s="133">
        <f>ROUND(I132*H132,2)</f>
        <v>0</v>
      </c>
      <c r="K132" s="134"/>
      <c r="L132" s="31"/>
      <c r="M132" s="135" t="s">
        <v>19</v>
      </c>
      <c r="N132" s="136" t="s">
        <v>47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172</v>
      </c>
      <c r="AT132" s="139" t="s">
        <v>152</v>
      </c>
      <c r="AU132" s="139" t="s">
        <v>86</v>
      </c>
      <c r="AY132" s="16" t="s">
        <v>149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6" t="s">
        <v>84</v>
      </c>
      <c r="BK132" s="140">
        <f>ROUND(I132*H132,2)</f>
        <v>0</v>
      </c>
      <c r="BL132" s="16" t="s">
        <v>172</v>
      </c>
      <c r="BM132" s="139" t="s">
        <v>1627</v>
      </c>
    </row>
    <row r="133" spans="2:65" s="1" customFormat="1" ht="10.199999999999999">
      <c r="B133" s="31"/>
      <c r="D133" s="141" t="s">
        <v>157</v>
      </c>
      <c r="F133" s="142" t="s">
        <v>1626</v>
      </c>
      <c r="I133" s="143"/>
      <c r="L133" s="31"/>
      <c r="M133" s="144"/>
      <c r="T133" s="52"/>
      <c r="AT133" s="16" t="s">
        <v>157</v>
      </c>
      <c r="AU133" s="16" t="s">
        <v>86</v>
      </c>
    </row>
    <row r="134" spans="2:65" s="1" customFormat="1" ht="10.199999999999999">
      <c r="B134" s="31"/>
      <c r="D134" s="145" t="s">
        <v>158</v>
      </c>
      <c r="F134" s="146" t="s">
        <v>1628</v>
      </c>
      <c r="I134" s="143"/>
      <c r="L134" s="31"/>
      <c r="M134" s="144"/>
      <c r="T134" s="52"/>
      <c r="AT134" s="16" t="s">
        <v>158</v>
      </c>
      <c r="AU134" s="16" t="s">
        <v>86</v>
      </c>
    </row>
    <row r="135" spans="2:65" s="1" customFormat="1" ht="16.5" customHeight="1">
      <c r="B135" s="31"/>
      <c r="C135" s="169" t="s">
        <v>194</v>
      </c>
      <c r="D135" s="169" t="s">
        <v>683</v>
      </c>
      <c r="E135" s="170" t="s">
        <v>1629</v>
      </c>
      <c r="F135" s="171" t="s">
        <v>1630</v>
      </c>
      <c r="G135" s="172" t="s">
        <v>308</v>
      </c>
      <c r="H135" s="173">
        <v>1</v>
      </c>
      <c r="I135" s="174"/>
      <c r="J135" s="175">
        <f>ROUND(I135*H135,2)</f>
        <v>0</v>
      </c>
      <c r="K135" s="176"/>
      <c r="L135" s="177"/>
      <c r="M135" s="178" t="s">
        <v>19</v>
      </c>
      <c r="N135" s="179" t="s">
        <v>47</v>
      </c>
      <c r="P135" s="137">
        <f>O135*H135</f>
        <v>0</v>
      </c>
      <c r="Q135" s="137">
        <v>2.5000000000000001E-4</v>
      </c>
      <c r="R135" s="137">
        <f>Q135*H135</f>
        <v>2.5000000000000001E-4</v>
      </c>
      <c r="S135" s="137">
        <v>0</v>
      </c>
      <c r="T135" s="138">
        <f>S135*H135</f>
        <v>0</v>
      </c>
      <c r="AR135" s="139" t="s">
        <v>194</v>
      </c>
      <c r="AT135" s="139" t="s">
        <v>683</v>
      </c>
      <c r="AU135" s="139" t="s">
        <v>86</v>
      </c>
      <c r="AY135" s="16" t="s">
        <v>149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6" t="s">
        <v>84</v>
      </c>
      <c r="BK135" s="140">
        <f>ROUND(I135*H135,2)</f>
        <v>0</v>
      </c>
      <c r="BL135" s="16" t="s">
        <v>172</v>
      </c>
      <c r="BM135" s="139" t="s">
        <v>1631</v>
      </c>
    </row>
    <row r="136" spans="2:65" s="1" customFormat="1" ht="10.199999999999999">
      <c r="B136" s="31"/>
      <c r="D136" s="141" t="s">
        <v>157</v>
      </c>
      <c r="F136" s="142" t="s">
        <v>1632</v>
      </c>
      <c r="I136" s="143"/>
      <c r="L136" s="31"/>
      <c r="M136" s="144"/>
      <c r="T136" s="52"/>
      <c r="AT136" s="16" t="s">
        <v>157</v>
      </c>
      <c r="AU136" s="16" t="s">
        <v>86</v>
      </c>
    </row>
    <row r="137" spans="2:65" s="1" customFormat="1" ht="45">
      <c r="B137" s="31"/>
      <c r="D137" s="141" t="s">
        <v>160</v>
      </c>
      <c r="F137" s="147" t="s">
        <v>1633</v>
      </c>
      <c r="I137" s="143"/>
      <c r="L137" s="31"/>
      <c r="M137" s="144"/>
      <c r="T137" s="52"/>
      <c r="AT137" s="16" t="s">
        <v>160</v>
      </c>
      <c r="AU137" s="16" t="s">
        <v>86</v>
      </c>
    </row>
    <row r="138" spans="2:65" s="1" customFormat="1" ht="16.5" customHeight="1">
      <c r="B138" s="31"/>
      <c r="C138" s="127" t="s">
        <v>200</v>
      </c>
      <c r="D138" s="127" t="s">
        <v>152</v>
      </c>
      <c r="E138" s="128" t="s">
        <v>1634</v>
      </c>
      <c r="F138" s="129" t="s">
        <v>1635</v>
      </c>
      <c r="G138" s="130" t="s">
        <v>1636</v>
      </c>
      <c r="H138" s="131">
        <v>1</v>
      </c>
      <c r="I138" s="132"/>
      <c r="J138" s="133">
        <f>ROUND(I138*H138,2)</f>
        <v>0</v>
      </c>
      <c r="K138" s="134"/>
      <c r="L138" s="31"/>
      <c r="M138" s="135" t="s">
        <v>19</v>
      </c>
      <c r="N138" s="136" t="s">
        <v>47</v>
      </c>
      <c r="P138" s="137">
        <f>O138*H138</f>
        <v>0</v>
      </c>
      <c r="Q138" s="137">
        <v>1.745E-2</v>
      </c>
      <c r="R138" s="137">
        <f>Q138*H138</f>
        <v>1.745E-2</v>
      </c>
      <c r="S138" s="137">
        <v>0</v>
      </c>
      <c r="T138" s="138">
        <f>S138*H138</f>
        <v>0</v>
      </c>
      <c r="AR138" s="139" t="s">
        <v>172</v>
      </c>
      <c r="AT138" s="139" t="s">
        <v>152</v>
      </c>
      <c r="AU138" s="139" t="s">
        <v>86</v>
      </c>
      <c r="AY138" s="16" t="s">
        <v>149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6" t="s">
        <v>84</v>
      </c>
      <c r="BK138" s="140">
        <f>ROUND(I138*H138,2)</f>
        <v>0</v>
      </c>
      <c r="BL138" s="16" t="s">
        <v>172</v>
      </c>
      <c r="BM138" s="139" t="s">
        <v>1637</v>
      </c>
    </row>
    <row r="139" spans="2:65" s="1" customFormat="1" ht="17.399999999999999">
      <c r="B139" s="31"/>
      <c r="D139" s="141" t="s">
        <v>157</v>
      </c>
      <c r="F139" s="142" t="s">
        <v>1638</v>
      </c>
      <c r="I139" s="143"/>
      <c r="L139" s="31"/>
      <c r="M139" s="144"/>
      <c r="T139" s="52"/>
      <c r="AT139" s="16" t="s">
        <v>157</v>
      </c>
      <c r="AU139" s="16" t="s">
        <v>86</v>
      </c>
    </row>
    <row r="140" spans="2:65" s="1" customFormat="1" ht="72">
      <c r="B140" s="31"/>
      <c r="D140" s="141" t="s">
        <v>160</v>
      </c>
      <c r="F140" s="147" t="s">
        <v>1639</v>
      </c>
      <c r="I140" s="143"/>
      <c r="L140" s="31"/>
      <c r="M140" s="144"/>
      <c r="T140" s="52"/>
      <c r="AT140" s="16" t="s">
        <v>160</v>
      </c>
      <c r="AU140" s="16" t="s">
        <v>86</v>
      </c>
    </row>
    <row r="141" spans="2:65" s="1" customFormat="1" ht="24.15" customHeight="1">
      <c r="B141" s="31"/>
      <c r="C141" s="127" t="s">
        <v>208</v>
      </c>
      <c r="D141" s="127" t="s">
        <v>152</v>
      </c>
      <c r="E141" s="128" t="s">
        <v>1640</v>
      </c>
      <c r="F141" s="129" t="s">
        <v>1641</v>
      </c>
      <c r="G141" s="130" t="s">
        <v>288</v>
      </c>
      <c r="H141" s="131">
        <v>4.41</v>
      </c>
      <c r="I141" s="132"/>
      <c r="J141" s="133">
        <f>ROUND(I141*H141,2)</f>
        <v>0</v>
      </c>
      <c r="K141" s="134"/>
      <c r="L141" s="31"/>
      <c r="M141" s="135" t="s">
        <v>19</v>
      </c>
      <c r="N141" s="136" t="s">
        <v>47</v>
      </c>
      <c r="P141" s="137">
        <f>O141*H141</f>
        <v>0</v>
      </c>
      <c r="Q141" s="137">
        <v>0.91122999999999998</v>
      </c>
      <c r="R141" s="137">
        <f>Q141*H141</f>
        <v>4.0185243000000002</v>
      </c>
      <c r="S141" s="137">
        <v>0</v>
      </c>
      <c r="T141" s="138">
        <f>S141*H141</f>
        <v>0</v>
      </c>
      <c r="AR141" s="139" t="s">
        <v>172</v>
      </c>
      <c r="AT141" s="139" t="s">
        <v>152</v>
      </c>
      <c r="AU141" s="139" t="s">
        <v>86</v>
      </c>
      <c r="AY141" s="16" t="s">
        <v>149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6" t="s">
        <v>84</v>
      </c>
      <c r="BK141" s="140">
        <f>ROUND(I141*H141,2)</f>
        <v>0</v>
      </c>
      <c r="BL141" s="16" t="s">
        <v>172</v>
      </c>
      <c r="BM141" s="139" t="s">
        <v>1642</v>
      </c>
    </row>
    <row r="142" spans="2:65" s="1" customFormat="1" ht="17.399999999999999">
      <c r="B142" s="31"/>
      <c r="D142" s="141" t="s">
        <v>157</v>
      </c>
      <c r="F142" s="142" t="s">
        <v>1643</v>
      </c>
      <c r="I142" s="143"/>
      <c r="L142" s="31"/>
      <c r="M142" s="144"/>
      <c r="T142" s="52"/>
      <c r="AT142" s="16" t="s">
        <v>157</v>
      </c>
      <c r="AU142" s="16" t="s">
        <v>86</v>
      </c>
    </row>
    <row r="143" spans="2:65" s="1" customFormat="1" ht="10.199999999999999">
      <c r="B143" s="31"/>
      <c r="D143" s="145" t="s">
        <v>158</v>
      </c>
      <c r="F143" s="146" t="s">
        <v>1644</v>
      </c>
      <c r="I143" s="143"/>
      <c r="L143" s="31"/>
      <c r="M143" s="144"/>
      <c r="T143" s="52"/>
      <c r="AT143" s="16" t="s">
        <v>158</v>
      </c>
      <c r="AU143" s="16" t="s">
        <v>86</v>
      </c>
    </row>
    <row r="144" spans="2:65" s="1" customFormat="1" ht="16.5" customHeight="1">
      <c r="B144" s="31"/>
      <c r="C144" s="127" t="s">
        <v>213</v>
      </c>
      <c r="D144" s="127" t="s">
        <v>152</v>
      </c>
      <c r="E144" s="128" t="s">
        <v>1645</v>
      </c>
      <c r="F144" s="129" t="s">
        <v>1646</v>
      </c>
      <c r="G144" s="130" t="s">
        <v>308</v>
      </c>
      <c r="H144" s="131">
        <v>1</v>
      </c>
      <c r="I144" s="132"/>
      <c r="J144" s="133">
        <f>ROUND(I144*H144,2)</f>
        <v>0</v>
      </c>
      <c r="K144" s="134"/>
      <c r="L144" s="31"/>
      <c r="M144" s="135" t="s">
        <v>19</v>
      </c>
      <c r="N144" s="136" t="s">
        <v>47</v>
      </c>
      <c r="P144" s="137">
        <f>O144*H144</f>
        <v>0</v>
      </c>
      <c r="Q144" s="137">
        <v>1.3404</v>
      </c>
      <c r="R144" s="137">
        <f>Q144*H144</f>
        <v>1.3404</v>
      </c>
      <c r="S144" s="137">
        <v>0</v>
      </c>
      <c r="T144" s="138">
        <f>S144*H144</f>
        <v>0</v>
      </c>
      <c r="AR144" s="139" t="s">
        <v>172</v>
      </c>
      <c r="AT144" s="139" t="s">
        <v>152</v>
      </c>
      <c r="AU144" s="139" t="s">
        <v>86</v>
      </c>
      <c r="AY144" s="16" t="s">
        <v>149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6" t="s">
        <v>84</v>
      </c>
      <c r="BK144" s="140">
        <f>ROUND(I144*H144,2)</f>
        <v>0</v>
      </c>
      <c r="BL144" s="16" t="s">
        <v>172</v>
      </c>
      <c r="BM144" s="139" t="s">
        <v>1647</v>
      </c>
    </row>
    <row r="145" spans="2:65" s="1" customFormat="1" ht="10.199999999999999">
      <c r="B145" s="31"/>
      <c r="D145" s="141" t="s">
        <v>157</v>
      </c>
      <c r="F145" s="142" t="s">
        <v>1648</v>
      </c>
      <c r="I145" s="143"/>
      <c r="L145" s="31"/>
      <c r="M145" s="144"/>
      <c r="T145" s="52"/>
      <c r="AT145" s="16" t="s">
        <v>157</v>
      </c>
      <c r="AU145" s="16" t="s">
        <v>86</v>
      </c>
    </row>
    <row r="146" spans="2:65" s="1" customFormat="1" ht="10.199999999999999">
      <c r="B146" s="31"/>
      <c r="D146" s="145" t="s">
        <v>158</v>
      </c>
      <c r="F146" s="146" t="s">
        <v>1649</v>
      </c>
      <c r="I146" s="143"/>
      <c r="L146" s="31"/>
      <c r="M146" s="144"/>
      <c r="T146" s="52"/>
      <c r="AT146" s="16" t="s">
        <v>158</v>
      </c>
      <c r="AU146" s="16" t="s">
        <v>86</v>
      </c>
    </row>
    <row r="147" spans="2:65" s="1" customFormat="1" ht="54">
      <c r="B147" s="31"/>
      <c r="D147" s="141" t="s">
        <v>160</v>
      </c>
      <c r="F147" s="147" t="s">
        <v>1650</v>
      </c>
      <c r="I147" s="143"/>
      <c r="L147" s="31"/>
      <c r="M147" s="144"/>
      <c r="T147" s="52"/>
      <c r="AT147" s="16" t="s">
        <v>160</v>
      </c>
      <c r="AU147" s="16" t="s">
        <v>86</v>
      </c>
    </row>
    <row r="148" spans="2:65" s="1" customFormat="1" ht="24.15" customHeight="1">
      <c r="B148" s="31"/>
      <c r="C148" s="169" t="s">
        <v>219</v>
      </c>
      <c r="D148" s="169" t="s">
        <v>683</v>
      </c>
      <c r="E148" s="170" t="s">
        <v>1651</v>
      </c>
      <c r="F148" s="171" t="s">
        <v>1652</v>
      </c>
      <c r="G148" s="172" t="s">
        <v>308</v>
      </c>
      <c r="H148" s="173">
        <v>1</v>
      </c>
      <c r="I148" s="174"/>
      <c r="J148" s="175">
        <f>ROUND(I148*H148,2)</f>
        <v>0</v>
      </c>
      <c r="K148" s="176"/>
      <c r="L148" s="177"/>
      <c r="M148" s="178" t="s">
        <v>19</v>
      </c>
      <c r="N148" s="179" t="s">
        <v>47</v>
      </c>
      <c r="P148" s="137">
        <f>O148*H148</f>
        <v>0</v>
      </c>
      <c r="Q148" s="137">
        <v>0.13400000000000001</v>
      </c>
      <c r="R148" s="137">
        <f>Q148*H148</f>
        <v>0.13400000000000001</v>
      </c>
      <c r="S148" s="137">
        <v>0</v>
      </c>
      <c r="T148" s="138">
        <f>S148*H148</f>
        <v>0</v>
      </c>
      <c r="AR148" s="139" t="s">
        <v>194</v>
      </c>
      <c r="AT148" s="139" t="s">
        <v>683</v>
      </c>
      <c r="AU148" s="139" t="s">
        <v>86</v>
      </c>
      <c r="AY148" s="16" t="s">
        <v>149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6" t="s">
        <v>84</v>
      </c>
      <c r="BK148" s="140">
        <f>ROUND(I148*H148,2)</f>
        <v>0</v>
      </c>
      <c r="BL148" s="16" t="s">
        <v>172</v>
      </c>
      <c r="BM148" s="139" t="s">
        <v>1653</v>
      </c>
    </row>
    <row r="149" spans="2:65" s="1" customFormat="1" ht="10.199999999999999">
      <c r="B149" s="31"/>
      <c r="D149" s="141" t="s">
        <v>157</v>
      </c>
      <c r="F149" s="142" t="s">
        <v>1652</v>
      </c>
      <c r="I149" s="143"/>
      <c r="L149" s="31"/>
      <c r="M149" s="144"/>
      <c r="T149" s="52"/>
      <c r="AT149" s="16" t="s">
        <v>157</v>
      </c>
      <c r="AU149" s="16" t="s">
        <v>86</v>
      </c>
    </row>
    <row r="150" spans="2:65" s="1" customFormat="1" ht="18">
      <c r="B150" s="31"/>
      <c r="D150" s="141" t="s">
        <v>160</v>
      </c>
      <c r="F150" s="147" t="s">
        <v>1654</v>
      </c>
      <c r="I150" s="143"/>
      <c r="L150" s="31"/>
      <c r="M150" s="144"/>
      <c r="T150" s="52"/>
      <c r="AT150" s="16" t="s">
        <v>160</v>
      </c>
      <c r="AU150" s="16" t="s">
        <v>86</v>
      </c>
    </row>
    <row r="151" spans="2:65" s="1" customFormat="1" ht="16.5" customHeight="1">
      <c r="B151" s="31"/>
      <c r="C151" s="127" t="s">
        <v>225</v>
      </c>
      <c r="D151" s="127" t="s">
        <v>152</v>
      </c>
      <c r="E151" s="128" t="s">
        <v>1655</v>
      </c>
      <c r="F151" s="129" t="s">
        <v>1656</v>
      </c>
      <c r="G151" s="130" t="s">
        <v>308</v>
      </c>
      <c r="H151" s="131">
        <v>1</v>
      </c>
      <c r="I151" s="132"/>
      <c r="J151" s="133">
        <f>ROUND(I151*H151,2)</f>
        <v>0</v>
      </c>
      <c r="K151" s="134"/>
      <c r="L151" s="31"/>
      <c r="M151" s="135" t="s">
        <v>19</v>
      </c>
      <c r="N151" s="136" t="s">
        <v>47</v>
      </c>
      <c r="P151" s="137">
        <f>O151*H151</f>
        <v>0</v>
      </c>
      <c r="Q151" s="137">
        <v>0.39095000000000002</v>
      </c>
      <c r="R151" s="137">
        <f>Q151*H151</f>
        <v>0.39095000000000002</v>
      </c>
      <c r="S151" s="137">
        <v>0</v>
      </c>
      <c r="T151" s="138">
        <f>S151*H151</f>
        <v>0</v>
      </c>
      <c r="AR151" s="139" t="s">
        <v>172</v>
      </c>
      <c r="AT151" s="139" t="s">
        <v>152</v>
      </c>
      <c r="AU151" s="139" t="s">
        <v>86</v>
      </c>
      <c r="AY151" s="16" t="s">
        <v>149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6" t="s">
        <v>84</v>
      </c>
      <c r="BK151" s="140">
        <f>ROUND(I151*H151,2)</f>
        <v>0</v>
      </c>
      <c r="BL151" s="16" t="s">
        <v>172</v>
      </c>
      <c r="BM151" s="139" t="s">
        <v>1657</v>
      </c>
    </row>
    <row r="152" spans="2:65" s="1" customFormat="1" ht="10.199999999999999">
      <c r="B152" s="31"/>
      <c r="D152" s="141" t="s">
        <v>157</v>
      </c>
      <c r="F152" s="142" t="s">
        <v>1656</v>
      </c>
      <c r="I152" s="143"/>
      <c r="L152" s="31"/>
      <c r="M152" s="144"/>
      <c r="T152" s="52"/>
      <c r="AT152" s="16" t="s">
        <v>157</v>
      </c>
      <c r="AU152" s="16" t="s">
        <v>86</v>
      </c>
    </row>
    <row r="153" spans="2:65" s="1" customFormat="1" ht="36">
      <c r="B153" s="31"/>
      <c r="D153" s="141" t="s">
        <v>160</v>
      </c>
      <c r="F153" s="147" t="s">
        <v>1658</v>
      </c>
      <c r="I153" s="143"/>
      <c r="L153" s="31"/>
      <c r="M153" s="144"/>
      <c r="T153" s="52"/>
      <c r="AT153" s="16" t="s">
        <v>160</v>
      </c>
      <c r="AU153" s="16" t="s">
        <v>86</v>
      </c>
    </row>
    <row r="154" spans="2:65" s="1" customFormat="1" ht="16.5" customHeight="1">
      <c r="B154" s="31"/>
      <c r="C154" s="169" t="s">
        <v>231</v>
      </c>
      <c r="D154" s="169" t="s">
        <v>683</v>
      </c>
      <c r="E154" s="170" t="s">
        <v>1659</v>
      </c>
      <c r="F154" s="171" t="s">
        <v>1660</v>
      </c>
      <c r="G154" s="172" t="s">
        <v>308</v>
      </c>
      <c r="H154" s="173">
        <v>1</v>
      </c>
      <c r="I154" s="174"/>
      <c r="J154" s="175">
        <f>ROUND(I154*H154,2)</f>
        <v>0</v>
      </c>
      <c r="K154" s="176"/>
      <c r="L154" s="177"/>
      <c r="M154" s="178" t="s">
        <v>19</v>
      </c>
      <c r="N154" s="179" t="s">
        <v>47</v>
      </c>
      <c r="P154" s="137">
        <f>O154*H154</f>
        <v>0</v>
      </c>
      <c r="Q154" s="137">
        <v>8.3000000000000004E-2</v>
      </c>
      <c r="R154" s="137">
        <f>Q154*H154</f>
        <v>8.3000000000000004E-2</v>
      </c>
      <c r="S154" s="137">
        <v>0</v>
      </c>
      <c r="T154" s="138">
        <f>S154*H154</f>
        <v>0</v>
      </c>
      <c r="AR154" s="139" t="s">
        <v>194</v>
      </c>
      <c r="AT154" s="139" t="s">
        <v>683</v>
      </c>
      <c r="AU154" s="139" t="s">
        <v>86</v>
      </c>
      <c r="AY154" s="16" t="s">
        <v>149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6" t="s">
        <v>84</v>
      </c>
      <c r="BK154" s="140">
        <f>ROUND(I154*H154,2)</f>
        <v>0</v>
      </c>
      <c r="BL154" s="16" t="s">
        <v>172</v>
      </c>
      <c r="BM154" s="139" t="s">
        <v>1661</v>
      </c>
    </row>
    <row r="155" spans="2:65" s="1" customFormat="1" ht="10.199999999999999">
      <c r="B155" s="31"/>
      <c r="D155" s="141" t="s">
        <v>157</v>
      </c>
      <c r="F155" s="142" t="s">
        <v>1660</v>
      </c>
      <c r="I155" s="143"/>
      <c r="L155" s="31"/>
      <c r="M155" s="144"/>
      <c r="T155" s="52"/>
      <c r="AT155" s="16" t="s">
        <v>157</v>
      </c>
      <c r="AU155" s="16" t="s">
        <v>86</v>
      </c>
    </row>
    <row r="156" spans="2:65" s="1" customFormat="1" ht="16.5" customHeight="1">
      <c r="B156" s="31"/>
      <c r="C156" s="127" t="s">
        <v>8</v>
      </c>
      <c r="D156" s="127" t="s">
        <v>152</v>
      </c>
      <c r="E156" s="128" t="s">
        <v>1662</v>
      </c>
      <c r="F156" s="129" t="s">
        <v>1663</v>
      </c>
      <c r="G156" s="130" t="s">
        <v>308</v>
      </c>
      <c r="H156" s="131">
        <v>1</v>
      </c>
      <c r="I156" s="132"/>
      <c r="J156" s="133">
        <f>ROUND(I156*H156,2)</f>
        <v>0</v>
      </c>
      <c r="K156" s="134"/>
      <c r="L156" s="31"/>
      <c r="M156" s="135" t="s">
        <v>19</v>
      </c>
      <c r="N156" s="136" t="s">
        <v>47</v>
      </c>
      <c r="P156" s="137">
        <f>O156*H156</f>
        <v>0</v>
      </c>
      <c r="Q156" s="137">
        <v>0.41099999999999998</v>
      </c>
      <c r="R156" s="137">
        <f>Q156*H156</f>
        <v>0.41099999999999998</v>
      </c>
      <c r="S156" s="137">
        <v>0</v>
      </c>
      <c r="T156" s="138">
        <f>S156*H156</f>
        <v>0</v>
      </c>
      <c r="AR156" s="139" t="s">
        <v>172</v>
      </c>
      <c r="AT156" s="139" t="s">
        <v>152</v>
      </c>
      <c r="AU156" s="139" t="s">
        <v>86</v>
      </c>
      <c r="AY156" s="16" t="s">
        <v>149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6" t="s">
        <v>84</v>
      </c>
      <c r="BK156" s="140">
        <f>ROUND(I156*H156,2)</f>
        <v>0</v>
      </c>
      <c r="BL156" s="16" t="s">
        <v>172</v>
      </c>
      <c r="BM156" s="139" t="s">
        <v>1664</v>
      </c>
    </row>
    <row r="157" spans="2:65" s="1" customFormat="1" ht="10.199999999999999">
      <c r="B157" s="31"/>
      <c r="D157" s="141" t="s">
        <v>157</v>
      </c>
      <c r="F157" s="142" t="s">
        <v>1663</v>
      </c>
      <c r="I157" s="143"/>
      <c r="L157" s="31"/>
      <c r="M157" s="144"/>
      <c r="T157" s="52"/>
      <c r="AT157" s="16" t="s">
        <v>157</v>
      </c>
      <c r="AU157" s="16" t="s">
        <v>86</v>
      </c>
    </row>
    <row r="158" spans="2:65" s="1" customFormat="1" ht="10.199999999999999">
      <c r="B158" s="31"/>
      <c r="D158" s="145" t="s">
        <v>158</v>
      </c>
      <c r="F158" s="146" t="s">
        <v>1665</v>
      </c>
      <c r="I158" s="143"/>
      <c r="L158" s="31"/>
      <c r="M158" s="144"/>
      <c r="T158" s="52"/>
      <c r="AT158" s="16" t="s">
        <v>158</v>
      </c>
      <c r="AU158" s="16" t="s">
        <v>86</v>
      </c>
    </row>
    <row r="159" spans="2:65" s="1" customFormat="1" ht="54">
      <c r="B159" s="31"/>
      <c r="D159" s="141" t="s">
        <v>160</v>
      </c>
      <c r="F159" s="147" t="s">
        <v>1666</v>
      </c>
      <c r="I159" s="143"/>
      <c r="L159" s="31"/>
      <c r="M159" s="144"/>
      <c r="T159" s="52"/>
      <c r="AT159" s="16" t="s">
        <v>160</v>
      </c>
      <c r="AU159" s="16" t="s">
        <v>86</v>
      </c>
    </row>
    <row r="160" spans="2:65" s="1" customFormat="1" ht="16.5" customHeight="1">
      <c r="B160" s="31"/>
      <c r="C160" s="169" t="s">
        <v>242</v>
      </c>
      <c r="D160" s="169" t="s">
        <v>683</v>
      </c>
      <c r="E160" s="170" t="s">
        <v>1667</v>
      </c>
      <c r="F160" s="171" t="s">
        <v>1668</v>
      </c>
      <c r="G160" s="172" t="s">
        <v>308</v>
      </c>
      <c r="H160" s="173">
        <v>1</v>
      </c>
      <c r="I160" s="174"/>
      <c r="J160" s="175">
        <f>ROUND(I160*H160,2)</f>
        <v>0</v>
      </c>
      <c r="K160" s="176"/>
      <c r="L160" s="177"/>
      <c r="M160" s="178" t="s">
        <v>19</v>
      </c>
      <c r="N160" s="179" t="s">
        <v>47</v>
      </c>
      <c r="P160" s="137">
        <f>O160*H160</f>
        <v>0</v>
      </c>
      <c r="Q160" s="137">
        <v>0.13400000000000001</v>
      </c>
      <c r="R160" s="137">
        <f>Q160*H160</f>
        <v>0.13400000000000001</v>
      </c>
      <c r="S160" s="137">
        <v>0</v>
      </c>
      <c r="T160" s="138">
        <f>S160*H160</f>
        <v>0</v>
      </c>
      <c r="AR160" s="139" t="s">
        <v>194</v>
      </c>
      <c r="AT160" s="139" t="s">
        <v>683</v>
      </c>
      <c r="AU160" s="139" t="s">
        <v>86</v>
      </c>
      <c r="AY160" s="16" t="s">
        <v>149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6" t="s">
        <v>84</v>
      </c>
      <c r="BK160" s="140">
        <f>ROUND(I160*H160,2)</f>
        <v>0</v>
      </c>
      <c r="BL160" s="16" t="s">
        <v>172</v>
      </c>
      <c r="BM160" s="139" t="s">
        <v>1669</v>
      </c>
    </row>
    <row r="161" spans="2:65" s="1" customFormat="1" ht="10.199999999999999">
      <c r="B161" s="31"/>
      <c r="D161" s="141" t="s">
        <v>157</v>
      </c>
      <c r="F161" s="142" t="s">
        <v>1668</v>
      </c>
      <c r="I161" s="143"/>
      <c r="L161" s="31"/>
      <c r="M161" s="144"/>
      <c r="T161" s="52"/>
      <c r="AT161" s="16" t="s">
        <v>157</v>
      </c>
      <c r="AU161" s="16" t="s">
        <v>86</v>
      </c>
    </row>
    <row r="162" spans="2:65" s="1" customFormat="1" ht="33" customHeight="1">
      <c r="B162" s="31"/>
      <c r="C162" s="127" t="s">
        <v>410</v>
      </c>
      <c r="D162" s="127" t="s">
        <v>152</v>
      </c>
      <c r="E162" s="128" t="s">
        <v>1670</v>
      </c>
      <c r="F162" s="129" t="s">
        <v>1671</v>
      </c>
      <c r="G162" s="130" t="s">
        <v>288</v>
      </c>
      <c r="H162" s="131">
        <v>47.686</v>
      </c>
      <c r="I162" s="132"/>
      <c r="J162" s="133">
        <f>ROUND(I162*H162,2)</f>
        <v>0</v>
      </c>
      <c r="K162" s="134"/>
      <c r="L162" s="31"/>
      <c r="M162" s="135" t="s">
        <v>19</v>
      </c>
      <c r="N162" s="136" t="s">
        <v>47</v>
      </c>
      <c r="P162" s="137">
        <f>O162*H162</f>
        <v>0</v>
      </c>
      <c r="Q162" s="137">
        <v>0.60028000000000004</v>
      </c>
      <c r="R162" s="137">
        <f>Q162*H162</f>
        <v>28.62495208</v>
      </c>
      <c r="S162" s="137">
        <v>0</v>
      </c>
      <c r="T162" s="138">
        <f>S162*H162</f>
        <v>0</v>
      </c>
      <c r="AR162" s="139" t="s">
        <v>172</v>
      </c>
      <c r="AT162" s="139" t="s">
        <v>152</v>
      </c>
      <c r="AU162" s="139" t="s">
        <v>86</v>
      </c>
      <c r="AY162" s="16" t="s">
        <v>149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6" t="s">
        <v>84</v>
      </c>
      <c r="BK162" s="140">
        <f>ROUND(I162*H162,2)</f>
        <v>0</v>
      </c>
      <c r="BL162" s="16" t="s">
        <v>172</v>
      </c>
      <c r="BM162" s="139" t="s">
        <v>1672</v>
      </c>
    </row>
    <row r="163" spans="2:65" s="1" customFormat="1" ht="17.399999999999999">
      <c r="B163" s="31"/>
      <c r="D163" s="141" t="s">
        <v>157</v>
      </c>
      <c r="F163" s="142" t="s">
        <v>1673</v>
      </c>
      <c r="I163" s="143"/>
      <c r="L163" s="31"/>
      <c r="M163" s="144"/>
      <c r="T163" s="52"/>
      <c r="AT163" s="16" t="s">
        <v>157</v>
      </c>
      <c r="AU163" s="16" t="s">
        <v>86</v>
      </c>
    </row>
    <row r="164" spans="2:65" s="1" customFormat="1" ht="10.199999999999999">
      <c r="B164" s="31"/>
      <c r="D164" s="145" t="s">
        <v>158</v>
      </c>
      <c r="F164" s="146" t="s">
        <v>1674</v>
      </c>
      <c r="I164" s="143"/>
      <c r="L164" s="31"/>
      <c r="M164" s="144"/>
      <c r="T164" s="52"/>
      <c r="AT164" s="16" t="s">
        <v>158</v>
      </c>
      <c r="AU164" s="16" t="s">
        <v>86</v>
      </c>
    </row>
    <row r="165" spans="2:65" s="1" customFormat="1" ht="27">
      <c r="B165" s="31"/>
      <c r="D165" s="141" t="s">
        <v>160</v>
      </c>
      <c r="F165" s="147" t="s">
        <v>1675</v>
      </c>
      <c r="I165" s="143"/>
      <c r="L165" s="31"/>
      <c r="M165" s="144"/>
      <c r="T165" s="52"/>
      <c r="AT165" s="16" t="s">
        <v>160</v>
      </c>
      <c r="AU165" s="16" t="s">
        <v>86</v>
      </c>
    </row>
    <row r="166" spans="2:65" s="12" customFormat="1" ht="10.199999999999999">
      <c r="B166" s="148"/>
      <c r="D166" s="141" t="s">
        <v>234</v>
      </c>
      <c r="E166" s="149" t="s">
        <v>19</v>
      </c>
      <c r="F166" s="150" t="s">
        <v>1676</v>
      </c>
      <c r="H166" s="151">
        <v>29.6</v>
      </c>
      <c r="I166" s="152"/>
      <c r="L166" s="148"/>
      <c r="M166" s="153"/>
      <c r="T166" s="154"/>
      <c r="AT166" s="149" t="s">
        <v>234</v>
      </c>
      <c r="AU166" s="149" t="s">
        <v>86</v>
      </c>
      <c r="AV166" s="12" t="s">
        <v>86</v>
      </c>
      <c r="AW166" s="12" t="s">
        <v>37</v>
      </c>
      <c r="AX166" s="12" t="s">
        <v>76</v>
      </c>
      <c r="AY166" s="149" t="s">
        <v>149</v>
      </c>
    </row>
    <row r="167" spans="2:65" s="12" customFormat="1" ht="10.199999999999999">
      <c r="B167" s="148"/>
      <c r="D167" s="141" t="s">
        <v>234</v>
      </c>
      <c r="E167" s="149" t="s">
        <v>19</v>
      </c>
      <c r="F167" s="150" t="s">
        <v>1677</v>
      </c>
      <c r="H167" s="151">
        <v>18.085999999999999</v>
      </c>
      <c r="I167" s="152"/>
      <c r="L167" s="148"/>
      <c r="M167" s="153"/>
      <c r="T167" s="154"/>
      <c r="AT167" s="149" t="s">
        <v>234</v>
      </c>
      <c r="AU167" s="149" t="s">
        <v>86</v>
      </c>
      <c r="AV167" s="12" t="s">
        <v>86</v>
      </c>
      <c r="AW167" s="12" t="s">
        <v>37</v>
      </c>
      <c r="AX167" s="12" t="s">
        <v>76</v>
      </c>
      <c r="AY167" s="149" t="s">
        <v>149</v>
      </c>
    </row>
    <row r="168" spans="2:65" s="13" customFormat="1" ht="10.199999999999999">
      <c r="B168" s="158"/>
      <c r="D168" s="141" t="s">
        <v>234</v>
      </c>
      <c r="E168" s="159" t="s">
        <v>19</v>
      </c>
      <c r="F168" s="160" t="s">
        <v>299</v>
      </c>
      <c r="H168" s="161">
        <v>47.686</v>
      </c>
      <c r="I168" s="162"/>
      <c r="L168" s="158"/>
      <c r="M168" s="163"/>
      <c r="T168" s="164"/>
      <c r="AT168" s="159" t="s">
        <v>234</v>
      </c>
      <c r="AU168" s="159" t="s">
        <v>86</v>
      </c>
      <c r="AV168" s="13" t="s">
        <v>172</v>
      </c>
      <c r="AW168" s="13" t="s">
        <v>37</v>
      </c>
      <c r="AX168" s="13" t="s">
        <v>84</v>
      </c>
      <c r="AY168" s="159" t="s">
        <v>149</v>
      </c>
    </row>
    <row r="169" spans="2:65" s="1" customFormat="1" ht="24.15" customHeight="1">
      <c r="B169" s="31"/>
      <c r="C169" s="127" t="s">
        <v>248</v>
      </c>
      <c r="D169" s="127" t="s">
        <v>152</v>
      </c>
      <c r="E169" s="128" t="s">
        <v>1678</v>
      </c>
      <c r="F169" s="129" t="s">
        <v>1679</v>
      </c>
      <c r="G169" s="130" t="s">
        <v>308</v>
      </c>
      <c r="H169" s="131">
        <v>2</v>
      </c>
      <c r="I169" s="132"/>
      <c r="J169" s="133">
        <f>ROUND(I169*H169,2)</f>
        <v>0</v>
      </c>
      <c r="K169" s="134"/>
      <c r="L169" s="31"/>
      <c r="M169" s="135" t="s">
        <v>19</v>
      </c>
      <c r="N169" s="136" t="s">
        <v>47</v>
      </c>
      <c r="P169" s="137">
        <f>O169*H169</f>
        <v>0</v>
      </c>
      <c r="Q169" s="137">
        <v>1.002232E-3</v>
      </c>
      <c r="R169" s="137">
        <f>Q169*H169</f>
        <v>2.0044640000000001E-3</v>
      </c>
      <c r="S169" s="137">
        <v>0</v>
      </c>
      <c r="T169" s="138">
        <f>S169*H169</f>
        <v>0</v>
      </c>
      <c r="AR169" s="139" t="s">
        <v>172</v>
      </c>
      <c r="AT169" s="139" t="s">
        <v>152</v>
      </c>
      <c r="AU169" s="139" t="s">
        <v>86</v>
      </c>
      <c r="AY169" s="16" t="s">
        <v>149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6" t="s">
        <v>84</v>
      </c>
      <c r="BK169" s="140">
        <f>ROUND(I169*H169,2)</f>
        <v>0</v>
      </c>
      <c r="BL169" s="16" t="s">
        <v>172</v>
      </c>
      <c r="BM169" s="139" t="s">
        <v>1680</v>
      </c>
    </row>
    <row r="170" spans="2:65" s="1" customFormat="1" ht="10.199999999999999">
      <c r="B170" s="31"/>
      <c r="D170" s="141" t="s">
        <v>157</v>
      </c>
      <c r="F170" s="142" t="s">
        <v>1681</v>
      </c>
      <c r="I170" s="143"/>
      <c r="L170" s="31"/>
      <c r="M170" s="144"/>
      <c r="T170" s="52"/>
      <c r="AT170" s="16" t="s">
        <v>157</v>
      </c>
      <c r="AU170" s="16" t="s">
        <v>86</v>
      </c>
    </row>
    <row r="171" spans="2:65" s="1" customFormat="1" ht="10.199999999999999">
      <c r="B171" s="31"/>
      <c r="D171" s="145" t="s">
        <v>158</v>
      </c>
      <c r="F171" s="146" t="s">
        <v>1682</v>
      </c>
      <c r="I171" s="143"/>
      <c r="L171" s="31"/>
      <c r="M171" s="144"/>
      <c r="T171" s="52"/>
      <c r="AT171" s="16" t="s">
        <v>158</v>
      </c>
      <c r="AU171" s="16" t="s">
        <v>86</v>
      </c>
    </row>
    <row r="172" spans="2:65" s="1" customFormat="1" ht="36">
      <c r="B172" s="31"/>
      <c r="D172" s="141" t="s">
        <v>160</v>
      </c>
      <c r="F172" s="147" t="s">
        <v>1658</v>
      </c>
      <c r="I172" s="143"/>
      <c r="L172" s="31"/>
      <c r="M172" s="144"/>
      <c r="T172" s="52"/>
      <c r="AT172" s="16" t="s">
        <v>160</v>
      </c>
      <c r="AU172" s="16" t="s">
        <v>86</v>
      </c>
    </row>
    <row r="173" spans="2:65" s="1" customFormat="1" ht="24.15" customHeight="1">
      <c r="B173" s="31"/>
      <c r="C173" s="169" t="s">
        <v>254</v>
      </c>
      <c r="D173" s="169" t="s">
        <v>683</v>
      </c>
      <c r="E173" s="170" t="s">
        <v>1683</v>
      </c>
      <c r="F173" s="171" t="s">
        <v>1684</v>
      </c>
      <c r="G173" s="172" t="s">
        <v>308</v>
      </c>
      <c r="H173" s="173">
        <v>2</v>
      </c>
      <c r="I173" s="174"/>
      <c r="J173" s="175">
        <f>ROUND(I173*H173,2)</f>
        <v>0</v>
      </c>
      <c r="K173" s="176"/>
      <c r="L173" s="177"/>
      <c r="M173" s="178" t="s">
        <v>19</v>
      </c>
      <c r="N173" s="179" t="s">
        <v>47</v>
      </c>
      <c r="P173" s="137">
        <f>O173*H173</f>
        <v>0</v>
      </c>
      <c r="Q173" s="137">
        <v>5.6599999999999998E-2</v>
      </c>
      <c r="R173" s="137">
        <f>Q173*H173</f>
        <v>0.1132</v>
      </c>
      <c r="S173" s="137">
        <v>0</v>
      </c>
      <c r="T173" s="138">
        <f>S173*H173</f>
        <v>0</v>
      </c>
      <c r="AR173" s="139" t="s">
        <v>194</v>
      </c>
      <c r="AT173" s="139" t="s">
        <v>683</v>
      </c>
      <c r="AU173" s="139" t="s">
        <v>86</v>
      </c>
      <c r="AY173" s="16" t="s">
        <v>149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6" t="s">
        <v>84</v>
      </c>
      <c r="BK173" s="140">
        <f>ROUND(I173*H173,2)</f>
        <v>0</v>
      </c>
      <c r="BL173" s="16" t="s">
        <v>172</v>
      </c>
      <c r="BM173" s="139" t="s">
        <v>1685</v>
      </c>
    </row>
    <row r="174" spans="2:65" s="1" customFormat="1" ht="10.199999999999999">
      <c r="B174" s="31"/>
      <c r="D174" s="141" t="s">
        <v>157</v>
      </c>
      <c r="F174" s="142" t="s">
        <v>1684</v>
      </c>
      <c r="I174" s="143"/>
      <c r="L174" s="31"/>
      <c r="M174" s="144"/>
      <c r="T174" s="52"/>
      <c r="AT174" s="16" t="s">
        <v>157</v>
      </c>
      <c r="AU174" s="16" t="s">
        <v>86</v>
      </c>
    </row>
    <row r="175" spans="2:65" s="11" customFormat="1" ht="22.8" customHeight="1">
      <c r="B175" s="115"/>
      <c r="D175" s="116" t="s">
        <v>75</v>
      </c>
      <c r="E175" s="125" t="s">
        <v>506</v>
      </c>
      <c r="F175" s="125" t="s">
        <v>507</v>
      </c>
      <c r="I175" s="118"/>
      <c r="J175" s="126">
        <f>BK175</f>
        <v>0</v>
      </c>
      <c r="L175" s="115"/>
      <c r="M175" s="120"/>
      <c r="P175" s="121">
        <f>SUM(P176:P180)</f>
        <v>0</v>
      </c>
      <c r="R175" s="121">
        <f>SUM(R176:R180)</f>
        <v>0</v>
      </c>
      <c r="T175" s="122">
        <f>SUM(T176:T180)</f>
        <v>0</v>
      </c>
      <c r="AR175" s="116" t="s">
        <v>84</v>
      </c>
      <c r="AT175" s="123" t="s">
        <v>75</v>
      </c>
      <c r="AU175" s="123" t="s">
        <v>84</v>
      </c>
      <c r="AY175" s="116" t="s">
        <v>149</v>
      </c>
      <c r="BK175" s="124">
        <f>SUM(BK176:BK180)</f>
        <v>0</v>
      </c>
    </row>
    <row r="176" spans="2:65" s="1" customFormat="1" ht="24.15" customHeight="1">
      <c r="B176" s="31"/>
      <c r="C176" s="127" t="s">
        <v>262</v>
      </c>
      <c r="D176" s="127" t="s">
        <v>152</v>
      </c>
      <c r="E176" s="128" t="s">
        <v>1569</v>
      </c>
      <c r="F176" s="129" t="s">
        <v>545</v>
      </c>
      <c r="G176" s="130" t="s">
        <v>511</v>
      </c>
      <c r="H176" s="131">
        <v>20.858000000000001</v>
      </c>
      <c r="I176" s="132"/>
      <c r="J176" s="133">
        <f>ROUND(I176*H176,2)</f>
        <v>0</v>
      </c>
      <c r="K176" s="134"/>
      <c r="L176" s="31"/>
      <c r="M176" s="135" t="s">
        <v>19</v>
      </c>
      <c r="N176" s="136" t="s">
        <v>47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AR176" s="139" t="s">
        <v>172</v>
      </c>
      <c r="AT176" s="139" t="s">
        <v>152</v>
      </c>
      <c r="AU176" s="139" t="s">
        <v>86</v>
      </c>
      <c r="AY176" s="16" t="s">
        <v>149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6" t="s">
        <v>84</v>
      </c>
      <c r="BK176" s="140">
        <f>ROUND(I176*H176,2)</f>
        <v>0</v>
      </c>
      <c r="BL176" s="16" t="s">
        <v>172</v>
      </c>
      <c r="BM176" s="139" t="s">
        <v>1686</v>
      </c>
    </row>
    <row r="177" spans="2:65" s="1" customFormat="1" ht="17.399999999999999">
      <c r="B177" s="31"/>
      <c r="D177" s="141" t="s">
        <v>157</v>
      </c>
      <c r="F177" s="142" t="s">
        <v>547</v>
      </c>
      <c r="I177" s="143"/>
      <c r="L177" s="31"/>
      <c r="M177" s="144"/>
      <c r="T177" s="52"/>
      <c r="AT177" s="16" t="s">
        <v>157</v>
      </c>
      <c r="AU177" s="16" t="s">
        <v>86</v>
      </c>
    </row>
    <row r="178" spans="2:65" s="1" customFormat="1" ht="10.199999999999999">
      <c r="B178" s="31"/>
      <c r="D178" s="145" t="s">
        <v>158</v>
      </c>
      <c r="F178" s="146" t="s">
        <v>1571</v>
      </c>
      <c r="I178" s="143"/>
      <c r="L178" s="31"/>
      <c r="M178" s="144"/>
      <c r="T178" s="52"/>
      <c r="AT178" s="16" t="s">
        <v>158</v>
      </c>
      <c r="AU178" s="16" t="s">
        <v>86</v>
      </c>
    </row>
    <row r="179" spans="2:65" s="1" customFormat="1" ht="18">
      <c r="B179" s="31"/>
      <c r="D179" s="141" t="s">
        <v>160</v>
      </c>
      <c r="F179" s="147" t="s">
        <v>1687</v>
      </c>
      <c r="I179" s="143"/>
      <c r="L179" s="31"/>
      <c r="M179" s="144"/>
      <c r="T179" s="52"/>
      <c r="AT179" s="16" t="s">
        <v>160</v>
      </c>
      <c r="AU179" s="16" t="s">
        <v>86</v>
      </c>
    </row>
    <row r="180" spans="2:65" s="12" customFormat="1" ht="10.199999999999999">
      <c r="B180" s="148"/>
      <c r="D180" s="141" t="s">
        <v>234</v>
      </c>
      <c r="E180" s="149" t="s">
        <v>19</v>
      </c>
      <c r="F180" s="150" t="s">
        <v>1688</v>
      </c>
      <c r="H180" s="151">
        <v>20.858000000000001</v>
      </c>
      <c r="I180" s="152"/>
      <c r="L180" s="148"/>
      <c r="M180" s="153"/>
      <c r="T180" s="154"/>
      <c r="AT180" s="149" t="s">
        <v>234</v>
      </c>
      <c r="AU180" s="149" t="s">
        <v>86</v>
      </c>
      <c r="AV180" s="12" t="s">
        <v>86</v>
      </c>
      <c r="AW180" s="12" t="s">
        <v>37</v>
      </c>
      <c r="AX180" s="12" t="s">
        <v>84</v>
      </c>
      <c r="AY180" s="149" t="s">
        <v>149</v>
      </c>
    </row>
    <row r="181" spans="2:65" s="11" customFormat="1" ht="22.8" customHeight="1">
      <c r="B181" s="115"/>
      <c r="D181" s="116" t="s">
        <v>75</v>
      </c>
      <c r="E181" s="125" t="s">
        <v>569</v>
      </c>
      <c r="F181" s="125" t="s">
        <v>570</v>
      </c>
      <c r="I181" s="118"/>
      <c r="J181" s="126">
        <f>BK181</f>
        <v>0</v>
      </c>
      <c r="L181" s="115"/>
      <c r="M181" s="120"/>
      <c r="P181" s="121">
        <f>SUM(P182:P188)</f>
        <v>0</v>
      </c>
      <c r="R181" s="121">
        <f>SUM(R182:R188)</f>
        <v>0</v>
      </c>
      <c r="T181" s="122">
        <f>SUM(T182:T188)</f>
        <v>0</v>
      </c>
      <c r="AR181" s="116" t="s">
        <v>84</v>
      </c>
      <c r="AT181" s="123" t="s">
        <v>75</v>
      </c>
      <c r="AU181" s="123" t="s">
        <v>84</v>
      </c>
      <c r="AY181" s="116" t="s">
        <v>149</v>
      </c>
      <c r="BK181" s="124">
        <f>SUM(BK182:BK188)</f>
        <v>0</v>
      </c>
    </row>
    <row r="182" spans="2:65" s="1" customFormat="1" ht="33" customHeight="1">
      <c r="B182" s="31"/>
      <c r="C182" s="127" t="s">
        <v>438</v>
      </c>
      <c r="D182" s="127" t="s">
        <v>152</v>
      </c>
      <c r="E182" s="128" t="s">
        <v>572</v>
      </c>
      <c r="F182" s="129" t="s">
        <v>573</v>
      </c>
      <c r="G182" s="130" t="s">
        <v>511</v>
      </c>
      <c r="H182" s="131">
        <v>35.442</v>
      </c>
      <c r="I182" s="132"/>
      <c r="J182" s="133">
        <f>ROUND(I182*H182,2)</f>
        <v>0</v>
      </c>
      <c r="K182" s="134"/>
      <c r="L182" s="31"/>
      <c r="M182" s="135" t="s">
        <v>19</v>
      </c>
      <c r="N182" s="136" t="s">
        <v>47</v>
      </c>
      <c r="P182" s="137">
        <f>O182*H182</f>
        <v>0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172</v>
      </c>
      <c r="AT182" s="139" t="s">
        <v>152</v>
      </c>
      <c r="AU182" s="139" t="s">
        <v>86</v>
      </c>
      <c r="AY182" s="16" t="s">
        <v>149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6" t="s">
        <v>84</v>
      </c>
      <c r="BK182" s="140">
        <f>ROUND(I182*H182,2)</f>
        <v>0</v>
      </c>
      <c r="BL182" s="16" t="s">
        <v>172</v>
      </c>
      <c r="BM182" s="139" t="s">
        <v>1689</v>
      </c>
    </row>
    <row r="183" spans="2:65" s="1" customFormat="1" ht="26.1">
      <c r="B183" s="31"/>
      <c r="D183" s="141" t="s">
        <v>157</v>
      </c>
      <c r="F183" s="142" t="s">
        <v>575</v>
      </c>
      <c r="I183" s="143"/>
      <c r="L183" s="31"/>
      <c r="M183" s="144"/>
      <c r="T183" s="52"/>
      <c r="AT183" s="16" t="s">
        <v>157</v>
      </c>
      <c r="AU183" s="16" t="s">
        <v>86</v>
      </c>
    </row>
    <row r="184" spans="2:65" s="1" customFormat="1" ht="10.199999999999999">
      <c r="B184" s="31"/>
      <c r="D184" s="145" t="s">
        <v>158</v>
      </c>
      <c r="F184" s="146" t="s">
        <v>576</v>
      </c>
      <c r="I184" s="143"/>
      <c r="L184" s="31"/>
      <c r="M184" s="144"/>
      <c r="T184" s="52"/>
      <c r="AT184" s="16" t="s">
        <v>158</v>
      </c>
      <c r="AU184" s="16" t="s">
        <v>86</v>
      </c>
    </row>
    <row r="185" spans="2:65" s="1" customFormat="1" ht="33" customHeight="1">
      <c r="B185" s="31"/>
      <c r="C185" s="127" t="s">
        <v>444</v>
      </c>
      <c r="D185" s="127" t="s">
        <v>152</v>
      </c>
      <c r="E185" s="128" t="s">
        <v>578</v>
      </c>
      <c r="F185" s="129" t="s">
        <v>579</v>
      </c>
      <c r="G185" s="130" t="s">
        <v>511</v>
      </c>
      <c r="H185" s="131">
        <v>35.442</v>
      </c>
      <c r="I185" s="132"/>
      <c r="J185" s="133">
        <f>ROUND(I185*H185,2)</f>
        <v>0</v>
      </c>
      <c r="K185" s="134"/>
      <c r="L185" s="31"/>
      <c r="M185" s="135" t="s">
        <v>19</v>
      </c>
      <c r="N185" s="136" t="s">
        <v>47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172</v>
      </c>
      <c r="AT185" s="139" t="s">
        <v>152</v>
      </c>
      <c r="AU185" s="139" t="s">
        <v>86</v>
      </c>
      <c r="AY185" s="16" t="s">
        <v>149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6" t="s">
        <v>84</v>
      </c>
      <c r="BK185" s="140">
        <f>ROUND(I185*H185,2)</f>
        <v>0</v>
      </c>
      <c r="BL185" s="16" t="s">
        <v>172</v>
      </c>
      <c r="BM185" s="139" t="s">
        <v>1690</v>
      </c>
    </row>
    <row r="186" spans="2:65" s="1" customFormat="1" ht="26.1">
      <c r="B186" s="31"/>
      <c r="D186" s="141" t="s">
        <v>157</v>
      </c>
      <c r="F186" s="142" t="s">
        <v>581</v>
      </c>
      <c r="I186" s="143"/>
      <c r="L186" s="31"/>
      <c r="M186" s="144"/>
      <c r="T186" s="52"/>
      <c r="AT186" s="16" t="s">
        <v>157</v>
      </c>
      <c r="AU186" s="16" t="s">
        <v>86</v>
      </c>
    </row>
    <row r="187" spans="2:65" s="1" customFormat="1" ht="10.199999999999999">
      <c r="B187" s="31"/>
      <c r="D187" s="145" t="s">
        <v>158</v>
      </c>
      <c r="F187" s="146" t="s">
        <v>582</v>
      </c>
      <c r="I187" s="143"/>
      <c r="L187" s="31"/>
      <c r="M187" s="144"/>
      <c r="T187" s="52"/>
      <c r="AT187" s="16" t="s">
        <v>158</v>
      </c>
      <c r="AU187" s="16" t="s">
        <v>86</v>
      </c>
    </row>
    <row r="188" spans="2:65" s="1" customFormat="1" ht="18">
      <c r="B188" s="31"/>
      <c r="D188" s="141" t="s">
        <v>160</v>
      </c>
      <c r="F188" s="147" t="s">
        <v>583</v>
      </c>
      <c r="I188" s="143"/>
      <c r="L188" s="31"/>
      <c r="M188" s="144"/>
      <c r="T188" s="52"/>
      <c r="AT188" s="16" t="s">
        <v>160</v>
      </c>
      <c r="AU188" s="16" t="s">
        <v>86</v>
      </c>
    </row>
    <row r="189" spans="2:65" s="11" customFormat="1" ht="25.9" customHeight="1">
      <c r="B189" s="115"/>
      <c r="D189" s="116" t="s">
        <v>75</v>
      </c>
      <c r="E189" s="117" t="s">
        <v>585</v>
      </c>
      <c r="F189" s="117" t="s">
        <v>586</v>
      </c>
      <c r="I189" s="118"/>
      <c r="J189" s="119">
        <f>BK189</f>
        <v>0</v>
      </c>
      <c r="L189" s="115"/>
      <c r="M189" s="120"/>
      <c r="P189" s="121">
        <f>P190</f>
        <v>0</v>
      </c>
      <c r="R189" s="121">
        <f>R190</f>
        <v>0</v>
      </c>
      <c r="T189" s="122">
        <f>T190</f>
        <v>0</v>
      </c>
      <c r="AR189" s="116" t="s">
        <v>86</v>
      </c>
      <c r="AT189" s="123" t="s">
        <v>75</v>
      </c>
      <c r="AU189" s="123" t="s">
        <v>76</v>
      </c>
      <c r="AY189" s="116" t="s">
        <v>149</v>
      </c>
      <c r="BK189" s="124">
        <f>BK190</f>
        <v>0</v>
      </c>
    </row>
    <row r="190" spans="2:65" s="11" customFormat="1" ht="22.8" customHeight="1">
      <c r="B190" s="115"/>
      <c r="D190" s="116" t="s">
        <v>75</v>
      </c>
      <c r="E190" s="125" t="s">
        <v>1691</v>
      </c>
      <c r="F190" s="125" t="s">
        <v>1692</v>
      </c>
      <c r="I190" s="118"/>
      <c r="J190" s="126">
        <f>BK190</f>
        <v>0</v>
      </c>
      <c r="L190" s="115"/>
      <c r="M190" s="120"/>
      <c r="P190" s="121">
        <f>SUM(P191:P192)</f>
        <v>0</v>
      </c>
      <c r="R190" s="121">
        <f>SUM(R191:R192)</f>
        <v>0</v>
      </c>
      <c r="T190" s="122">
        <f>SUM(T191:T192)</f>
        <v>0</v>
      </c>
      <c r="AR190" s="116" t="s">
        <v>86</v>
      </c>
      <c r="AT190" s="123" t="s">
        <v>75</v>
      </c>
      <c r="AU190" s="123" t="s">
        <v>84</v>
      </c>
      <c r="AY190" s="116" t="s">
        <v>149</v>
      </c>
      <c r="BK190" s="124">
        <f>SUM(BK191:BK192)</f>
        <v>0</v>
      </c>
    </row>
    <row r="191" spans="2:65" s="1" customFormat="1" ht="16.5" customHeight="1">
      <c r="B191" s="31"/>
      <c r="C191" s="127" t="s">
        <v>7</v>
      </c>
      <c r="D191" s="127" t="s">
        <v>152</v>
      </c>
      <c r="E191" s="128" t="s">
        <v>1693</v>
      </c>
      <c r="F191" s="129" t="s">
        <v>1694</v>
      </c>
      <c r="G191" s="130" t="s">
        <v>1636</v>
      </c>
      <c r="H191" s="131">
        <v>8</v>
      </c>
      <c r="I191" s="132"/>
      <c r="J191" s="133">
        <f>ROUND(I191*H191,2)</f>
        <v>0</v>
      </c>
      <c r="K191" s="134"/>
      <c r="L191" s="31"/>
      <c r="M191" s="135" t="s">
        <v>19</v>
      </c>
      <c r="N191" s="136" t="s">
        <v>47</v>
      </c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AR191" s="139" t="s">
        <v>242</v>
      </c>
      <c r="AT191" s="139" t="s">
        <v>152</v>
      </c>
      <c r="AU191" s="139" t="s">
        <v>86</v>
      </c>
      <c r="AY191" s="16" t="s">
        <v>149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6" t="s">
        <v>84</v>
      </c>
      <c r="BK191" s="140">
        <f>ROUND(I191*H191,2)</f>
        <v>0</v>
      </c>
      <c r="BL191" s="16" t="s">
        <v>242</v>
      </c>
      <c r="BM191" s="139" t="s">
        <v>1695</v>
      </c>
    </row>
    <row r="192" spans="2:65" s="1" customFormat="1" ht="10.199999999999999">
      <c r="B192" s="31"/>
      <c r="D192" s="141" t="s">
        <v>157</v>
      </c>
      <c r="F192" s="142" t="s">
        <v>1694</v>
      </c>
      <c r="I192" s="143"/>
      <c r="L192" s="31"/>
      <c r="M192" s="155"/>
      <c r="N192" s="156"/>
      <c r="O192" s="156"/>
      <c r="P192" s="156"/>
      <c r="Q192" s="156"/>
      <c r="R192" s="156"/>
      <c r="S192" s="156"/>
      <c r="T192" s="157"/>
      <c r="AT192" s="16" t="s">
        <v>157</v>
      </c>
      <c r="AU192" s="16" t="s">
        <v>86</v>
      </c>
    </row>
    <row r="193" spans="2:12" s="1" customFormat="1" ht="7" customHeight="1">
      <c r="B193" s="40"/>
      <c r="C193" s="41"/>
      <c r="D193" s="41"/>
      <c r="E193" s="41"/>
      <c r="F193" s="41"/>
      <c r="G193" s="41"/>
      <c r="H193" s="41"/>
      <c r="I193" s="41"/>
      <c r="J193" s="41"/>
      <c r="K193" s="41"/>
      <c r="L193" s="31"/>
    </row>
  </sheetData>
  <sheetProtection algorithmName="SHA-512" hashValue="fo2qNR1QH8KMkHVO+oKl4ph9PMlAA2Dv3z+iTRL9yQaAl0dueQGfE45mUdP9htqAXwcW4VVwPkf0DB4aSFbVNQ==" saltValue="fzk+H2hvfXUrcPLY1pJe7XLx0S46iWV41DPn8oU+w+ouqtZkhEQZYAcRsRc28ZU1tacJlFiW5htvU8vE1psykw==" spinCount="100000" sheet="1" objects="1" scenarios="1" formatColumns="0" formatRows="0" autoFilter="0"/>
  <autoFilter ref="C87:K192" xr:uid="{00000000-0009-0000-0000-000009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900-000000000000}"/>
    <hyperlink ref="F114" r:id="rId2" xr:uid="{00000000-0004-0000-0900-000001000000}"/>
    <hyperlink ref="F122" r:id="rId3" xr:uid="{00000000-0004-0000-0900-000002000000}"/>
    <hyperlink ref="F134" r:id="rId4" xr:uid="{00000000-0004-0000-0900-000003000000}"/>
    <hyperlink ref="F143" r:id="rId5" xr:uid="{00000000-0004-0000-0900-000004000000}"/>
    <hyperlink ref="F146" r:id="rId6" xr:uid="{00000000-0004-0000-0900-000005000000}"/>
    <hyperlink ref="F158" r:id="rId7" xr:uid="{00000000-0004-0000-0900-000006000000}"/>
    <hyperlink ref="F164" r:id="rId8" xr:uid="{00000000-0004-0000-0900-000007000000}"/>
    <hyperlink ref="F171" r:id="rId9" xr:uid="{00000000-0004-0000-0900-000008000000}"/>
    <hyperlink ref="F178" r:id="rId10" xr:uid="{00000000-0004-0000-0900-000009000000}"/>
    <hyperlink ref="F184" r:id="rId11" xr:uid="{00000000-0004-0000-0900-00000A000000}"/>
    <hyperlink ref="F187" r:id="rId12" xr:uid="{00000000-0004-0000-09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25"/>
  <sheetViews>
    <sheetView showGridLines="0" workbookViewId="0"/>
  </sheetViews>
  <sheetFormatPr defaultRowHeight="14.4"/>
  <cols>
    <col min="1" max="1" width="8.33203125" customWidth="1"/>
    <col min="2" max="2" width="1.1992187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7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113</v>
      </c>
      <c r="AZ2" s="183" t="s">
        <v>1696</v>
      </c>
      <c r="BA2" s="183" t="s">
        <v>19</v>
      </c>
      <c r="BB2" s="183" t="s">
        <v>19</v>
      </c>
      <c r="BC2" s="183" t="s">
        <v>1697</v>
      </c>
      <c r="BD2" s="183" t="s">
        <v>86</v>
      </c>
    </row>
    <row r="3" spans="2:5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  <c r="AZ3" s="183" t="s">
        <v>1698</v>
      </c>
      <c r="BA3" s="183" t="s">
        <v>19</v>
      </c>
      <c r="BB3" s="183" t="s">
        <v>19</v>
      </c>
      <c r="BC3" s="183" t="s">
        <v>1699</v>
      </c>
      <c r="BD3" s="183" t="s">
        <v>86</v>
      </c>
    </row>
    <row r="4" spans="2:56" ht="25" customHeight="1">
      <c r="B4" s="19"/>
      <c r="D4" s="20" t="s">
        <v>120</v>
      </c>
      <c r="L4" s="19"/>
      <c r="M4" s="84" t="s">
        <v>10</v>
      </c>
      <c r="AT4" s="16" t="s">
        <v>4</v>
      </c>
      <c r="AZ4" s="183" t="s">
        <v>1700</v>
      </c>
      <c r="BA4" s="183" t="s">
        <v>19</v>
      </c>
      <c r="BB4" s="183" t="s">
        <v>19</v>
      </c>
      <c r="BC4" s="183" t="s">
        <v>1701</v>
      </c>
      <c r="BD4" s="183" t="s">
        <v>86</v>
      </c>
    </row>
    <row r="5" spans="2:56" ht="7" customHeight="1">
      <c r="B5" s="19"/>
      <c r="L5" s="19"/>
      <c r="AZ5" s="183" t="s">
        <v>1702</v>
      </c>
      <c r="BA5" s="183" t="s">
        <v>19</v>
      </c>
      <c r="BB5" s="183" t="s">
        <v>19</v>
      </c>
      <c r="BC5" s="183" t="s">
        <v>1703</v>
      </c>
      <c r="BD5" s="183" t="s">
        <v>86</v>
      </c>
    </row>
    <row r="6" spans="2:56" ht="12" customHeight="1">
      <c r="B6" s="19"/>
      <c r="D6" s="26" t="s">
        <v>16</v>
      </c>
      <c r="L6" s="19"/>
      <c r="AZ6" s="183" t="s">
        <v>1704</v>
      </c>
      <c r="BA6" s="183" t="s">
        <v>19</v>
      </c>
      <c r="BB6" s="183" t="s">
        <v>19</v>
      </c>
      <c r="BC6" s="183" t="s">
        <v>1705</v>
      </c>
      <c r="BD6" s="183" t="s">
        <v>86</v>
      </c>
    </row>
    <row r="7" spans="2:56" ht="26.25" customHeight="1">
      <c r="B7" s="19"/>
      <c r="E7" s="235" t="str">
        <f>'Rekapitulace stavby'!K6</f>
        <v>Stavební úprava prostoru mezi tř. 17. listopadu a ulicí Nedbalovou v Karviné</v>
      </c>
      <c r="F7" s="236"/>
      <c r="G7" s="236"/>
      <c r="H7" s="236"/>
      <c r="L7" s="19"/>
    </row>
    <row r="8" spans="2:56" s="1" customFormat="1" ht="12" customHeight="1">
      <c r="B8" s="31"/>
      <c r="D8" s="26" t="s">
        <v>121</v>
      </c>
      <c r="L8" s="31"/>
    </row>
    <row r="9" spans="2:56" s="1" customFormat="1" ht="16.5" customHeight="1">
      <c r="B9" s="31"/>
      <c r="E9" s="202" t="s">
        <v>1706</v>
      </c>
      <c r="F9" s="237"/>
      <c r="G9" s="237"/>
      <c r="H9" s="237"/>
      <c r="L9" s="31"/>
    </row>
    <row r="10" spans="2:56" s="1" customFormat="1" ht="10.199999999999999">
      <c r="B10" s="31"/>
      <c r="L10" s="31"/>
    </row>
    <row r="11" spans="2:5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56" s="1" customFormat="1" ht="12" customHeight="1">
      <c r="B12" s="31"/>
      <c r="D12" s="26" t="s">
        <v>21</v>
      </c>
      <c r="F12" s="24" t="s">
        <v>39</v>
      </c>
      <c r="I12" s="26" t="s">
        <v>23</v>
      </c>
      <c r="J12" s="48" t="str">
        <f>'Rekapitulace stavby'!AN8</f>
        <v>14. 4. 2022</v>
      </c>
      <c r="L12" s="31"/>
    </row>
    <row r="13" spans="2:56" s="1" customFormat="1" ht="10.8" customHeight="1">
      <c r="B13" s="31"/>
      <c r="L13" s="31"/>
    </row>
    <row r="14" spans="2:5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>00297534</v>
      </c>
      <c r="L14" s="31"/>
    </row>
    <row r="15" spans="2:56" s="1" customFormat="1" ht="18" customHeight="1">
      <c r="B15" s="31"/>
      <c r="E15" s="24" t="str">
        <f>IF('Rekapitulace stavby'!E11="","",'Rekapitulace stavby'!E11)</f>
        <v>Statutární město Karviná</v>
      </c>
      <c r="I15" s="26" t="s">
        <v>29</v>
      </c>
      <c r="J15" s="24" t="str">
        <f>IF('Rekapitulace stavby'!AN11="","",'Rekapitulace stavby'!AN11)</f>
        <v>CZ00297534</v>
      </c>
      <c r="L15" s="31"/>
    </row>
    <row r="16" spans="2:56" s="1" customFormat="1" ht="7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8" t="str">
        <f>'Rekapitulace stavby'!E14</f>
        <v>Vyplň údaj</v>
      </c>
      <c r="F18" s="208"/>
      <c r="G18" s="208"/>
      <c r="H18" s="208"/>
      <c r="I18" s="26" t="s">
        <v>29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tr">
        <f>IF('Rekapitulace stavby'!AN16="","",'Rekapitulace stavby'!AN16)</f>
        <v>42767377</v>
      </c>
      <c r="L20" s="31"/>
    </row>
    <row r="21" spans="2:12" s="1" customFormat="1" ht="18" customHeight="1">
      <c r="B21" s="31"/>
      <c r="E21" s="24" t="str">
        <f>IF('Rekapitulace stavby'!E17="","",'Rekapitulace stavby'!E17)</f>
        <v>Dopravoprojekt Ostrava a.s.</v>
      </c>
      <c r="I21" s="26" t="s">
        <v>29</v>
      </c>
      <c r="J21" s="24" t="str">
        <f>IF('Rekapitulace stavby'!AN17="","",'Rekapitulace stavby'!AN17)</f>
        <v>CZ42767377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3" t="s">
        <v>19</v>
      </c>
      <c r="F27" s="213"/>
      <c r="G27" s="213"/>
      <c r="H27" s="213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5" customHeight="1">
      <c r="B30" s="31"/>
      <c r="D30" s="86" t="s">
        <v>42</v>
      </c>
      <c r="J30" s="62">
        <f>ROUND(J87,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7">
        <f>ROUND((SUM(BE87:BE224)),  2)</f>
        <v>0</v>
      </c>
      <c r="I33" s="88">
        <v>0.21</v>
      </c>
      <c r="J33" s="87">
        <f>ROUND(((SUM(BE87:BE224))*I33),  2)</f>
        <v>0</v>
      </c>
      <c r="L33" s="31"/>
    </row>
    <row r="34" spans="2:12" s="1" customFormat="1" ht="14.4" customHeight="1">
      <c r="B34" s="31"/>
      <c r="E34" s="26" t="s">
        <v>48</v>
      </c>
      <c r="F34" s="87">
        <f>ROUND((SUM(BF87:BF224)),  2)</f>
        <v>0</v>
      </c>
      <c r="I34" s="88">
        <v>0.15</v>
      </c>
      <c r="J34" s="87">
        <f>ROUND(((SUM(BF87:BF224))*I34),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7">
        <f>ROUND((SUM(BG87:BG224)),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7">
        <f>ROUND((SUM(BH87:BH224)),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7">
        <f>ROUND((SUM(BI87:BI224)),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hidden="1" customHeight="1">
      <c r="B45" s="31"/>
      <c r="C45" s="20" t="s">
        <v>123</v>
      </c>
      <c r="L45" s="31"/>
    </row>
    <row r="46" spans="2:12" s="1" customFormat="1" ht="7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26.25" hidden="1" customHeight="1">
      <c r="B48" s="31"/>
      <c r="E48" s="235" t="str">
        <f>E7</f>
        <v>Stavební úprava prostoru mezi tř. 17. listopadu a ulicí Nedbalovou v Karviné</v>
      </c>
      <c r="F48" s="236"/>
      <c r="G48" s="236"/>
      <c r="H48" s="236"/>
      <c r="L48" s="31"/>
    </row>
    <row r="49" spans="2:47" s="1" customFormat="1" ht="12" hidden="1" customHeight="1">
      <c r="B49" s="31"/>
      <c r="C49" s="26" t="s">
        <v>121</v>
      </c>
      <c r="L49" s="31"/>
    </row>
    <row r="50" spans="2:47" s="1" customFormat="1" ht="16.5" hidden="1" customHeight="1">
      <c r="B50" s="31"/>
      <c r="E50" s="202" t="str">
        <f>E9</f>
        <v>SO 301 - Přípojky vpustí</v>
      </c>
      <c r="F50" s="237"/>
      <c r="G50" s="237"/>
      <c r="H50" s="237"/>
      <c r="L50" s="31"/>
    </row>
    <row r="51" spans="2:47" s="1" customFormat="1" ht="7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14. 4. 2022</v>
      </c>
      <c r="L52" s="31"/>
    </row>
    <row r="53" spans="2:47" s="1" customFormat="1" ht="7" hidden="1" customHeight="1">
      <c r="B53" s="31"/>
      <c r="L53" s="31"/>
    </row>
    <row r="54" spans="2:47" s="1" customFormat="1" ht="25.65" hidden="1" customHeight="1">
      <c r="B54" s="31"/>
      <c r="C54" s="26" t="s">
        <v>25</v>
      </c>
      <c r="F54" s="24" t="str">
        <f>E15</f>
        <v>Statutární město Karviná</v>
      </c>
      <c r="I54" s="26" t="s">
        <v>33</v>
      </c>
      <c r="J54" s="29" t="str">
        <f>E21</f>
        <v>Dopravoprojekt Ostrava a.s.</v>
      </c>
      <c r="L54" s="31"/>
    </row>
    <row r="55" spans="2:47" s="1" customFormat="1" ht="15.15" hidden="1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" hidden="1" customHeight="1">
      <c r="B56" s="31"/>
      <c r="L56" s="31"/>
    </row>
    <row r="57" spans="2:47" s="1" customFormat="1" ht="29.25" hidden="1" customHeight="1">
      <c r="B57" s="31"/>
      <c r="C57" s="95" t="s">
        <v>124</v>
      </c>
      <c r="D57" s="89"/>
      <c r="E57" s="89"/>
      <c r="F57" s="89"/>
      <c r="G57" s="89"/>
      <c r="H57" s="89"/>
      <c r="I57" s="89"/>
      <c r="J57" s="96" t="s">
        <v>125</v>
      </c>
      <c r="K57" s="89"/>
      <c r="L57" s="31"/>
    </row>
    <row r="58" spans="2:47" s="1" customFormat="1" ht="10.3" hidden="1" customHeight="1">
      <c r="B58" s="31"/>
      <c r="L58" s="31"/>
    </row>
    <row r="59" spans="2:47" s="1" customFormat="1" ht="22.8" hidden="1" customHeight="1">
      <c r="B59" s="31"/>
      <c r="C59" s="97" t="s">
        <v>74</v>
      </c>
      <c r="J59" s="62">
        <f>J87</f>
        <v>0</v>
      </c>
      <c r="L59" s="31"/>
      <c r="AU59" s="16" t="s">
        <v>126</v>
      </c>
    </row>
    <row r="60" spans="2:47" s="8" customFormat="1" ht="25" hidden="1" customHeight="1">
      <c r="B60" s="98"/>
      <c r="D60" s="99" t="s">
        <v>276</v>
      </c>
      <c r="E60" s="100"/>
      <c r="F60" s="100"/>
      <c r="G60" s="100"/>
      <c r="H60" s="100"/>
      <c r="I60" s="100"/>
      <c r="J60" s="101">
        <f>J88</f>
        <v>0</v>
      </c>
      <c r="L60" s="98"/>
    </row>
    <row r="61" spans="2:47" s="9" customFormat="1" ht="19.899999999999999" hidden="1" customHeight="1">
      <c r="B61" s="102"/>
      <c r="D61" s="103" t="s">
        <v>277</v>
      </c>
      <c r="E61" s="104"/>
      <c r="F61" s="104"/>
      <c r="G61" s="104"/>
      <c r="H61" s="104"/>
      <c r="I61" s="104"/>
      <c r="J61" s="105">
        <f>J89</f>
        <v>0</v>
      </c>
      <c r="L61" s="102"/>
    </row>
    <row r="62" spans="2:47" s="9" customFormat="1" ht="19.899999999999999" hidden="1" customHeight="1">
      <c r="B62" s="102"/>
      <c r="D62" s="103" t="s">
        <v>612</v>
      </c>
      <c r="E62" s="104"/>
      <c r="F62" s="104"/>
      <c r="G62" s="104"/>
      <c r="H62" s="104"/>
      <c r="I62" s="104"/>
      <c r="J62" s="105">
        <f>J158</f>
        <v>0</v>
      </c>
      <c r="L62" s="102"/>
    </row>
    <row r="63" spans="2:47" s="9" customFormat="1" ht="19.899999999999999" hidden="1" customHeight="1">
      <c r="B63" s="102"/>
      <c r="D63" s="103" t="s">
        <v>1707</v>
      </c>
      <c r="E63" s="104"/>
      <c r="F63" s="104"/>
      <c r="G63" s="104"/>
      <c r="H63" s="104"/>
      <c r="I63" s="104"/>
      <c r="J63" s="105">
        <f>J171</f>
        <v>0</v>
      </c>
      <c r="L63" s="102"/>
    </row>
    <row r="64" spans="2:47" s="9" customFormat="1" ht="19.899999999999999" hidden="1" customHeight="1">
      <c r="B64" s="102"/>
      <c r="D64" s="103" t="s">
        <v>615</v>
      </c>
      <c r="E64" s="104"/>
      <c r="F64" s="104"/>
      <c r="G64" s="104"/>
      <c r="H64" s="104"/>
      <c r="I64" s="104"/>
      <c r="J64" s="105">
        <f>J179</f>
        <v>0</v>
      </c>
      <c r="L64" s="102"/>
    </row>
    <row r="65" spans="2:12" s="9" customFormat="1" ht="19.899999999999999" hidden="1" customHeight="1">
      <c r="B65" s="102"/>
      <c r="D65" s="103" t="s">
        <v>280</v>
      </c>
      <c r="E65" s="104"/>
      <c r="F65" s="104"/>
      <c r="G65" s="104"/>
      <c r="H65" s="104"/>
      <c r="I65" s="104"/>
      <c r="J65" s="105">
        <f>J205</f>
        <v>0</v>
      </c>
      <c r="L65" s="102"/>
    </row>
    <row r="66" spans="2:12" s="8" customFormat="1" ht="25" hidden="1" customHeight="1">
      <c r="B66" s="98"/>
      <c r="D66" s="99" t="s">
        <v>616</v>
      </c>
      <c r="E66" s="100"/>
      <c r="F66" s="100"/>
      <c r="G66" s="100"/>
      <c r="H66" s="100"/>
      <c r="I66" s="100"/>
      <c r="J66" s="101">
        <f>J209</f>
        <v>0</v>
      </c>
      <c r="L66" s="98"/>
    </row>
    <row r="67" spans="2:12" s="9" customFormat="1" ht="19.899999999999999" hidden="1" customHeight="1">
      <c r="B67" s="102"/>
      <c r="D67" s="103" t="s">
        <v>1708</v>
      </c>
      <c r="E67" s="104"/>
      <c r="F67" s="104"/>
      <c r="G67" s="104"/>
      <c r="H67" s="104"/>
      <c r="I67" s="104"/>
      <c r="J67" s="105">
        <f>J210</f>
        <v>0</v>
      </c>
      <c r="L67" s="102"/>
    </row>
    <row r="68" spans="2:12" s="1" customFormat="1" ht="21.85" hidden="1" customHeight="1">
      <c r="B68" s="31"/>
      <c r="L68" s="31"/>
    </row>
    <row r="69" spans="2:12" s="1" customFormat="1" ht="7" hidden="1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31"/>
    </row>
    <row r="70" spans="2:12" ht="10.199999999999999" hidden="1"/>
    <row r="71" spans="2:12" ht="10.199999999999999" hidden="1"/>
    <row r="72" spans="2:12" ht="10.199999999999999" hidden="1"/>
    <row r="73" spans="2:12" s="1" customFormat="1" ht="7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1"/>
    </row>
    <row r="74" spans="2:12" s="1" customFormat="1" ht="25" customHeight="1">
      <c r="B74" s="31"/>
      <c r="C74" s="20" t="s">
        <v>133</v>
      </c>
      <c r="L74" s="31"/>
    </row>
    <row r="75" spans="2:12" s="1" customFormat="1" ht="7" customHeight="1">
      <c r="B75" s="31"/>
      <c r="L75" s="31"/>
    </row>
    <row r="76" spans="2:12" s="1" customFormat="1" ht="12" customHeight="1">
      <c r="B76" s="31"/>
      <c r="C76" s="26" t="s">
        <v>16</v>
      </c>
      <c r="L76" s="31"/>
    </row>
    <row r="77" spans="2:12" s="1" customFormat="1" ht="26.25" customHeight="1">
      <c r="B77" s="31"/>
      <c r="E77" s="235" t="str">
        <f>E7</f>
        <v>Stavební úprava prostoru mezi tř. 17. listopadu a ulicí Nedbalovou v Karviné</v>
      </c>
      <c r="F77" s="236"/>
      <c r="G77" s="236"/>
      <c r="H77" s="236"/>
      <c r="L77" s="31"/>
    </row>
    <row r="78" spans="2:12" s="1" customFormat="1" ht="12" customHeight="1">
      <c r="B78" s="31"/>
      <c r="C78" s="26" t="s">
        <v>121</v>
      </c>
      <c r="L78" s="31"/>
    </row>
    <row r="79" spans="2:12" s="1" customFormat="1" ht="16.5" customHeight="1">
      <c r="B79" s="31"/>
      <c r="E79" s="202" t="str">
        <f>E9</f>
        <v>SO 301 - Přípojky vpustí</v>
      </c>
      <c r="F79" s="237"/>
      <c r="G79" s="237"/>
      <c r="H79" s="237"/>
      <c r="L79" s="31"/>
    </row>
    <row r="80" spans="2:12" s="1" customFormat="1" ht="7" customHeight="1">
      <c r="B80" s="31"/>
      <c r="L80" s="31"/>
    </row>
    <row r="81" spans="2:65" s="1" customFormat="1" ht="12" customHeight="1">
      <c r="B81" s="31"/>
      <c r="C81" s="26" t="s">
        <v>21</v>
      </c>
      <c r="F81" s="24" t="str">
        <f>F12</f>
        <v xml:space="preserve"> </v>
      </c>
      <c r="I81" s="26" t="s">
        <v>23</v>
      </c>
      <c r="J81" s="48" t="str">
        <f>IF(J12="","",J12)</f>
        <v>14. 4. 2022</v>
      </c>
      <c r="L81" s="31"/>
    </row>
    <row r="82" spans="2:65" s="1" customFormat="1" ht="7" customHeight="1">
      <c r="B82" s="31"/>
      <c r="L82" s="31"/>
    </row>
    <row r="83" spans="2:65" s="1" customFormat="1" ht="25.65" customHeight="1">
      <c r="B83" s="31"/>
      <c r="C83" s="26" t="s">
        <v>25</v>
      </c>
      <c r="F83" s="24" t="str">
        <f>E15</f>
        <v>Statutární město Karviná</v>
      </c>
      <c r="I83" s="26" t="s">
        <v>33</v>
      </c>
      <c r="J83" s="29" t="str">
        <f>E21</f>
        <v>Dopravoprojekt Ostrava a.s.</v>
      </c>
      <c r="L83" s="31"/>
    </row>
    <row r="84" spans="2:65" s="1" customFormat="1" ht="15.15" customHeight="1">
      <c r="B84" s="31"/>
      <c r="C84" s="26" t="s">
        <v>31</v>
      </c>
      <c r="F84" s="24" t="str">
        <f>IF(E18="","",E18)</f>
        <v>Vyplň údaj</v>
      </c>
      <c r="I84" s="26" t="s">
        <v>38</v>
      </c>
      <c r="J84" s="29" t="str">
        <f>E24</f>
        <v xml:space="preserve"> </v>
      </c>
      <c r="L84" s="31"/>
    </row>
    <row r="85" spans="2:65" s="1" customFormat="1" ht="10.3" customHeight="1">
      <c r="B85" s="31"/>
      <c r="L85" s="31"/>
    </row>
    <row r="86" spans="2:65" s="10" customFormat="1" ht="29.25" customHeight="1">
      <c r="B86" s="106"/>
      <c r="C86" s="107" t="s">
        <v>134</v>
      </c>
      <c r="D86" s="108" t="s">
        <v>61</v>
      </c>
      <c r="E86" s="108" t="s">
        <v>57</v>
      </c>
      <c r="F86" s="108" t="s">
        <v>58</v>
      </c>
      <c r="G86" s="108" t="s">
        <v>135</v>
      </c>
      <c r="H86" s="108" t="s">
        <v>136</v>
      </c>
      <c r="I86" s="108" t="s">
        <v>137</v>
      </c>
      <c r="J86" s="109" t="s">
        <v>125</v>
      </c>
      <c r="K86" s="110" t="s">
        <v>138</v>
      </c>
      <c r="L86" s="106"/>
      <c r="M86" s="55" t="s">
        <v>19</v>
      </c>
      <c r="N86" s="56" t="s">
        <v>46</v>
      </c>
      <c r="O86" s="56" t="s">
        <v>139</v>
      </c>
      <c r="P86" s="56" t="s">
        <v>140</v>
      </c>
      <c r="Q86" s="56" t="s">
        <v>141</v>
      </c>
      <c r="R86" s="56" t="s">
        <v>142</v>
      </c>
      <c r="S86" s="56" t="s">
        <v>143</v>
      </c>
      <c r="T86" s="57" t="s">
        <v>144</v>
      </c>
    </row>
    <row r="87" spans="2:65" s="1" customFormat="1" ht="22.8" customHeight="1">
      <c r="B87" s="31"/>
      <c r="C87" s="60" t="s">
        <v>145</v>
      </c>
      <c r="J87" s="111">
        <f>BK87</f>
        <v>0</v>
      </c>
      <c r="L87" s="31"/>
      <c r="M87" s="58"/>
      <c r="N87" s="49"/>
      <c r="O87" s="49"/>
      <c r="P87" s="112">
        <f>P88+P209</f>
        <v>0</v>
      </c>
      <c r="Q87" s="49"/>
      <c r="R87" s="112">
        <f>R88+R209</f>
        <v>94.694629448143019</v>
      </c>
      <c r="S87" s="49"/>
      <c r="T87" s="113">
        <f>T88+T209</f>
        <v>0</v>
      </c>
      <c r="AT87" s="16" t="s">
        <v>75</v>
      </c>
      <c r="AU87" s="16" t="s">
        <v>126</v>
      </c>
      <c r="BK87" s="114">
        <f>BK88+BK209</f>
        <v>0</v>
      </c>
    </row>
    <row r="88" spans="2:65" s="11" customFormat="1" ht="25.9" customHeight="1">
      <c r="B88" s="115"/>
      <c r="D88" s="116" t="s">
        <v>75</v>
      </c>
      <c r="E88" s="117" t="s">
        <v>283</v>
      </c>
      <c r="F88" s="117" t="s">
        <v>284</v>
      </c>
      <c r="I88" s="118"/>
      <c r="J88" s="119">
        <f>BK88</f>
        <v>0</v>
      </c>
      <c r="L88" s="115"/>
      <c r="M88" s="120"/>
      <c r="P88" s="121">
        <f>P89+P158+P171+P179+P205</f>
        <v>0</v>
      </c>
      <c r="R88" s="121">
        <f>R89+R158+R171+R179+R205</f>
        <v>94.693549248143015</v>
      </c>
      <c r="T88" s="122">
        <f>T89+T158+T171+T179+T205</f>
        <v>0</v>
      </c>
      <c r="AR88" s="116" t="s">
        <v>84</v>
      </c>
      <c r="AT88" s="123" t="s">
        <v>75</v>
      </c>
      <c r="AU88" s="123" t="s">
        <v>76</v>
      </c>
      <c r="AY88" s="116" t="s">
        <v>149</v>
      </c>
      <c r="BK88" s="124">
        <f>BK89+BK158+BK171+BK179+BK205</f>
        <v>0</v>
      </c>
    </row>
    <row r="89" spans="2:65" s="11" customFormat="1" ht="22.8" customHeight="1">
      <c r="B89" s="115"/>
      <c r="D89" s="116" t="s">
        <v>75</v>
      </c>
      <c r="E89" s="125" t="s">
        <v>84</v>
      </c>
      <c r="F89" s="125" t="s">
        <v>285</v>
      </c>
      <c r="I89" s="118"/>
      <c r="J89" s="126">
        <f>BK89</f>
        <v>0</v>
      </c>
      <c r="L89" s="115"/>
      <c r="M89" s="120"/>
      <c r="P89" s="121">
        <f>SUM(P90:P157)</f>
        <v>0</v>
      </c>
      <c r="R89" s="121">
        <f>SUM(R90:R157)</f>
        <v>74.075805615420009</v>
      </c>
      <c r="T89" s="122">
        <f>SUM(T90:T157)</f>
        <v>0</v>
      </c>
      <c r="AR89" s="116" t="s">
        <v>84</v>
      </c>
      <c r="AT89" s="123" t="s">
        <v>75</v>
      </c>
      <c r="AU89" s="123" t="s">
        <v>84</v>
      </c>
      <c r="AY89" s="116" t="s">
        <v>149</v>
      </c>
      <c r="BK89" s="124">
        <f>SUM(BK90:BK157)</f>
        <v>0</v>
      </c>
    </row>
    <row r="90" spans="2:65" s="1" customFormat="1" ht="33" customHeight="1">
      <c r="B90" s="31"/>
      <c r="C90" s="127" t="s">
        <v>84</v>
      </c>
      <c r="D90" s="127" t="s">
        <v>152</v>
      </c>
      <c r="E90" s="128" t="s">
        <v>1709</v>
      </c>
      <c r="F90" s="129" t="s">
        <v>1710</v>
      </c>
      <c r="G90" s="130" t="s">
        <v>404</v>
      </c>
      <c r="H90" s="131">
        <v>154.92099999999999</v>
      </c>
      <c r="I90" s="132"/>
      <c r="J90" s="133">
        <f>ROUND(I90*H90,2)</f>
        <v>0</v>
      </c>
      <c r="K90" s="134"/>
      <c r="L90" s="31"/>
      <c r="M90" s="135" t="s">
        <v>19</v>
      </c>
      <c r="N90" s="136" t="s">
        <v>47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172</v>
      </c>
      <c r="AT90" s="139" t="s">
        <v>152</v>
      </c>
      <c r="AU90" s="139" t="s">
        <v>86</v>
      </c>
      <c r="AY90" s="16" t="s">
        <v>149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6" t="s">
        <v>84</v>
      </c>
      <c r="BK90" s="140">
        <f>ROUND(I90*H90,2)</f>
        <v>0</v>
      </c>
      <c r="BL90" s="16" t="s">
        <v>172</v>
      </c>
      <c r="BM90" s="139" t="s">
        <v>1711</v>
      </c>
    </row>
    <row r="91" spans="2:65" s="1" customFormat="1" ht="26.1">
      <c r="B91" s="31"/>
      <c r="D91" s="141" t="s">
        <v>157</v>
      </c>
      <c r="F91" s="142" t="s">
        <v>1712</v>
      </c>
      <c r="I91" s="143"/>
      <c r="L91" s="31"/>
      <c r="M91" s="144"/>
      <c r="T91" s="52"/>
      <c r="AT91" s="16" t="s">
        <v>157</v>
      </c>
      <c r="AU91" s="16" t="s">
        <v>86</v>
      </c>
    </row>
    <row r="92" spans="2:65" s="1" customFormat="1" ht="10.199999999999999">
      <c r="B92" s="31"/>
      <c r="D92" s="145" t="s">
        <v>158</v>
      </c>
      <c r="F92" s="146" t="s">
        <v>1713</v>
      </c>
      <c r="I92" s="143"/>
      <c r="L92" s="31"/>
      <c r="M92" s="144"/>
      <c r="T92" s="52"/>
      <c r="AT92" s="16" t="s">
        <v>158</v>
      </c>
      <c r="AU92" s="16" t="s">
        <v>86</v>
      </c>
    </row>
    <row r="93" spans="2:65" s="14" customFormat="1" ht="10.199999999999999">
      <c r="B93" s="184"/>
      <c r="D93" s="141" t="s">
        <v>234</v>
      </c>
      <c r="E93" s="185" t="s">
        <v>19</v>
      </c>
      <c r="F93" s="186" t="s">
        <v>1714</v>
      </c>
      <c r="H93" s="185" t="s">
        <v>19</v>
      </c>
      <c r="I93" s="187"/>
      <c r="L93" s="184"/>
      <c r="M93" s="188"/>
      <c r="T93" s="189"/>
      <c r="AT93" s="185" t="s">
        <v>234</v>
      </c>
      <c r="AU93" s="185" t="s">
        <v>86</v>
      </c>
      <c r="AV93" s="14" t="s">
        <v>84</v>
      </c>
      <c r="AW93" s="14" t="s">
        <v>37</v>
      </c>
      <c r="AX93" s="14" t="s">
        <v>76</v>
      </c>
      <c r="AY93" s="185" t="s">
        <v>149</v>
      </c>
    </row>
    <row r="94" spans="2:65" s="14" customFormat="1" ht="10.199999999999999">
      <c r="B94" s="184"/>
      <c r="D94" s="141" t="s">
        <v>234</v>
      </c>
      <c r="E94" s="185" t="s">
        <v>19</v>
      </c>
      <c r="F94" s="186" t="s">
        <v>1715</v>
      </c>
      <c r="H94" s="185" t="s">
        <v>19</v>
      </c>
      <c r="I94" s="187"/>
      <c r="L94" s="184"/>
      <c r="M94" s="188"/>
      <c r="T94" s="189"/>
      <c r="AT94" s="185" t="s">
        <v>234</v>
      </c>
      <c r="AU94" s="185" t="s">
        <v>86</v>
      </c>
      <c r="AV94" s="14" t="s">
        <v>84</v>
      </c>
      <c r="AW94" s="14" t="s">
        <v>37</v>
      </c>
      <c r="AX94" s="14" t="s">
        <v>76</v>
      </c>
      <c r="AY94" s="185" t="s">
        <v>149</v>
      </c>
    </row>
    <row r="95" spans="2:65" s="12" customFormat="1" ht="10.199999999999999">
      <c r="B95" s="148"/>
      <c r="D95" s="141" t="s">
        <v>234</v>
      </c>
      <c r="E95" s="149" t="s">
        <v>19</v>
      </c>
      <c r="F95" s="150" t="s">
        <v>1716</v>
      </c>
      <c r="H95" s="151">
        <v>154.92099999999999</v>
      </c>
      <c r="I95" s="152"/>
      <c r="L95" s="148"/>
      <c r="M95" s="153"/>
      <c r="T95" s="154"/>
      <c r="AT95" s="149" t="s">
        <v>234</v>
      </c>
      <c r="AU95" s="149" t="s">
        <v>86</v>
      </c>
      <c r="AV95" s="12" t="s">
        <v>86</v>
      </c>
      <c r="AW95" s="12" t="s">
        <v>37</v>
      </c>
      <c r="AX95" s="12" t="s">
        <v>76</v>
      </c>
      <c r="AY95" s="149" t="s">
        <v>149</v>
      </c>
    </row>
    <row r="96" spans="2:65" s="13" customFormat="1" ht="10.199999999999999">
      <c r="B96" s="158"/>
      <c r="D96" s="141" t="s">
        <v>234</v>
      </c>
      <c r="E96" s="159" t="s">
        <v>1702</v>
      </c>
      <c r="F96" s="160" t="s">
        <v>299</v>
      </c>
      <c r="H96" s="161">
        <v>154.92099999999999</v>
      </c>
      <c r="I96" s="162"/>
      <c r="L96" s="158"/>
      <c r="M96" s="163"/>
      <c r="T96" s="164"/>
      <c r="AT96" s="159" t="s">
        <v>234</v>
      </c>
      <c r="AU96" s="159" t="s">
        <v>86</v>
      </c>
      <c r="AV96" s="13" t="s">
        <v>172</v>
      </c>
      <c r="AW96" s="13" t="s">
        <v>37</v>
      </c>
      <c r="AX96" s="13" t="s">
        <v>84</v>
      </c>
      <c r="AY96" s="159" t="s">
        <v>149</v>
      </c>
    </row>
    <row r="97" spans="2:65" s="1" customFormat="1" ht="21.75" customHeight="1">
      <c r="B97" s="31"/>
      <c r="C97" s="127" t="s">
        <v>86</v>
      </c>
      <c r="D97" s="127" t="s">
        <v>152</v>
      </c>
      <c r="E97" s="128" t="s">
        <v>1717</v>
      </c>
      <c r="F97" s="129" t="s">
        <v>1718</v>
      </c>
      <c r="G97" s="130" t="s">
        <v>288</v>
      </c>
      <c r="H97" s="131">
        <v>309.84199999999998</v>
      </c>
      <c r="I97" s="132"/>
      <c r="J97" s="133">
        <f>ROUND(I97*H97,2)</f>
        <v>0</v>
      </c>
      <c r="K97" s="134"/>
      <c r="L97" s="31"/>
      <c r="M97" s="135" t="s">
        <v>19</v>
      </c>
      <c r="N97" s="136" t="s">
        <v>47</v>
      </c>
      <c r="P97" s="137">
        <f>O97*H97</f>
        <v>0</v>
      </c>
      <c r="Q97" s="137">
        <v>8.3850999999999999E-4</v>
      </c>
      <c r="R97" s="137">
        <f>Q97*H97</f>
        <v>0.25980561541999997</v>
      </c>
      <c r="S97" s="137">
        <v>0</v>
      </c>
      <c r="T97" s="138">
        <f>S97*H97</f>
        <v>0</v>
      </c>
      <c r="AR97" s="139" t="s">
        <v>172</v>
      </c>
      <c r="AT97" s="139" t="s">
        <v>152</v>
      </c>
      <c r="AU97" s="139" t="s">
        <v>86</v>
      </c>
      <c r="AY97" s="16" t="s">
        <v>149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6" t="s">
        <v>84</v>
      </c>
      <c r="BK97" s="140">
        <f>ROUND(I97*H97,2)</f>
        <v>0</v>
      </c>
      <c r="BL97" s="16" t="s">
        <v>172</v>
      </c>
      <c r="BM97" s="139" t="s">
        <v>1719</v>
      </c>
    </row>
    <row r="98" spans="2:65" s="1" customFormat="1" ht="17.399999999999999">
      <c r="B98" s="31"/>
      <c r="D98" s="141" t="s">
        <v>157</v>
      </c>
      <c r="F98" s="142" t="s">
        <v>1720</v>
      </c>
      <c r="I98" s="143"/>
      <c r="L98" s="31"/>
      <c r="M98" s="144"/>
      <c r="T98" s="52"/>
      <c r="AT98" s="16" t="s">
        <v>157</v>
      </c>
      <c r="AU98" s="16" t="s">
        <v>86</v>
      </c>
    </row>
    <row r="99" spans="2:65" s="1" customFormat="1" ht="10.199999999999999">
      <c r="B99" s="31"/>
      <c r="D99" s="145" t="s">
        <v>158</v>
      </c>
      <c r="F99" s="146" t="s">
        <v>1721</v>
      </c>
      <c r="I99" s="143"/>
      <c r="L99" s="31"/>
      <c r="M99" s="144"/>
      <c r="T99" s="52"/>
      <c r="AT99" s="16" t="s">
        <v>158</v>
      </c>
      <c r="AU99" s="16" t="s">
        <v>86</v>
      </c>
    </row>
    <row r="100" spans="2:65" s="14" customFormat="1" ht="10.199999999999999">
      <c r="B100" s="184"/>
      <c r="D100" s="141" t="s">
        <v>234</v>
      </c>
      <c r="E100" s="185" t="s">
        <v>19</v>
      </c>
      <c r="F100" s="186" t="s">
        <v>1722</v>
      </c>
      <c r="H100" s="185" t="s">
        <v>19</v>
      </c>
      <c r="I100" s="187"/>
      <c r="L100" s="184"/>
      <c r="M100" s="188"/>
      <c r="T100" s="189"/>
      <c r="AT100" s="185" t="s">
        <v>234</v>
      </c>
      <c r="AU100" s="185" t="s">
        <v>86</v>
      </c>
      <c r="AV100" s="14" t="s">
        <v>84</v>
      </c>
      <c r="AW100" s="14" t="s">
        <v>37</v>
      </c>
      <c r="AX100" s="14" t="s">
        <v>76</v>
      </c>
      <c r="AY100" s="185" t="s">
        <v>149</v>
      </c>
    </row>
    <row r="101" spans="2:65" s="12" customFormat="1" ht="10.199999999999999">
      <c r="B101" s="148"/>
      <c r="D101" s="141" t="s">
        <v>234</v>
      </c>
      <c r="E101" s="149" t="s">
        <v>19</v>
      </c>
      <c r="F101" s="150" t="s">
        <v>1723</v>
      </c>
      <c r="H101" s="151">
        <v>309.84199999999998</v>
      </c>
      <c r="I101" s="152"/>
      <c r="L101" s="148"/>
      <c r="M101" s="153"/>
      <c r="T101" s="154"/>
      <c r="AT101" s="149" t="s">
        <v>234</v>
      </c>
      <c r="AU101" s="149" t="s">
        <v>86</v>
      </c>
      <c r="AV101" s="12" t="s">
        <v>86</v>
      </c>
      <c r="AW101" s="12" t="s">
        <v>37</v>
      </c>
      <c r="AX101" s="12" t="s">
        <v>84</v>
      </c>
      <c r="AY101" s="149" t="s">
        <v>149</v>
      </c>
    </row>
    <row r="102" spans="2:65" s="1" customFormat="1" ht="24.15" customHeight="1">
      <c r="B102" s="31"/>
      <c r="C102" s="127" t="s">
        <v>167</v>
      </c>
      <c r="D102" s="127" t="s">
        <v>152</v>
      </c>
      <c r="E102" s="128" t="s">
        <v>1724</v>
      </c>
      <c r="F102" s="129" t="s">
        <v>1725</v>
      </c>
      <c r="G102" s="130" t="s">
        <v>288</v>
      </c>
      <c r="H102" s="131">
        <v>309.84199999999998</v>
      </c>
      <c r="I102" s="132"/>
      <c r="J102" s="133">
        <f>ROUND(I102*H102,2)</f>
        <v>0</v>
      </c>
      <c r="K102" s="134"/>
      <c r="L102" s="31"/>
      <c r="M102" s="135" t="s">
        <v>19</v>
      </c>
      <c r="N102" s="136" t="s">
        <v>47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AR102" s="139" t="s">
        <v>172</v>
      </c>
      <c r="AT102" s="139" t="s">
        <v>152</v>
      </c>
      <c r="AU102" s="139" t="s">
        <v>86</v>
      </c>
      <c r="AY102" s="16" t="s">
        <v>149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6" t="s">
        <v>84</v>
      </c>
      <c r="BK102" s="140">
        <f>ROUND(I102*H102,2)</f>
        <v>0</v>
      </c>
      <c r="BL102" s="16" t="s">
        <v>172</v>
      </c>
      <c r="BM102" s="139" t="s">
        <v>1726</v>
      </c>
    </row>
    <row r="103" spans="2:65" s="1" customFormat="1" ht="17.399999999999999">
      <c r="B103" s="31"/>
      <c r="D103" s="141" t="s">
        <v>157</v>
      </c>
      <c r="F103" s="142" t="s">
        <v>1727</v>
      </c>
      <c r="I103" s="143"/>
      <c r="L103" s="31"/>
      <c r="M103" s="144"/>
      <c r="T103" s="52"/>
      <c r="AT103" s="16" t="s">
        <v>157</v>
      </c>
      <c r="AU103" s="16" t="s">
        <v>86</v>
      </c>
    </row>
    <row r="104" spans="2:65" s="1" customFormat="1" ht="10.199999999999999">
      <c r="B104" s="31"/>
      <c r="D104" s="145" t="s">
        <v>158</v>
      </c>
      <c r="F104" s="146" t="s">
        <v>1728</v>
      </c>
      <c r="I104" s="143"/>
      <c r="L104" s="31"/>
      <c r="M104" s="144"/>
      <c r="T104" s="52"/>
      <c r="AT104" s="16" t="s">
        <v>158</v>
      </c>
      <c r="AU104" s="16" t="s">
        <v>86</v>
      </c>
    </row>
    <row r="105" spans="2:65" s="14" customFormat="1" ht="10.199999999999999">
      <c r="B105" s="184"/>
      <c r="D105" s="141" t="s">
        <v>234</v>
      </c>
      <c r="E105" s="185" t="s">
        <v>19</v>
      </c>
      <c r="F105" s="186" t="s">
        <v>1722</v>
      </c>
      <c r="H105" s="185" t="s">
        <v>19</v>
      </c>
      <c r="I105" s="187"/>
      <c r="L105" s="184"/>
      <c r="M105" s="188"/>
      <c r="T105" s="189"/>
      <c r="AT105" s="185" t="s">
        <v>234</v>
      </c>
      <c r="AU105" s="185" t="s">
        <v>86</v>
      </c>
      <c r="AV105" s="14" t="s">
        <v>84</v>
      </c>
      <c r="AW105" s="14" t="s">
        <v>37</v>
      </c>
      <c r="AX105" s="14" t="s">
        <v>76</v>
      </c>
      <c r="AY105" s="185" t="s">
        <v>149</v>
      </c>
    </row>
    <row r="106" spans="2:65" s="12" customFormat="1" ht="10.199999999999999">
      <c r="B106" s="148"/>
      <c r="D106" s="141" t="s">
        <v>234</v>
      </c>
      <c r="E106" s="149" t="s">
        <v>19</v>
      </c>
      <c r="F106" s="150" t="s">
        <v>1723</v>
      </c>
      <c r="H106" s="151">
        <v>309.84199999999998</v>
      </c>
      <c r="I106" s="152"/>
      <c r="L106" s="148"/>
      <c r="M106" s="153"/>
      <c r="T106" s="154"/>
      <c r="AT106" s="149" t="s">
        <v>234</v>
      </c>
      <c r="AU106" s="149" t="s">
        <v>86</v>
      </c>
      <c r="AV106" s="12" t="s">
        <v>86</v>
      </c>
      <c r="AW106" s="12" t="s">
        <v>37</v>
      </c>
      <c r="AX106" s="12" t="s">
        <v>84</v>
      </c>
      <c r="AY106" s="149" t="s">
        <v>149</v>
      </c>
    </row>
    <row r="107" spans="2:65" s="1" customFormat="1" ht="37.799999999999997" customHeight="1">
      <c r="B107" s="31"/>
      <c r="C107" s="127" t="s">
        <v>172</v>
      </c>
      <c r="D107" s="127" t="s">
        <v>152</v>
      </c>
      <c r="E107" s="128" t="s">
        <v>1729</v>
      </c>
      <c r="F107" s="129" t="s">
        <v>1730</v>
      </c>
      <c r="G107" s="130" t="s">
        <v>404</v>
      </c>
      <c r="H107" s="131">
        <v>54.679000000000002</v>
      </c>
      <c r="I107" s="132"/>
      <c r="J107" s="133">
        <f>ROUND(I107*H107,2)</f>
        <v>0</v>
      </c>
      <c r="K107" s="134"/>
      <c r="L107" s="31"/>
      <c r="M107" s="135" t="s">
        <v>19</v>
      </c>
      <c r="N107" s="136" t="s">
        <v>47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172</v>
      </c>
      <c r="AT107" s="139" t="s">
        <v>152</v>
      </c>
      <c r="AU107" s="139" t="s">
        <v>86</v>
      </c>
      <c r="AY107" s="16" t="s">
        <v>149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6" t="s">
        <v>84</v>
      </c>
      <c r="BK107" s="140">
        <f>ROUND(I107*H107,2)</f>
        <v>0</v>
      </c>
      <c r="BL107" s="16" t="s">
        <v>172</v>
      </c>
      <c r="BM107" s="139" t="s">
        <v>1731</v>
      </c>
    </row>
    <row r="108" spans="2:65" s="1" customFormat="1" ht="34.799999999999997">
      <c r="B108" s="31"/>
      <c r="D108" s="141" t="s">
        <v>157</v>
      </c>
      <c r="F108" s="142" t="s">
        <v>1732</v>
      </c>
      <c r="I108" s="143"/>
      <c r="L108" s="31"/>
      <c r="M108" s="144"/>
      <c r="T108" s="52"/>
      <c r="AT108" s="16" t="s">
        <v>157</v>
      </c>
      <c r="AU108" s="16" t="s">
        <v>86</v>
      </c>
    </row>
    <row r="109" spans="2:65" s="1" customFormat="1" ht="10.199999999999999">
      <c r="B109" s="31"/>
      <c r="D109" s="145" t="s">
        <v>158</v>
      </c>
      <c r="F109" s="146" t="s">
        <v>1733</v>
      </c>
      <c r="I109" s="143"/>
      <c r="L109" s="31"/>
      <c r="M109" s="144"/>
      <c r="T109" s="52"/>
      <c r="AT109" s="16" t="s">
        <v>158</v>
      </c>
      <c r="AU109" s="16" t="s">
        <v>86</v>
      </c>
    </row>
    <row r="110" spans="2:65" s="1" customFormat="1" ht="18">
      <c r="B110" s="31"/>
      <c r="D110" s="141" t="s">
        <v>160</v>
      </c>
      <c r="F110" s="147" t="s">
        <v>1734</v>
      </c>
      <c r="I110" s="143"/>
      <c r="L110" s="31"/>
      <c r="M110" s="144"/>
      <c r="T110" s="52"/>
      <c r="AT110" s="16" t="s">
        <v>160</v>
      </c>
      <c r="AU110" s="16" t="s">
        <v>86</v>
      </c>
    </row>
    <row r="111" spans="2:65" s="14" customFormat="1" ht="10.199999999999999">
      <c r="B111" s="184"/>
      <c r="D111" s="141" t="s">
        <v>234</v>
      </c>
      <c r="E111" s="185" t="s">
        <v>19</v>
      </c>
      <c r="F111" s="186" t="s">
        <v>1735</v>
      </c>
      <c r="H111" s="185" t="s">
        <v>19</v>
      </c>
      <c r="I111" s="187"/>
      <c r="L111" s="184"/>
      <c r="M111" s="188"/>
      <c r="T111" s="189"/>
      <c r="AT111" s="185" t="s">
        <v>234</v>
      </c>
      <c r="AU111" s="185" t="s">
        <v>86</v>
      </c>
      <c r="AV111" s="14" t="s">
        <v>84</v>
      </c>
      <c r="AW111" s="14" t="s">
        <v>37</v>
      </c>
      <c r="AX111" s="14" t="s">
        <v>76</v>
      </c>
      <c r="AY111" s="185" t="s">
        <v>149</v>
      </c>
    </row>
    <row r="112" spans="2:65" s="12" customFormat="1" ht="10.199999999999999">
      <c r="B112" s="148"/>
      <c r="D112" s="141" t="s">
        <v>234</v>
      </c>
      <c r="E112" s="149" t="s">
        <v>19</v>
      </c>
      <c r="F112" s="150" t="s">
        <v>1702</v>
      </c>
      <c r="H112" s="151">
        <v>154.92099999999999</v>
      </c>
      <c r="I112" s="152"/>
      <c r="L112" s="148"/>
      <c r="M112" s="153"/>
      <c r="T112" s="154"/>
      <c r="AT112" s="149" t="s">
        <v>234</v>
      </c>
      <c r="AU112" s="149" t="s">
        <v>86</v>
      </c>
      <c r="AV112" s="12" t="s">
        <v>86</v>
      </c>
      <c r="AW112" s="12" t="s">
        <v>37</v>
      </c>
      <c r="AX112" s="12" t="s">
        <v>76</v>
      </c>
      <c r="AY112" s="149" t="s">
        <v>149</v>
      </c>
    </row>
    <row r="113" spans="2:65" s="12" customFormat="1" ht="10.199999999999999">
      <c r="B113" s="148"/>
      <c r="D113" s="141" t="s">
        <v>234</v>
      </c>
      <c r="E113" s="149" t="s">
        <v>19</v>
      </c>
      <c r="F113" s="150" t="s">
        <v>1736</v>
      </c>
      <c r="H113" s="151">
        <v>-100.242</v>
      </c>
      <c r="I113" s="152"/>
      <c r="L113" s="148"/>
      <c r="M113" s="153"/>
      <c r="T113" s="154"/>
      <c r="AT113" s="149" t="s">
        <v>234</v>
      </c>
      <c r="AU113" s="149" t="s">
        <v>86</v>
      </c>
      <c r="AV113" s="12" t="s">
        <v>86</v>
      </c>
      <c r="AW113" s="12" t="s">
        <v>37</v>
      </c>
      <c r="AX113" s="12" t="s">
        <v>76</v>
      </c>
      <c r="AY113" s="149" t="s">
        <v>149</v>
      </c>
    </row>
    <row r="114" spans="2:65" s="13" customFormat="1" ht="10.199999999999999">
      <c r="B114" s="158"/>
      <c r="D114" s="141" t="s">
        <v>234</v>
      </c>
      <c r="E114" s="159" t="s">
        <v>1700</v>
      </c>
      <c r="F114" s="160" t="s">
        <v>299</v>
      </c>
      <c r="H114" s="161">
        <v>54.679000000000002</v>
      </c>
      <c r="I114" s="162"/>
      <c r="L114" s="158"/>
      <c r="M114" s="163"/>
      <c r="T114" s="164"/>
      <c r="AT114" s="159" t="s">
        <v>234</v>
      </c>
      <c r="AU114" s="159" t="s">
        <v>86</v>
      </c>
      <c r="AV114" s="13" t="s">
        <v>172</v>
      </c>
      <c r="AW114" s="13" t="s">
        <v>37</v>
      </c>
      <c r="AX114" s="13" t="s">
        <v>84</v>
      </c>
      <c r="AY114" s="159" t="s">
        <v>149</v>
      </c>
    </row>
    <row r="115" spans="2:65" s="1" customFormat="1" ht="37.799999999999997" customHeight="1">
      <c r="B115" s="31"/>
      <c r="C115" s="127" t="s">
        <v>148</v>
      </c>
      <c r="D115" s="127" t="s">
        <v>152</v>
      </c>
      <c r="E115" s="128" t="s">
        <v>1737</v>
      </c>
      <c r="F115" s="129" t="s">
        <v>1738</v>
      </c>
      <c r="G115" s="130" t="s">
        <v>404</v>
      </c>
      <c r="H115" s="131">
        <v>820.18499999999995</v>
      </c>
      <c r="I115" s="132"/>
      <c r="J115" s="133">
        <f>ROUND(I115*H115,2)</f>
        <v>0</v>
      </c>
      <c r="K115" s="134"/>
      <c r="L115" s="31"/>
      <c r="M115" s="135" t="s">
        <v>19</v>
      </c>
      <c r="N115" s="136" t="s">
        <v>47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AR115" s="139" t="s">
        <v>172</v>
      </c>
      <c r="AT115" s="139" t="s">
        <v>152</v>
      </c>
      <c r="AU115" s="139" t="s">
        <v>86</v>
      </c>
      <c r="AY115" s="16" t="s">
        <v>149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6" t="s">
        <v>84</v>
      </c>
      <c r="BK115" s="140">
        <f>ROUND(I115*H115,2)</f>
        <v>0</v>
      </c>
      <c r="BL115" s="16" t="s">
        <v>172</v>
      </c>
      <c r="BM115" s="139" t="s">
        <v>1739</v>
      </c>
    </row>
    <row r="116" spans="2:65" s="1" customFormat="1" ht="34.799999999999997">
      <c r="B116" s="31"/>
      <c r="D116" s="141" t="s">
        <v>157</v>
      </c>
      <c r="F116" s="142" t="s">
        <v>1740</v>
      </c>
      <c r="I116" s="143"/>
      <c r="L116" s="31"/>
      <c r="M116" s="144"/>
      <c r="T116" s="52"/>
      <c r="AT116" s="16" t="s">
        <v>157</v>
      </c>
      <c r="AU116" s="16" t="s">
        <v>86</v>
      </c>
    </row>
    <row r="117" spans="2:65" s="1" customFormat="1" ht="10.199999999999999">
      <c r="B117" s="31"/>
      <c r="D117" s="145" t="s">
        <v>158</v>
      </c>
      <c r="F117" s="146" t="s">
        <v>1741</v>
      </c>
      <c r="I117" s="143"/>
      <c r="L117" s="31"/>
      <c r="M117" s="144"/>
      <c r="T117" s="52"/>
      <c r="AT117" s="16" t="s">
        <v>158</v>
      </c>
      <c r="AU117" s="16" t="s">
        <v>86</v>
      </c>
    </row>
    <row r="118" spans="2:65" s="1" customFormat="1" ht="18">
      <c r="B118" s="31"/>
      <c r="D118" s="141" t="s">
        <v>160</v>
      </c>
      <c r="F118" s="147" t="s">
        <v>1734</v>
      </c>
      <c r="I118" s="143"/>
      <c r="L118" s="31"/>
      <c r="M118" s="144"/>
      <c r="T118" s="52"/>
      <c r="AT118" s="16" t="s">
        <v>160</v>
      </c>
      <c r="AU118" s="16" t="s">
        <v>86</v>
      </c>
    </row>
    <row r="119" spans="2:65" s="14" customFormat="1" ht="10.199999999999999">
      <c r="B119" s="184"/>
      <c r="D119" s="141" t="s">
        <v>234</v>
      </c>
      <c r="E119" s="185" t="s">
        <v>19</v>
      </c>
      <c r="F119" s="186" t="s">
        <v>1742</v>
      </c>
      <c r="H119" s="185" t="s">
        <v>19</v>
      </c>
      <c r="I119" s="187"/>
      <c r="L119" s="184"/>
      <c r="M119" s="188"/>
      <c r="T119" s="189"/>
      <c r="AT119" s="185" t="s">
        <v>234</v>
      </c>
      <c r="AU119" s="185" t="s">
        <v>86</v>
      </c>
      <c r="AV119" s="14" t="s">
        <v>84</v>
      </c>
      <c r="AW119" s="14" t="s">
        <v>37</v>
      </c>
      <c r="AX119" s="14" t="s">
        <v>76</v>
      </c>
      <c r="AY119" s="185" t="s">
        <v>149</v>
      </c>
    </row>
    <row r="120" spans="2:65" s="12" customFormat="1" ht="10.199999999999999">
      <c r="B120" s="148"/>
      <c r="D120" s="141" t="s">
        <v>234</v>
      </c>
      <c r="E120" s="149" t="s">
        <v>19</v>
      </c>
      <c r="F120" s="150" t="s">
        <v>1743</v>
      </c>
      <c r="H120" s="151">
        <v>820.18499999999995</v>
      </c>
      <c r="I120" s="152"/>
      <c r="L120" s="148"/>
      <c r="M120" s="153"/>
      <c r="T120" s="154"/>
      <c r="AT120" s="149" t="s">
        <v>234</v>
      </c>
      <c r="AU120" s="149" t="s">
        <v>86</v>
      </c>
      <c r="AV120" s="12" t="s">
        <v>86</v>
      </c>
      <c r="AW120" s="12" t="s">
        <v>37</v>
      </c>
      <c r="AX120" s="12" t="s">
        <v>76</v>
      </c>
      <c r="AY120" s="149" t="s">
        <v>149</v>
      </c>
    </row>
    <row r="121" spans="2:65" s="13" customFormat="1" ht="10.199999999999999">
      <c r="B121" s="158"/>
      <c r="D121" s="141" t="s">
        <v>234</v>
      </c>
      <c r="E121" s="159" t="s">
        <v>19</v>
      </c>
      <c r="F121" s="160" t="s">
        <v>299</v>
      </c>
      <c r="H121" s="161">
        <v>820.18499999999995</v>
      </c>
      <c r="I121" s="162"/>
      <c r="L121" s="158"/>
      <c r="M121" s="163"/>
      <c r="T121" s="164"/>
      <c r="AT121" s="159" t="s">
        <v>234</v>
      </c>
      <c r="AU121" s="159" t="s">
        <v>86</v>
      </c>
      <c r="AV121" s="13" t="s">
        <v>172</v>
      </c>
      <c r="AW121" s="13" t="s">
        <v>37</v>
      </c>
      <c r="AX121" s="13" t="s">
        <v>84</v>
      </c>
      <c r="AY121" s="159" t="s">
        <v>149</v>
      </c>
    </row>
    <row r="122" spans="2:65" s="1" customFormat="1" ht="24.15" customHeight="1">
      <c r="B122" s="31"/>
      <c r="C122" s="127" t="s">
        <v>182</v>
      </c>
      <c r="D122" s="127" t="s">
        <v>152</v>
      </c>
      <c r="E122" s="128" t="s">
        <v>1744</v>
      </c>
      <c r="F122" s="129" t="s">
        <v>545</v>
      </c>
      <c r="G122" s="130" t="s">
        <v>511</v>
      </c>
      <c r="H122" s="131">
        <v>98.421999999999997</v>
      </c>
      <c r="I122" s="132"/>
      <c r="J122" s="133">
        <f>ROUND(I122*H122,2)</f>
        <v>0</v>
      </c>
      <c r="K122" s="134"/>
      <c r="L122" s="31"/>
      <c r="M122" s="135" t="s">
        <v>19</v>
      </c>
      <c r="N122" s="136" t="s">
        <v>47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172</v>
      </c>
      <c r="AT122" s="139" t="s">
        <v>152</v>
      </c>
      <c r="AU122" s="139" t="s">
        <v>86</v>
      </c>
      <c r="AY122" s="16" t="s">
        <v>149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6" t="s">
        <v>84</v>
      </c>
      <c r="BK122" s="140">
        <f>ROUND(I122*H122,2)</f>
        <v>0</v>
      </c>
      <c r="BL122" s="16" t="s">
        <v>172</v>
      </c>
      <c r="BM122" s="139" t="s">
        <v>1745</v>
      </c>
    </row>
    <row r="123" spans="2:65" s="1" customFormat="1" ht="17.399999999999999">
      <c r="B123" s="31"/>
      <c r="D123" s="141" t="s">
        <v>157</v>
      </c>
      <c r="F123" s="142" t="s">
        <v>547</v>
      </c>
      <c r="I123" s="143"/>
      <c r="L123" s="31"/>
      <c r="M123" s="144"/>
      <c r="T123" s="52"/>
      <c r="AT123" s="16" t="s">
        <v>157</v>
      </c>
      <c r="AU123" s="16" t="s">
        <v>86</v>
      </c>
    </row>
    <row r="124" spans="2:65" s="1" customFormat="1" ht="10.199999999999999">
      <c r="B124" s="31"/>
      <c r="D124" s="145" t="s">
        <v>158</v>
      </c>
      <c r="F124" s="146" t="s">
        <v>1746</v>
      </c>
      <c r="I124" s="143"/>
      <c r="L124" s="31"/>
      <c r="M124" s="144"/>
      <c r="T124" s="52"/>
      <c r="AT124" s="16" t="s">
        <v>158</v>
      </c>
      <c r="AU124" s="16" t="s">
        <v>86</v>
      </c>
    </row>
    <row r="125" spans="2:65" s="1" customFormat="1" ht="18">
      <c r="B125" s="31"/>
      <c r="D125" s="141" t="s">
        <v>160</v>
      </c>
      <c r="F125" s="147" t="s">
        <v>1747</v>
      </c>
      <c r="I125" s="143"/>
      <c r="L125" s="31"/>
      <c r="M125" s="144"/>
      <c r="T125" s="52"/>
      <c r="AT125" s="16" t="s">
        <v>160</v>
      </c>
      <c r="AU125" s="16" t="s">
        <v>86</v>
      </c>
    </row>
    <row r="126" spans="2:65" s="12" customFormat="1" ht="10.199999999999999">
      <c r="B126" s="148"/>
      <c r="D126" s="141" t="s">
        <v>234</v>
      </c>
      <c r="E126" s="149" t="s">
        <v>19</v>
      </c>
      <c r="F126" s="150" t="s">
        <v>1748</v>
      </c>
      <c r="H126" s="151">
        <v>98.421999999999997</v>
      </c>
      <c r="I126" s="152"/>
      <c r="L126" s="148"/>
      <c r="M126" s="153"/>
      <c r="T126" s="154"/>
      <c r="AT126" s="149" t="s">
        <v>234</v>
      </c>
      <c r="AU126" s="149" t="s">
        <v>86</v>
      </c>
      <c r="AV126" s="12" t="s">
        <v>86</v>
      </c>
      <c r="AW126" s="12" t="s">
        <v>37</v>
      </c>
      <c r="AX126" s="12" t="s">
        <v>76</v>
      </c>
      <c r="AY126" s="149" t="s">
        <v>149</v>
      </c>
    </row>
    <row r="127" spans="2:65" s="13" customFormat="1" ht="10.199999999999999">
      <c r="B127" s="158"/>
      <c r="D127" s="141" t="s">
        <v>234</v>
      </c>
      <c r="E127" s="159" t="s">
        <v>19</v>
      </c>
      <c r="F127" s="160" t="s">
        <v>299</v>
      </c>
      <c r="H127" s="161">
        <v>98.421999999999997</v>
      </c>
      <c r="I127" s="162"/>
      <c r="L127" s="158"/>
      <c r="M127" s="163"/>
      <c r="T127" s="164"/>
      <c r="AT127" s="159" t="s">
        <v>234</v>
      </c>
      <c r="AU127" s="159" t="s">
        <v>86</v>
      </c>
      <c r="AV127" s="13" t="s">
        <v>172</v>
      </c>
      <c r="AW127" s="13" t="s">
        <v>37</v>
      </c>
      <c r="AX127" s="13" t="s">
        <v>84</v>
      </c>
      <c r="AY127" s="159" t="s">
        <v>149</v>
      </c>
    </row>
    <row r="128" spans="2:65" s="1" customFormat="1" ht="16.5" customHeight="1">
      <c r="B128" s="31"/>
      <c r="C128" s="127" t="s">
        <v>188</v>
      </c>
      <c r="D128" s="127" t="s">
        <v>152</v>
      </c>
      <c r="E128" s="128" t="s">
        <v>1749</v>
      </c>
      <c r="F128" s="129" t="s">
        <v>1750</v>
      </c>
      <c r="G128" s="130" t="s">
        <v>404</v>
      </c>
      <c r="H128" s="131">
        <v>54.679000000000002</v>
      </c>
      <c r="I128" s="132"/>
      <c r="J128" s="133">
        <f>ROUND(I128*H128,2)</f>
        <v>0</v>
      </c>
      <c r="K128" s="134"/>
      <c r="L128" s="31"/>
      <c r="M128" s="135" t="s">
        <v>19</v>
      </c>
      <c r="N128" s="136" t="s">
        <v>47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172</v>
      </c>
      <c r="AT128" s="139" t="s">
        <v>152</v>
      </c>
      <c r="AU128" s="139" t="s">
        <v>86</v>
      </c>
      <c r="AY128" s="16" t="s">
        <v>149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6" t="s">
        <v>84</v>
      </c>
      <c r="BK128" s="140">
        <f>ROUND(I128*H128,2)</f>
        <v>0</v>
      </c>
      <c r="BL128" s="16" t="s">
        <v>172</v>
      </c>
      <c r="BM128" s="139" t="s">
        <v>1751</v>
      </c>
    </row>
    <row r="129" spans="2:65" s="1" customFormat="1" ht="17.399999999999999">
      <c r="B129" s="31"/>
      <c r="D129" s="141" t="s">
        <v>157</v>
      </c>
      <c r="F129" s="142" t="s">
        <v>1752</v>
      </c>
      <c r="I129" s="143"/>
      <c r="L129" s="31"/>
      <c r="M129" s="144"/>
      <c r="T129" s="52"/>
      <c r="AT129" s="16" t="s">
        <v>157</v>
      </c>
      <c r="AU129" s="16" t="s">
        <v>86</v>
      </c>
    </row>
    <row r="130" spans="2:65" s="1" customFormat="1" ht="10.199999999999999">
      <c r="B130" s="31"/>
      <c r="D130" s="145" t="s">
        <v>158</v>
      </c>
      <c r="F130" s="146" t="s">
        <v>1753</v>
      </c>
      <c r="I130" s="143"/>
      <c r="L130" s="31"/>
      <c r="M130" s="144"/>
      <c r="T130" s="52"/>
      <c r="AT130" s="16" t="s">
        <v>158</v>
      </c>
      <c r="AU130" s="16" t="s">
        <v>86</v>
      </c>
    </row>
    <row r="131" spans="2:65" s="14" customFormat="1" ht="10.199999999999999">
      <c r="B131" s="184"/>
      <c r="D131" s="141" t="s">
        <v>234</v>
      </c>
      <c r="E131" s="185" t="s">
        <v>19</v>
      </c>
      <c r="F131" s="186" t="s">
        <v>1754</v>
      </c>
      <c r="H131" s="185" t="s">
        <v>19</v>
      </c>
      <c r="I131" s="187"/>
      <c r="L131" s="184"/>
      <c r="M131" s="188"/>
      <c r="T131" s="189"/>
      <c r="AT131" s="185" t="s">
        <v>234</v>
      </c>
      <c r="AU131" s="185" t="s">
        <v>86</v>
      </c>
      <c r="AV131" s="14" t="s">
        <v>84</v>
      </c>
      <c r="AW131" s="14" t="s">
        <v>37</v>
      </c>
      <c r="AX131" s="14" t="s">
        <v>76</v>
      </c>
      <c r="AY131" s="185" t="s">
        <v>149</v>
      </c>
    </row>
    <row r="132" spans="2:65" s="12" customFormat="1" ht="10.199999999999999">
      <c r="B132" s="148"/>
      <c r="D132" s="141" t="s">
        <v>234</v>
      </c>
      <c r="E132" s="149" t="s">
        <v>19</v>
      </c>
      <c r="F132" s="150" t="s">
        <v>1700</v>
      </c>
      <c r="H132" s="151">
        <v>54.679000000000002</v>
      </c>
      <c r="I132" s="152"/>
      <c r="L132" s="148"/>
      <c r="M132" s="153"/>
      <c r="T132" s="154"/>
      <c r="AT132" s="149" t="s">
        <v>234</v>
      </c>
      <c r="AU132" s="149" t="s">
        <v>86</v>
      </c>
      <c r="AV132" s="12" t="s">
        <v>86</v>
      </c>
      <c r="AW132" s="12" t="s">
        <v>37</v>
      </c>
      <c r="AX132" s="12" t="s">
        <v>76</v>
      </c>
      <c r="AY132" s="149" t="s">
        <v>149</v>
      </c>
    </row>
    <row r="133" spans="2:65" s="13" customFormat="1" ht="10.199999999999999">
      <c r="B133" s="158"/>
      <c r="D133" s="141" t="s">
        <v>234</v>
      </c>
      <c r="E133" s="159" t="s">
        <v>19</v>
      </c>
      <c r="F133" s="160" t="s">
        <v>299</v>
      </c>
      <c r="H133" s="161">
        <v>54.679000000000002</v>
      </c>
      <c r="I133" s="162"/>
      <c r="L133" s="158"/>
      <c r="M133" s="163"/>
      <c r="T133" s="164"/>
      <c r="AT133" s="159" t="s">
        <v>234</v>
      </c>
      <c r="AU133" s="159" t="s">
        <v>86</v>
      </c>
      <c r="AV133" s="13" t="s">
        <v>172</v>
      </c>
      <c r="AW133" s="13" t="s">
        <v>37</v>
      </c>
      <c r="AX133" s="13" t="s">
        <v>84</v>
      </c>
      <c r="AY133" s="159" t="s">
        <v>149</v>
      </c>
    </row>
    <row r="134" spans="2:65" s="1" customFormat="1" ht="24.15" customHeight="1">
      <c r="B134" s="31"/>
      <c r="C134" s="127" t="s">
        <v>194</v>
      </c>
      <c r="D134" s="127" t="s">
        <v>152</v>
      </c>
      <c r="E134" s="128" t="s">
        <v>1755</v>
      </c>
      <c r="F134" s="129" t="s">
        <v>1756</v>
      </c>
      <c r="G134" s="130" t="s">
        <v>404</v>
      </c>
      <c r="H134" s="131">
        <v>100.242</v>
      </c>
      <c r="I134" s="132"/>
      <c r="J134" s="133">
        <f>ROUND(I134*H134,2)</f>
        <v>0</v>
      </c>
      <c r="K134" s="134"/>
      <c r="L134" s="31"/>
      <c r="M134" s="135" t="s">
        <v>19</v>
      </c>
      <c r="N134" s="136" t="s">
        <v>47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172</v>
      </c>
      <c r="AT134" s="139" t="s">
        <v>152</v>
      </c>
      <c r="AU134" s="139" t="s">
        <v>86</v>
      </c>
      <c r="AY134" s="16" t="s">
        <v>149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6" t="s">
        <v>84</v>
      </c>
      <c r="BK134" s="140">
        <f>ROUND(I134*H134,2)</f>
        <v>0</v>
      </c>
      <c r="BL134" s="16" t="s">
        <v>172</v>
      </c>
      <c r="BM134" s="139" t="s">
        <v>1757</v>
      </c>
    </row>
    <row r="135" spans="2:65" s="1" customFormat="1" ht="26.1">
      <c r="B135" s="31"/>
      <c r="D135" s="141" t="s">
        <v>157</v>
      </c>
      <c r="F135" s="142" t="s">
        <v>1758</v>
      </c>
      <c r="I135" s="143"/>
      <c r="L135" s="31"/>
      <c r="M135" s="144"/>
      <c r="T135" s="52"/>
      <c r="AT135" s="16" t="s">
        <v>157</v>
      </c>
      <c r="AU135" s="16" t="s">
        <v>86</v>
      </c>
    </row>
    <row r="136" spans="2:65" s="1" customFormat="1" ht="10.199999999999999">
      <c r="B136" s="31"/>
      <c r="D136" s="145" t="s">
        <v>158</v>
      </c>
      <c r="F136" s="146" t="s">
        <v>1759</v>
      </c>
      <c r="I136" s="143"/>
      <c r="L136" s="31"/>
      <c r="M136" s="144"/>
      <c r="T136" s="52"/>
      <c r="AT136" s="16" t="s">
        <v>158</v>
      </c>
      <c r="AU136" s="16" t="s">
        <v>86</v>
      </c>
    </row>
    <row r="137" spans="2:65" s="14" customFormat="1" ht="10.199999999999999">
      <c r="B137" s="184"/>
      <c r="D137" s="141" t="s">
        <v>234</v>
      </c>
      <c r="E137" s="185" t="s">
        <v>19</v>
      </c>
      <c r="F137" s="186" t="s">
        <v>1760</v>
      </c>
      <c r="H137" s="185" t="s">
        <v>19</v>
      </c>
      <c r="I137" s="187"/>
      <c r="L137" s="184"/>
      <c r="M137" s="188"/>
      <c r="T137" s="189"/>
      <c r="AT137" s="185" t="s">
        <v>234</v>
      </c>
      <c r="AU137" s="185" t="s">
        <v>86</v>
      </c>
      <c r="AV137" s="14" t="s">
        <v>84</v>
      </c>
      <c r="AW137" s="14" t="s">
        <v>37</v>
      </c>
      <c r="AX137" s="14" t="s">
        <v>76</v>
      </c>
      <c r="AY137" s="185" t="s">
        <v>149</v>
      </c>
    </row>
    <row r="138" spans="2:65" s="14" customFormat="1" ht="10.199999999999999">
      <c r="B138" s="184"/>
      <c r="D138" s="141" t="s">
        <v>234</v>
      </c>
      <c r="E138" s="185" t="s">
        <v>19</v>
      </c>
      <c r="F138" s="186" t="s">
        <v>1761</v>
      </c>
      <c r="H138" s="185" t="s">
        <v>19</v>
      </c>
      <c r="I138" s="187"/>
      <c r="L138" s="184"/>
      <c r="M138" s="188"/>
      <c r="T138" s="189"/>
      <c r="AT138" s="185" t="s">
        <v>234</v>
      </c>
      <c r="AU138" s="185" t="s">
        <v>86</v>
      </c>
      <c r="AV138" s="14" t="s">
        <v>84</v>
      </c>
      <c r="AW138" s="14" t="s">
        <v>37</v>
      </c>
      <c r="AX138" s="14" t="s">
        <v>76</v>
      </c>
      <c r="AY138" s="185" t="s">
        <v>149</v>
      </c>
    </row>
    <row r="139" spans="2:65" s="12" customFormat="1" ht="10.199999999999999">
      <c r="B139" s="148"/>
      <c r="D139" s="141" t="s">
        <v>234</v>
      </c>
      <c r="E139" s="149" t="s">
        <v>19</v>
      </c>
      <c r="F139" s="150" t="s">
        <v>1702</v>
      </c>
      <c r="H139" s="151">
        <v>154.92099999999999</v>
      </c>
      <c r="I139" s="152"/>
      <c r="L139" s="148"/>
      <c r="M139" s="153"/>
      <c r="T139" s="154"/>
      <c r="AT139" s="149" t="s">
        <v>234</v>
      </c>
      <c r="AU139" s="149" t="s">
        <v>86</v>
      </c>
      <c r="AV139" s="12" t="s">
        <v>86</v>
      </c>
      <c r="AW139" s="12" t="s">
        <v>37</v>
      </c>
      <c r="AX139" s="12" t="s">
        <v>76</v>
      </c>
      <c r="AY139" s="149" t="s">
        <v>149</v>
      </c>
    </row>
    <row r="140" spans="2:65" s="12" customFormat="1" ht="10.199999999999999">
      <c r="B140" s="148"/>
      <c r="D140" s="141" t="s">
        <v>234</v>
      </c>
      <c r="E140" s="149" t="s">
        <v>19</v>
      </c>
      <c r="F140" s="150" t="s">
        <v>1762</v>
      </c>
      <c r="H140" s="151">
        <v>-54.679000000000002</v>
      </c>
      <c r="I140" s="152"/>
      <c r="L140" s="148"/>
      <c r="M140" s="153"/>
      <c r="T140" s="154"/>
      <c r="AT140" s="149" t="s">
        <v>234</v>
      </c>
      <c r="AU140" s="149" t="s">
        <v>86</v>
      </c>
      <c r="AV140" s="12" t="s">
        <v>86</v>
      </c>
      <c r="AW140" s="12" t="s">
        <v>37</v>
      </c>
      <c r="AX140" s="12" t="s">
        <v>76</v>
      </c>
      <c r="AY140" s="149" t="s">
        <v>149</v>
      </c>
    </row>
    <row r="141" spans="2:65" s="13" customFormat="1" ht="10.199999999999999">
      <c r="B141" s="158"/>
      <c r="D141" s="141" t="s">
        <v>234</v>
      </c>
      <c r="E141" s="159" t="s">
        <v>1704</v>
      </c>
      <c r="F141" s="160" t="s">
        <v>299</v>
      </c>
      <c r="H141" s="161">
        <v>100.242</v>
      </c>
      <c r="I141" s="162"/>
      <c r="L141" s="158"/>
      <c r="M141" s="163"/>
      <c r="T141" s="164"/>
      <c r="AT141" s="159" t="s">
        <v>234</v>
      </c>
      <c r="AU141" s="159" t="s">
        <v>86</v>
      </c>
      <c r="AV141" s="13" t="s">
        <v>172</v>
      </c>
      <c r="AW141" s="13" t="s">
        <v>37</v>
      </c>
      <c r="AX141" s="13" t="s">
        <v>84</v>
      </c>
      <c r="AY141" s="159" t="s">
        <v>149</v>
      </c>
    </row>
    <row r="142" spans="2:65" s="1" customFormat="1" ht="24.15" customHeight="1">
      <c r="B142" s="31"/>
      <c r="C142" s="127" t="s">
        <v>200</v>
      </c>
      <c r="D142" s="127" t="s">
        <v>152</v>
      </c>
      <c r="E142" s="128" t="s">
        <v>1763</v>
      </c>
      <c r="F142" s="129" t="s">
        <v>1764</v>
      </c>
      <c r="G142" s="130" t="s">
        <v>404</v>
      </c>
      <c r="H142" s="131">
        <v>41.009</v>
      </c>
      <c r="I142" s="132"/>
      <c r="J142" s="133">
        <f>ROUND(I142*H142,2)</f>
        <v>0</v>
      </c>
      <c r="K142" s="134"/>
      <c r="L142" s="31"/>
      <c r="M142" s="135" t="s">
        <v>19</v>
      </c>
      <c r="N142" s="136" t="s">
        <v>47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172</v>
      </c>
      <c r="AT142" s="139" t="s">
        <v>152</v>
      </c>
      <c r="AU142" s="139" t="s">
        <v>86</v>
      </c>
      <c r="AY142" s="16" t="s">
        <v>149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6" t="s">
        <v>84</v>
      </c>
      <c r="BK142" s="140">
        <f>ROUND(I142*H142,2)</f>
        <v>0</v>
      </c>
      <c r="BL142" s="16" t="s">
        <v>172</v>
      </c>
      <c r="BM142" s="139" t="s">
        <v>1765</v>
      </c>
    </row>
    <row r="143" spans="2:65" s="1" customFormat="1" ht="34.799999999999997">
      <c r="B143" s="31"/>
      <c r="D143" s="141" t="s">
        <v>157</v>
      </c>
      <c r="F143" s="142" t="s">
        <v>1766</v>
      </c>
      <c r="I143" s="143"/>
      <c r="L143" s="31"/>
      <c r="M143" s="144"/>
      <c r="T143" s="52"/>
      <c r="AT143" s="16" t="s">
        <v>157</v>
      </c>
      <c r="AU143" s="16" t="s">
        <v>86</v>
      </c>
    </row>
    <row r="144" spans="2:65" s="1" customFormat="1" ht="10.199999999999999">
      <c r="B144" s="31"/>
      <c r="D144" s="145" t="s">
        <v>158</v>
      </c>
      <c r="F144" s="146" t="s">
        <v>1767</v>
      </c>
      <c r="I144" s="143"/>
      <c r="L144" s="31"/>
      <c r="M144" s="144"/>
      <c r="T144" s="52"/>
      <c r="AT144" s="16" t="s">
        <v>158</v>
      </c>
      <c r="AU144" s="16" t="s">
        <v>86</v>
      </c>
    </row>
    <row r="145" spans="2:65" s="14" customFormat="1" ht="10.199999999999999">
      <c r="B145" s="184"/>
      <c r="D145" s="141" t="s">
        <v>234</v>
      </c>
      <c r="E145" s="185" t="s">
        <v>19</v>
      </c>
      <c r="F145" s="186" t="s">
        <v>1714</v>
      </c>
      <c r="H145" s="185" t="s">
        <v>19</v>
      </c>
      <c r="I145" s="187"/>
      <c r="L145" s="184"/>
      <c r="M145" s="188"/>
      <c r="T145" s="189"/>
      <c r="AT145" s="185" t="s">
        <v>234</v>
      </c>
      <c r="AU145" s="185" t="s">
        <v>86</v>
      </c>
      <c r="AV145" s="14" t="s">
        <v>84</v>
      </c>
      <c r="AW145" s="14" t="s">
        <v>37</v>
      </c>
      <c r="AX145" s="14" t="s">
        <v>76</v>
      </c>
      <c r="AY145" s="185" t="s">
        <v>149</v>
      </c>
    </row>
    <row r="146" spans="2:65" s="12" customFormat="1" ht="10.199999999999999">
      <c r="B146" s="148"/>
      <c r="D146" s="141" t="s">
        <v>234</v>
      </c>
      <c r="E146" s="149" t="s">
        <v>19</v>
      </c>
      <c r="F146" s="150" t="s">
        <v>1768</v>
      </c>
      <c r="H146" s="151">
        <v>41.009</v>
      </c>
      <c r="I146" s="152"/>
      <c r="L146" s="148"/>
      <c r="M146" s="153"/>
      <c r="T146" s="154"/>
      <c r="AT146" s="149" t="s">
        <v>234</v>
      </c>
      <c r="AU146" s="149" t="s">
        <v>86</v>
      </c>
      <c r="AV146" s="12" t="s">
        <v>86</v>
      </c>
      <c r="AW146" s="12" t="s">
        <v>37</v>
      </c>
      <c r="AX146" s="12" t="s">
        <v>76</v>
      </c>
      <c r="AY146" s="149" t="s">
        <v>149</v>
      </c>
    </row>
    <row r="147" spans="2:65" s="13" customFormat="1" ht="10.199999999999999">
      <c r="B147" s="158"/>
      <c r="D147" s="141" t="s">
        <v>234</v>
      </c>
      <c r="E147" s="159" t="s">
        <v>1698</v>
      </c>
      <c r="F147" s="160" t="s">
        <v>299</v>
      </c>
      <c r="H147" s="161">
        <v>41.009</v>
      </c>
      <c r="I147" s="162"/>
      <c r="L147" s="158"/>
      <c r="M147" s="163"/>
      <c r="T147" s="164"/>
      <c r="AT147" s="159" t="s">
        <v>234</v>
      </c>
      <c r="AU147" s="159" t="s">
        <v>86</v>
      </c>
      <c r="AV147" s="13" t="s">
        <v>172</v>
      </c>
      <c r="AW147" s="13" t="s">
        <v>37</v>
      </c>
      <c r="AX147" s="13" t="s">
        <v>84</v>
      </c>
      <c r="AY147" s="159" t="s">
        <v>149</v>
      </c>
    </row>
    <row r="148" spans="2:65" s="1" customFormat="1" ht="16.5" customHeight="1">
      <c r="B148" s="31"/>
      <c r="C148" s="169" t="s">
        <v>208</v>
      </c>
      <c r="D148" s="169" t="s">
        <v>683</v>
      </c>
      <c r="E148" s="170" t="s">
        <v>1769</v>
      </c>
      <c r="F148" s="171" t="s">
        <v>1770</v>
      </c>
      <c r="G148" s="172" t="s">
        <v>511</v>
      </c>
      <c r="H148" s="173">
        <v>73.816000000000003</v>
      </c>
      <c r="I148" s="174"/>
      <c r="J148" s="175">
        <f>ROUND(I148*H148,2)</f>
        <v>0</v>
      </c>
      <c r="K148" s="176"/>
      <c r="L148" s="177"/>
      <c r="M148" s="178" t="s">
        <v>19</v>
      </c>
      <c r="N148" s="179" t="s">
        <v>47</v>
      </c>
      <c r="P148" s="137">
        <f>O148*H148</f>
        <v>0</v>
      </c>
      <c r="Q148" s="137">
        <v>1</v>
      </c>
      <c r="R148" s="137">
        <f>Q148*H148</f>
        <v>73.816000000000003</v>
      </c>
      <c r="S148" s="137">
        <v>0</v>
      </c>
      <c r="T148" s="138">
        <f>S148*H148</f>
        <v>0</v>
      </c>
      <c r="AR148" s="139" t="s">
        <v>194</v>
      </c>
      <c r="AT148" s="139" t="s">
        <v>683</v>
      </c>
      <c r="AU148" s="139" t="s">
        <v>86</v>
      </c>
      <c r="AY148" s="16" t="s">
        <v>149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6" t="s">
        <v>84</v>
      </c>
      <c r="BK148" s="140">
        <f>ROUND(I148*H148,2)</f>
        <v>0</v>
      </c>
      <c r="BL148" s="16" t="s">
        <v>172</v>
      </c>
      <c r="BM148" s="139" t="s">
        <v>1771</v>
      </c>
    </row>
    <row r="149" spans="2:65" s="1" customFormat="1" ht="10.199999999999999">
      <c r="B149" s="31"/>
      <c r="D149" s="141" t="s">
        <v>157</v>
      </c>
      <c r="F149" s="142" t="s">
        <v>1770</v>
      </c>
      <c r="I149" s="143"/>
      <c r="L149" s="31"/>
      <c r="M149" s="144"/>
      <c r="T149" s="52"/>
      <c r="AT149" s="16" t="s">
        <v>157</v>
      </c>
      <c r="AU149" s="16" t="s">
        <v>86</v>
      </c>
    </row>
    <row r="150" spans="2:65" s="12" customFormat="1" ht="10.199999999999999">
      <c r="B150" s="148"/>
      <c r="D150" s="141" t="s">
        <v>234</v>
      </c>
      <c r="E150" s="149" t="s">
        <v>19</v>
      </c>
      <c r="F150" s="150" t="s">
        <v>1772</v>
      </c>
      <c r="H150" s="151">
        <v>73.816000000000003</v>
      </c>
      <c r="I150" s="152"/>
      <c r="L150" s="148"/>
      <c r="M150" s="153"/>
      <c r="T150" s="154"/>
      <c r="AT150" s="149" t="s">
        <v>234</v>
      </c>
      <c r="AU150" s="149" t="s">
        <v>86</v>
      </c>
      <c r="AV150" s="12" t="s">
        <v>86</v>
      </c>
      <c r="AW150" s="12" t="s">
        <v>37</v>
      </c>
      <c r="AX150" s="12" t="s">
        <v>76</v>
      </c>
      <c r="AY150" s="149" t="s">
        <v>149</v>
      </c>
    </row>
    <row r="151" spans="2:65" s="13" customFormat="1" ht="10.199999999999999">
      <c r="B151" s="158"/>
      <c r="D151" s="141" t="s">
        <v>234</v>
      </c>
      <c r="E151" s="159" t="s">
        <v>19</v>
      </c>
      <c r="F151" s="160" t="s">
        <v>299</v>
      </c>
      <c r="H151" s="161">
        <v>73.816000000000003</v>
      </c>
      <c r="I151" s="162"/>
      <c r="L151" s="158"/>
      <c r="M151" s="163"/>
      <c r="T151" s="164"/>
      <c r="AT151" s="159" t="s">
        <v>234</v>
      </c>
      <c r="AU151" s="159" t="s">
        <v>86</v>
      </c>
      <c r="AV151" s="13" t="s">
        <v>172</v>
      </c>
      <c r="AW151" s="13" t="s">
        <v>37</v>
      </c>
      <c r="AX151" s="13" t="s">
        <v>84</v>
      </c>
      <c r="AY151" s="159" t="s">
        <v>149</v>
      </c>
    </row>
    <row r="152" spans="2:65" s="1" customFormat="1" ht="24.15" customHeight="1">
      <c r="B152" s="31"/>
      <c r="C152" s="127" t="s">
        <v>213</v>
      </c>
      <c r="D152" s="127" t="s">
        <v>152</v>
      </c>
      <c r="E152" s="128" t="s">
        <v>711</v>
      </c>
      <c r="F152" s="129" t="s">
        <v>712</v>
      </c>
      <c r="G152" s="130" t="s">
        <v>288</v>
      </c>
      <c r="H152" s="131">
        <v>91.13</v>
      </c>
      <c r="I152" s="132"/>
      <c r="J152" s="133">
        <f>ROUND(I152*H152,2)</f>
        <v>0</v>
      </c>
      <c r="K152" s="134"/>
      <c r="L152" s="31"/>
      <c r="M152" s="135" t="s">
        <v>19</v>
      </c>
      <c r="N152" s="136" t="s">
        <v>47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172</v>
      </c>
      <c r="AT152" s="139" t="s">
        <v>152</v>
      </c>
      <c r="AU152" s="139" t="s">
        <v>86</v>
      </c>
      <c r="AY152" s="16" t="s">
        <v>149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6" t="s">
        <v>84</v>
      </c>
      <c r="BK152" s="140">
        <f>ROUND(I152*H152,2)</f>
        <v>0</v>
      </c>
      <c r="BL152" s="16" t="s">
        <v>172</v>
      </c>
      <c r="BM152" s="139" t="s">
        <v>1773</v>
      </c>
    </row>
    <row r="153" spans="2:65" s="1" customFormat="1" ht="17.399999999999999">
      <c r="B153" s="31"/>
      <c r="D153" s="141" t="s">
        <v>157</v>
      </c>
      <c r="F153" s="142" t="s">
        <v>714</v>
      </c>
      <c r="I153" s="143"/>
      <c r="L153" s="31"/>
      <c r="M153" s="144"/>
      <c r="T153" s="52"/>
      <c r="AT153" s="16" t="s">
        <v>157</v>
      </c>
      <c r="AU153" s="16" t="s">
        <v>86</v>
      </c>
    </row>
    <row r="154" spans="2:65" s="1" customFormat="1" ht="10.199999999999999">
      <c r="B154" s="31"/>
      <c r="D154" s="145" t="s">
        <v>158</v>
      </c>
      <c r="F154" s="146" t="s">
        <v>715</v>
      </c>
      <c r="I154" s="143"/>
      <c r="L154" s="31"/>
      <c r="M154" s="144"/>
      <c r="T154" s="52"/>
      <c r="AT154" s="16" t="s">
        <v>158</v>
      </c>
      <c r="AU154" s="16" t="s">
        <v>86</v>
      </c>
    </row>
    <row r="155" spans="2:65" s="14" customFormat="1" ht="10.199999999999999">
      <c r="B155" s="184"/>
      <c r="D155" s="141" t="s">
        <v>234</v>
      </c>
      <c r="E155" s="185" t="s">
        <v>19</v>
      </c>
      <c r="F155" s="186" t="s">
        <v>1774</v>
      </c>
      <c r="H155" s="185" t="s">
        <v>19</v>
      </c>
      <c r="I155" s="187"/>
      <c r="L155" s="184"/>
      <c r="M155" s="188"/>
      <c r="T155" s="189"/>
      <c r="AT155" s="185" t="s">
        <v>234</v>
      </c>
      <c r="AU155" s="185" t="s">
        <v>86</v>
      </c>
      <c r="AV155" s="14" t="s">
        <v>84</v>
      </c>
      <c r="AW155" s="14" t="s">
        <v>37</v>
      </c>
      <c r="AX155" s="14" t="s">
        <v>76</v>
      </c>
      <c r="AY155" s="185" t="s">
        <v>149</v>
      </c>
    </row>
    <row r="156" spans="2:65" s="12" customFormat="1" ht="10.199999999999999">
      <c r="B156" s="148"/>
      <c r="D156" s="141" t="s">
        <v>234</v>
      </c>
      <c r="E156" s="149" t="s">
        <v>19</v>
      </c>
      <c r="F156" s="150" t="s">
        <v>1775</v>
      </c>
      <c r="H156" s="151">
        <v>91.13</v>
      </c>
      <c r="I156" s="152"/>
      <c r="L156" s="148"/>
      <c r="M156" s="153"/>
      <c r="T156" s="154"/>
      <c r="AT156" s="149" t="s">
        <v>234</v>
      </c>
      <c r="AU156" s="149" t="s">
        <v>86</v>
      </c>
      <c r="AV156" s="12" t="s">
        <v>86</v>
      </c>
      <c r="AW156" s="12" t="s">
        <v>37</v>
      </c>
      <c r="AX156" s="12" t="s">
        <v>76</v>
      </c>
      <c r="AY156" s="149" t="s">
        <v>149</v>
      </c>
    </row>
    <row r="157" spans="2:65" s="13" customFormat="1" ht="10.199999999999999">
      <c r="B157" s="158"/>
      <c r="D157" s="141" t="s">
        <v>234</v>
      </c>
      <c r="E157" s="159" t="s">
        <v>19</v>
      </c>
      <c r="F157" s="160" t="s">
        <v>299</v>
      </c>
      <c r="H157" s="161">
        <v>91.13</v>
      </c>
      <c r="I157" s="162"/>
      <c r="L157" s="158"/>
      <c r="M157" s="163"/>
      <c r="T157" s="164"/>
      <c r="AT157" s="159" t="s">
        <v>234</v>
      </c>
      <c r="AU157" s="159" t="s">
        <v>86</v>
      </c>
      <c r="AV157" s="13" t="s">
        <v>172</v>
      </c>
      <c r="AW157" s="13" t="s">
        <v>37</v>
      </c>
      <c r="AX157" s="13" t="s">
        <v>84</v>
      </c>
      <c r="AY157" s="159" t="s">
        <v>149</v>
      </c>
    </row>
    <row r="158" spans="2:65" s="11" customFormat="1" ht="22.8" customHeight="1">
      <c r="B158" s="115"/>
      <c r="D158" s="116" t="s">
        <v>75</v>
      </c>
      <c r="E158" s="125" t="s">
        <v>86</v>
      </c>
      <c r="F158" s="125" t="s">
        <v>733</v>
      </c>
      <c r="I158" s="118"/>
      <c r="J158" s="126">
        <f>BK158</f>
        <v>0</v>
      </c>
      <c r="L158" s="115"/>
      <c r="M158" s="120"/>
      <c r="P158" s="121">
        <f>SUM(P159:P170)</f>
        <v>0</v>
      </c>
      <c r="R158" s="121">
        <f>SUM(R159:R170)</f>
        <v>19.831668794079999</v>
      </c>
      <c r="T158" s="122">
        <f>SUM(T159:T170)</f>
        <v>0</v>
      </c>
      <c r="AR158" s="116" t="s">
        <v>84</v>
      </c>
      <c r="AT158" s="123" t="s">
        <v>75</v>
      </c>
      <c r="AU158" s="123" t="s">
        <v>84</v>
      </c>
      <c r="AY158" s="116" t="s">
        <v>149</v>
      </c>
      <c r="BK158" s="124">
        <f>SUM(BK159:BK170)</f>
        <v>0</v>
      </c>
    </row>
    <row r="159" spans="2:65" s="1" customFormat="1" ht="37.799999999999997" customHeight="1">
      <c r="B159" s="31"/>
      <c r="C159" s="127" t="s">
        <v>219</v>
      </c>
      <c r="D159" s="127" t="s">
        <v>152</v>
      </c>
      <c r="E159" s="128" t="s">
        <v>1776</v>
      </c>
      <c r="F159" s="129" t="s">
        <v>1777</v>
      </c>
      <c r="G159" s="130" t="s">
        <v>396</v>
      </c>
      <c r="H159" s="131">
        <v>91.13</v>
      </c>
      <c r="I159" s="132"/>
      <c r="J159" s="133">
        <f>ROUND(I159*H159,2)</f>
        <v>0</v>
      </c>
      <c r="K159" s="134"/>
      <c r="L159" s="31"/>
      <c r="M159" s="135" t="s">
        <v>19</v>
      </c>
      <c r="N159" s="136" t="s">
        <v>47</v>
      </c>
      <c r="P159" s="137">
        <f>O159*H159</f>
        <v>0</v>
      </c>
      <c r="Q159" s="137">
        <v>0.20448959999999999</v>
      </c>
      <c r="R159" s="137">
        <f>Q159*H159</f>
        <v>18.635137247999999</v>
      </c>
      <c r="S159" s="137">
        <v>0</v>
      </c>
      <c r="T159" s="138">
        <f>S159*H159</f>
        <v>0</v>
      </c>
      <c r="AR159" s="139" t="s">
        <v>172</v>
      </c>
      <c r="AT159" s="139" t="s">
        <v>152</v>
      </c>
      <c r="AU159" s="139" t="s">
        <v>86</v>
      </c>
      <c r="AY159" s="16" t="s">
        <v>149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6" t="s">
        <v>84</v>
      </c>
      <c r="BK159" s="140">
        <f>ROUND(I159*H159,2)</f>
        <v>0</v>
      </c>
      <c r="BL159" s="16" t="s">
        <v>172</v>
      </c>
      <c r="BM159" s="139" t="s">
        <v>1778</v>
      </c>
    </row>
    <row r="160" spans="2:65" s="1" customFormat="1" ht="34.799999999999997">
      <c r="B160" s="31"/>
      <c r="D160" s="141" t="s">
        <v>157</v>
      </c>
      <c r="F160" s="142" t="s">
        <v>1779</v>
      </c>
      <c r="I160" s="143"/>
      <c r="L160" s="31"/>
      <c r="M160" s="144"/>
      <c r="T160" s="52"/>
      <c r="AT160" s="16" t="s">
        <v>157</v>
      </c>
      <c r="AU160" s="16" t="s">
        <v>86</v>
      </c>
    </row>
    <row r="161" spans="2:65" s="1" customFormat="1" ht="10.199999999999999">
      <c r="B161" s="31"/>
      <c r="D161" s="145" t="s">
        <v>158</v>
      </c>
      <c r="F161" s="146" t="s">
        <v>1780</v>
      </c>
      <c r="I161" s="143"/>
      <c r="L161" s="31"/>
      <c r="M161" s="144"/>
      <c r="T161" s="52"/>
      <c r="AT161" s="16" t="s">
        <v>158</v>
      </c>
      <c r="AU161" s="16" t="s">
        <v>86</v>
      </c>
    </row>
    <row r="162" spans="2:65" s="14" customFormat="1" ht="10.199999999999999">
      <c r="B162" s="184"/>
      <c r="D162" s="141" t="s">
        <v>234</v>
      </c>
      <c r="E162" s="185" t="s">
        <v>19</v>
      </c>
      <c r="F162" s="186" t="s">
        <v>1781</v>
      </c>
      <c r="H162" s="185" t="s">
        <v>19</v>
      </c>
      <c r="I162" s="187"/>
      <c r="L162" s="184"/>
      <c r="M162" s="188"/>
      <c r="T162" s="189"/>
      <c r="AT162" s="185" t="s">
        <v>234</v>
      </c>
      <c r="AU162" s="185" t="s">
        <v>86</v>
      </c>
      <c r="AV162" s="14" t="s">
        <v>84</v>
      </c>
      <c r="AW162" s="14" t="s">
        <v>37</v>
      </c>
      <c r="AX162" s="14" t="s">
        <v>76</v>
      </c>
      <c r="AY162" s="185" t="s">
        <v>149</v>
      </c>
    </row>
    <row r="163" spans="2:65" s="12" customFormat="1" ht="10.199999999999999">
      <c r="B163" s="148"/>
      <c r="D163" s="141" t="s">
        <v>234</v>
      </c>
      <c r="E163" s="149" t="s">
        <v>19</v>
      </c>
      <c r="F163" s="150" t="s">
        <v>1782</v>
      </c>
      <c r="H163" s="151">
        <v>91.13</v>
      </c>
      <c r="I163" s="152"/>
      <c r="L163" s="148"/>
      <c r="M163" s="153"/>
      <c r="T163" s="154"/>
      <c r="AT163" s="149" t="s">
        <v>234</v>
      </c>
      <c r="AU163" s="149" t="s">
        <v>86</v>
      </c>
      <c r="AV163" s="12" t="s">
        <v>86</v>
      </c>
      <c r="AW163" s="12" t="s">
        <v>37</v>
      </c>
      <c r="AX163" s="12" t="s">
        <v>76</v>
      </c>
      <c r="AY163" s="149" t="s">
        <v>149</v>
      </c>
    </row>
    <row r="164" spans="2:65" s="13" customFormat="1" ht="10.199999999999999">
      <c r="B164" s="158"/>
      <c r="D164" s="141" t="s">
        <v>234</v>
      </c>
      <c r="E164" s="159" t="s">
        <v>19</v>
      </c>
      <c r="F164" s="160" t="s">
        <v>299</v>
      </c>
      <c r="H164" s="161">
        <v>91.13</v>
      </c>
      <c r="I164" s="162"/>
      <c r="L164" s="158"/>
      <c r="M164" s="163"/>
      <c r="T164" s="164"/>
      <c r="AT164" s="159" t="s">
        <v>234</v>
      </c>
      <c r="AU164" s="159" t="s">
        <v>86</v>
      </c>
      <c r="AV164" s="13" t="s">
        <v>172</v>
      </c>
      <c r="AW164" s="13" t="s">
        <v>37</v>
      </c>
      <c r="AX164" s="13" t="s">
        <v>84</v>
      </c>
      <c r="AY164" s="159" t="s">
        <v>149</v>
      </c>
    </row>
    <row r="165" spans="2:65" s="1" customFormat="1" ht="16.5" customHeight="1">
      <c r="B165" s="31"/>
      <c r="C165" s="127" t="s">
        <v>225</v>
      </c>
      <c r="D165" s="127" t="s">
        <v>152</v>
      </c>
      <c r="E165" s="128" t="s">
        <v>1783</v>
      </c>
      <c r="F165" s="129" t="s">
        <v>1784</v>
      </c>
      <c r="G165" s="130" t="s">
        <v>404</v>
      </c>
      <c r="H165" s="131">
        <v>0.52</v>
      </c>
      <c r="I165" s="132"/>
      <c r="J165" s="133">
        <f>ROUND(I165*H165,2)</f>
        <v>0</v>
      </c>
      <c r="K165" s="134"/>
      <c r="L165" s="31"/>
      <c r="M165" s="135" t="s">
        <v>19</v>
      </c>
      <c r="N165" s="136" t="s">
        <v>47</v>
      </c>
      <c r="P165" s="137">
        <f>O165*H165</f>
        <v>0</v>
      </c>
      <c r="Q165" s="137">
        <v>2.3010222040000001</v>
      </c>
      <c r="R165" s="137">
        <f>Q165*H165</f>
        <v>1.1965315460800001</v>
      </c>
      <c r="S165" s="137">
        <v>0</v>
      </c>
      <c r="T165" s="138">
        <f>S165*H165</f>
        <v>0</v>
      </c>
      <c r="AR165" s="139" t="s">
        <v>172</v>
      </c>
      <c r="AT165" s="139" t="s">
        <v>152</v>
      </c>
      <c r="AU165" s="139" t="s">
        <v>86</v>
      </c>
      <c r="AY165" s="16" t="s">
        <v>149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6" t="s">
        <v>84</v>
      </c>
      <c r="BK165" s="140">
        <f>ROUND(I165*H165,2)</f>
        <v>0</v>
      </c>
      <c r="BL165" s="16" t="s">
        <v>172</v>
      </c>
      <c r="BM165" s="139" t="s">
        <v>1785</v>
      </c>
    </row>
    <row r="166" spans="2:65" s="1" customFormat="1" ht="17.399999999999999">
      <c r="B166" s="31"/>
      <c r="D166" s="141" t="s">
        <v>157</v>
      </c>
      <c r="F166" s="142" t="s">
        <v>1786</v>
      </c>
      <c r="I166" s="143"/>
      <c r="L166" s="31"/>
      <c r="M166" s="144"/>
      <c r="T166" s="52"/>
      <c r="AT166" s="16" t="s">
        <v>157</v>
      </c>
      <c r="AU166" s="16" t="s">
        <v>86</v>
      </c>
    </row>
    <row r="167" spans="2:65" s="1" customFormat="1" ht="10.199999999999999">
      <c r="B167" s="31"/>
      <c r="D167" s="145" t="s">
        <v>158</v>
      </c>
      <c r="F167" s="146" t="s">
        <v>1787</v>
      </c>
      <c r="I167" s="143"/>
      <c r="L167" s="31"/>
      <c r="M167" s="144"/>
      <c r="T167" s="52"/>
      <c r="AT167" s="16" t="s">
        <v>158</v>
      </c>
      <c r="AU167" s="16" t="s">
        <v>86</v>
      </c>
    </row>
    <row r="168" spans="2:65" s="14" customFormat="1" ht="10.199999999999999">
      <c r="B168" s="184"/>
      <c r="D168" s="141" t="s">
        <v>234</v>
      </c>
      <c r="E168" s="185" t="s">
        <v>19</v>
      </c>
      <c r="F168" s="186" t="s">
        <v>1788</v>
      </c>
      <c r="H168" s="185" t="s">
        <v>19</v>
      </c>
      <c r="I168" s="187"/>
      <c r="L168" s="184"/>
      <c r="M168" s="188"/>
      <c r="T168" s="189"/>
      <c r="AT168" s="185" t="s">
        <v>234</v>
      </c>
      <c r="AU168" s="185" t="s">
        <v>86</v>
      </c>
      <c r="AV168" s="14" t="s">
        <v>84</v>
      </c>
      <c r="AW168" s="14" t="s">
        <v>37</v>
      </c>
      <c r="AX168" s="14" t="s">
        <v>76</v>
      </c>
      <c r="AY168" s="185" t="s">
        <v>149</v>
      </c>
    </row>
    <row r="169" spans="2:65" s="12" customFormat="1" ht="10.199999999999999">
      <c r="B169" s="148"/>
      <c r="D169" s="141" t="s">
        <v>234</v>
      </c>
      <c r="E169" s="149" t="s">
        <v>19</v>
      </c>
      <c r="F169" s="150" t="s">
        <v>1789</v>
      </c>
      <c r="H169" s="151">
        <v>0.52</v>
      </c>
      <c r="I169" s="152"/>
      <c r="L169" s="148"/>
      <c r="M169" s="153"/>
      <c r="T169" s="154"/>
      <c r="AT169" s="149" t="s">
        <v>234</v>
      </c>
      <c r="AU169" s="149" t="s">
        <v>86</v>
      </c>
      <c r="AV169" s="12" t="s">
        <v>86</v>
      </c>
      <c r="AW169" s="12" t="s">
        <v>37</v>
      </c>
      <c r="AX169" s="12" t="s">
        <v>76</v>
      </c>
      <c r="AY169" s="149" t="s">
        <v>149</v>
      </c>
    </row>
    <row r="170" spans="2:65" s="13" customFormat="1" ht="10.199999999999999">
      <c r="B170" s="158"/>
      <c r="D170" s="141" t="s">
        <v>234</v>
      </c>
      <c r="E170" s="159" t="s">
        <v>19</v>
      </c>
      <c r="F170" s="160" t="s">
        <v>299</v>
      </c>
      <c r="H170" s="161">
        <v>0.52</v>
      </c>
      <c r="I170" s="162"/>
      <c r="L170" s="158"/>
      <c r="M170" s="163"/>
      <c r="T170" s="164"/>
      <c r="AT170" s="159" t="s">
        <v>234</v>
      </c>
      <c r="AU170" s="159" t="s">
        <v>86</v>
      </c>
      <c r="AV170" s="13" t="s">
        <v>172</v>
      </c>
      <c r="AW170" s="13" t="s">
        <v>37</v>
      </c>
      <c r="AX170" s="13" t="s">
        <v>84</v>
      </c>
      <c r="AY170" s="159" t="s">
        <v>149</v>
      </c>
    </row>
    <row r="171" spans="2:65" s="11" customFormat="1" ht="22.8" customHeight="1">
      <c r="B171" s="115"/>
      <c r="D171" s="116" t="s">
        <v>75</v>
      </c>
      <c r="E171" s="125" t="s">
        <v>172</v>
      </c>
      <c r="F171" s="125" t="s">
        <v>1790</v>
      </c>
      <c r="I171" s="118"/>
      <c r="J171" s="126">
        <f>BK171</f>
        <v>0</v>
      </c>
      <c r="L171" s="115"/>
      <c r="M171" s="120"/>
      <c r="P171" s="121">
        <f>SUM(P172:P178)</f>
        <v>0</v>
      </c>
      <c r="R171" s="121">
        <f>SUM(R172:R178)</f>
        <v>0</v>
      </c>
      <c r="T171" s="122">
        <f>SUM(T172:T178)</f>
        <v>0</v>
      </c>
      <c r="AR171" s="116" t="s">
        <v>84</v>
      </c>
      <c r="AT171" s="123" t="s">
        <v>75</v>
      </c>
      <c r="AU171" s="123" t="s">
        <v>84</v>
      </c>
      <c r="AY171" s="116" t="s">
        <v>149</v>
      </c>
      <c r="BK171" s="124">
        <f>SUM(BK172:BK178)</f>
        <v>0</v>
      </c>
    </row>
    <row r="172" spans="2:65" s="1" customFormat="1" ht="16.5" customHeight="1">
      <c r="B172" s="31"/>
      <c r="C172" s="127" t="s">
        <v>231</v>
      </c>
      <c r="D172" s="127" t="s">
        <v>152</v>
      </c>
      <c r="E172" s="128" t="s">
        <v>1791</v>
      </c>
      <c r="F172" s="129" t="s">
        <v>1792</v>
      </c>
      <c r="G172" s="130" t="s">
        <v>404</v>
      </c>
      <c r="H172" s="131">
        <v>13.67</v>
      </c>
      <c r="I172" s="132"/>
      <c r="J172" s="133">
        <f>ROUND(I172*H172,2)</f>
        <v>0</v>
      </c>
      <c r="K172" s="134"/>
      <c r="L172" s="31"/>
      <c r="M172" s="135" t="s">
        <v>19</v>
      </c>
      <c r="N172" s="136" t="s">
        <v>47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172</v>
      </c>
      <c r="AT172" s="139" t="s">
        <v>152</v>
      </c>
      <c r="AU172" s="139" t="s">
        <v>86</v>
      </c>
      <c r="AY172" s="16" t="s">
        <v>149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6" t="s">
        <v>84</v>
      </c>
      <c r="BK172" s="140">
        <f>ROUND(I172*H172,2)</f>
        <v>0</v>
      </c>
      <c r="BL172" s="16" t="s">
        <v>172</v>
      </c>
      <c r="BM172" s="139" t="s">
        <v>1793</v>
      </c>
    </row>
    <row r="173" spans="2:65" s="1" customFormat="1" ht="17.399999999999999">
      <c r="B173" s="31"/>
      <c r="D173" s="141" t="s">
        <v>157</v>
      </c>
      <c r="F173" s="142" t="s">
        <v>1794</v>
      </c>
      <c r="I173" s="143"/>
      <c r="L173" s="31"/>
      <c r="M173" s="144"/>
      <c r="T173" s="52"/>
      <c r="AT173" s="16" t="s">
        <v>157</v>
      </c>
      <c r="AU173" s="16" t="s">
        <v>86</v>
      </c>
    </row>
    <row r="174" spans="2:65" s="1" customFormat="1" ht="10.199999999999999">
      <c r="B174" s="31"/>
      <c r="D174" s="145" t="s">
        <v>158</v>
      </c>
      <c r="F174" s="146" t="s">
        <v>1795</v>
      </c>
      <c r="I174" s="143"/>
      <c r="L174" s="31"/>
      <c r="M174" s="144"/>
      <c r="T174" s="52"/>
      <c r="AT174" s="16" t="s">
        <v>158</v>
      </c>
      <c r="AU174" s="16" t="s">
        <v>86</v>
      </c>
    </row>
    <row r="175" spans="2:65" s="1" customFormat="1" ht="18">
      <c r="B175" s="31"/>
      <c r="D175" s="141" t="s">
        <v>160</v>
      </c>
      <c r="F175" s="147" t="s">
        <v>1796</v>
      </c>
      <c r="I175" s="143"/>
      <c r="L175" s="31"/>
      <c r="M175" s="144"/>
      <c r="T175" s="52"/>
      <c r="AT175" s="16" t="s">
        <v>160</v>
      </c>
      <c r="AU175" s="16" t="s">
        <v>86</v>
      </c>
    </row>
    <row r="176" spans="2:65" s="14" customFormat="1" ht="10.199999999999999">
      <c r="B176" s="184"/>
      <c r="D176" s="141" t="s">
        <v>234</v>
      </c>
      <c r="E176" s="185" t="s">
        <v>19</v>
      </c>
      <c r="F176" s="186" t="s">
        <v>1714</v>
      </c>
      <c r="H176" s="185" t="s">
        <v>19</v>
      </c>
      <c r="I176" s="187"/>
      <c r="L176" s="184"/>
      <c r="M176" s="188"/>
      <c r="T176" s="189"/>
      <c r="AT176" s="185" t="s">
        <v>234</v>
      </c>
      <c r="AU176" s="185" t="s">
        <v>86</v>
      </c>
      <c r="AV176" s="14" t="s">
        <v>84</v>
      </c>
      <c r="AW176" s="14" t="s">
        <v>37</v>
      </c>
      <c r="AX176" s="14" t="s">
        <v>76</v>
      </c>
      <c r="AY176" s="185" t="s">
        <v>149</v>
      </c>
    </row>
    <row r="177" spans="2:65" s="12" customFormat="1" ht="10.199999999999999">
      <c r="B177" s="148"/>
      <c r="D177" s="141" t="s">
        <v>234</v>
      </c>
      <c r="E177" s="149" t="s">
        <v>19</v>
      </c>
      <c r="F177" s="150" t="s">
        <v>1797</v>
      </c>
      <c r="H177" s="151">
        <v>13.67</v>
      </c>
      <c r="I177" s="152"/>
      <c r="L177" s="148"/>
      <c r="M177" s="153"/>
      <c r="T177" s="154"/>
      <c r="AT177" s="149" t="s">
        <v>234</v>
      </c>
      <c r="AU177" s="149" t="s">
        <v>86</v>
      </c>
      <c r="AV177" s="12" t="s">
        <v>86</v>
      </c>
      <c r="AW177" s="12" t="s">
        <v>37</v>
      </c>
      <c r="AX177" s="12" t="s">
        <v>76</v>
      </c>
      <c r="AY177" s="149" t="s">
        <v>149</v>
      </c>
    </row>
    <row r="178" spans="2:65" s="13" customFormat="1" ht="10.199999999999999">
      <c r="B178" s="158"/>
      <c r="D178" s="141" t="s">
        <v>234</v>
      </c>
      <c r="E178" s="159" t="s">
        <v>1696</v>
      </c>
      <c r="F178" s="160" t="s">
        <v>299</v>
      </c>
      <c r="H178" s="161">
        <v>13.67</v>
      </c>
      <c r="I178" s="162"/>
      <c r="L178" s="158"/>
      <c r="M178" s="163"/>
      <c r="T178" s="164"/>
      <c r="AT178" s="159" t="s">
        <v>234</v>
      </c>
      <c r="AU178" s="159" t="s">
        <v>86</v>
      </c>
      <c r="AV178" s="13" t="s">
        <v>172</v>
      </c>
      <c r="AW178" s="13" t="s">
        <v>37</v>
      </c>
      <c r="AX178" s="13" t="s">
        <v>84</v>
      </c>
      <c r="AY178" s="159" t="s">
        <v>149</v>
      </c>
    </row>
    <row r="179" spans="2:65" s="11" customFormat="1" ht="22.8" customHeight="1">
      <c r="B179" s="115"/>
      <c r="D179" s="116" t="s">
        <v>75</v>
      </c>
      <c r="E179" s="125" t="s">
        <v>194</v>
      </c>
      <c r="F179" s="125" t="s">
        <v>992</v>
      </c>
      <c r="I179" s="118"/>
      <c r="J179" s="126">
        <f>BK179</f>
        <v>0</v>
      </c>
      <c r="L179" s="115"/>
      <c r="M179" s="120"/>
      <c r="P179" s="121">
        <f>SUM(P180:P204)</f>
        <v>0</v>
      </c>
      <c r="R179" s="121">
        <f>SUM(R180:R204)</f>
        <v>0.78607483864299987</v>
      </c>
      <c r="T179" s="122">
        <f>SUM(T180:T204)</f>
        <v>0</v>
      </c>
      <c r="AR179" s="116" t="s">
        <v>84</v>
      </c>
      <c r="AT179" s="123" t="s">
        <v>75</v>
      </c>
      <c r="AU179" s="123" t="s">
        <v>84</v>
      </c>
      <c r="AY179" s="116" t="s">
        <v>149</v>
      </c>
      <c r="BK179" s="124">
        <f>SUM(BK180:BK204)</f>
        <v>0</v>
      </c>
    </row>
    <row r="180" spans="2:65" s="1" customFormat="1" ht="21.75" customHeight="1">
      <c r="B180" s="31"/>
      <c r="C180" s="169" t="s">
        <v>8</v>
      </c>
      <c r="D180" s="169" t="s">
        <v>683</v>
      </c>
      <c r="E180" s="170" t="s">
        <v>1798</v>
      </c>
      <c r="F180" s="171" t="s">
        <v>1799</v>
      </c>
      <c r="G180" s="172" t="s">
        <v>396</v>
      </c>
      <c r="H180" s="173">
        <v>91.13</v>
      </c>
      <c r="I180" s="174"/>
      <c r="J180" s="175">
        <f>ROUND(I180*H180,2)</f>
        <v>0</v>
      </c>
      <c r="K180" s="176"/>
      <c r="L180" s="177"/>
      <c r="M180" s="178" t="s">
        <v>19</v>
      </c>
      <c r="N180" s="179" t="s">
        <v>47</v>
      </c>
      <c r="P180" s="137">
        <f>O180*H180</f>
        <v>0</v>
      </c>
      <c r="Q180" s="137">
        <v>4.3099999999999996E-3</v>
      </c>
      <c r="R180" s="137">
        <f>Q180*H180</f>
        <v>0.39277029999999996</v>
      </c>
      <c r="S180" s="137">
        <v>0</v>
      </c>
      <c r="T180" s="138">
        <f>S180*H180</f>
        <v>0</v>
      </c>
      <c r="AR180" s="139" t="s">
        <v>194</v>
      </c>
      <c r="AT180" s="139" t="s">
        <v>683</v>
      </c>
      <c r="AU180" s="139" t="s">
        <v>86</v>
      </c>
      <c r="AY180" s="16" t="s">
        <v>149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6" t="s">
        <v>84</v>
      </c>
      <c r="BK180" s="140">
        <f>ROUND(I180*H180,2)</f>
        <v>0</v>
      </c>
      <c r="BL180" s="16" t="s">
        <v>172</v>
      </c>
      <c r="BM180" s="139" t="s">
        <v>1800</v>
      </c>
    </row>
    <row r="181" spans="2:65" s="1" customFormat="1" ht="10.199999999999999">
      <c r="B181" s="31"/>
      <c r="D181" s="141" t="s">
        <v>157</v>
      </c>
      <c r="F181" s="142" t="s">
        <v>1799</v>
      </c>
      <c r="I181" s="143"/>
      <c r="L181" s="31"/>
      <c r="M181" s="144"/>
      <c r="T181" s="52"/>
      <c r="AT181" s="16" t="s">
        <v>157</v>
      </c>
      <c r="AU181" s="16" t="s">
        <v>86</v>
      </c>
    </row>
    <row r="182" spans="2:65" s="14" customFormat="1" ht="10.199999999999999">
      <c r="B182" s="184"/>
      <c r="D182" s="141" t="s">
        <v>234</v>
      </c>
      <c r="E182" s="185" t="s">
        <v>19</v>
      </c>
      <c r="F182" s="186" t="s">
        <v>1801</v>
      </c>
      <c r="H182" s="185" t="s">
        <v>19</v>
      </c>
      <c r="I182" s="187"/>
      <c r="L182" s="184"/>
      <c r="M182" s="188"/>
      <c r="T182" s="189"/>
      <c r="AT182" s="185" t="s">
        <v>234</v>
      </c>
      <c r="AU182" s="185" t="s">
        <v>86</v>
      </c>
      <c r="AV182" s="14" t="s">
        <v>84</v>
      </c>
      <c r="AW182" s="14" t="s">
        <v>37</v>
      </c>
      <c r="AX182" s="14" t="s">
        <v>76</v>
      </c>
      <c r="AY182" s="185" t="s">
        <v>149</v>
      </c>
    </row>
    <row r="183" spans="2:65" s="12" customFormat="1" ht="10.199999999999999">
      <c r="B183" s="148"/>
      <c r="D183" s="141" t="s">
        <v>234</v>
      </c>
      <c r="E183" s="149" t="s">
        <v>19</v>
      </c>
      <c r="F183" s="150" t="s">
        <v>1782</v>
      </c>
      <c r="H183" s="151">
        <v>91.13</v>
      </c>
      <c r="I183" s="152"/>
      <c r="L183" s="148"/>
      <c r="M183" s="153"/>
      <c r="T183" s="154"/>
      <c r="AT183" s="149" t="s">
        <v>234</v>
      </c>
      <c r="AU183" s="149" t="s">
        <v>86</v>
      </c>
      <c r="AV183" s="12" t="s">
        <v>86</v>
      </c>
      <c r="AW183" s="12" t="s">
        <v>37</v>
      </c>
      <c r="AX183" s="12" t="s">
        <v>84</v>
      </c>
      <c r="AY183" s="149" t="s">
        <v>149</v>
      </c>
    </row>
    <row r="184" spans="2:65" s="1" customFormat="1" ht="24.15" customHeight="1">
      <c r="B184" s="31"/>
      <c r="C184" s="127" t="s">
        <v>242</v>
      </c>
      <c r="D184" s="127" t="s">
        <v>152</v>
      </c>
      <c r="E184" s="128" t="s">
        <v>1802</v>
      </c>
      <c r="F184" s="129" t="s">
        <v>1803</v>
      </c>
      <c r="G184" s="130" t="s">
        <v>396</v>
      </c>
      <c r="H184" s="131">
        <v>91.13</v>
      </c>
      <c r="I184" s="132"/>
      <c r="J184" s="133">
        <f>ROUND(I184*H184,2)</f>
        <v>0</v>
      </c>
      <c r="K184" s="134"/>
      <c r="L184" s="31"/>
      <c r="M184" s="135" t="s">
        <v>19</v>
      </c>
      <c r="N184" s="136" t="s">
        <v>47</v>
      </c>
      <c r="P184" s="137">
        <f>O184*H184</f>
        <v>0</v>
      </c>
      <c r="Q184" s="137">
        <v>4.2196810999999999E-3</v>
      </c>
      <c r="R184" s="137">
        <f>Q184*H184</f>
        <v>0.38453953864299995</v>
      </c>
      <c r="S184" s="137">
        <v>0</v>
      </c>
      <c r="T184" s="138">
        <f>S184*H184</f>
        <v>0</v>
      </c>
      <c r="AR184" s="139" t="s">
        <v>172</v>
      </c>
      <c r="AT184" s="139" t="s">
        <v>152</v>
      </c>
      <c r="AU184" s="139" t="s">
        <v>86</v>
      </c>
      <c r="AY184" s="16" t="s">
        <v>149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6" t="s">
        <v>84</v>
      </c>
      <c r="BK184" s="140">
        <f>ROUND(I184*H184,2)</f>
        <v>0</v>
      </c>
      <c r="BL184" s="16" t="s">
        <v>172</v>
      </c>
      <c r="BM184" s="139" t="s">
        <v>1804</v>
      </c>
    </row>
    <row r="185" spans="2:65" s="1" customFormat="1" ht="17.399999999999999">
      <c r="B185" s="31"/>
      <c r="D185" s="141" t="s">
        <v>157</v>
      </c>
      <c r="F185" s="142" t="s">
        <v>1805</v>
      </c>
      <c r="I185" s="143"/>
      <c r="L185" s="31"/>
      <c r="M185" s="144"/>
      <c r="T185" s="52"/>
      <c r="AT185" s="16" t="s">
        <v>157</v>
      </c>
      <c r="AU185" s="16" t="s">
        <v>86</v>
      </c>
    </row>
    <row r="186" spans="2:65" s="1" customFormat="1" ht="10.199999999999999">
      <c r="B186" s="31"/>
      <c r="D186" s="145" t="s">
        <v>158</v>
      </c>
      <c r="F186" s="146" t="s">
        <v>1806</v>
      </c>
      <c r="I186" s="143"/>
      <c r="L186" s="31"/>
      <c r="M186" s="144"/>
      <c r="T186" s="52"/>
      <c r="AT186" s="16" t="s">
        <v>158</v>
      </c>
      <c r="AU186" s="16" t="s">
        <v>86</v>
      </c>
    </row>
    <row r="187" spans="2:65" s="12" customFormat="1" ht="10.199999999999999">
      <c r="B187" s="148"/>
      <c r="D187" s="141" t="s">
        <v>234</v>
      </c>
      <c r="E187" s="149" t="s">
        <v>19</v>
      </c>
      <c r="F187" s="150" t="s">
        <v>1782</v>
      </c>
      <c r="H187" s="151">
        <v>91.13</v>
      </c>
      <c r="I187" s="152"/>
      <c r="L187" s="148"/>
      <c r="M187" s="153"/>
      <c r="T187" s="154"/>
      <c r="AT187" s="149" t="s">
        <v>234</v>
      </c>
      <c r="AU187" s="149" t="s">
        <v>86</v>
      </c>
      <c r="AV187" s="12" t="s">
        <v>86</v>
      </c>
      <c r="AW187" s="12" t="s">
        <v>37</v>
      </c>
      <c r="AX187" s="12" t="s">
        <v>84</v>
      </c>
      <c r="AY187" s="149" t="s">
        <v>149</v>
      </c>
    </row>
    <row r="188" spans="2:65" s="1" customFormat="1" ht="24.15" customHeight="1">
      <c r="B188" s="31"/>
      <c r="C188" s="169" t="s">
        <v>410</v>
      </c>
      <c r="D188" s="169" t="s">
        <v>683</v>
      </c>
      <c r="E188" s="170" t="s">
        <v>1807</v>
      </c>
      <c r="F188" s="171" t="s">
        <v>1808</v>
      </c>
      <c r="G188" s="172" t="s">
        <v>308</v>
      </c>
      <c r="H188" s="173">
        <v>2</v>
      </c>
      <c r="I188" s="174"/>
      <c r="J188" s="175">
        <f>ROUND(I188*H188,2)</f>
        <v>0</v>
      </c>
      <c r="K188" s="176"/>
      <c r="L188" s="177"/>
      <c r="M188" s="178" t="s">
        <v>19</v>
      </c>
      <c r="N188" s="179" t="s">
        <v>47</v>
      </c>
      <c r="P188" s="137">
        <f>O188*H188</f>
        <v>0</v>
      </c>
      <c r="Q188" s="137">
        <v>1.6000000000000001E-3</v>
      </c>
      <c r="R188" s="137">
        <f>Q188*H188</f>
        <v>3.2000000000000002E-3</v>
      </c>
      <c r="S188" s="137">
        <v>0</v>
      </c>
      <c r="T188" s="138">
        <f>S188*H188</f>
        <v>0</v>
      </c>
      <c r="AR188" s="139" t="s">
        <v>194</v>
      </c>
      <c r="AT188" s="139" t="s">
        <v>683</v>
      </c>
      <c r="AU188" s="139" t="s">
        <v>86</v>
      </c>
      <c r="AY188" s="16" t="s">
        <v>149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6" t="s">
        <v>84</v>
      </c>
      <c r="BK188" s="140">
        <f>ROUND(I188*H188,2)</f>
        <v>0</v>
      </c>
      <c r="BL188" s="16" t="s">
        <v>172</v>
      </c>
      <c r="BM188" s="139" t="s">
        <v>1809</v>
      </c>
    </row>
    <row r="189" spans="2:65" s="1" customFormat="1" ht="10.199999999999999">
      <c r="B189" s="31"/>
      <c r="D189" s="141" t="s">
        <v>157</v>
      </c>
      <c r="F189" s="142" t="s">
        <v>1808</v>
      </c>
      <c r="I189" s="143"/>
      <c r="L189" s="31"/>
      <c r="M189" s="144"/>
      <c r="T189" s="52"/>
      <c r="AT189" s="16" t="s">
        <v>157</v>
      </c>
      <c r="AU189" s="16" t="s">
        <v>86</v>
      </c>
    </row>
    <row r="190" spans="2:65" s="14" customFormat="1" ht="10.199999999999999">
      <c r="B190" s="184"/>
      <c r="D190" s="141" t="s">
        <v>234</v>
      </c>
      <c r="E190" s="185" t="s">
        <v>19</v>
      </c>
      <c r="F190" s="186" t="s">
        <v>1810</v>
      </c>
      <c r="H190" s="185" t="s">
        <v>19</v>
      </c>
      <c r="I190" s="187"/>
      <c r="L190" s="184"/>
      <c r="M190" s="188"/>
      <c r="T190" s="189"/>
      <c r="AT190" s="185" t="s">
        <v>234</v>
      </c>
      <c r="AU190" s="185" t="s">
        <v>86</v>
      </c>
      <c r="AV190" s="14" t="s">
        <v>84</v>
      </c>
      <c r="AW190" s="14" t="s">
        <v>37</v>
      </c>
      <c r="AX190" s="14" t="s">
        <v>76</v>
      </c>
      <c r="AY190" s="185" t="s">
        <v>149</v>
      </c>
    </row>
    <row r="191" spans="2:65" s="12" customFormat="1" ht="10.199999999999999">
      <c r="B191" s="148"/>
      <c r="D191" s="141" t="s">
        <v>234</v>
      </c>
      <c r="E191" s="149" t="s">
        <v>19</v>
      </c>
      <c r="F191" s="150" t="s">
        <v>86</v>
      </c>
      <c r="H191" s="151">
        <v>2</v>
      </c>
      <c r="I191" s="152"/>
      <c r="L191" s="148"/>
      <c r="M191" s="153"/>
      <c r="T191" s="154"/>
      <c r="AT191" s="149" t="s">
        <v>234</v>
      </c>
      <c r="AU191" s="149" t="s">
        <v>86</v>
      </c>
      <c r="AV191" s="12" t="s">
        <v>86</v>
      </c>
      <c r="AW191" s="12" t="s">
        <v>37</v>
      </c>
      <c r="AX191" s="12" t="s">
        <v>84</v>
      </c>
      <c r="AY191" s="149" t="s">
        <v>149</v>
      </c>
    </row>
    <row r="192" spans="2:65" s="1" customFormat="1" ht="24.15" customHeight="1">
      <c r="B192" s="31"/>
      <c r="C192" s="169" t="s">
        <v>248</v>
      </c>
      <c r="D192" s="169" t="s">
        <v>683</v>
      </c>
      <c r="E192" s="170" t="s">
        <v>1811</v>
      </c>
      <c r="F192" s="171" t="s">
        <v>1812</v>
      </c>
      <c r="G192" s="172" t="s">
        <v>308</v>
      </c>
      <c r="H192" s="173">
        <v>2</v>
      </c>
      <c r="I192" s="174"/>
      <c r="J192" s="175">
        <f>ROUND(I192*H192,2)</f>
        <v>0</v>
      </c>
      <c r="K192" s="176"/>
      <c r="L192" s="177"/>
      <c r="M192" s="178" t="s">
        <v>19</v>
      </c>
      <c r="N192" s="179" t="s">
        <v>47</v>
      </c>
      <c r="P192" s="137">
        <f>O192*H192</f>
        <v>0</v>
      </c>
      <c r="Q192" s="137">
        <v>1.6000000000000001E-3</v>
      </c>
      <c r="R192" s="137">
        <f>Q192*H192</f>
        <v>3.2000000000000002E-3</v>
      </c>
      <c r="S192" s="137">
        <v>0</v>
      </c>
      <c r="T192" s="138">
        <f>S192*H192</f>
        <v>0</v>
      </c>
      <c r="AR192" s="139" t="s">
        <v>194</v>
      </c>
      <c r="AT192" s="139" t="s">
        <v>683</v>
      </c>
      <c r="AU192" s="139" t="s">
        <v>86</v>
      </c>
      <c r="AY192" s="16" t="s">
        <v>149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6" t="s">
        <v>84</v>
      </c>
      <c r="BK192" s="140">
        <f>ROUND(I192*H192,2)</f>
        <v>0</v>
      </c>
      <c r="BL192" s="16" t="s">
        <v>172</v>
      </c>
      <c r="BM192" s="139" t="s">
        <v>1813</v>
      </c>
    </row>
    <row r="193" spans="2:65" s="1" customFormat="1" ht="10.199999999999999">
      <c r="B193" s="31"/>
      <c r="D193" s="141" t="s">
        <v>157</v>
      </c>
      <c r="F193" s="142" t="s">
        <v>1812</v>
      </c>
      <c r="I193" s="143"/>
      <c r="L193" s="31"/>
      <c r="M193" s="144"/>
      <c r="T193" s="52"/>
      <c r="AT193" s="16" t="s">
        <v>157</v>
      </c>
      <c r="AU193" s="16" t="s">
        <v>86</v>
      </c>
    </row>
    <row r="194" spans="2:65" s="1" customFormat="1" ht="33" customHeight="1">
      <c r="B194" s="31"/>
      <c r="C194" s="127" t="s">
        <v>254</v>
      </c>
      <c r="D194" s="127" t="s">
        <v>152</v>
      </c>
      <c r="E194" s="128" t="s">
        <v>1814</v>
      </c>
      <c r="F194" s="129" t="s">
        <v>1815</v>
      </c>
      <c r="G194" s="130" t="s">
        <v>308</v>
      </c>
      <c r="H194" s="131">
        <v>4</v>
      </c>
      <c r="I194" s="132"/>
      <c r="J194" s="133">
        <f>ROUND(I194*H194,2)</f>
        <v>0</v>
      </c>
      <c r="K194" s="134"/>
      <c r="L194" s="31"/>
      <c r="M194" s="135" t="s">
        <v>19</v>
      </c>
      <c r="N194" s="136" t="s">
        <v>47</v>
      </c>
      <c r="P194" s="137">
        <f>O194*H194</f>
        <v>0</v>
      </c>
      <c r="Q194" s="137">
        <v>3.7500000000000001E-6</v>
      </c>
      <c r="R194" s="137">
        <f>Q194*H194</f>
        <v>1.5E-5</v>
      </c>
      <c r="S194" s="137">
        <v>0</v>
      </c>
      <c r="T194" s="138">
        <f>S194*H194</f>
        <v>0</v>
      </c>
      <c r="AR194" s="139" t="s">
        <v>172</v>
      </c>
      <c r="AT194" s="139" t="s">
        <v>152</v>
      </c>
      <c r="AU194" s="139" t="s">
        <v>86</v>
      </c>
      <c r="AY194" s="16" t="s">
        <v>149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6" t="s">
        <v>84</v>
      </c>
      <c r="BK194" s="140">
        <f>ROUND(I194*H194,2)</f>
        <v>0</v>
      </c>
      <c r="BL194" s="16" t="s">
        <v>172</v>
      </c>
      <c r="BM194" s="139" t="s">
        <v>1816</v>
      </c>
    </row>
    <row r="195" spans="2:65" s="1" customFormat="1" ht="17.399999999999999">
      <c r="B195" s="31"/>
      <c r="D195" s="141" t="s">
        <v>157</v>
      </c>
      <c r="F195" s="142" t="s">
        <v>1817</v>
      </c>
      <c r="I195" s="143"/>
      <c r="L195" s="31"/>
      <c r="M195" s="144"/>
      <c r="T195" s="52"/>
      <c r="AT195" s="16" t="s">
        <v>157</v>
      </c>
      <c r="AU195" s="16" t="s">
        <v>86</v>
      </c>
    </row>
    <row r="196" spans="2:65" s="1" customFormat="1" ht="10.199999999999999">
      <c r="B196" s="31"/>
      <c r="D196" s="145" t="s">
        <v>158</v>
      </c>
      <c r="F196" s="146" t="s">
        <v>1818</v>
      </c>
      <c r="I196" s="143"/>
      <c r="L196" s="31"/>
      <c r="M196" s="144"/>
      <c r="T196" s="52"/>
      <c r="AT196" s="16" t="s">
        <v>158</v>
      </c>
      <c r="AU196" s="16" t="s">
        <v>86</v>
      </c>
    </row>
    <row r="197" spans="2:65" s="1" customFormat="1" ht="24.15" customHeight="1">
      <c r="B197" s="31"/>
      <c r="C197" s="169" t="s">
        <v>262</v>
      </c>
      <c r="D197" s="169" t="s">
        <v>683</v>
      </c>
      <c r="E197" s="170" t="s">
        <v>1819</v>
      </c>
      <c r="F197" s="171" t="s">
        <v>1820</v>
      </c>
      <c r="G197" s="172" t="s">
        <v>288</v>
      </c>
      <c r="H197" s="173">
        <v>9</v>
      </c>
      <c r="I197" s="174"/>
      <c r="J197" s="175">
        <f>ROUND(I197*H197,2)</f>
        <v>0</v>
      </c>
      <c r="K197" s="176"/>
      <c r="L197" s="177"/>
      <c r="M197" s="178" t="s">
        <v>19</v>
      </c>
      <c r="N197" s="179" t="s">
        <v>47</v>
      </c>
      <c r="P197" s="137">
        <f>O197*H197</f>
        <v>0</v>
      </c>
      <c r="Q197" s="137">
        <v>1.4999999999999999E-4</v>
      </c>
      <c r="R197" s="137">
        <f>Q197*H197</f>
        <v>1.3499999999999999E-3</v>
      </c>
      <c r="S197" s="137">
        <v>0</v>
      </c>
      <c r="T197" s="138">
        <f>S197*H197</f>
        <v>0</v>
      </c>
      <c r="AR197" s="139" t="s">
        <v>194</v>
      </c>
      <c r="AT197" s="139" t="s">
        <v>683</v>
      </c>
      <c r="AU197" s="139" t="s">
        <v>86</v>
      </c>
      <c r="AY197" s="16" t="s">
        <v>149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6" t="s">
        <v>84</v>
      </c>
      <c r="BK197" s="140">
        <f>ROUND(I197*H197,2)</f>
        <v>0</v>
      </c>
      <c r="BL197" s="16" t="s">
        <v>172</v>
      </c>
      <c r="BM197" s="139" t="s">
        <v>1821</v>
      </c>
    </row>
    <row r="198" spans="2:65" s="1" customFormat="1" ht="10.199999999999999">
      <c r="B198" s="31"/>
      <c r="D198" s="141" t="s">
        <v>157</v>
      </c>
      <c r="F198" s="142" t="s">
        <v>1820</v>
      </c>
      <c r="I198" s="143"/>
      <c r="L198" s="31"/>
      <c r="M198" s="144"/>
      <c r="T198" s="52"/>
      <c r="AT198" s="16" t="s">
        <v>157</v>
      </c>
      <c r="AU198" s="16" t="s">
        <v>86</v>
      </c>
    </row>
    <row r="199" spans="2:65" s="1" customFormat="1" ht="16.5" customHeight="1">
      <c r="B199" s="31"/>
      <c r="C199" s="169" t="s">
        <v>7</v>
      </c>
      <c r="D199" s="169" t="s">
        <v>683</v>
      </c>
      <c r="E199" s="170" t="s">
        <v>1822</v>
      </c>
      <c r="F199" s="171" t="s">
        <v>1823</v>
      </c>
      <c r="G199" s="172" t="s">
        <v>308</v>
      </c>
      <c r="H199" s="173">
        <v>2</v>
      </c>
      <c r="I199" s="174"/>
      <c r="J199" s="175">
        <f>ROUND(I199*H199,2)</f>
        <v>0</v>
      </c>
      <c r="K199" s="176"/>
      <c r="L199" s="177"/>
      <c r="M199" s="178" t="s">
        <v>19</v>
      </c>
      <c r="N199" s="179" t="s">
        <v>47</v>
      </c>
      <c r="P199" s="137">
        <f>O199*H199</f>
        <v>0</v>
      </c>
      <c r="Q199" s="137">
        <v>5.0000000000000001E-4</v>
      </c>
      <c r="R199" s="137">
        <f>Q199*H199</f>
        <v>1E-3</v>
      </c>
      <c r="S199" s="137">
        <v>0</v>
      </c>
      <c r="T199" s="138">
        <f>S199*H199</f>
        <v>0</v>
      </c>
      <c r="AR199" s="139" t="s">
        <v>155</v>
      </c>
      <c r="AT199" s="139" t="s">
        <v>683</v>
      </c>
      <c r="AU199" s="139" t="s">
        <v>86</v>
      </c>
      <c r="AY199" s="16" t="s">
        <v>149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6" t="s">
        <v>84</v>
      </c>
      <c r="BK199" s="140">
        <f>ROUND(I199*H199,2)</f>
        <v>0</v>
      </c>
      <c r="BL199" s="16" t="s">
        <v>155</v>
      </c>
      <c r="BM199" s="139" t="s">
        <v>1824</v>
      </c>
    </row>
    <row r="200" spans="2:65" s="1" customFormat="1" ht="10.199999999999999">
      <c r="B200" s="31"/>
      <c r="D200" s="141" t="s">
        <v>157</v>
      </c>
      <c r="F200" s="142" t="s">
        <v>1823</v>
      </c>
      <c r="I200" s="143"/>
      <c r="L200" s="31"/>
      <c r="M200" s="144"/>
      <c r="T200" s="52"/>
      <c r="AT200" s="16" t="s">
        <v>157</v>
      </c>
      <c r="AU200" s="16" t="s">
        <v>86</v>
      </c>
    </row>
    <row r="201" spans="2:65" s="1" customFormat="1" ht="24.15" customHeight="1">
      <c r="B201" s="31"/>
      <c r="C201" s="127" t="s">
        <v>438</v>
      </c>
      <c r="D201" s="127" t="s">
        <v>152</v>
      </c>
      <c r="E201" s="128" t="s">
        <v>1825</v>
      </c>
      <c r="F201" s="129" t="s">
        <v>1826</v>
      </c>
      <c r="G201" s="130" t="s">
        <v>404</v>
      </c>
      <c r="H201" s="131">
        <v>0.2</v>
      </c>
      <c r="I201" s="132"/>
      <c r="J201" s="133">
        <f>ROUND(I201*H201,2)</f>
        <v>0</v>
      </c>
      <c r="K201" s="134"/>
      <c r="L201" s="31"/>
      <c r="M201" s="135" t="s">
        <v>19</v>
      </c>
      <c r="N201" s="136" t="s">
        <v>47</v>
      </c>
      <c r="P201" s="137">
        <f>O201*H201</f>
        <v>0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AR201" s="139" t="s">
        <v>172</v>
      </c>
      <c r="AT201" s="139" t="s">
        <v>152</v>
      </c>
      <c r="AU201" s="139" t="s">
        <v>86</v>
      </c>
      <c r="AY201" s="16" t="s">
        <v>149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6" t="s">
        <v>84</v>
      </c>
      <c r="BK201" s="140">
        <f>ROUND(I201*H201,2)</f>
        <v>0</v>
      </c>
      <c r="BL201" s="16" t="s">
        <v>172</v>
      </c>
      <c r="BM201" s="139" t="s">
        <v>1827</v>
      </c>
    </row>
    <row r="202" spans="2:65" s="1" customFormat="1" ht="26.1">
      <c r="B202" s="31"/>
      <c r="D202" s="141" t="s">
        <v>157</v>
      </c>
      <c r="F202" s="142" t="s">
        <v>1828</v>
      </c>
      <c r="I202" s="143"/>
      <c r="L202" s="31"/>
      <c r="M202" s="144"/>
      <c r="T202" s="52"/>
      <c r="AT202" s="16" t="s">
        <v>157</v>
      </c>
      <c r="AU202" s="16" t="s">
        <v>86</v>
      </c>
    </row>
    <row r="203" spans="2:65" s="1" customFormat="1" ht="10.199999999999999">
      <c r="B203" s="31"/>
      <c r="D203" s="145" t="s">
        <v>158</v>
      </c>
      <c r="F203" s="146" t="s">
        <v>1829</v>
      </c>
      <c r="I203" s="143"/>
      <c r="L203" s="31"/>
      <c r="M203" s="144"/>
      <c r="T203" s="52"/>
      <c r="AT203" s="16" t="s">
        <v>158</v>
      </c>
      <c r="AU203" s="16" t="s">
        <v>86</v>
      </c>
    </row>
    <row r="204" spans="2:65" s="12" customFormat="1" ht="10.199999999999999">
      <c r="B204" s="148"/>
      <c r="D204" s="141" t="s">
        <v>234</v>
      </c>
      <c r="E204" s="149" t="s">
        <v>19</v>
      </c>
      <c r="F204" s="150" t="s">
        <v>1830</v>
      </c>
      <c r="H204" s="151">
        <v>0.2</v>
      </c>
      <c r="I204" s="152"/>
      <c r="L204" s="148"/>
      <c r="M204" s="153"/>
      <c r="T204" s="154"/>
      <c r="AT204" s="149" t="s">
        <v>234</v>
      </c>
      <c r="AU204" s="149" t="s">
        <v>86</v>
      </c>
      <c r="AV204" s="12" t="s">
        <v>86</v>
      </c>
      <c r="AW204" s="12" t="s">
        <v>37</v>
      </c>
      <c r="AX204" s="12" t="s">
        <v>84</v>
      </c>
      <c r="AY204" s="149" t="s">
        <v>149</v>
      </c>
    </row>
    <row r="205" spans="2:65" s="11" customFormat="1" ht="22.8" customHeight="1">
      <c r="B205" s="115"/>
      <c r="D205" s="116" t="s">
        <v>75</v>
      </c>
      <c r="E205" s="125" t="s">
        <v>569</v>
      </c>
      <c r="F205" s="125" t="s">
        <v>570</v>
      </c>
      <c r="I205" s="118"/>
      <c r="J205" s="126">
        <f>BK205</f>
        <v>0</v>
      </c>
      <c r="L205" s="115"/>
      <c r="M205" s="120"/>
      <c r="P205" s="121">
        <f>SUM(P206:P208)</f>
        <v>0</v>
      </c>
      <c r="R205" s="121">
        <f>SUM(R206:R208)</f>
        <v>0</v>
      </c>
      <c r="T205" s="122">
        <f>SUM(T206:T208)</f>
        <v>0</v>
      </c>
      <c r="AR205" s="116" t="s">
        <v>84</v>
      </c>
      <c r="AT205" s="123" t="s">
        <v>75</v>
      </c>
      <c r="AU205" s="123" t="s">
        <v>84</v>
      </c>
      <c r="AY205" s="116" t="s">
        <v>149</v>
      </c>
      <c r="BK205" s="124">
        <f>SUM(BK206:BK208)</f>
        <v>0</v>
      </c>
    </row>
    <row r="206" spans="2:65" s="1" customFormat="1" ht="24.15" customHeight="1">
      <c r="B206" s="31"/>
      <c r="C206" s="127" t="s">
        <v>444</v>
      </c>
      <c r="D206" s="127" t="s">
        <v>152</v>
      </c>
      <c r="E206" s="128" t="s">
        <v>1831</v>
      </c>
      <c r="F206" s="129" t="s">
        <v>1832</v>
      </c>
      <c r="G206" s="130" t="s">
        <v>511</v>
      </c>
      <c r="H206" s="131">
        <v>0.78500000000000003</v>
      </c>
      <c r="I206" s="132"/>
      <c r="J206" s="133">
        <f>ROUND(I206*H206,2)</f>
        <v>0</v>
      </c>
      <c r="K206" s="134"/>
      <c r="L206" s="31"/>
      <c r="M206" s="135" t="s">
        <v>19</v>
      </c>
      <c r="N206" s="136" t="s">
        <v>47</v>
      </c>
      <c r="P206" s="137">
        <f>O206*H206</f>
        <v>0</v>
      </c>
      <c r="Q206" s="137">
        <v>0</v>
      </c>
      <c r="R206" s="137">
        <f>Q206*H206</f>
        <v>0</v>
      </c>
      <c r="S206" s="137">
        <v>0</v>
      </c>
      <c r="T206" s="138">
        <f>S206*H206</f>
        <v>0</v>
      </c>
      <c r="AR206" s="139" t="s">
        <v>172</v>
      </c>
      <c r="AT206" s="139" t="s">
        <v>152</v>
      </c>
      <c r="AU206" s="139" t="s">
        <v>86</v>
      </c>
      <c r="AY206" s="16" t="s">
        <v>149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6" t="s">
        <v>84</v>
      </c>
      <c r="BK206" s="140">
        <f>ROUND(I206*H206,2)</f>
        <v>0</v>
      </c>
      <c r="BL206" s="16" t="s">
        <v>172</v>
      </c>
      <c r="BM206" s="139" t="s">
        <v>1833</v>
      </c>
    </row>
    <row r="207" spans="2:65" s="1" customFormat="1" ht="26.1">
      <c r="B207" s="31"/>
      <c r="D207" s="141" t="s">
        <v>157</v>
      </c>
      <c r="F207" s="142" t="s">
        <v>1834</v>
      </c>
      <c r="I207" s="143"/>
      <c r="L207" s="31"/>
      <c r="M207" s="144"/>
      <c r="T207" s="52"/>
      <c r="AT207" s="16" t="s">
        <v>157</v>
      </c>
      <c r="AU207" s="16" t="s">
        <v>86</v>
      </c>
    </row>
    <row r="208" spans="2:65" s="1" customFormat="1" ht="10.199999999999999">
      <c r="B208" s="31"/>
      <c r="D208" s="145" t="s">
        <v>158</v>
      </c>
      <c r="F208" s="146" t="s">
        <v>1835</v>
      </c>
      <c r="I208" s="143"/>
      <c r="L208" s="31"/>
      <c r="M208" s="144"/>
      <c r="T208" s="52"/>
      <c r="AT208" s="16" t="s">
        <v>158</v>
      </c>
      <c r="AU208" s="16" t="s">
        <v>86</v>
      </c>
    </row>
    <row r="209" spans="2:65" s="11" customFormat="1" ht="25.9" customHeight="1">
      <c r="B209" s="115"/>
      <c r="D209" s="116" t="s">
        <v>75</v>
      </c>
      <c r="E209" s="117" t="s">
        <v>683</v>
      </c>
      <c r="F209" s="117" t="s">
        <v>1199</v>
      </c>
      <c r="I209" s="118"/>
      <c r="J209" s="119">
        <f>BK209</f>
        <v>0</v>
      </c>
      <c r="L209" s="115"/>
      <c r="M209" s="120"/>
      <c r="P209" s="121">
        <f>P210</f>
        <v>0</v>
      </c>
      <c r="R209" s="121">
        <f>R210</f>
        <v>1.0801999999999999E-3</v>
      </c>
      <c r="T209" s="122">
        <f>T210</f>
        <v>0</v>
      </c>
      <c r="AR209" s="116" t="s">
        <v>167</v>
      </c>
      <c r="AT209" s="123" t="s">
        <v>75</v>
      </c>
      <c r="AU209" s="123" t="s">
        <v>76</v>
      </c>
      <c r="AY209" s="116" t="s">
        <v>149</v>
      </c>
      <c r="BK209" s="124">
        <f>BK210</f>
        <v>0</v>
      </c>
    </row>
    <row r="210" spans="2:65" s="11" customFormat="1" ht="22.8" customHeight="1">
      <c r="B210" s="115"/>
      <c r="D210" s="116" t="s">
        <v>75</v>
      </c>
      <c r="E210" s="125" t="s">
        <v>1836</v>
      </c>
      <c r="F210" s="125" t="s">
        <v>1837</v>
      </c>
      <c r="I210" s="118"/>
      <c r="J210" s="126">
        <f>BK210</f>
        <v>0</v>
      </c>
      <c r="L210" s="115"/>
      <c r="M210" s="120"/>
      <c r="P210" s="121">
        <f>SUM(P211:P224)</f>
        <v>0</v>
      </c>
      <c r="R210" s="121">
        <f>SUM(R211:R224)</f>
        <v>1.0801999999999999E-3</v>
      </c>
      <c r="T210" s="122">
        <f>SUM(T211:T224)</f>
        <v>0</v>
      </c>
      <c r="AR210" s="116" t="s">
        <v>167</v>
      </c>
      <c r="AT210" s="123" t="s">
        <v>75</v>
      </c>
      <c r="AU210" s="123" t="s">
        <v>84</v>
      </c>
      <c r="AY210" s="116" t="s">
        <v>149</v>
      </c>
      <c r="BK210" s="124">
        <f>SUM(BK211:BK224)</f>
        <v>0</v>
      </c>
    </row>
    <row r="211" spans="2:65" s="1" customFormat="1" ht="16.5" customHeight="1">
      <c r="B211" s="31"/>
      <c r="C211" s="127" t="s">
        <v>450</v>
      </c>
      <c r="D211" s="127" t="s">
        <v>152</v>
      </c>
      <c r="E211" s="128" t="s">
        <v>1838</v>
      </c>
      <c r="F211" s="129" t="s">
        <v>1839</v>
      </c>
      <c r="G211" s="130" t="s">
        <v>308</v>
      </c>
      <c r="H211" s="131">
        <v>1</v>
      </c>
      <c r="I211" s="132"/>
      <c r="J211" s="133">
        <f>ROUND(I211*H211,2)</f>
        <v>0</v>
      </c>
      <c r="K211" s="134"/>
      <c r="L211" s="31"/>
      <c r="M211" s="135" t="s">
        <v>19</v>
      </c>
      <c r="N211" s="136" t="s">
        <v>47</v>
      </c>
      <c r="P211" s="137">
        <f>O211*H211</f>
        <v>0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AR211" s="139" t="s">
        <v>1091</v>
      </c>
      <c r="AT211" s="139" t="s">
        <v>152</v>
      </c>
      <c r="AU211" s="139" t="s">
        <v>86</v>
      </c>
      <c r="AY211" s="16" t="s">
        <v>149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6" t="s">
        <v>84</v>
      </c>
      <c r="BK211" s="140">
        <f>ROUND(I211*H211,2)</f>
        <v>0</v>
      </c>
      <c r="BL211" s="16" t="s">
        <v>1091</v>
      </c>
      <c r="BM211" s="139" t="s">
        <v>1840</v>
      </c>
    </row>
    <row r="212" spans="2:65" s="1" customFormat="1" ht="10.199999999999999">
      <c r="B212" s="31"/>
      <c r="D212" s="141" t="s">
        <v>157</v>
      </c>
      <c r="F212" s="142" t="s">
        <v>1841</v>
      </c>
      <c r="I212" s="143"/>
      <c r="L212" s="31"/>
      <c r="M212" s="144"/>
      <c r="T212" s="52"/>
      <c r="AT212" s="16" t="s">
        <v>157</v>
      </c>
      <c r="AU212" s="16" t="s">
        <v>86</v>
      </c>
    </row>
    <row r="213" spans="2:65" s="1" customFormat="1" ht="10.199999999999999">
      <c r="B213" s="31"/>
      <c r="D213" s="145" t="s">
        <v>158</v>
      </c>
      <c r="F213" s="146" t="s">
        <v>1842</v>
      </c>
      <c r="I213" s="143"/>
      <c r="L213" s="31"/>
      <c r="M213" s="144"/>
      <c r="T213" s="52"/>
      <c r="AT213" s="16" t="s">
        <v>158</v>
      </c>
      <c r="AU213" s="16" t="s">
        <v>86</v>
      </c>
    </row>
    <row r="214" spans="2:65" s="12" customFormat="1" ht="10.199999999999999">
      <c r="B214" s="148"/>
      <c r="D214" s="141" t="s">
        <v>234</v>
      </c>
      <c r="E214" s="149" t="s">
        <v>19</v>
      </c>
      <c r="F214" s="150" t="s">
        <v>84</v>
      </c>
      <c r="H214" s="151">
        <v>1</v>
      </c>
      <c r="I214" s="152"/>
      <c r="L214" s="148"/>
      <c r="M214" s="153"/>
      <c r="T214" s="154"/>
      <c r="AT214" s="149" t="s">
        <v>234</v>
      </c>
      <c r="AU214" s="149" t="s">
        <v>86</v>
      </c>
      <c r="AV214" s="12" t="s">
        <v>86</v>
      </c>
      <c r="AW214" s="12" t="s">
        <v>37</v>
      </c>
      <c r="AX214" s="12" t="s">
        <v>84</v>
      </c>
      <c r="AY214" s="149" t="s">
        <v>149</v>
      </c>
    </row>
    <row r="215" spans="2:65" s="1" customFormat="1" ht="21.75" customHeight="1">
      <c r="B215" s="31"/>
      <c r="C215" s="127" t="s">
        <v>457</v>
      </c>
      <c r="D215" s="127" t="s">
        <v>152</v>
      </c>
      <c r="E215" s="128" t="s">
        <v>1843</v>
      </c>
      <c r="F215" s="129" t="s">
        <v>1844</v>
      </c>
      <c r="G215" s="130" t="s">
        <v>396</v>
      </c>
      <c r="H215" s="131">
        <v>91.13</v>
      </c>
      <c r="I215" s="132"/>
      <c r="J215" s="133">
        <f>ROUND(I215*H215,2)</f>
        <v>0</v>
      </c>
      <c r="K215" s="134"/>
      <c r="L215" s="31"/>
      <c r="M215" s="135" t="s">
        <v>19</v>
      </c>
      <c r="N215" s="136" t="s">
        <v>47</v>
      </c>
      <c r="P215" s="137">
        <f>O215*H215</f>
        <v>0</v>
      </c>
      <c r="Q215" s="137">
        <v>0</v>
      </c>
      <c r="R215" s="137">
        <f>Q215*H215</f>
        <v>0</v>
      </c>
      <c r="S215" s="137">
        <v>0</v>
      </c>
      <c r="T215" s="138">
        <f>S215*H215</f>
        <v>0</v>
      </c>
      <c r="AR215" s="139" t="s">
        <v>1091</v>
      </c>
      <c r="AT215" s="139" t="s">
        <v>152</v>
      </c>
      <c r="AU215" s="139" t="s">
        <v>86</v>
      </c>
      <c r="AY215" s="16" t="s">
        <v>149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6" t="s">
        <v>84</v>
      </c>
      <c r="BK215" s="140">
        <f>ROUND(I215*H215,2)</f>
        <v>0</v>
      </c>
      <c r="BL215" s="16" t="s">
        <v>1091</v>
      </c>
      <c r="BM215" s="139" t="s">
        <v>1845</v>
      </c>
    </row>
    <row r="216" spans="2:65" s="1" customFormat="1" ht="10.199999999999999">
      <c r="B216" s="31"/>
      <c r="D216" s="141" t="s">
        <v>157</v>
      </c>
      <c r="F216" s="142" t="s">
        <v>1846</v>
      </c>
      <c r="I216" s="143"/>
      <c r="L216" s="31"/>
      <c r="M216" s="144"/>
      <c r="T216" s="52"/>
      <c r="AT216" s="16" t="s">
        <v>157</v>
      </c>
      <c r="AU216" s="16" t="s">
        <v>86</v>
      </c>
    </row>
    <row r="217" spans="2:65" s="1" customFormat="1" ht="10.199999999999999">
      <c r="B217" s="31"/>
      <c r="D217" s="145" t="s">
        <v>158</v>
      </c>
      <c r="F217" s="146" t="s">
        <v>1847</v>
      </c>
      <c r="I217" s="143"/>
      <c r="L217" s="31"/>
      <c r="M217" s="144"/>
      <c r="T217" s="52"/>
      <c r="AT217" s="16" t="s">
        <v>158</v>
      </c>
      <c r="AU217" s="16" t="s">
        <v>86</v>
      </c>
    </row>
    <row r="218" spans="2:65" s="1" customFormat="1" ht="24.15" customHeight="1">
      <c r="B218" s="31"/>
      <c r="C218" s="127" t="s">
        <v>464</v>
      </c>
      <c r="D218" s="127" t="s">
        <v>152</v>
      </c>
      <c r="E218" s="128" t="s">
        <v>1848</v>
      </c>
      <c r="F218" s="129" t="s">
        <v>1849</v>
      </c>
      <c r="G218" s="130" t="s">
        <v>1850</v>
      </c>
      <c r="H218" s="131">
        <v>1</v>
      </c>
      <c r="I218" s="132"/>
      <c r="J218" s="133">
        <f>ROUND(I218*H218,2)</f>
        <v>0</v>
      </c>
      <c r="K218" s="134"/>
      <c r="L218" s="31"/>
      <c r="M218" s="135" t="s">
        <v>19</v>
      </c>
      <c r="N218" s="136" t="s">
        <v>47</v>
      </c>
      <c r="P218" s="137">
        <f>O218*H218</f>
        <v>0</v>
      </c>
      <c r="Q218" s="137">
        <v>0</v>
      </c>
      <c r="R218" s="137">
        <f>Q218*H218</f>
        <v>0</v>
      </c>
      <c r="S218" s="137">
        <v>0</v>
      </c>
      <c r="T218" s="138">
        <f>S218*H218</f>
        <v>0</v>
      </c>
      <c r="AR218" s="139" t="s">
        <v>1091</v>
      </c>
      <c r="AT218" s="139" t="s">
        <v>152</v>
      </c>
      <c r="AU218" s="139" t="s">
        <v>86</v>
      </c>
      <c r="AY218" s="16" t="s">
        <v>149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6" t="s">
        <v>84</v>
      </c>
      <c r="BK218" s="140">
        <f>ROUND(I218*H218,2)</f>
        <v>0</v>
      </c>
      <c r="BL218" s="16" t="s">
        <v>1091</v>
      </c>
      <c r="BM218" s="139" t="s">
        <v>1851</v>
      </c>
    </row>
    <row r="219" spans="2:65" s="1" customFormat="1" ht="10.199999999999999">
      <c r="B219" s="31"/>
      <c r="D219" s="141" t="s">
        <v>157</v>
      </c>
      <c r="F219" s="142" t="s">
        <v>1852</v>
      </c>
      <c r="I219" s="143"/>
      <c r="L219" s="31"/>
      <c r="M219" s="144"/>
      <c r="T219" s="52"/>
      <c r="AT219" s="16" t="s">
        <v>157</v>
      </c>
      <c r="AU219" s="16" t="s">
        <v>86</v>
      </c>
    </row>
    <row r="220" spans="2:65" s="1" customFormat="1" ht="10.199999999999999">
      <c r="B220" s="31"/>
      <c r="D220" s="145" t="s">
        <v>158</v>
      </c>
      <c r="F220" s="146" t="s">
        <v>1853</v>
      </c>
      <c r="I220" s="143"/>
      <c r="L220" s="31"/>
      <c r="M220" s="144"/>
      <c r="T220" s="52"/>
      <c r="AT220" s="16" t="s">
        <v>158</v>
      </c>
      <c r="AU220" s="16" t="s">
        <v>86</v>
      </c>
    </row>
    <row r="221" spans="2:65" s="1" customFormat="1" ht="24.15" customHeight="1">
      <c r="B221" s="31"/>
      <c r="C221" s="127" t="s">
        <v>471</v>
      </c>
      <c r="D221" s="127" t="s">
        <v>152</v>
      </c>
      <c r="E221" s="128" t="s">
        <v>1854</v>
      </c>
      <c r="F221" s="129" t="s">
        <v>1855</v>
      </c>
      <c r="G221" s="130" t="s">
        <v>1856</v>
      </c>
      <c r="H221" s="131">
        <v>11</v>
      </c>
      <c r="I221" s="132"/>
      <c r="J221" s="133">
        <f>ROUND(I221*H221,2)</f>
        <v>0</v>
      </c>
      <c r="K221" s="134"/>
      <c r="L221" s="31"/>
      <c r="M221" s="135" t="s">
        <v>19</v>
      </c>
      <c r="N221" s="136" t="s">
        <v>47</v>
      </c>
      <c r="P221" s="137">
        <f>O221*H221</f>
        <v>0</v>
      </c>
      <c r="Q221" s="137">
        <v>9.8200000000000002E-5</v>
      </c>
      <c r="R221" s="137">
        <f>Q221*H221</f>
        <v>1.0801999999999999E-3</v>
      </c>
      <c r="S221" s="137">
        <v>0</v>
      </c>
      <c r="T221" s="138">
        <f>S221*H221</f>
        <v>0</v>
      </c>
      <c r="AR221" s="139" t="s">
        <v>172</v>
      </c>
      <c r="AT221" s="139" t="s">
        <v>152</v>
      </c>
      <c r="AU221" s="139" t="s">
        <v>86</v>
      </c>
      <c r="AY221" s="16" t="s">
        <v>149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6" t="s">
        <v>84</v>
      </c>
      <c r="BK221" s="140">
        <f>ROUND(I221*H221,2)</f>
        <v>0</v>
      </c>
      <c r="BL221" s="16" t="s">
        <v>172</v>
      </c>
      <c r="BM221" s="139" t="s">
        <v>1857</v>
      </c>
    </row>
    <row r="222" spans="2:65" s="1" customFormat="1" ht="10.199999999999999">
      <c r="B222" s="31"/>
      <c r="D222" s="141" t="s">
        <v>157</v>
      </c>
      <c r="F222" s="142" t="s">
        <v>1858</v>
      </c>
      <c r="I222" s="143"/>
      <c r="L222" s="31"/>
      <c r="M222" s="144"/>
      <c r="T222" s="52"/>
      <c r="AT222" s="16" t="s">
        <v>157</v>
      </c>
      <c r="AU222" s="16" t="s">
        <v>86</v>
      </c>
    </row>
    <row r="223" spans="2:65" s="1" customFormat="1" ht="10.199999999999999">
      <c r="B223" s="31"/>
      <c r="D223" s="145" t="s">
        <v>158</v>
      </c>
      <c r="F223" s="146" t="s">
        <v>1859</v>
      </c>
      <c r="I223" s="143"/>
      <c r="L223" s="31"/>
      <c r="M223" s="144"/>
      <c r="T223" s="52"/>
      <c r="AT223" s="16" t="s">
        <v>158</v>
      </c>
      <c r="AU223" s="16" t="s">
        <v>86</v>
      </c>
    </row>
    <row r="224" spans="2:65" s="12" customFormat="1" ht="10.199999999999999">
      <c r="B224" s="148"/>
      <c r="D224" s="141" t="s">
        <v>234</v>
      </c>
      <c r="E224" s="149" t="s">
        <v>19</v>
      </c>
      <c r="F224" s="150" t="s">
        <v>213</v>
      </c>
      <c r="H224" s="151">
        <v>11</v>
      </c>
      <c r="I224" s="152"/>
      <c r="L224" s="148"/>
      <c r="M224" s="180"/>
      <c r="N224" s="181"/>
      <c r="O224" s="181"/>
      <c r="P224" s="181"/>
      <c r="Q224" s="181"/>
      <c r="R224" s="181"/>
      <c r="S224" s="181"/>
      <c r="T224" s="182"/>
      <c r="AT224" s="149" t="s">
        <v>234</v>
      </c>
      <c r="AU224" s="149" t="s">
        <v>86</v>
      </c>
      <c r="AV224" s="12" t="s">
        <v>86</v>
      </c>
      <c r="AW224" s="12" t="s">
        <v>37</v>
      </c>
      <c r="AX224" s="12" t="s">
        <v>84</v>
      </c>
      <c r="AY224" s="149" t="s">
        <v>149</v>
      </c>
    </row>
    <row r="225" spans="2:12" s="1" customFormat="1" ht="7" customHeight="1">
      <c r="B225" s="40"/>
      <c r="C225" s="41"/>
      <c r="D225" s="41"/>
      <c r="E225" s="41"/>
      <c r="F225" s="41"/>
      <c r="G225" s="41"/>
      <c r="H225" s="41"/>
      <c r="I225" s="41"/>
      <c r="J225" s="41"/>
      <c r="K225" s="41"/>
      <c r="L225" s="31"/>
    </row>
  </sheetData>
  <sheetProtection algorithmName="SHA-512" hashValue="M3SDr+tTqNOE/dYvP72YB5n4ZBZqtNlPqXfoI7NBk9JAFT1CdZhWn0EJcJU78PQ8Z/dW2e8tS9M3TIKgIYFHlw==" saltValue="sxo56B2dSuSpc3zR2BU6QbZvIaSMxtNmBSNGqpa91qH4dWy/61vBFDilJCOwTr7d4LWLVhXm+hoXsmLUIkY9iA==" spinCount="100000" sheet="1" objects="1" scenarios="1" formatColumns="0" formatRows="0" autoFilter="0"/>
  <autoFilter ref="C86:K224" xr:uid="{00000000-0009-0000-0000-00000A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A00-000000000000}"/>
    <hyperlink ref="F99" r:id="rId2" xr:uid="{00000000-0004-0000-0A00-000001000000}"/>
    <hyperlink ref="F104" r:id="rId3" xr:uid="{00000000-0004-0000-0A00-000002000000}"/>
    <hyperlink ref="F109" r:id="rId4" xr:uid="{00000000-0004-0000-0A00-000003000000}"/>
    <hyperlink ref="F117" r:id="rId5" xr:uid="{00000000-0004-0000-0A00-000004000000}"/>
    <hyperlink ref="F124" r:id="rId6" xr:uid="{00000000-0004-0000-0A00-000005000000}"/>
    <hyperlink ref="F130" r:id="rId7" xr:uid="{00000000-0004-0000-0A00-000006000000}"/>
    <hyperlink ref="F136" r:id="rId8" xr:uid="{00000000-0004-0000-0A00-000007000000}"/>
    <hyperlink ref="F144" r:id="rId9" xr:uid="{00000000-0004-0000-0A00-000008000000}"/>
    <hyperlink ref="F154" r:id="rId10" xr:uid="{00000000-0004-0000-0A00-000009000000}"/>
    <hyperlink ref="F161" r:id="rId11" xr:uid="{00000000-0004-0000-0A00-00000A000000}"/>
    <hyperlink ref="F167" r:id="rId12" xr:uid="{00000000-0004-0000-0A00-00000B000000}"/>
    <hyperlink ref="F174" r:id="rId13" xr:uid="{00000000-0004-0000-0A00-00000C000000}"/>
    <hyperlink ref="F186" r:id="rId14" xr:uid="{00000000-0004-0000-0A00-00000D000000}"/>
    <hyperlink ref="F196" r:id="rId15" xr:uid="{00000000-0004-0000-0A00-00000E000000}"/>
    <hyperlink ref="F203" r:id="rId16" xr:uid="{00000000-0004-0000-0A00-00000F000000}"/>
    <hyperlink ref="F208" r:id="rId17" xr:uid="{00000000-0004-0000-0A00-000010000000}"/>
    <hyperlink ref="F213" r:id="rId18" xr:uid="{00000000-0004-0000-0A00-000011000000}"/>
    <hyperlink ref="F217" r:id="rId19" xr:uid="{00000000-0004-0000-0A00-000012000000}"/>
    <hyperlink ref="F220" r:id="rId20" xr:uid="{00000000-0004-0000-0A00-000013000000}"/>
    <hyperlink ref="F223" r:id="rId21" xr:uid="{00000000-0004-0000-0A00-00001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97"/>
  <sheetViews>
    <sheetView showGridLines="0" workbookViewId="0"/>
  </sheetViews>
  <sheetFormatPr defaultRowHeight="14.4"/>
  <cols>
    <col min="1" max="1" width="8.33203125" customWidth="1"/>
    <col min="2" max="2" width="1.1992187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116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>
      <c r="B4" s="19"/>
      <c r="D4" s="20" t="s">
        <v>120</v>
      </c>
      <c r="L4" s="19"/>
      <c r="M4" s="84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Stavební úprava prostoru mezi tř. 17. listopadu a ulicí Nedbalovou v Karviné</v>
      </c>
      <c r="F7" s="236"/>
      <c r="G7" s="236"/>
      <c r="H7" s="236"/>
      <c r="L7" s="19"/>
    </row>
    <row r="8" spans="2:46" s="1" customFormat="1" ht="12" customHeight="1">
      <c r="B8" s="31"/>
      <c r="D8" s="26" t="s">
        <v>121</v>
      </c>
      <c r="L8" s="31"/>
    </row>
    <row r="9" spans="2:46" s="1" customFormat="1" ht="16.5" customHeight="1">
      <c r="B9" s="31"/>
      <c r="E9" s="202" t="s">
        <v>1860</v>
      </c>
      <c r="F9" s="237"/>
      <c r="G9" s="237"/>
      <c r="H9" s="237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39</v>
      </c>
      <c r="I12" s="26" t="s">
        <v>23</v>
      </c>
      <c r="J12" s="48" t="str">
        <f>'Rekapitulace stavby'!AN8</f>
        <v>14. 4. 2022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>00297534</v>
      </c>
      <c r="L14" s="31"/>
    </row>
    <row r="15" spans="2:46" s="1" customFormat="1" ht="18" customHeight="1">
      <c r="B15" s="31"/>
      <c r="E15" s="24" t="str">
        <f>IF('Rekapitulace stavby'!E11="","",'Rekapitulace stavby'!E11)</f>
        <v>Statutární město Karviná</v>
      </c>
      <c r="I15" s="26" t="s">
        <v>29</v>
      </c>
      <c r="J15" s="24" t="str">
        <f>IF('Rekapitulace stavby'!AN11="","",'Rekapitulace stavby'!AN11)</f>
        <v>CZ00297534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8" t="str">
        <f>'Rekapitulace stavby'!E14</f>
        <v>Vyplň údaj</v>
      </c>
      <c r="F18" s="208"/>
      <c r="G18" s="208"/>
      <c r="H18" s="208"/>
      <c r="I18" s="26" t="s">
        <v>29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19</v>
      </c>
      <c r="L20" s="31"/>
    </row>
    <row r="21" spans="2:12" s="1" customFormat="1" ht="18" customHeight="1">
      <c r="B21" s="31"/>
      <c r="E21" s="24" t="s">
        <v>1861</v>
      </c>
      <c r="I21" s="26" t="s">
        <v>29</v>
      </c>
      <c r="J21" s="24" t="s">
        <v>19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1862</v>
      </c>
      <c r="I24" s="26" t="s">
        <v>29</v>
      </c>
      <c r="J24" s="24" t="s">
        <v>19</v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3" t="s">
        <v>19</v>
      </c>
      <c r="F27" s="213"/>
      <c r="G27" s="213"/>
      <c r="H27" s="213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5" customHeight="1">
      <c r="B30" s="31"/>
      <c r="D30" s="86" t="s">
        <v>42</v>
      </c>
      <c r="J30" s="62">
        <f>ROUND(J87,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7">
        <f>ROUND((SUM(BE87:BE296)),  2)</f>
        <v>0</v>
      </c>
      <c r="I33" s="88">
        <v>0.21</v>
      </c>
      <c r="J33" s="87">
        <f>ROUND(((SUM(BE87:BE296))*I33),  2)</f>
        <v>0</v>
      </c>
      <c r="L33" s="31"/>
    </row>
    <row r="34" spans="2:12" s="1" customFormat="1" ht="14.4" customHeight="1">
      <c r="B34" s="31"/>
      <c r="E34" s="26" t="s">
        <v>48</v>
      </c>
      <c r="F34" s="87">
        <f>ROUND((SUM(BF87:BF296)),  2)</f>
        <v>0</v>
      </c>
      <c r="I34" s="88">
        <v>0.15</v>
      </c>
      <c r="J34" s="87">
        <f>ROUND(((SUM(BF87:BF296))*I34),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7">
        <f>ROUND((SUM(BG87:BG296)),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7">
        <f>ROUND((SUM(BH87:BH296)),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7">
        <f>ROUND((SUM(BI87:BI296)),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hidden="1" customHeight="1">
      <c r="B45" s="31"/>
      <c r="C45" s="20" t="s">
        <v>123</v>
      </c>
      <c r="L45" s="31"/>
    </row>
    <row r="46" spans="2:12" s="1" customFormat="1" ht="7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26.25" hidden="1" customHeight="1">
      <c r="B48" s="31"/>
      <c r="E48" s="235" t="str">
        <f>E7</f>
        <v>Stavební úprava prostoru mezi tř. 17. listopadu a ulicí Nedbalovou v Karviné</v>
      </c>
      <c r="F48" s="236"/>
      <c r="G48" s="236"/>
      <c r="H48" s="236"/>
      <c r="L48" s="31"/>
    </row>
    <row r="49" spans="2:47" s="1" customFormat="1" ht="12" hidden="1" customHeight="1">
      <c r="B49" s="31"/>
      <c r="C49" s="26" t="s">
        <v>121</v>
      </c>
      <c r="L49" s="31"/>
    </row>
    <row r="50" spans="2:47" s="1" customFormat="1" ht="16.5" hidden="1" customHeight="1">
      <c r="B50" s="31"/>
      <c r="E50" s="202" t="str">
        <f>E9</f>
        <v>SO 430 - Veřejné osvětlení</v>
      </c>
      <c r="F50" s="237"/>
      <c r="G50" s="237"/>
      <c r="H50" s="237"/>
      <c r="L50" s="31"/>
    </row>
    <row r="51" spans="2:47" s="1" customFormat="1" ht="7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14. 4. 2022</v>
      </c>
      <c r="L52" s="31"/>
    </row>
    <row r="53" spans="2:47" s="1" customFormat="1" ht="7" hidden="1" customHeight="1">
      <c r="B53" s="31"/>
      <c r="L53" s="31"/>
    </row>
    <row r="54" spans="2:47" s="1" customFormat="1" ht="15.15" hidden="1" customHeight="1">
      <c r="B54" s="31"/>
      <c r="C54" s="26" t="s">
        <v>25</v>
      </c>
      <c r="F54" s="24" t="str">
        <f>E15</f>
        <v>Statutární město Karviná</v>
      </c>
      <c r="I54" s="26" t="s">
        <v>33</v>
      </c>
      <c r="J54" s="29" t="str">
        <f>E21</f>
        <v>David Dvorský</v>
      </c>
      <c r="L54" s="31"/>
    </row>
    <row r="55" spans="2:47" s="1" customFormat="1" ht="25.65" hidden="1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Elektro-projekce s.r.o.</v>
      </c>
      <c r="L55" s="31"/>
    </row>
    <row r="56" spans="2:47" s="1" customFormat="1" ht="10.3" hidden="1" customHeight="1">
      <c r="B56" s="31"/>
      <c r="L56" s="31"/>
    </row>
    <row r="57" spans="2:47" s="1" customFormat="1" ht="29.25" hidden="1" customHeight="1">
      <c r="B57" s="31"/>
      <c r="C57" s="95" t="s">
        <v>124</v>
      </c>
      <c r="D57" s="89"/>
      <c r="E57" s="89"/>
      <c r="F57" s="89"/>
      <c r="G57" s="89"/>
      <c r="H57" s="89"/>
      <c r="I57" s="89"/>
      <c r="J57" s="96" t="s">
        <v>125</v>
      </c>
      <c r="K57" s="89"/>
      <c r="L57" s="31"/>
    </row>
    <row r="58" spans="2:47" s="1" customFormat="1" ht="10.3" hidden="1" customHeight="1">
      <c r="B58" s="31"/>
      <c r="L58" s="31"/>
    </row>
    <row r="59" spans="2:47" s="1" customFormat="1" ht="22.8" hidden="1" customHeight="1">
      <c r="B59" s="31"/>
      <c r="C59" s="97" t="s">
        <v>74</v>
      </c>
      <c r="J59" s="62">
        <f>J87</f>
        <v>0</v>
      </c>
      <c r="L59" s="31"/>
      <c r="AU59" s="16" t="s">
        <v>126</v>
      </c>
    </row>
    <row r="60" spans="2:47" s="8" customFormat="1" ht="25" hidden="1" customHeight="1">
      <c r="B60" s="98"/>
      <c r="D60" s="99" t="s">
        <v>1863</v>
      </c>
      <c r="E60" s="100"/>
      <c r="F60" s="100"/>
      <c r="G60" s="100"/>
      <c r="H60" s="100"/>
      <c r="I60" s="100"/>
      <c r="J60" s="101">
        <f>J88</f>
        <v>0</v>
      </c>
      <c r="L60" s="98"/>
    </row>
    <row r="61" spans="2:47" s="9" customFormat="1" ht="19.899999999999999" hidden="1" customHeight="1">
      <c r="B61" s="102"/>
      <c r="D61" s="103" t="s">
        <v>280</v>
      </c>
      <c r="E61" s="104"/>
      <c r="F61" s="104"/>
      <c r="G61" s="104"/>
      <c r="H61" s="104"/>
      <c r="I61" s="104"/>
      <c r="J61" s="105">
        <f>J126</f>
        <v>0</v>
      </c>
      <c r="L61" s="102"/>
    </row>
    <row r="62" spans="2:47" s="9" customFormat="1" ht="14.85" hidden="1" customHeight="1">
      <c r="B62" s="102"/>
      <c r="D62" s="103" t="s">
        <v>1864</v>
      </c>
      <c r="E62" s="104"/>
      <c r="F62" s="104"/>
      <c r="G62" s="104"/>
      <c r="H62" s="104"/>
      <c r="I62" s="104"/>
      <c r="J62" s="105">
        <f>J131</f>
        <v>0</v>
      </c>
      <c r="L62" s="102"/>
    </row>
    <row r="63" spans="2:47" s="8" customFormat="1" ht="25" hidden="1" customHeight="1">
      <c r="B63" s="98"/>
      <c r="D63" s="99" t="s">
        <v>281</v>
      </c>
      <c r="E63" s="100"/>
      <c r="F63" s="100"/>
      <c r="G63" s="100"/>
      <c r="H63" s="100"/>
      <c r="I63" s="100"/>
      <c r="J63" s="101">
        <f>J181</f>
        <v>0</v>
      </c>
      <c r="L63" s="98"/>
    </row>
    <row r="64" spans="2:47" s="9" customFormat="1" ht="19.899999999999999" hidden="1" customHeight="1">
      <c r="B64" s="102"/>
      <c r="D64" s="103" t="s">
        <v>1865</v>
      </c>
      <c r="E64" s="104"/>
      <c r="F64" s="104"/>
      <c r="G64" s="104"/>
      <c r="H64" s="104"/>
      <c r="I64" s="104"/>
      <c r="J64" s="105">
        <f>J182</f>
        <v>0</v>
      </c>
      <c r="L64" s="102"/>
    </row>
    <row r="65" spans="2:12" s="8" customFormat="1" ht="25" hidden="1" customHeight="1">
      <c r="B65" s="98"/>
      <c r="D65" s="99" t="s">
        <v>616</v>
      </c>
      <c r="E65" s="100"/>
      <c r="F65" s="100"/>
      <c r="G65" s="100"/>
      <c r="H65" s="100"/>
      <c r="I65" s="100"/>
      <c r="J65" s="101">
        <f>J203</f>
        <v>0</v>
      </c>
      <c r="L65" s="98"/>
    </row>
    <row r="66" spans="2:12" s="9" customFormat="1" ht="19.899999999999999" hidden="1" customHeight="1">
      <c r="B66" s="102"/>
      <c r="D66" s="103" t="s">
        <v>1866</v>
      </c>
      <c r="E66" s="104"/>
      <c r="F66" s="104"/>
      <c r="G66" s="104"/>
      <c r="H66" s="104"/>
      <c r="I66" s="104"/>
      <c r="J66" s="105">
        <f>J204</f>
        <v>0</v>
      </c>
      <c r="L66" s="102"/>
    </row>
    <row r="67" spans="2:12" s="8" customFormat="1" ht="25" hidden="1" customHeight="1">
      <c r="B67" s="98"/>
      <c r="D67" s="99" t="s">
        <v>1867</v>
      </c>
      <c r="E67" s="100"/>
      <c r="F67" s="100"/>
      <c r="G67" s="100"/>
      <c r="H67" s="100"/>
      <c r="I67" s="100"/>
      <c r="J67" s="101">
        <f>J272</f>
        <v>0</v>
      </c>
      <c r="L67" s="98"/>
    </row>
    <row r="68" spans="2:12" s="1" customFormat="1" ht="21.85" hidden="1" customHeight="1">
      <c r="B68" s="31"/>
      <c r="L68" s="31"/>
    </row>
    <row r="69" spans="2:12" s="1" customFormat="1" ht="7" hidden="1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31"/>
    </row>
    <row r="70" spans="2:12" ht="10.199999999999999" hidden="1"/>
    <row r="71" spans="2:12" ht="10.199999999999999" hidden="1"/>
    <row r="72" spans="2:12" ht="10.199999999999999" hidden="1"/>
    <row r="73" spans="2:12" s="1" customFormat="1" ht="7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1"/>
    </row>
    <row r="74" spans="2:12" s="1" customFormat="1" ht="25" customHeight="1">
      <c r="B74" s="31"/>
      <c r="C74" s="20" t="s">
        <v>133</v>
      </c>
      <c r="L74" s="31"/>
    </row>
    <row r="75" spans="2:12" s="1" customFormat="1" ht="7" customHeight="1">
      <c r="B75" s="31"/>
      <c r="L75" s="31"/>
    </row>
    <row r="76" spans="2:12" s="1" customFormat="1" ht="12" customHeight="1">
      <c r="B76" s="31"/>
      <c r="C76" s="26" t="s">
        <v>16</v>
      </c>
      <c r="L76" s="31"/>
    </row>
    <row r="77" spans="2:12" s="1" customFormat="1" ht="26.25" customHeight="1">
      <c r="B77" s="31"/>
      <c r="E77" s="235" t="str">
        <f>E7</f>
        <v>Stavební úprava prostoru mezi tř. 17. listopadu a ulicí Nedbalovou v Karviné</v>
      </c>
      <c r="F77" s="236"/>
      <c r="G77" s="236"/>
      <c r="H77" s="236"/>
      <c r="L77" s="31"/>
    </row>
    <row r="78" spans="2:12" s="1" customFormat="1" ht="12" customHeight="1">
      <c r="B78" s="31"/>
      <c r="C78" s="26" t="s">
        <v>121</v>
      </c>
      <c r="L78" s="31"/>
    </row>
    <row r="79" spans="2:12" s="1" customFormat="1" ht="16.5" customHeight="1">
      <c r="B79" s="31"/>
      <c r="E79" s="202" t="str">
        <f>E9</f>
        <v>SO 430 - Veřejné osvětlení</v>
      </c>
      <c r="F79" s="237"/>
      <c r="G79" s="237"/>
      <c r="H79" s="237"/>
      <c r="L79" s="31"/>
    </row>
    <row r="80" spans="2:12" s="1" customFormat="1" ht="7" customHeight="1">
      <c r="B80" s="31"/>
      <c r="L80" s="31"/>
    </row>
    <row r="81" spans="2:65" s="1" customFormat="1" ht="12" customHeight="1">
      <c r="B81" s="31"/>
      <c r="C81" s="26" t="s">
        <v>21</v>
      </c>
      <c r="F81" s="24" t="str">
        <f>F12</f>
        <v xml:space="preserve"> </v>
      </c>
      <c r="I81" s="26" t="s">
        <v>23</v>
      </c>
      <c r="J81" s="48" t="str">
        <f>IF(J12="","",J12)</f>
        <v>14. 4. 2022</v>
      </c>
      <c r="L81" s="31"/>
    </row>
    <row r="82" spans="2:65" s="1" customFormat="1" ht="7" customHeight="1">
      <c r="B82" s="31"/>
      <c r="L82" s="31"/>
    </row>
    <row r="83" spans="2:65" s="1" customFormat="1" ht="15.15" customHeight="1">
      <c r="B83" s="31"/>
      <c r="C83" s="26" t="s">
        <v>25</v>
      </c>
      <c r="F83" s="24" t="str">
        <f>E15</f>
        <v>Statutární město Karviná</v>
      </c>
      <c r="I83" s="26" t="s">
        <v>33</v>
      </c>
      <c r="J83" s="29" t="str">
        <f>E21</f>
        <v>David Dvorský</v>
      </c>
      <c r="L83" s="31"/>
    </row>
    <row r="84" spans="2:65" s="1" customFormat="1" ht="25.65" customHeight="1">
      <c r="B84" s="31"/>
      <c r="C84" s="26" t="s">
        <v>31</v>
      </c>
      <c r="F84" s="24" t="str">
        <f>IF(E18="","",E18)</f>
        <v>Vyplň údaj</v>
      </c>
      <c r="I84" s="26" t="s">
        <v>38</v>
      </c>
      <c r="J84" s="29" t="str">
        <f>E24</f>
        <v>Elektro-projekce s.r.o.</v>
      </c>
      <c r="L84" s="31"/>
    </row>
    <row r="85" spans="2:65" s="1" customFormat="1" ht="10.3" customHeight="1">
      <c r="B85" s="31"/>
      <c r="L85" s="31"/>
    </row>
    <row r="86" spans="2:65" s="10" customFormat="1" ht="29.25" customHeight="1">
      <c r="B86" s="106"/>
      <c r="C86" s="107" t="s">
        <v>134</v>
      </c>
      <c r="D86" s="108" t="s">
        <v>61</v>
      </c>
      <c r="E86" s="108" t="s">
        <v>57</v>
      </c>
      <c r="F86" s="108" t="s">
        <v>58</v>
      </c>
      <c r="G86" s="108" t="s">
        <v>135</v>
      </c>
      <c r="H86" s="108" t="s">
        <v>136</v>
      </c>
      <c r="I86" s="108" t="s">
        <v>137</v>
      </c>
      <c r="J86" s="109" t="s">
        <v>125</v>
      </c>
      <c r="K86" s="110" t="s">
        <v>138</v>
      </c>
      <c r="L86" s="106"/>
      <c r="M86" s="55" t="s">
        <v>19</v>
      </c>
      <c r="N86" s="56" t="s">
        <v>46</v>
      </c>
      <c r="O86" s="56" t="s">
        <v>139</v>
      </c>
      <c r="P86" s="56" t="s">
        <v>140</v>
      </c>
      <c r="Q86" s="56" t="s">
        <v>141</v>
      </c>
      <c r="R86" s="56" t="s">
        <v>142</v>
      </c>
      <c r="S86" s="56" t="s">
        <v>143</v>
      </c>
      <c r="T86" s="57" t="s">
        <v>144</v>
      </c>
    </row>
    <row r="87" spans="2:65" s="1" customFormat="1" ht="22.8" customHeight="1">
      <c r="B87" s="31"/>
      <c r="C87" s="60" t="s">
        <v>145</v>
      </c>
      <c r="J87" s="111">
        <f>BK87</f>
        <v>0</v>
      </c>
      <c r="L87" s="31"/>
      <c r="M87" s="58"/>
      <c r="N87" s="49"/>
      <c r="O87" s="49"/>
      <c r="P87" s="112">
        <f>P88+P181+P203+P272</f>
        <v>0</v>
      </c>
      <c r="Q87" s="49"/>
      <c r="R87" s="112">
        <f>R88+R181+R203+R272</f>
        <v>2.9339459999999997</v>
      </c>
      <c r="S87" s="49"/>
      <c r="T87" s="113">
        <f>T88+T181+T203+T272</f>
        <v>12.100000000000001</v>
      </c>
      <c r="AT87" s="16" t="s">
        <v>75</v>
      </c>
      <c r="AU87" s="16" t="s">
        <v>126</v>
      </c>
      <c r="BK87" s="114">
        <f>BK88+BK181+BK203+BK272</f>
        <v>0</v>
      </c>
    </row>
    <row r="88" spans="2:65" s="11" customFormat="1" ht="25.9" customHeight="1">
      <c r="B88" s="115"/>
      <c r="D88" s="116" t="s">
        <v>75</v>
      </c>
      <c r="E88" s="117" t="s">
        <v>84</v>
      </c>
      <c r="F88" s="117" t="s">
        <v>285</v>
      </c>
      <c r="I88" s="118"/>
      <c r="J88" s="119">
        <f>BK88</f>
        <v>0</v>
      </c>
      <c r="L88" s="115"/>
      <c r="M88" s="120"/>
      <c r="P88" s="121">
        <f>P89+SUM(P90:P126)</f>
        <v>0</v>
      </c>
      <c r="R88" s="121">
        <f>R89+SUM(R90:R126)</f>
        <v>1.0554160000000001</v>
      </c>
      <c r="T88" s="122">
        <f>T89+SUM(T90:T126)</f>
        <v>12.100000000000001</v>
      </c>
      <c r="AR88" s="116" t="s">
        <v>84</v>
      </c>
      <c r="AT88" s="123" t="s">
        <v>75</v>
      </c>
      <c r="AU88" s="123" t="s">
        <v>76</v>
      </c>
      <c r="AY88" s="116" t="s">
        <v>149</v>
      </c>
      <c r="BK88" s="124">
        <f>BK89+SUM(BK90:BK126)</f>
        <v>0</v>
      </c>
    </row>
    <row r="89" spans="2:65" s="1" customFormat="1" ht="24.15" customHeight="1">
      <c r="B89" s="31"/>
      <c r="C89" s="127" t="s">
        <v>84</v>
      </c>
      <c r="D89" s="127" t="s">
        <v>152</v>
      </c>
      <c r="E89" s="128" t="s">
        <v>1868</v>
      </c>
      <c r="F89" s="129" t="s">
        <v>1869</v>
      </c>
      <c r="G89" s="130" t="s">
        <v>404</v>
      </c>
      <c r="H89" s="131">
        <v>43.54</v>
      </c>
      <c r="I89" s="132"/>
      <c r="J89" s="133">
        <f>ROUND(I89*H89,2)</f>
        <v>0</v>
      </c>
      <c r="K89" s="134"/>
      <c r="L89" s="31"/>
      <c r="M89" s="135" t="s">
        <v>19</v>
      </c>
      <c r="N89" s="136" t="s">
        <v>47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8">
        <f>S89*H89</f>
        <v>0</v>
      </c>
      <c r="AR89" s="139" t="s">
        <v>172</v>
      </c>
      <c r="AT89" s="139" t="s">
        <v>152</v>
      </c>
      <c r="AU89" s="139" t="s">
        <v>84</v>
      </c>
      <c r="AY89" s="16" t="s">
        <v>149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6" t="s">
        <v>84</v>
      </c>
      <c r="BK89" s="140">
        <f>ROUND(I89*H89,2)</f>
        <v>0</v>
      </c>
      <c r="BL89" s="16" t="s">
        <v>172</v>
      </c>
      <c r="BM89" s="139" t="s">
        <v>1870</v>
      </c>
    </row>
    <row r="90" spans="2:65" s="1" customFormat="1" ht="17.399999999999999">
      <c r="B90" s="31"/>
      <c r="D90" s="141" t="s">
        <v>157</v>
      </c>
      <c r="F90" s="142" t="s">
        <v>1871</v>
      </c>
      <c r="I90" s="143"/>
      <c r="L90" s="31"/>
      <c r="M90" s="144"/>
      <c r="T90" s="52"/>
      <c r="AT90" s="16" t="s">
        <v>157</v>
      </c>
      <c r="AU90" s="16" t="s">
        <v>84</v>
      </c>
    </row>
    <row r="91" spans="2:65" s="1" customFormat="1" ht="10.199999999999999">
      <c r="B91" s="31"/>
      <c r="D91" s="145" t="s">
        <v>158</v>
      </c>
      <c r="F91" s="146" t="s">
        <v>1872</v>
      </c>
      <c r="I91" s="143"/>
      <c r="L91" s="31"/>
      <c r="M91" s="144"/>
      <c r="T91" s="52"/>
      <c r="AT91" s="16" t="s">
        <v>158</v>
      </c>
      <c r="AU91" s="16" t="s">
        <v>84</v>
      </c>
    </row>
    <row r="92" spans="2:65" s="1" customFormat="1" ht="21.75" customHeight="1">
      <c r="B92" s="31"/>
      <c r="C92" s="127" t="s">
        <v>172</v>
      </c>
      <c r="D92" s="127" t="s">
        <v>152</v>
      </c>
      <c r="E92" s="128" t="s">
        <v>1873</v>
      </c>
      <c r="F92" s="129" t="s">
        <v>1874</v>
      </c>
      <c r="G92" s="130" t="s">
        <v>511</v>
      </c>
      <c r="H92" s="131">
        <v>69.66</v>
      </c>
      <c r="I92" s="132"/>
      <c r="J92" s="133">
        <f>ROUND(I92*H92,2)</f>
        <v>0</v>
      </c>
      <c r="K92" s="134"/>
      <c r="L92" s="31"/>
      <c r="M92" s="135" t="s">
        <v>19</v>
      </c>
      <c r="N92" s="136" t="s">
        <v>47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172</v>
      </c>
      <c r="AT92" s="139" t="s">
        <v>152</v>
      </c>
      <c r="AU92" s="139" t="s">
        <v>84</v>
      </c>
      <c r="AY92" s="16" t="s">
        <v>149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6" t="s">
        <v>84</v>
      </c>
      <c r="BK92" s="140">
        <f>ROUND(I92*H92,2)</f>
        <v>0</v>
      </c>
      <c r="BL92" s="16" t="s">
        <v>172</v>
      </c>
      <c r="BM92" s="139" t="s">
        <v>1875</v>
      </c>
    </row>
    <row r="93" spans="2:65" s="1" customFormat="1" ht="10.199999999999999">
      <c r="B93" s="31"/>
      <c r="D93" s="141" t="s">
        <v>157</v>
      </c>
      <c r="F93" s="142" t="s">
        <v>1874</v>
      </c>
      <c r="I93" s="143"/>
      <c r="L93" s="31"/>
      <c r="M93" s="144"/>
      <c r="T93" s="52"/>
      <c r="AT93" s="16" t="s">
        <v>157</v>
      </c>
      <c r="AU93" s="16" t="s">
        <v>84</v>
      </c>
    </row>
    <row r="94" spans="2:65" s="1" customFormat="1" ht="36">
      <c r="B94" s="31"/>
      <c r="D94" s="141" t="s">
        <v>160</v>
      </c>
      <c r="F94" s="147" t="s">
        <v>1876</v>
      </c>
      <c r="I94" s="143"/>
      <c r="L94" s="31"/>
      <c r="M94" s="144"/>
      <c r="T94" s="52"/>
      <c r="AT94" s="16" t="s">
        <v>160</v>
      </c>
      <c r="AU94" s="16" t="s">
        <v>84</v>
      </c>
    </row>
    <row r="95" spans="2:65" s="1" customFormat="1" ht="24.15" customHeight="1">
      <c r="B95" s="31"/>
      <c r="C95" s="127" t="s">
        <v>148</v>
      </c>
      <c r="D95" s="127" t="s">
        <v>152</v>
      </c>
      <c r="E95" s="128" t="s">
        <v>1877</v>
      </c>
      <c r="F95" s="129" t="s">
        <v>1878</v>
      </c>
      <c r="G95" s="130" t="s">
        <v>511</v>
      </c>
      <c r="H95" s="131">
        <v>9.9</v>
      </c>
      <c r="I95" s="132"/>
      <c r="J95" s="133">
        <f>ROUND(I95*H95,2)</f>
        <v>0</v>
      </c>
      <c r="K95" s="134"/>
      <c r="L95" s="31"/>
      <c r="M95" s="135" t="s">
        <v>19</v>
      </c>
      <c r="N95" s="136" t="s">
        <v>47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AR95" s="139" t="s">
        <v>172</v>
      </c>
      <c r="AT95" s="139" t="s">
        <v>152</v>
      </c>
      <c r="AU95" s="139" t="s">
        <v>84</v>
      </c>
      <c r="AY95" s="16" t="s">
        <v>149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6" t="s">
        <v>84</v>
      </c>
      <c r="BK95" s="140">
        <f>ROUND(I95*H95,2)</f>
        <v>0</v>
      </c>
      <c r="BL95" s="16" t="s">
        <v>172</v>
      </c>
      <c r="BM95" s="139" t="s">
        <v>1879</v>
      </c>
    </row>
    <row r="96" spans="2:65" s="1" customFormat="1" ht="17.399999999999999">
      <c r="B96" s="31"/>
      <c r="D96" s="141" t="s">
        <v>157</v>
      </c>
      <c r="F96" s="142" t="s">
        <v>1878</v>
      </c>
      <c r="I96" s="143"/>
      <c r="L96" s="31"/>
      <c r="M96" s="144"/>
      <c r="T96" s="52"/>
      <c r="AT96" s="16" t="s">
        <v>157</v>
      </c>
      <c r="AU96" s="16" t="s">
        <v>84</v>
      </c>
    </row>
    <row r="97" spans="2:65" s="1" customFormat="1" ht="36">
      <c r="B97" s="31"/>
      <c r="D97" s="141" t="s">
        <v>160</v>
      </c>
      <c r="F97" s="147" t="s">
        <v>1880</v>
      </c>
      <c r="I97" s="143"/>
      <c r="L97" s="31"/>
      <c r="M97" s="144"/>
      <c r="T97" s="52"/>
      <c r="AT97" s="16" t="s">
        <v>160</v>
      </c>
      <c r="AU97" s="16" t="s">
        <v>84</v>
      </c>
    </row>
    <row r="98" spans="2:65" s="1" customFormat="1" ht="24.15" customHeight="1">
      <c r="B98" s="31"/>
      <c r="C98" s="127" t="s">
        <v>182</v>
      </c>
      <c r="D98" s="127" t="s">
        <v>152</v>
      </c>
      <c r="E98" s="128" t="s">
        <v>1881</v>
      </c>
      <c r="F98" s="129" t="s">
        <v>1882</v>
      </c>
      <c r="G98" s="130" t="s">
        <v>511</v>
      </c>
      <c r="H98" s="131">
        <v>1</v>
      </c>
      <c r="I98" s="132"/>
      <c r="J98" s="133">
        <f>ROUND(I98*H98,2)</f>
        <v>0</v>
      </c>
      <c r="K98" s="134"/>
      <c r="L98" s="31"/>
      <c r="M98" s="135" t="s">
        <v>19</v>
      </c>
      <c r="N98" s="136" t="s">
        <v>47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172</v>
      </c>
      <c r="AT98" s="139" t="s">
        <v>152</v>
      </c>
      <c r="AU98" s="139" t="s">
        <v>84</v>
      </c>
      <c r="AY98" s="16" t="s">
        <v>149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6" t="s">
        <v>84</v>
      </c>
      <c r="BK98" s="140">
        <f>ROUND(I98*H98,2)</f>
        <v>0</v>
      </c>
      <c r="BL98" s="16" t="s">
        <v>172</v>
      </c>
      <c r="BM98" s="139" t="s">
        <v>1883</v>
      </c>
    </row>
    <row r="99" spans="2:65" s="1" customFormat="1" ht="17.399999999999999">
      <c r="B99" s="31"/>
      <c r="D99" s="141" t="s">
        <v>157</v>
      </c>
      <c r="F99" s="142" t="s">
        <v>1882</v>
      </c>
      <c r="I99" s="143"/>
      <c r="L99" s="31"/>
      <c r="M99" s="144"/>
      <c r="T99" s="52"/>
      <c r="AT99" s="16" t="s">
        <v>157</v>
      </c>
      <c r="AU99" s="16" t="s">
        <v>84</v>
      </c>
    </row>
    <row r="100" spans="2:65" s="1" customFormat="1" ht="36">
      <c r="B100" s="31"/>
      <c r="D100" s="141" t="s">
        <v>160</v>
      </c>
      <c r="F100" s="147" t="s">
        <v>1884</v>
      </c>
      <c r="I100" s="143"/>
      <c r="L100" s="31"/>
      <c r="M100" s="144"/>
      <c r="T100" s="52"/>
      <c r="AT100" s="16" t="s">
        <v>160</v>
      </c>
      <c r="AU100" s="16" t="s">
        <v>84</v>
      </c>
    </row>
    <row r="101" spans="2:65" s="1" customFormat="1" ht="24.15" customHeight="1">
      <c r="B101" s="31"/>
      <c r="C101" s="127" t="s">
        <v>188</v>
      </c>
      <c r="D101" s="127" t="s">
        <v>152</v>
      </c>
      <c r="E101" s="128" t="s">
        <v>1885</v>
      </c>
      <c r="F101" s="129" t="s">
        <v>1886</v>
      </c>
      <c r="G101" s="130" t="s">
        <v>511</v>
      </c>
      <c r="H101" s="131">
        <v>0.5</v>
      </c>
      <c r="I101" s="132"/>
      <c r="J101" s="133">
        <f>ROUND(I101*H101,2)</f>
        <v>0</v>
      </c>
      <c r="K101" s="134"/>
      <c r="L101" s="31"/>
      <c r="M101" s="135" t="s">
        <v>19</v>
      </c>
      <c r="N101" s="136" t="s">
        <v>47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AR101" s="139" t="s">
        <v>172</v>
      </c>
      <c r="AT101" s="139" t="s">
        <v>152</v>
      </c>
      <c r="AU101" s="139" t="s">
        <v>84</v>
      </c>
      <c r="AY101" s="16" t="s">
        <v>149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6" t="s">
        <v>84</v>
      </c>
      <c r="BK101" s="140">
        <f>ROUND(I101*H101,2)</f>
        <v>0</v>
      </c>
      <c r="BL101" s="16" t="s">
        <v>172</v>
      </c>
      <c r="BM101" s="139" t="s">
        <v>1887</v>
      </c>
    </row>
    <row r="102" spans="2:65" s="1" customFormat="1" ht="10.199999999999999">
      <c r="B102" s="31"/>
      <c r="D102" s="141" t="s">
        <v>157</v>
      </c>
      <c r="F102" s="142" t="s">
        <v>1886</v>
      </c>
      <c r="I102" s="143"/>
      <c r="L102" s="31"/>
      <c r="M102" s="144"/>
      <c r="T102" s="52"/>
      <c r="AT102" s="16" t="s">
        <v>157</v>
      </c>
      <c r="AU102" s="16" t="s">
        <v>84</v>
      </c>
    </row>
    <row r="103" spans="2:65" s="1" customFormat="1" ht="36">
      <c r="B103" s="31"/>
      <c r="D103" s="141" t="s">
        <v>160</v>
      </c>
      <c r="F103" s="147" t="s">
        <v>1888</v>
      </c>
      <c r="I103" s="143"/>
      <c r="L103" s="31"/>
      <c r="M103" s="144"/>
      <c r="T103" s="52"/>
      <c r="AT103" s="16" t="s">
        <v>160</v>
      </c>
      <c r="AU103" s="16" t="s">
        <v>84</v>
      </c>
    </row>
    <row r="104" spans="2:65" s="1" customFormat="1" ht="24.15" customHeight="1">
      <c r="B104" s="31"/>
      <c r="C104" s="127" t="s">
        <v>194</v>
      </c>
      <c r="D104" s="127" t="s">
        <v>152</v>
      </c>
      <c r="E104" s="128" t="s">
        <v>1889</v>
      </c>
      <c r="F104" s="129" t="s">
        <v>1890</v>
      </c>
      <c r="G104" s="130" t="s">
        <v>511</v>
      </c>
      <c r="H104" s="131">
        <v>0.5</v>
      </c>
      <c r="I104" s="132"/>
      <c r="J104" s="133">
        <f>ROUND(I104*H104,2)</f>
        <v>0</v>
      </c>
      <c r="K104" s="134"/>
      <c r="L104" s="31"/>
      <c r="M104" s="135" t="s">
        <v>19</v>
      </c>
      <c r="N104" s="136" t="s">
        <v>47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172</v>
      </c>
      <c r="AT104" s="139" t="s">
        <v>152</v>
      </c>
      <c r="AU104" s="139" t="s">
        <v>84</v>
      </c>
      <c r="AY104" s="16" t="s">
        <v>149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6" t="s">
        <v>84</v>
      </c>
      <c r="BK104" s="140">
        <f>ROUND(I104*H104,2)</f>
        <v>0</v>
      </c>
      <c r="BL104" s="16" t="s">
        <v>172</v>
      </c>
      <c r="BM104" s="139" t="s">
        <v>1891</v>
      </c>
    </row>
    <row r="105" spans="2:65" s="1" customFormat="1" ht="10.199999999999999">
      <c r="B105" s="31"/>
      <c r="D105" s="141" t="s">
        <v>157</v>
      </c>
      <c r="F105" s="142" t="s">
        <v>1890</v>
      </c>
      <c r="I105" s="143"/>
      <c r="L105" s="31"/>
      <c r="M105" s="144"/>
      <c r="T105" s="52"/>
      <c r="AT105" s="16" t="s">
        <v>157</v>
      </c>
      <c r="AU105" s="16" t="s">
        <v>84</v>
      </c>
    </row>
    <row r="106" spans="2:65" s="1" customFormat="1" ht="36">
      <c r="B106" s="31"/>
      <c r="D106" s="141" t="s">
        <v>160</v>
      </c>
      <c r="F106" s="147" t="s">
        <v>1892</v>
      </c>
      <c r="I106" s="143"/>
      <c r="L106" s="31"/>
      <c r="M106" s="144"/>
      <c r="T106" s="52"/>
      <c r="AT106" s="16" t="s">
        <v>160</v>
      </c>
      <c r="AU106" s="16" t="s">
        <v>84</v>
      </c>
    </row>
    <row r="107" spans="2:65" s="1" customFormat="1" ht="16.5" customHeight="1">
      <c r="B107" s="31"/>
      <c r="C107" s="127" t="s">
        <v>86</v>
      </c>
      <c r="D107" s="127" t="s">
        <v>152</v>
      </c>
      <c r="E107" s="128" t="s">
        <v>1749</v>
      </c>
      <c r="F107" s="129" t="s">
        <v>1750</v>
      </c>
      <c r="G107" s="130" t="s">
        <v>404</v>
      </c>
      <c r="H107" s="131">
        <v>43.54</v>
      </c>
      <c r="I107" s="132"/>
      <c r="J107" s="133">
        <f>ROUND(I107*H107,2)</f>
        <v>0</v>
      </c>
      <c r="K107" s="134"/>
      <c r="L107" s="31"/>
      <c r="M107" s="135" t="s">
        <v>19</v>
      </c>
      <c r="N107" s="136" t="s">
        <v>47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172</v>
      </c>
      <c r="AT107" s="139" t="s">
        <v>152</v>
      </c>
      <c r="AU107" s="139" t="s">
        <v>84</v>
      </c>
      <c r="AY107" s="16" t="s">
        <v>149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6" t="s">
        <v>84</v>
      </c>
      <c r="BK107" s="140">
        <f>ROUND(I107*H107,2)</f>
        <v>0</v>
      </c>
      <c r="BL107" s="16" t="s">
        <v>172</v>
      </c>
      <c r="BM107" s="139" t="s">
        <v>1893</v>
      </c>
    </row>
    <row r="108" spans="2:65" s="1" customFormat="1" ht="17.399999999999999">
      <c r="B108" s="31"/>
      <c r="D108" s="141" t="s">
        <v>157</v>
      </c>
      <c r="F108" s="142" t="s">
        <v>1752</v>
      </c>
      <c r="I108" s="143"/>
      <c r="L108" s="31"/>
      <c r="M108" s="144"/>
      <c r="T108" s="52"/>
      <c r="AT108" s="16" t="s">
        <v>157</v>
      </c>
      <c r="AU108" s="16" t="s">
        <v>84</v>
      </c>
    </row>
    <row r="109" spans="2:65" s="1" customFormat="1" ht="10.199999999999999">
      <c r="B109" s="31"/>
      <c r="D109" s="145" t="s">
        <v>158</v>
      </c>
      <c r="F109" s="146" t="s">
        <v>1753</v>
      </c>
      <c r="I109" s="143"/>
      <c r="L109" s="31"/>
      <c r="M109" s="144"/>
      <c r="T109" s="52"/>
      <c r="AT109" s="16" t="s">
        <v>158</v>
      </c>
      <c r="AU109" s="16" t="s">
        <v>84</v>
      </c>
    </row>
    <row r="110" spans="2:65" s="1" customFormat="1" ht="44.25" customHeight="1">
      <c r="B110" s="31"/>
      <c r="C110" s="127" t="s">
        <v>200</v>
      </c>
      <c r="D110" s="127" t="s">
        <v>152</v>
      </c>
      <c r="E110" s="128" t="s">
        <v>1894</v>
      </c>
      <c r="F110" s="129" t="s">
        <v>1895</v>
      </c>
      <c r="G110" s="130" t="s">
        <v>288</v>
      </c>
      <c r="H110" s="131">
        <v>251</v>
      </c>
      <c r="I110" s="132"/>
      <c r="J110" s="133">
        <f>ROUND(I110*H110,2)</f>
        <v>0</v>
      </c>
      <c r="K110" s="134"/>
      <c r="L110" s="31"/>
      <c r="M110" s="135" t="s">
        <v>19</v>
      </c>
      <c r="N110" s="136" t="s">
        <v>47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172</v>
      </c>
      <c r="AT110" s="139" t="s">
        <v>152</v>
      </c>
      <c r="AU110" s="139" t="s">
        <v>84</v>
      </c>
      <c r="AY110" s="16" t="s">
        <v>149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6" t="s">
        <v>84</v>
      </c>
      <c r="BK110" s="140">
        <f>ROUND(I110*H110,2)</f>
        <v>0</v>
      </c>
      <c r="BL110" s="16" t="s">
        <v>172</v>
      </c>
      <c r="BM110" s="139" t="s">
        <v>1896</v>
      </c>
    </row>
    <row r="111" spans="2:65" s="1" customFormat="1" ht="26.1">
      <c r="B111" s="31"/>
      <c r="D111" s="141" t="s">
        <v>157</v>
      </c>
      <c r="F111" s="142" t="s">
        <v>1895</v>
      </c>
      <c r="I111" s="143"/>
      <c r="L111" s="31"/>
      <c r="M111" s="144"/>
      <c r="T111" s="52"/>
      <c r="AT111" s="16" t="s">
        <v>157</v>
      </c>
      <c r="AU111" s="16" t="s">
        <v>84</v>
      </c>
    </row>
    <row r="112" spans="2:65" s="1" customFormat="1" ht="10.199999999999999">
      <c r="B112" s="31"/>
      <c r="D112" s="145" t="s">
        <v>158</v>
      </c>
      <c r="F112" s="146" t="s">
        <v>1897</v>
      </c>
      <c r="I112" s="143"/>
      <c r="L112" s="31"/>
      <c r="M112" s="144"/>
      <c r="T112" s="52"/>
      <c r="AT112" s="16" t="s">
        <v>158</v>
      </c>
      <c r="AU112" s="16" t="s">
        <v>84</v>
      </c>
    </row>
    <row r="113" spans="2:65" s="1" customFormat="1" ht="27">
      <c r="B113" s="31"/>
      <c r="D113" s="141" t="s">
        <v>160</v>
      </c>
      <c r="F113" s="147" t="s">
        <v>1898</v>
      </c>
      <c r="I113" s="143"/>
      <c r="L113" s="31"/>
      <c r="M113" s="144"/>
      <c r="T113" s="52"/>
      <c r="AT113" s="16" t="s">
        <v>160</v>
      </c>
      <c r="AU113" s="16" t="s">
        <v>84</v>
      </c>
    </row>
    <row r="114" spans="2:65" s="1" customFormat="1" ht="33" customHeight="1">
      <c r="B114" s="31"/>
      <c r="C114" s="127" t="s">
        <v>208</v>
      </c>
      <c r="D114" s="127" t="s">
        <v>152</v>
      </c>
      <c r="E114" s="128" t="s">
        <v>1899</v>
      </c>
      <c r="F114" s="129" t="s">
        <v>1900</v>
      </c>
      <c r="G114" s="130" t="s">
        <v>308</v>
      </c>
      <c r="H114" s="131">
        <v>7</v>
      </c>
      <c r="I114" s="132"/>
      <c r="J114" s="133">
        <f>ROUND(I114*H114,2)</f>
        <v>0</v>
      </c>
      <c r="K114" s="134"/>
      <c r="L114" s="31"/>
      <c r="M114" s="135" t="s">
        <v>19</v>
      </c>
      <c r="N114" s="136" t="s">
        <v>47</v>
      </c>
      <c r="P114" s="137">
        <f>O114*H114</f>
        <v>0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AR114" s="139" t="s">
        <v>1091</v>
      </c>
      <c r="AT114" s="139" t="s">
        <v>152</v>
      </c>
      <c r="AU114" s="139" t="s">
        <v>84</v>
      </c>
      <c r="AY114" s="16" t="s">
        <v>149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6" t="s">
        <v>84</v>
      </c>
      <c r="BK114" s="140">
        <f>ROUND(I114*H114,2)</f>
        <v>0</v>
      </c>
      <c r="BL114" s="16" t="s">
        <v>1091</v>
      </c>
      <c r="BM114" s="139" t="s">
        <v>1901</v>
      </c>
    </row>
    <row r="115" spans="2:65" s="1" customFormat="1" ht="17.399999999999999">
      <c r="B115" s="31"/>
      <c r="D115" s="141" t="s">
        <v>157</v>
      </c>
      <c r="F115" s="142" t="s">
        <v>1900</v>
      </c>
      <c r="I115" s="143"/>
      <c r="L115" s="31"/>
      <c r="M115" s="144"/>
      <c r="T115" s="52"/>
      <c r="AT115" s="16" t="s">
        <v>157</v>
      </c>
      <c r="AU115" s="16" t="s">
        <v>84</v>
      </c>
    </row>
    <row r="116" spans="2:65" s="1" customFormat="1" ht="33" customHeight="1">
      <c r="B116" s="31"/>
      <c r="C116" s="127" t="s">
        <v>213</v>
      </c>
      <c r="D116" s="127" t="s">
        <v>152</v>
      </c>
      <c r="E116" s="128" t="s">
        <v>1902</v>
      </c>
      <c r="F116" s="129" t="s">
        <v>1903</v>
      </c>
      <c r="G116" s="130" t="s">
        <v>308</v>
      </c>
      <c r="H116" s="131">
        <v>1</v>
      </c>
      <c r="I116" s="132"/>
      <c r="J116" s="133">
        <f>ROUND(I116*H116,2)</f>
        <v>0</v>
      </c>
      <c r="K116" s="134"/>
      <c r="L116" s="31"/>
      <c r="M116" s="135" t="s">
        <v>19</v>
      </c>
      <c r="N116" s="136" t="s">
        <v>47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1091</v>
      </c>
      <c r="AT116" s="139" t="s">
        <v>152</v>
      </c>
      <c r="AU116" s="139" t="s">
        <v>84</v>
      </c>
      <c r="AY116" s="16" t="s">
        <v>149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6" t="s">
        <v>84</v>
      </c>
      <c r="BK116" s="140">
        <f>ROUND(I116*H116,2)</f>
        <v>0</v>
      </c>
      <c r="BL116" s="16" t="s">
        <v>1091</v>
      </c>
      <c r="BM116" s="139" t="s">
        <v>1904</v>
      </c>
    </row>
    <row r="117" spans="2:65" s="1" customFormat="1" ht="17.399999999999999">
      <c r="B117" s="31"/>
      <c r="D117" s="141" t="s">
        <v>157</v>
      </c>
      <c r="F117" s="142" t="s">
        <v>1903</v>
      </c>
      <c r="I117" s="143"/>
      <c r="L117" s="31"/>
      <c r="M117" s="144"/>
      <c r="T117" s="52"/>
      <c r="AT117" s="16" t="s">
        <v>157</v>
      </c>
      <c r="AU117" s="16" t="s">
        <v>84</v>
      </c>
    </row>
    <row r="118" spans="2:65" s="1" customFormat="1" ht="37.799999999999997" customHeight="1">
      <c r="B118" s="31"/>
      <c r="C118" s="127" t="s">
        <v>219</v>
      </c>
      <c r="D118" s="127" t="s">
        <v>152</v>
      </c>
      <c r="E118" s="128" t="s">
        <v>1905</v>
      </c>
      <c r="F118" s="129" t="s">
        <v>1906</v>
      </c>
      <c r="G118" s="130" t="s">
        <v>308</v>
      </c>
      <c r="H118" s="131">
        <v>7</v>
      </c>
      <c r="I118" s="132"/>
      <c r="J118" s="133">
        <f>ROUND(I118*H118,2)</f>
        <v>0</v>
      </c>
      <c r="K118" s="134"/>
      <c r="L118" s="31"/>
      <c r="M118" s="135" t="s">
        <v>19</v>
      </c>
      <c r="N118" s="136" t="s">
        <v>47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172</v>
      </c>
      <c r="AT118" s="139" t="s">
        <v>152</v>
      </c>
      <c r="AU118" s="139" t="s">
        <v>84</v>
      </c>
      <c r="AY118" s="16" t="s">
        <v>149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6" t="s">
        <v>84</v>
      </c>
      <c r="BK118" s="140">
        <f>ROUND(I118*H118,2)</f>
        <v>0</v>
      </c>
      <c r="BL118" s="16" t="s">
        <v>172</v>
      </c>
      <c r="BM118" s="139" t="s">
        <v>1907</v>
      </c>
    </row>
    <row r="119" spans="2:65" s="1" customFormat="1" ht="17.399999999999999">
      <c r="B119" s="31"/>
      <c r="D119" s="141" t="s">
        <v>157</v>
      </c>
      <c r="F119" s="142" t="s">
        <v>1908</v>
      </c>
      <c r="I119" s="143"/>
      <c r="L119" s="31"/>
      <c r="M119" s="144"/>
      <c r="T119" s="52"/>
      <c r="AT119" s="16" t="s">
        <v>157</v>
      </c>
      <c r="AU119" s="16" t="s">
        <v>84</v>
      </c>
    </row>
    <row r="120" spans="2:65" s="1" customFormat="1" ht="24.15" customHeight="1">
      <c r="B120" s="31"/>
      <c r="C120" s="127" t="s">
        <v>225</v>
      </c>
      <c r="D120" s="127" t="s">
        <v>152</v>
      </c>
      <c r="E120" s="128" t="s">
        <v>1909</v>
      </c>
      <c r="F120" s="129" t="s">
        <v>1910</v>
      </c>
      <c r="G120" s="130" t="s">
        <v>308</v>
      </c>
      <c r="H120" s="131">
        <v>1</v>
      </c>
      <c r="I120" s="132"/>
      <c r="J120" s="133">
        <f>ROUND(I120*H120,2)</f>
        <v>0</v>
      </c>
      <c r="K120" s="134"/>
      <c r="L120" s="31"/>
      <c r="M120" s="135" t="s">
        <v>19</v>
      </c>
      <c r="N120" s="136" t="s">
        <v>47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AR120" s="139" t="s">
        <v>172</v>
      </c>
      <c r="AT120" s="139" t="s">
        <v>152</v>
      </c>
      <c r="AU120" s="139" t="s">
        <v>84</v>
      </c>
      <c r="AY120" s="16" t="s">
        <v>149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6" t="s">
        <v>84</v>
      </c>
      <c r="BK120" s="140">
        <f>ROUND(I120*H120,2)</f>
        <v>0</v>
      </c>
      <c r="BL120" s="16" t="s">
        <v>172</v>
      </c>
      <c r="BM120" s="139" t="s">
        <v>1911</v>
      </c>
    </row>
    <row r="121" spans="2:65" s="1" customFormat="1" ht="17.399999999999999">
      <c r="B121" s="31"/>
      <c r="D121" s="141" t="s">
        <v>157</v>
      </c>
      <c r="F121" s="142" t="s">
        <v>1912</v>
      </c>
      <c r="I121" s="143"/>
      <c r="L121" s="31"/>
      <c r="M121" s="144"/>
      <c r="T121" s="52"/>
      <c r="AT121" s="16" t="s">
        <v>157</v>
      </c>
      <c r="AU121" s="16" t="s">
        <v>84</v>
      </c>
    </row>
    <row r="122" spans="2:65" s="1" customFormat="1" ht="24.15" customHeight="1">
      <c r="B122" s="31"/>
      <c r="C122" s="127" t="s">
        <v>231</v>
      </c>
      <c r="D122" s="127" t="s">
        <v>152</v>
      </c>
      <c r="E122" s="128" t="s">
        <v>1913</v>
      </c>
      <c r="F122" s="129" t="s">
        <v>1914</v>
      </c>
      <c r="G122" s="130" t="s">
        <v>308</v>
      </c>
      <c r="H122" s="131">
        <v>2</v>
      </c>
      <c r="I122" s="132"/>
      <c r="J122" s="133">
        <f>ROUND(I122*H122,2)</f>
        <v>0</v>
      </c>
      <c r="K122" s="134"/>
      <c r="L122" s="31"/>
      <c r="M122" s="135" t="s">
        <v>19</v>
      </c>
      <c r="N122" s="136" t="s">
        <v>47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172</v>
      </c>
      <c r="AT122" s="139" t="s">
        <v>152</v>
      </c>
      <c r="AU122" s="139" t="s">
        <v>84</v>
      </c>
      <c r="AY122" s="16" t="s">
        <v>149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6" t="s">
        <v>84</v>
      </c>
      <c r="BK122" s="140">
        <f>ROUND(I122*H122,2)</f>
        <v>0</v>
      </c>
      <c r="BL122" s="16" t="s">
        <v>172</v>
      </c>
      <c r="BM122" s="139" t="s">
        <v>1915</v>
      </c>
    </row>
    <row r="123" spans="2:65" s="1" customFormat="1" ht="10.199999999999999">
      <c r="B123" s="31"/>
      <c r="D123" s="141" t="s">
        <v>157</v>
      </c>
      <c r="F123" s="142" t="s">
        <v>1914</v>
      </c>
      <c r="I123" s="143"/>
      <c r="L123" s="31"/>
      <c r="M123" s="144"/>
      <c r="T123" s="52"/>
      <c r="AT123" s="16" t="s">
        <v>157</v>
      </c>
      <c r="AU123" s="16" t="s">
        <v>84</v>
      </c>
    </row>
    <row r="124" spans="2:65" s="1" customFormat="1" ht="24.15" customHeight="1">
      <c r="B124" s="31"/>
      <c r="C124" s="127" t="s">
        <v>8</v>
      </c>
      <c r="D124" s="127" t="s">
        <v>152</v>
      </c>
      <c r="E124" s="128" t="s">
        <v>1916</v>
      </c>
      <c r="F124" s="129" t="s">
        <v>1917</v>
      </c>
      <c r="G124" s="130" t="s">
        <v>288</v>
      </c>
      <c r="H124" s="131">
        <v>1.4</v>
      </c>
      <c r="I124" s="132"/>
      <c r="J124" s="133">
        <f>ROUND(I124*H124,2)</f>
        <v>0</v>
      </c>
      <c r="K124" s="134"/>
      <c r="L124" s="31"/>
      <c r="M124" s="135" t="s">
        <v>19</v>
      </c>
      <c r="N124" s="136" t="s">
        <v>47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172</v>
      </c>
      <c r="AT124" s="139" t="s">
        <v>152</v>
      </c>
      <c r="AU124" s="139" t="s">
        <v>84</v>
      </c>
      <c r="AY124" s="16" t="s">
        <v>149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6" t="s">
        <v>84</v>
      </c>
      <c r="BK124" s="140">
        <f>ROUND(I124*H124,2)</f>
        <v>0</v>
      </c>
      <c r="BL124" s="16" t="s">
        <v>172</v>
      </c>
      <c r="BM124" s="139" t="s">
        <v>1918</v>
      </c>
    </row>
    <row r="125" spans="2:65" s="1" customFormat="1" ht="87">
      <c r="B125" s="31"/>
      <c r="D125" s="141" t="s">
        <v>157</v>
      </c>
      <c r="F125" s="142" t="s">
        <v>1919</v>
      </c>
      <c r="I125" s="143"/>
      <c r="L125" s="31"/>
      <c r="M125" s="144"/>
      <c r="T125" s="52"/>
      <c r="AT125" s="16" t="s">
        <v>157</v>
      </c>
      <c r="AU125" s="16" t="s">
        <v>84</v>
      </c>
    </row>
    <row r="126" spans="2:65" s="11" customFormat="1" ht="22.8" customHeight="1">
      <c r="B126" s="115"/>
      <c r="D126" s="116" t="s">
        <v>75</v>
      </c>
      <c r="E126" s="125" t="s">
        <v>569</v>
      </c>
      <c r="F126" s="125" t="s">
        <v>570</v>
      </c>
      <c r="I126" s="118"/>
      <c r="J126" s="126">
        <f>BK126</f>
        <v>0</v>
      </c>
      <c r="L126" s="115"/>
      <c r="M126" s="120"/>
      <c r="P126" s="121">
        <f>P127+SUM(P128:P131)</f>
        <v>0</v>
      </c>
      <c r="R126" s="121">
        <f>R127+SUM(R128:R131)</f>
        <v>1.0554160000000001</v>
      </c>
      <c r="T126" s="122">
        <f>T127+SUM(T128:T131)</f>
        <v>12.100000000000001</v>
      </c>
      <c r="AR126" s="116" t="s">
        <v>84</v>
      </c>
      <c r="AT126" s="123" t="s">
        <v>75</v>
      </c>
      <c r="AU126" s="123" t="s">
        <v>84</v>
      </c>
      <c r="AY126" s="116" t="s">
        <v>149</v>
      </c>
      <c r="BK126" s="124">
        <f>BK127+SUM(BK128:BK131)</f>
        <v>0</v>
      </c>
    </row>
    <row r="127" spans="2:65" s="1" customFormat="1" ht="24.15" customHeight="1">
      <c r="B127" s="31"/>
      <c r="C127" s="127" t="s">
        <v>242</v>
      </c>
      <c r="D127" s="127" t="s">
        <v>152</v>
      </c>
      <c r="E127" s="128" t="s">
        <v>1920</v>
      </c>
      <c r="F127" s="129" t="s">
        <v>1921</v>
      </c>
      <c r="G127" s="130" t="s">
        <v>511</v>
      </c>
      <c r="H127" s="131">
        <v>81.56</v>
      </c>
      <c r="I127" s="132"/>
      <c r="J127" s="133">
        <f>ROUND(I127*H127,2)</f>
        <v>0</v>
      </c>
      <c r="K127" s="134"/>
      <c r="L127" s="31"/>
      <c r="M127" s="135" t="s">
        <v>19</v>
      </c>
      <c r="N127" s="136" t="s">
        <v>47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172</v>
      </c>
      <c r="AT127" s="139" t="s">
        <v>152</v>
      </c>
      <c r="AU127" s="139" t="s">
        <v>86</v>
      </c>
      <c r="AY127" s="16" t="s">
        <v>149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6" t="s">
        <v>84</v>
      </c>
      <c r="BK127" s="140">
        <f>ROUND(I127*H127,2)</f>
        <v>0</v>
      </c>
      <c r="BL127" s="16" t="s">
        <v>172</v>
      </c>
      <c r="BM127" s="139" t="s">
        <v>1922</v>
      </c>
    </row>
    <row r="128" spans="2:65" s="1" customFormat="1" ht="17.399999999999999">
      <c r="B128" s="31"/>
      <c r="D128" s="141" t="s">
        <v>157</v>
      </c>
      <c r="F128" s="142" t="s">
        <v>1921</v>
      </c>
      <c r="I128" s="143"/>
      <c r="L128" s="31"/>
      <c r="M128" s="144"/>
      <c r="T128" s="52"/>
      <c r="AT128" s="16" t="s">
        <v>157</v>
      </c>
      <c r="AU128" s="16" t="s">
        <v>86</v>
      </c>
    </row>
    <row r="129" spans="2:65" s="1" customFormat="1" ht="24.15" customHeight="1">
      <c r="B129" s="31"/>
      <c r="C129" s="127" t="s">
        <v>410</v>
      </c>
      <c r="D129" s="127" t="s">
        <v>152</v>
      </c>
      <c r="E129" s="128" t="s">
        <v>1923</v>
      </c>
      <c r="F129" s="129" t="s">
        <v>1924</v>
      </c>
      <c r="G129" s="130" t="s">
        <v>511</v>
      </c>
      <c r="H129" s="131">
        <v>934.64</v>
      </c>
      <c r="I129" s="132"/>
      <c r="J129" s="133">
        <f>ROUND(I129*H129,2)</f>
        <v>0</v>
      </c>
      <c r="K129" s="134"/>
      <c r="L129" s="31"/>
      <c r="M129" s="135" t="s">
        <v>19</v>
      </c>
      <c r="N129" s="136" t="s">
        <v>47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172</v>
      </c>
      <c r="AT129" s="139" t="s">
        <v>152</v>
      </c>
      <c r="AU129" s="139" t="s">
        <v>86</v>
      </c>
      <c r="AY129" s="16" t="s">
        <v>149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6" t="s">
        <v>84</v>
      </c>
      <c r="BK129" s="140">
        <f>ROUND(I129*H129,2)</f>
        <v>0</v>
      </c>
      <c r="BL129" s="16" t="s">
        <v>172</v>
      </c>
      <c r="BM129" s="139" t="s">
        <v>1925</v>
      </c>
    </row>
    <row r="130" spans="2:65" s="1" customFormat="1" ht="17.399999999999999">
      <c r="B130" s="31"/>
      <c r="D130" s="141" t="s">
        <v>157</v>
      </c>
      <c r="F130" s="142" t="s">
        <v>1924</v>
      </c>
      <c r="I130" s="143"/>
      <c r="L130" s="31"/>
      <c r="M130" s="144"/>
      <c r="T130" s="52"/>
      <c r="AT130" s="16" t="s">
        <v>157</v>
      </c>
      <c r="AU130" s="16" t="s">
        <v>86</v>
      </c>
    </row>
    <row r="131" spans="2:65" s="11" customFormat="1" ht="20.85" customHeight="1">
      <c r="B131" s="115"/>
      <c r="D131" s="116" t="s">
        <v>75</v>
      </c>
      <c r="E131" s="125" t="s">
        <v>1200</v>
      </c>
      <c r="F131" s="125" t="s">
        <v>1201</v>
      </c>
      <c r="I131" s="118"/>
      <c r="J131" s="126">
        <f>BK131</f>
        <v>0</v>
      </c>
      <c r="L131" s="115"/>
      <c r="M131" s="120"/>
      <c r="P131" s="121">
        <f>SUM(P132:P180)</f>
        <v>0</v>
      </c>
      <c r="R131" s="121">
        <f>SUM(R132:R180)</f>
        <v>1.0554160000000001</v>
      </c>
      <c r="T131" s="122">
        <f>SUM(T132:T180)</f>
        <v>12.100000000000001</v>
      </c>
      <c r="AR131" s="116" t="s">
        <v>167</v>
      </c>
      <c r="AT131" s="123" t="s">
        <v>75</v>
      </c>
      <c r="AU131" s="123" t="s">
        <v>86</v>
      </c>
      <c r="AY131" s="116" t="s">
        <v>149</v>
      </c>
      <c r="BK131" s="124">
        <f>SUM(BK132:BK180)</f>
        <v>0</v>
      </c>
    </row>
    <row r="132" spans="2:65" s="1" customFormat="1" ht="24.15" customHeight="1">
      <c r="B132" s="31"/>
      <c r="C132" s="127" t="s">
        <v>561</v>
      </c>
      <c r="D132" s="127" t="s">
        <v>152</v>
      </c>
      <c r="E132" s="128" t="s">
        <v>1926</v>
      </c>
      <c r="F132" s="129" t="s">
        <v>1927</v>
      </c>
      <c r="G132" s="130" t="s">
        <v>396</v>
      </c>
      <c r="H132" s="131">
        <v>150.6</v>
      </c>
      <c r="I132" s="132"/>
      <c r="J132" s="133">
        <f>ROUND(I132*H132,2)</f>
        <v>0</v>
      </c>
      <c r="K132" s="134"/>
      <c r="L132" s="31"/>
      <c r="M132" s="135" t="s">
        <v>19</v>
      </c>
      <c r="N132" s="136" t="s">
        <v>47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172</v>
      </c>
      <c r="AT132" s="139" t="s">
        <v>152</v>
      </c>
      <c r="AU132" s="139" t="s">
        <v>167</v>
      </c>
      <c r="AY132" s="16" t="s">
        <v>149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6" t="s">
        <v>84</v>
      </c>
      <c r="BK132" s="140">
        <f>ROUND(I132*H132,2)</f>
        <v>0</v>
      </c>
      <c r="BL132" s="16" t="s">
        <v>172</v>
      </c>
      <c r="BM132" s="139" t="s">
        <v>1928</v>
      </c>
    </row>
    <row r="133" spans="2:65" s="1" customFormat="1" ht="34.799999999999997">
      <c r="B133" s="31"/>
      <c r="D133" s="141" t="s">
        <v>157</v>
      </c>
      <c r="F133" s="142" t="s">
        <v>1929</v>
      </c>
      <c r="I133" s="143"/>
      <c r="L133" s="31"/>
      <c r="M133" s="144"/>
      <c r="T133" s="52"/>
      <c r="AT133" s="16" t="s">
        <v>157</v>
      </c>
      <c r="AU133" s="16" t="s">
        <v>167</v>
      </c>
    </row>
    <row r="134" spans="2:65" s="1" customFormat="1" ht="10.199999999999999">
      <c r="B134" s="31"/>
      <c r="D134" s="145" t="s">
        <v>158</v>
      </c>
      <c r="F134" s="146" t="s">
        <v>1930</v>
      </c>
      <c r="I134" s="143"/>
      <c r="L134" s="31"/>
      <c r="M134" s="144"/>
      <c r="T134" s="52"/>
      <c r="AT134" s="16" t="s">
        <v>158</v>
      </c>
      <c r="AU134" s="16" t="s">
        <v>167</v>
      </c>
    </row>
    <row r="135" spans="2:65" s="1" customFormat="1" ht="24.15" customHeight="1">
      <c r="B135" s="31"/>
      <c r="C135" s="127" t="s">
        <v>571</v>
      </c>
      <c r="D135" s="127" t="s">
        <v>152</v>
      </c>
      <c r="E135" s="128" t="s">
        <v>1931</v>
      </c>
      <c r="F135" s="129" t="s">
        <v>1932</v>
      </c>
      <c r="G135" s="130" t="s">
        <v>396</v>
      </c>
      <c r="H135" s="131">
        <v>100.4</v>
      </c>
      <c r="I135" s="132"/>
      <c r="J135" s="133">
        <f>ROUND(I135*H135,2)</f>
        <v>0</v>
      </c>
      <c r="K135" s="134"/>
      <c r="L135" s="31"/>
      <c r="M135" s="135" t="s">
        <v>19</v>
      </c>
      <c r="N135" s="136" t="s">
        <v>47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172</v>
      </c>
      <c r="AT135" s="139" t="s">
        <v>152</v>
      </c>
      <c r="AU135" s="139" t="s">
        <v>167</v>
      </c>
      <c r="AY135" s="16" t="s">
        <v>149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6" t="s">
        <v>84</v>
      </c>
      <c r="BK135" s="140">
        <f>ROUND(I135*H135,2)</f>
        <v>0</v>
      </c>
      <c r="BL135" s="16" t="s">
        <v>172</v>
      </c>
      <c r="BM135" s="139" t="s">
        <v>1933</v>
      </c>
    </row>
    <row r="136" spans="2:65" s="1" customFormat="1" ht="34.799999999999997">
      <c r="B136" s="31"/>
      <c r="D136" s="141" t="s">
        <v>157</v>
      </c>
      <c r="F136" s="142" t="s">
        <v>1934</v>
      </c>
      <c r="I136" s="143"/>
      <c r="L136" s="31"/>
      <c r="M136" s="144"/>
      <c r="T136" s="52"/>
      <c r="AT136" s="16" t="s">
        <v>157</v>
      </c>
      <c r="AU136" s="16" t="s">
        <v>167</v>
      </c>
    </row>
    <row r="137" spans="2:65" s="1" customFormat="1" ht="10.199999999999999">
      <c r="B137" s="31"/>
      <c r="D137" s="145" t="s">
        <v>158</v>
      </c>
      <c r="F137" s="146" t="s">
        <v>1935</v>
      </c>
      <c r="I137" s="143"/>
      <c r="L137" s="31"/>
      <c r="M137" s="144"/>
      <c r="T137" s="52"/>
      <c r="AT137" s="16" t="s">
        <v>158</v>
      </c>
      <c r="AU137" s="16" t="s">
        <v>167</v>
      </c>
    </row>
    <row r="138" spans="2:65" s="1" customFormat="1" ht="24.15" customHeight="1">
      <c r="B138" s="31"/>
      <c r="C138" s="127" t="s">
        <v>577</v>
      </c>
      <c r="D138" s="127" t="s">
        <v>152</v>
      </c>
      <c r="E138" s="128" t="s">
        <v>1936</v>
      </c>
      <c r="F138" s="129" t="s">
        <v>1937</v>
      </c>
      <c r="G138" s="130" t="s">
        <v>396</v>
      </c>
      <c r="H138" s="131">
        <v>25.2</v>
      </c>
      <c r="I138" s="132"/>
      <c r="J138" s="133">
        <f>ROUND(I138*H138,2)</f>
        <v>0</v>
      </c>
      <c r="K138" s="134"/>
      <c r="L138" s="31"/>
      <c r="M138" s="135" t="s">
        <v>19</v>
      </c>
      <c r="N138" s="136" t="s">
        <v>47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172</v>
      </c>
      <c r="AT138" s="139" t="s">
        <v>152</v>
      </c>
      <c r="AU138" s="139" t="s">
        <v>167</v>
      </c>
      <c r="AY138" s="16" t="s">
        <v>149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6" t="s">
        <v>84</v>
      </c>
      <c r="BK138" s="140">
        <f>ROUND(I138*H138,2)</f>
        <v>0</v>
      </c>
      <c r="BL138" s="16" t="s">
        <v>172</v>
      </c>
      <c r="BM138" s="139" t="s">
        <v>1938</v>
      </c>
    </row>
    <row r="139" spans="2:65" s="1" customFormat="1" ht="34.799999999999997">
      <c r="B139" s="31"/>
      <c r="D139" s="141" t="s">
        <v>157</v>
      </c>
      <c r="F139" s="142" t="s">
        <v>1939</v>
      </c>
      <c r="I139" s="143"/>
      <c r="L139" s="31"/>
      <c r="M139" s="144"/>
      <c r="T139" s="52"/>
      <c r="AT139" s="16" t="s">
        <v>157</v>
      </c>
      <c r="AU139" s="16" t="s">
        <v>167</v>
      </c>
    </row>
    <row r="140" spans="2:65" s="1" customFormat="1" ht="10.199999999999999">
      <c r="B140" s="31"/>
      <c r="D140" s="145" t="s">
        <v>158</v>
      </c>
      <c r="F140" s="146" t="s">
        <v>1940</v>
      </c>
      <c r="I140" s="143"/>
      <c r="L140" s="31"/>
      <c r="M140" s="144"/>
      <c r="T140" s="52"/>
      <c r="AT140" s="16" t="s">
        <v>158</v>
      </c>
      <c r="AU140" s="16" t="s">
        <v>167</v>
      </c>
    </row>
    <row r="141" spans="2:65" s="1" customFormat="1" ht="24.15" customHeight="1">
      <c r="B141" s="31"/>
      <c r="C141" s="127" t="s">
        <v>589</v>
      </c>
      <c r="D141" s="127" t="s">
        <v>152</v>
      </c>
      <c r="E141" s="128" t="s">
        <v>1941</v>
      </c>
      <c r="F141" s="129" t="s">
        <v>1942</v>
      </c>
      <c r="G141" s="130" t="s">
        <v>396</v>
      </c>
      <c r="H141" s="131">
        <v>16.8</v>
      </c>
      <c r="I141" s="132"/>
      <c r="J141" s="133">
        <f>ROUND(I141*H141,2)</f>
        <v>0</v>
      </c>
      <c r="K141" s="134"/>
      <c r="L141" s="31"/>
      <c r="M141" s="135" t="s">
        <v>19</v>
      </c>
      <c r="N141" s="136" t="s">
        <v>47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172</v>
      </c>
      <c r="AT141" s="139" t="s">
        <v>152</v>
      </c>
      <c r="AU141" s="139" t="s">
        <v>167</v>
      </c>
      <c r="AY141" s="16" t="s">
        <v>149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6" t="s">
        <v>84</v>
      </c>
      <c r="BK141" s="140">
        <f>ROUND(I141*H141,2)</f>
        <v>0</v>
      </c>
      <c r="BL141" s="16" t="s">
        <v>172</v>
      </c>
      <c r="BM141" s="139" t="s">
        <v>1943</v>
      </c>
    </row>
    <row r="142" spans="2:65" s="1" customFormat="1" ht="34.799999999999997">
      <c r="B142" s="31"/>
      <c r="D142" s="141" t="s">
        <v>157</v>
      </c>
      <c r="F142" s="142" t="s">
        <v>1944</v>
      </c>
      <c r="I142" s="143"/>
      <c r="L142" s="31"/>
      <c r="M142" s="144"/>
      <c r="T142" s="52"/>
      <c r="AT142" s="16" t="s">
        <v>157</v>
      </c>
      <c r="AU142" s="16" t="s">
        <v>167</v>
      </c>
    </row>
    <row r="143" spans="2:65" s="1" customFormat="1" ht="10.199999999999999">
      <c r="B143" s="31"/>
      <c r="D143" s="145" t="s">
        <v>158</v>
      </c>
      <c r="F143" s="146" t="s">
        <v>1945</v>
      </c>
      <c r="I143" s="143"/>
      <c r="L143" s="31"/>
      <c r="M143" s="144"/>
      <c r="T143" s="52"/>
      <c r="AT143" s="16" t="s">
        <v>158</v>
      </c>
      <c r="AU143" s="16" t="s">
        <v>167</v>
      </c>
    </row>
    <row r="144" spans="2:65" s="1" customFormat="1" ht="24.15" customHeight="1">
      <c r="B144" s="31"/>
      <c r="C144" s="127" t="s">
        <v>957</v>
      </c>
      <c r="D144" s="127" t="s">
        <v>152</v>
      </c>
      <c r="E144" s="128" t="s">
        <v>1946</v>
      </c>
      <c r="F144" s="129" t="s">
        <v>1947</v>
      </c>
      <c r="G144" s="130" t="s">
        <v>396</v>
      </c>
      <c r="H144" s="131">
        <v>150.6</v>
      </c>
      <c r="I144" s="132"/>
      <c r="J144" s="133">
        <f>ROUND(I144*H144,2)</f>
        <v>0</v>
      </c>
      <c r="K144" s="134"/>
      <c r="L144" s="31"/>
      <c r="M144" s="135" t="s">
        <v>19</v>
      </c>
      <c r="N144" s="136" t="s">
        <v>47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172</v>
      </c>
      <c r="AT144" s="139" t="s">
        <v>152</v>
      </c>
      <c r="AU144" s="139" t="s">
        <v>167</v>
      </c>
      <c r="AY144" s="16" t="s">
        <v>149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6" t="s">
        <v>84</v>
      </c>
      <c r="BK144" s="140">
        <f>ROUND(I144*H144,2)</f>
        <v>0</v>
      </c>
      <c r="BL144" s="16" t="s">
        <v>172</v>
      </c>
      <c r="BM144" s="139" t="s">
        <v>1948</v>
      </c>
    </row>
    <row r="145" spans="2:65" s="1" customFormat="1" ht="26.1">
      <c r="B145" s="31"/>
      <c r="D145" s="141" t="s">
        <v>157</v>
      </c>
      <c r="F145" s="142" t="s">
        <v>1949</v>
      </c>
      <c r="I145" s="143"/>
      <c r="L145" s="31"/>
      <c r="M145" s="144"/>
      <c r="T145" s="52"/>
      <c r="AT145" s="16" t="s">
        <v>157</v>
      </c>
      <c r="AU145" s="16" t="s">
        <v>167</v>
      </c>
    </row>
    <row r="146" spans="2:65" s="1" customFormat="1" ht="10.199999999999999">
      <c r="B146" s="31"/>
      <c r="D146" s="145" t="s">
        <v>158</v>
      </c>
      <c r="F146" s="146" t="s">
        <v>1950</v>
      </c>
      <c r="I146" s="143"/>
      <c r="L146" s="31"/>
      <c r="M146" s="144"/>
      <c r="T146" s="52"/>
      <c r="AT146" s="16" t="s">
        <v>158</v>
      </c>
      <c r="AU146" s="16" t="s">
        <v>167</v>
      </c>
    </row>
    <row r="147" spans="2:65" s="1" customFormat="1" ht="24.15" customHeight="1">
      <c r="B147" s="31"/>
      <c r="C147" s="127" t="s">
        <v>964</v>
      </c>
      <c r="D147" s="127" t="s">
        <v>152</v>
      </c>
      <c r="E147" s="128" t="s">
        <v>1951</v>
      </c>
      <c r="F147" s="129" t="s">
        <v>1952</v>
      </c>
      <c r="G147" s="130" t="s">
        <v>396</v>
      </c>
      <c r="H147" s="131">
        <v>100.4</v>
      </c>
      <c r="I147" s="132"/>
      <c r="J147" s="133">
        <f>ROUND(I147*H147,2)</f>
        <v>0</v>
      </c>
      <c r="K147" s="134"/>
      <c r="L147" s="31"/>
      <c r="M147" s="135" t="s">
        <v>19</v>
      </c>
      <c r="N147" s="136" t="s">
        <v>47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172</v>
      </c>
      <c r="AT147" s="139" t="s">
        <v>152</v>
      </c>
      <c r="AU147" s="139" t="s">
        <v>167</v>
      </c>
      <c r="AY147" s="16" t="s">
        <v>149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6" t="s">
        <v>84</v>
      </c>
      <c r="BK147" s="140">
        <f>ROUND(I147*H147,2)</f>
        <v>0</v>
      </c>
      <c r="BL147" s="16" t="s">
        <v>172</v>
      </c>
      <c r="BM147" s="139" t="s">
        <v>1953</v>
      </c>
    </row>
    <row r="148" spans="2:65" s="1" customFormat="1" ht="26.1">
      <c r="B148" s="31"/>
      <c r="D148" s="141" t="s">
        <v>157</v>
      </c>
      <c r="F148" s="142" t="s">
        <v>1954</v>
      </c>
      <c r="I148" s="143"/>
      <c r="L148" s="31"/>
      <c r="M148" s="144"/>
      <c r="T148" s="52"/>
      <c r="AT148" s="16" t="s">
        <v>157</v>
      </c>
      <c r="AU148" s="16" t="s">
        <v>167</v>
      </c>
    </row>
    <row r="149" spans="2:65" s="1" customFormat="1" ht="10.199999999999999">
      <c r="B149" s="31"/>
      <c r="D149" s="145" t="s">
        <v>158</v>
      </c>
      <c r="F149" s="146" t="s">
        <v>1955</v>
      </c>
      <c r="I149" s="143"/>
      <c r="L149" s="31"/>
      <c r="M149" s="144"/>
      <c r="T149" s="52"/>
      <c r="AT149" s="16" t="s">
        <v>158</v>
      </c>
      <c r="AU149" s="16" t="s">
        <v>167</v>
      </c>
    </row>
    <row r="150" spans="2:65" s="1" customFormat="1" ht="24.15" customHeight="1">
      <c r="B150" s="31"/>
      <c r="C150" s="127" t="s">
        <v>983</v>
      </c>
      <c r="D150" s="127" t="s">
        <v>152</v>
      </c>
      <c r="E150" s="128" t="s">
        <v>1956</v>
      </c>
      <c r="F150" s="129" t="s">
        <v>1957</v>
      </c>
      <c r="G150" s="130" t="s">
        <v>396</v>
      </c>
      <c r="H150" s="131">
        <v>25.2</v>
      </c>
      <c r="I150" s="132"/>
      <c r="J150" s="133">
        <f>ROUND(I150*H150,2)</f>
        <v>0</v>
      </c>
      <c r="K150" s="134"/>
      <c r="L150" s="31"/>
      <c r="M150" s="135" t="s">
        <v>19</v>
      </c>
      <c r="N150" s="136" t="s">
        <v>47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172</v>
      </c>
      <c r="AT150" s="139" t="s">
        <v>152</v>
      </c>
      <c r="AU150" s="139" t="s">
        <v>167</v>
      </c>
      <c r="AY150" s="16" t="s">
        <v>149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6" t="s">
        <v>84</v>
      </c>
      <c r="BK150" s="140">
        <f>ROUND(I150*H150,2)</f>
        <v>0</v>
      </c>
      <c r="BL150" s="16" t="s">
        <v>172</v>
      </c>
      <c r="BM150" s="139" t="s">
        <v>1958</v>
      </c>
    </row>
    <row r="151" spans="2:65" s="1" customFormat="1" ht="26.1">
      <c r="B151" s="31"/>
      <c r="D151" s="141" t="s">
        <v>157</v>
      </c>
      <c r="F151" s="142" t="s">
        <v>1959</v>
      </c>
      <c r="I151" s="143"/>
      <c r="L151" s="31"/>
      <c r="M151" s="144"/>
      <c r="T151" s="52"/>
      <c r="AT151" s="16" t="s">
        <v>157</v>
      </c>
      <c r="AU151" s="16" t="s">
        <v>167</v>
      </c>
    </row>
    <row r="152" spans="2:65" s="1" customFormat="1" ht="10.199999999999999">
      <c r="B152" s="31"/>
      <c r="D152" s="145" t="s">
        <v>158</v>
      </c>
      <c r="F152" s="146" t="s">
        <v>1960</v>
      </c>
      <c r="I152" s="143"/>
      <c r="L152" s="31"/>
      <c r="M152" s="144"/>
      <c r="T152" s="52"/>
      <c r="AT152" s="16" t="s">
        <v>158</v>
      </c>
      <c r="AU152" s="16" t="s">
        <v>167</v>
      </c>
    </row>
    <row r="153" spans="2:65" s="1" customFormat="1" ht="24.15" customHeight="1">
      <c r="B153" s="31"/>
      <c r="C153" s="127" t="s">
        <v>993</v>
      </c>
      <c r="D153" s="127" t="s">
        <v>152</v>
      </c>
      <c r="E153" s="128" t="s">
        <v>1961</v>
      </c>
      <c r="F153" s="129" t="s">
        <v>1962</v>
      </c>
      <c r="G153" s="130" t="s">
        <v>396</v>
      </c>
      <c r="H153" s="131">
        <v>16.8</v>
      </c>
      <c r="I153" s="132"/>
      <c r="J153" s="133">
        <f>ROUND(I153*H153,2)</f>
        <v>0</v>
      </c>
      <c r="K153" s="134"/>
      <c r="L153" s="31"/>
      <c r="M153" s="135" t="s">
        <v>19</v>
      </c>
      <c r="N153" s="136" t="s">
        <v>47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172</v>
      </c>
      <c r="AT153" s="139" t="s">
        <v>152</v>
      </c>
      <c r="AU153" s="139" t="s">
        <v>167</v>
      </c>
      <c r="AY153" s="16" t="s">
        <v>149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6" t="s">
        <v>84</v>
      </c>
      <c r="BK153" s="140">
        <f>ROUND(I153*H153,2)</f>
        <v>0</v>
      </c>
      <c r="BL153" s="16" t="s">
        <v>172</v>
      </c>
      <c r="BM153" s="139" t="s">
        <v>1963</v>
      </c>
    </row>
    <row r="154" spans="2:65" s="1" customFormat="1" ht="26.1">
      <c r="B154" s="31"/>
      <c r="D154" s="141" t="s">
        <v>157</v>
      </c>
      <c r="F154" s="142" t="s">
        <v>1964</v>
      </c>
      <c r="I154" s="143"/>
      <c r="L154" s="31"/>
      <c r="M154" s="144"/>
      <c r="T154" s="52"/>
      <c r="AT154" s="16" t="s">
        <v>157</v>
      </c>
      <c r="AU154" s="16" t="s">
        <v>167</v>
      </c>
    </row>
    <row r="155" spans="2:65" s="1" customFormat="1" ht="10.199999999999999">
      <c r="B155" s="31"/>
      <c r="D155" s="145" t="s">
        <v>158</v>
      </c>
      <c r="F155" s="146" t="s">
        <v>1965</v>
      </c>
      <c r="I155" s="143"/>
      <c r="L155" s="31"/>
      <c r="M155" s="144"/>
      <c r="T155" s="52"/>
      <c r="AT155" s="16" t="s">
        <v>158</v>
      </c>
      <c r="AU155" s="16" t="s">
        <v>167</v>
      </c>
    </row>
    <row r="156" spans="2:65" s="1" customFormat="1" ht="24.15" customHeight="1">
      <c r="B156" s="31"/>
      <c r="C156" s="127" t="s">
        <v>1000</v>
      </c>
      <c r="D156" s="127" t="s">
        <v>152</v>
      </c>
      <c r="E156" s="128" t="s">
        <v>1966</v>
      </c>
      <c r="F156" s="129" t="s">
        <v>1967</v>
      </c>
      <c r="G156" s="130" t="s">
        <v>404</v>
      </c>
      <c r="H156" s="131">
        <v>8.4</v>
      </c>
      <c r="I156" s="132"/>
      <c r="J156" s="133">
        <f>ROUND(I156*H156,2)</f>
        <v>0</v>
      </c>
      <c r="K156" s="134"/>
      <c r="L156" s="31"/>
      <c r="M156" s="135" t="s">
        <v>19</v>
      </c>
      <c r="N156" s="136" t="s">
        <v>47</v>
      </c>
      <c r="P156" s="137">
        <f>O156*H156</f>
        <v>0</v>
      </c>
      <c r="Q156" s="137">
        <v>0</v>
      </c>
      <c r="R156" s="137">
        <f>Q156*H156</f>
        <v>0</v>
      </c>
      <c r="S156" s="137">
        <v>0</v>
      </c>
      <c r="T156" s="138">
        <f>S156*H156</f>
        <v>0</v>
      </c>
      <c r="AR156" s="139" t="s">
        <v>1091</v>
      </c>
      <c r="AT156" s="139" t="s">
        <v>152</v>
      </c>
      <c r="AU156" s="139" t="s">
        <v>167</v>
      </c>
      <c r="AY156" s="16" t="s">
        <v>149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6" t="s">
        <v>84</v>
      </c>
      <c r="BK156" s="140">
        <f>ROUND(I156*H156,2)</f>
        <v>0</v>
      </c>
      <c r="BL156" s="16" t="s">
        <v>1091</v>
      </c>
      <c r="BM156" s="139" t="s">
        <v>1968</v>
      </c>
    </row>
    <row r="157" spans="2:65" s="1" customFormat="1" ht="26.1">
      <c r="B157" s="31"/>
      <c r="D157" s="141" t="s">
        <v>157</v>
      </c>
      <c r="F157" s="142" t="s">
        <v>1969</v>
      </c>
      <c r="I157" s="143"/>
      <c r="L157" s="31"/>
      <c r="M157" s="144"/>
      <c r="T157" s="52"/>
      <c r="AT157" s="16" t="s">
        <v>157</v>
      </c>
      <c r="AU157" s="16" t="s">
        <v>167</v>
      </c>
    </row>
    <row r="158" spans="2:65" s="1" customFormat="1" ht="10.199999999999999">
      <c r="B158" s="31"/>
      <c r="D158" s="145" t="s">
        <v>158</v>
      </c>
      <c r="F158" s="146" t="s">
        <v>1970</v>
      </c>
      <c r="I158" s="143"/>
      <c r="L158" s="31"/>
      <c r="M158" s="144"/>
      <c r="T158" s="52"/>
      <c r="AT158" s="16" t="s">
        <v>158</v>
      </c>
      <c r="AU158" s="16" t="s">
        <v>167</v>
      </c>
    </row>
    <row r="159" spans="2:65" s="1" customFormat="1" ht="24.15" customHeight="1">
      <c r="B159" s="31"/>
      <c r="C159" s="127" t="s">
        <v>1005</v>
      </c>
      <c r="D159" s="127" t="s">
        <v>152</v>
      </c>
      <c r="E159" s="128" t="s">
        <v>1971</v>
      </c>
      <c r="F159" s="129" t="s">
        <v>1972</v>
      </c>
      <c r="G159" s="130" t="s">
        <v>404</v>
      </c>
      <c r="H159" s="131">
        <v>4.16</v>
      </c>
      <c r="I159" s="132"/>
      <c r="J159" s="133">
        <f>ROUND(I159*H159,2)</f>
        <v>0</v>
      </c>
      <c r="K159" s="134"/>
      <c r="L159" s="31"/>
      <c r="M159" s="135" t="s">
        <v>19</v>
      </c>
      <c r="N159" s="136" t="s">
        <v>47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1091</v>
      </c>
      <c r="AT159" s="139" t="s">
        <v>152</v>
      </c>
      <c r="AU159" s="139" t="s">
        <v>167</v>
      </c>
      <c r="AY159" s="16" t="s">
        <v>149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6" t="s">
        <v>84</v>
      </c>
      <c r="BK159" s="140">
        <f>ROUND(I159*H159,2)</f>
        <v>0</v>
      </c>
      <c r="BL159" s="16" t="s">
        <v>1091</v>
      </c>
      <c r="BM159" s="139" t="s">
        <v>1973</v>
      </c>
    </row>
    <row r="160" spans="2:65" s="1" customFormat="1" ht="26.1">
      <c r="B160" s="31"/>
      <c r="D160" s="141" t="s">
        <v>157</v>
      </c>
      <c r="F160" s="142" t="s">
        <v>1974</v>
      </c>
      <c r="I160" s="143"/>
      <c r="L160" s="31"/>
      <c r="M160" s="144"/>
      <c r="T160" s="52"/>
      <c r="AT160" s="16" t="s">
        <v>157</v>
      </c>
      <c r="AU160" s="16" t="s">
        <v>167</v>
      </c>
    </row>
    <row r="161" spans="2:65" s="1" customFormat="1" ht="10.199999999999999">
      <c r="B161" s="31"/>
      <c r="D161" s="145" t="s">
        <v>158</v>
      </c>
      <c r="F161" s="146" t="s">
        <v>1975</v>
      </c>
      <c r="I161" s="143"/>
      <c r="L161" s="31"/>
      <c r="M161" s="144"/>
      <c r="T161" s="52"/>
      <c r="AT161" s="16" t="s">
        <v>158</v>
      </c>
      <c r="AU161" s="16" t="s">
        <v>167</v>
      </c>
    </row>
    <row r="162" spans="2:65" s="1" customFormat="1" ht="24.15" customHeight="1">
      <c r="B162" s="31"/>
      <c r="C162" s="127" t="s">
        <v>1014</v>
      </c>
      <c r="D162" s="127" t="s">
        <v>152</v>
      </c>
      <c r="E162" s="128" t="s">
        <v>1976</v>
      </c>
      <c r="F162" s="129" t="s">
        <v>1977</v>
      </c>
      <c r="G162" s="130" t="s">
        <v>511</v>
      </c>
      <c r="H162" s="131">
        <v>0.8</v>
      </c>
      <c r="I162" s="132"/>
      <c r="J162" s="133">
        <f>ROUND(I162*H162,2)</f>
        <v>0</v>
      </c>
      <c r="K162" s="134"/>
      <c r="L162" s="31"/>
      <c r="M162" s="135" t="s">
        <v>19</v>
      </c>
      <c r="N162" s="136" t="s">
        <v>47</v>
      </c>
      <c r="P162" s="137">
        <f>O162*H162</f>
        <v>0</v>
      </c>
      <c r="Q162" s="137">
        <v>1.06277</v>
      </c>
      <c r="R162" s="137">
        <f>Q162*H162</f>
        <v>0.85021600000000008</v>
      </c>
      <c r="S162" s="137">
        <v>0</v>
      </c>
      <c r="T162" s="138">
        <f>S162*H162</f>
        <v>0</v>
      </c>
      <c r="AR162" s="139" t="s">
        <v>1091</v>
      </c>
      <c r="AT162" s="139" t="s">
        <v>152</v>
      </c>
      <c r="AU162" s="139" t="s">
        <v>167</v>
      </c>
      <c r="AY162" s="16" t="s">
        <v>149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6" t="s">
        <v>84</v>
      </c>
      <c r="BK162" s="140">
        <f>ROUND(I162*H162,2)</f>
        <v>0</v>
      </c>
      <c r="BL162" s="16" t="s">
        <v>1091</v>
      </c>
      <c r="BM162" s="139" t="s">
        <v>1978</v>
      </c>
    </row>
    <row r="163" spans="2:65" s="1" customFormat="1" ht="10.199999999999999">
      <c r="B163" s="31"/>
      <c r="D163" s="141" t="s">
        <v>157</v>
      </c>
      <c r="F163" s="142" t="s">
        <v>1979</v>
      </c>
      <c r="I163" s="143"/>
      <c r="L163" s="31"/>
      <c r="M163" s="144"/>
      <c r="T163" s="52"/>
      <c r="AT163" s="16" t="s">
        <v>157</v>
      </c>
      <c r="AU163" s="16" t="s">
        <v>167</v>
      </c>
    </row>
    <row r="164" spans="2:65" s="1" customFormat="1" ht="10.199999999999999">
      <c r="B164" s="31"/>
      <c r="D164" s="145" t="s">
        <v>158</v>
      </c>
      <c r="F164" s="146" t="s">
        <v>1980</v>
      </c>
      <c r="I164" s="143"/>
      <c r="L164" s="31"/>
      <c r="M164" s="144"/>
      <c r="T164" s="52"/>
      <c r="AT164" s="16" t="s">
        <v>158</v>
      </c>
      <c r="AU164" s="16" t="s">
        <v>167</v>
      </c>
    </row>
    <row r="165" spans="2:65" s="1" customFormat="1" ht="24.15" customHeight="1">
      <c r="B165" s="31"/>
      <c r="C165" s="127" t="s">
        <v>1019</v>
      </c>
      <c r="D165" s="127" t="s">
        <v>152</v>
      </c>
      <c r="E165" s="128" t="s">
        <v>1981</v>
      </c>
      <c r="F165" s="129" t="s">
        <v>1982</v>
      </c>
      <c r="G165" s="130" t="s">
        <v>396</v>
      </c>
      <c r="H165" s="131">
        <v>251</v>
      </c>
      <c r="I165" s="132"/>
      <c r="J165" s="133">
        <f>ROUND(I165*H165,2)</f>
        <v>0</v>
      </c>
      <c r="K165" s="134"/>
      <c r="L165" s="31"/>
      <c r="M165" s="135" t="s">
        <v>19</v>
      </c>
      <c r="N165" s="136" t="s">
        <v>47</v>
      </c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1091</v>
      </c>
      <c r="AT165" s="139" t="s">
        <v>152</v>
      </c>
      <c r="AU165" s="139" t="s">
        <v>167</v>
      </c>
      <c r="AY165" s="16" t="s">
        <v>149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6" t="s">
        <v>84</v>
      </c>
      <c r="BK165" s="140">
        <f>ROUND(I165*H165,2)</f>
        <v>0</v>
      </c>
      <c r="BL165" s="16" t="s">
        <v>1091</v>
      </c>
      <c r="BM165" s="139" t="s">
        <v>1983</v>
      </c>
    </row>
    <row r="166" spans="2:65" s="1" customFormat="1" ht="17.399999999999999">
      <c r="B166" s="31"/>
      <c r="D166" s="141" t="s">
        <v>157</v>
      </c>
      <c r="F166" s="142" t="s">
        <v>1984</v>
      </c>
      <c r="I166" s="143"/>
      <c r="L166" s="31"/>
      <c r="M166" s="144"/>
      <c r="T166" s="52"/>
      <c r="AT166" s="16" t="s">
        <v>157</v>
      </c>
      <c r="AU166" s="16" t="s">
        <v>167</v>
      </c>
    </row>
    <row r="167" spans="2:65" s="1" customFormat="1" ht="10.199999999999999">
      <c r="B167" s="31"/>
      <c r="D167" s="145" t="s">
        <v>158</v>
      </c>
      <c r="F167" s="146" t="s">
        <v>1985</v>
      </c>
      <c r="I167" s="143"/>
      <c r="L167" s="31"/>
      <c r="M167" s="144"/>
      <c r="T167" s="52"/>
      <c r="AT167" s="16" t="s">
        <v>158</v>
      </c>
      <c r="AU167" s="16" t="s">
        <v>167</v>
      </c>
    </row>
    <row r="168" spans="2:65" s="1" customFormat="1" ht="24.15" customHeight="1">
      <c r="B168" s="31"/>
      <c r="C168" s="127" t="s">
        <v>1027</v>
      </c>
      <c r="D168" s="127" t="s">
        <v>152</v>
      </c>
      <c r="E168" s="128" t="s">
        <v>1986</v>
      </c>
      <c r="F168" s="129" t="s">
        <v>1987</v>
      </c>
      <c r="G168" s="130" t="s">
        <v>396</v>
      </c>
      <c r="H168" s="131">
        <v>84</v>
      </c>
      <c r="I168" s="132"/>
      <c r="J168" s="133">
        <f>ROUND(I168*H168,2)</f>
        <v>0</v>
      </c>
      <c r="K168" s="134"/>
      <c r="L168" s="31"/>
      <c r="M168" s="135" t="s">
        <v>19</v>
      </c>
      <c r="N168" s="136" t="s">
        <v>47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AR168" s="139" t="s">
        <v>1091</v>
      </c>
      <c r="AT168" s="139" t="s">
        <v>152</v>
      </c>
      <c r="AU168" s="139" t="s">
        <v>167</v>
      </c>
      <c r="AY168" s="16" t="s">
        <v>149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6" t="s">
        <v>84</v>
      </c>
      <c r="BK168" s="140">
        <f>ROUND(I168*H168,2)</f>
        <v>0</v>
      </c>
      <c r="BL168" s="16" t="s">
        <v>1091</v>
      </c>
      <c r="BM168" s="139" t="s">
        <v>1988</v>
      </c>
    </row>
    <row r="169" spans="2:65" s="1" customFormat="1" ht="17.399999999999999">
      <c r="B169" s="31"/>
      <c r="D169" s="141" t="s">
        <v>157</v>
      </c>
      <c r="F169" s="142" t="s">
        <v>1989</v>
      </c>
      <c r="I169" s="143"/>
      <c r="L169" s="31"/>
      <c r="M169" s="144"/>
      <c r="T169" s="52"/>
      <c r="AT169" s="16" t="s">
        <v>157</v>
      </c>
      <c r="AU169" s="16" t="s">
        <v>167</v>
      </c>
    </row>
    <row r="170" spans="2:65" s="1" customFormat="1" ht="10.199999999999999">
      <c r="B170" s="31"/>
      <c r="D170" s="145" t="s">
        <v>158</v>
      </c>
      <c r="F170" s="146" t="s">
        <v>1990</v>
      </c>
      <c r="I170" s="143"/>
      <c r="L170" s="31"/>
      <c r="M170" s="144"/>
      <c r="T170" s="52"/>
      <c r="AT170" s="16" t="s">
        <v>158</v>
      </c>
      <c r="AU170" s="16" t="s">
        <v>167</v>
      </c>
    </row>
    <row r="171" spans="2:65" s="1" customFormat="1" ht="24.15" customHeight="1">
      <c r="B171" s="31"/>
      <c r="C171" s="169" t="s">
        <v>1032</v>
      </c>
      <c r="D171" s="169" t="s">
        <v>683</v>
      </c>
      <c r="E171" s="170" t="s">
        <v>1991</v>
      </c>
      <c r="F171" s="171" t="s">
        <v>1992</v>
      </c>
      <c r="G171" s="172" t="s">
        <v>396</v>
      </c>
      <c r="H171" s="173">
        <v>88</v>
      </c>
      <c r="I171" s="174"/>
      <c r="J171" s="175">
        <f>ROUND(I171*H171,2)</f>
        <v>0</v>
      </c>
      <c r="K171" s="176"/>
      <c r="L171" s="177"/>
      <c r="M171" s="178" t="s">
        <v>19</v>
      </c>
      <c r="N171" s="179" t="s">
        <v>47</v>
      </c>
      <c r="P171" s="137">
        <f>O171*H171</f>
        <v>0</v>
      </c>
      <c r="Q171" s="137">
        <v>6.8999999999999997E-4</v>
      </c>
      <c r="R171" s="137">
        <f>Q171*H171</f>
        <v>6.0719999999999996E-2</v>
      </c>
      <c r="S171" s="137">
        <v>0</v>
      </c>
      <c r="T171" s="138">
        <f>S171*H171</f>
        <v>0</v>
      </c>
      <c r="AR171" s="139" t="s">
        <v>1409</v>
      </c>
      <c r="AT171" s="139" t="s">
        <v>683</v>
      </c>
      <c r="AU171" s="139" t="s">
        <v>167</v>
      </c>
      <c r="AY171" s="16" t="s">
        <v>149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6" t="s">
        <v>84</v>
      </c>
      <c r="BK171" s="140">
        <f>ROUND(I171*H171,2)</f>
        <v>0</v>
      </c>
      <c r="BL171" s="16" t="s">
        <v>1091</v>
      </c>
      <c r="BM171" s="139" t="s">
        <v>1993</v>
      </c>
    </row>
    <row r="172" spans="2:65" s="1" customFormat="1" ht="17.399999999999999">
      <c r="B172" s="31"/>
      <c r="D172" s="141" t="s">
        <v>157</v>
      </c>
      <c r="F172" s="142" t="s">
        <v>1992</v>
      </c>
      <c r="I172" s="143"/>
      <c r="L172" s="31"/>
      <c r="M172" s="144"/>
      <c r="T172" s="52"/>
      <c r="AT172" s="16" t="s">
        <v>157</v>
      </c>
      <c r="AU172" s="16" t="s">
        <v>167</v>
      </c>
    </row>
    <row r="173" spans="2:65" s="1" customFormat="1" ht="24.15" customHeight="1">
      <c r="B173" s="31"/>
      <c r="C173" s="127" t="s">
        <v>1038</v>
      </c>
      <c r="D173" s="127" t="s">
        <v>152</v>
      </c>
      <c r="E173" s="128" t="s">
        <v>1994</v>
      </c>
      <c r="F173" s="129" t="s">
        <v>1995</v>
      </c>
      <c r="G173" s="130" t="s">
        <v>396</v>
      </c>
      <c r="H173" s="131">
        <v>320</v>
      </c>
      <c r="I173" s="132"/>
      <c r="J173" s="133">
        <f>ROUND(I173*H173,2)</f>
        <v>0</v>
      </c>
      <c r="K173" s="134"/>
      <c r="L173" s="31"/>
      <c r="M173" s="135" t="s">
        <v>19</v>
      </c>
      <c r="N173" s="136" t="s">
        <v>47</v>
      </c>
      <c r="P173" s="137">
        <f>O173*H173</f>
        <v>0</v>
      </c>
      <c r="Q173" s="137">
        <v>0</v>
      </c>
      <c r="R173" s="137">
        <f>Q173*H173</f>
        <v>0</v>
      </c>
      <c r="S173" s="137">
        <v>0</v>
      </c>
      <c r="T173" s="138">
        <f>S173*H173</f>
        <v>0</v>
      </c>
      <c r="AR173" s="139" t="s">
        <v>1091</v>
      </c>
      <c r="AT173" s="139" t="s">
        <v>152</v>
      </c>
      <c r="AU173" s="139" t="s">
        <v>167</v>
      </c>
      <c r="AY173" s="16" t="s">
        <v>149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6" t="s">
        <v>84</v>
      </c>
      <c r="BK173" s="140">
        <f>ROUND(I173*H173,2)</f>
        <v>0</v>
      </c>
      <c r="BL173" s="16" t="s">
        <v>1091</v>
      </c>
      <c r="BM173" s="139" t="s">
        <v>1996</v>
      </c>
    </row>
    <row r="174" spans="2:65" s="1" customFormat="1" ht="17.399999999999999">
      <c r="B174" s="31"/>
      <c r="D174" s="141" t="s">
        <v>157</v>
      </c>
      <c r="F174" s="142" t="s">
        <v>1997</v>
      </c>
      <c r="I174" s="143"/>
      <c r="L174" s="31"/>
      <c r="M174" s="144"/>
      <c r="T174" s="52"/>
      <c r="AT174" s="16" t="s">
        <v>157</v>
      </c>
      <c r="AU174" s="16" t="s">
        <v>167</v>
      </c>
    </row>
    <row r="175" spans="2:65" s="1" customFormat="1" ht="10.199999999999999">
      <c r="B175" s="31"/>
      <c r="D175" s="145" t="s">
        <v>158</v>
      </c>
      <c r="F175" s="146" t="s">
        <v>1998</v>
      </c>
      <c r="I175" s="143"/>
      <c r="L175" s="31"/>
      <c r="M175" s="144"/>
      <c r="T175" s="52"/>
      <c r="AT175" s="16" t="s">
        <v>158</v>
      </c>
      <c r="AU175" s="16" t="s">
        <v>167</v>
      </c>
    </row>
    <row r="176" spans="2:65" s="1" customFormat="1" ht="24.15" customHeight="1">
      <c r="B176" s="31"/>
      <c r="C176" s="169" t="s">
        <v>1043</v>
      </c>
      <c r="D176" s="169" t="s">
        <v>683</v>
      </c>
      <c r="E176" s="170" t="s">
        <v>1999</v>
      </c>
      <c r="F176" s="171" t="s">
        <v>2000</v>
      </c>
      <c r="G176" s="172" t="s">
        <v>396</v>
      </c>
      <c r="H176" s="173">
        <v>336</v>
      </c>
      <c r="I176" s="174"/>
      <c r="J176" s="175">
        <f>ROUND(I176*H176,2)</f>
        <v>0</v>
      </c>
      <c r="K176" s="176"/>
      <c r="L176" s="177"/>
      <c r="M176" s="178" t="s">
        <v>19</v>
      </c>
      <c r="N176" s="179" t="s">
        <v>47</v>
      </c>
      <c r="P176" s="137">
        <f>O176*H176</f>
        <v>0</v>
      </c>
      <c r="Q176" s="137">
        <v>4.2999999999999999E-4</v>
      </c>
      <c r="R176" s="137">
        <f>Q176*H176</f>
        <v>0.14448</v>
      </c>
      <c r="S176" s="137">
        <v>0</v>
      </c>
      <c r="T176" s="138">
        <f>S176*H176</f>
        <v>0</v>
      </c>
      <c r="AR176" s="139" t="s">
        <v>1409</v>
      </c>
      <c r="AT176" s="139" t="s">
        <v>683</v>
      </c>
      <c r="AU176" s="139" t="s">
        <v>167</v>
      </c>
      <c r="AY176" s="16" t="s">
        <v>149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6" t="s">
        <v>84</v>
      </c>
      <c r="BK176" s="140">
        <f>ROUND(I176*H176,2)</f>
        <v>0</v>
      </c>
      <c r="BL176" s="16" t="s">
        <v>1091</v>
      </c>
      <c r="BM176" s="139" t="s">
        <v>2001</v>
      </c>
    </row>
    <row r="177" spans="2:65" s="1" customFormat="1" ht="17.399999999999999">
      <c r="B177" s="31"/>
      <c r="D177" s="141" t="s">
        <v>157</v>
      </c>
      <c r="F177" s="142" t="s">
        <v>2000</v>
      </c>
      <c r="I177" s="143"/>
      <c r="L177" s="31"/>
      <c r="M177" s="144"/>
      <c r="T177" s="52"/>
      <c r="AT177" s="16" t="s">
        <v>157</v>
      </c>
      <c r="AU177" s="16" t="s">
        <v>167</v>
      </c>
    </row>
    <row r="178" spans="2:65" s="1" customFormat="1" ht="16.5" customHeight="1">
      <c r="B178" s="31"/>
      <c r="C178" s="127" t="s">
        <v>1047</v>
      </c>
      <c r="D178" s="127" t="s">
        <v>152</v>
      </c>
      <c r="E178" s="128" t="s">
        <v>2002</v>
      </c>
      <c r="F178" s="129" t="s">
        <v>2003</v>
      </c>
      <c r="G178" s="130" t="s">
        <v>404</v>
      </c>
      <c r="H178" s="131">
        <v>5.5</v>
      </c>
      <c r="I178" s="132"/>
      <c r="J178" s="133">
        <f>ROUND(I178*H178,2)</f>
        <v>0</v>
      </c>
      <c r="K178" s="134"/>
      <c r="L178" s="31"/>
      <c r="M178" s="135" t="s">
        <v>19</v>
      </c>
      <c r="N178" s="136" t="s">
        <v>47</v>
      </c>
      <c r="P178" s="137">
        <f>O178*H178</f>
        <v>0</v>
      </c>
      <c r="Q178" s="137">
        <v>0</v>
      </c>
      <c r="R178" s="137">
        <f>Q178*H178</f>
        <v>0</v>
      </c>
      <c r="S178" s="137">
        <v>2.2000000000000002</v>
      </c>
      <c r="T178" s="138">
        <f>S178*H178</f>
        <v>12.100000000000001</v>
      </c>
      <c r="AR178" s="139" t="s">
        <v>1091</v>
      </c>
      <c r="AT178" s="139" t="s">
        <v>152</v>
      </c>
      <c r="AU178" s="139" t="s">
        <v>167</v>
      </c>
      <c r="AY178" s="16" t="s">
        <v>149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6" t="s">
        <v>84</v>
      </c>
      <c r="BK178" s="140">
        <f>ROUND(I178*H178,2)</f>
        <v>0</v>
      </c>
      <c r="BL178" s="16" t="s">
        <v>1091</v>
      </c>
      <c r="BM178" s="139" t="s">
        <v>2004</v>
      </c>
    </row>
    <row r="179" spans="2:65" s="1" customFormat="1" ht="10.199999999999999">
      <c r="B179" s="31"/>
      <c r="D179" s="141" t="s">
        <v>157</v>
      </c>
      <c r="F179" s="142" t="s">
        <v>2005</v>
      </c>
      <c r="I179" s="143"/>
      <c r="L179" s="31"/>
      <c r="M179" s="144"/>
      <c r="T179" s="52"/>
      <c r="AT179" s="16" t="s">
        <v>157</v>
      </c>
      <c r="AU179" s="16" t="s">
        <v>167</v>
      </c>
    </row>
    <row r="180" spans="2:65" s="1" customFormat="1" ht="10.199999999999999">
      <c r="B180" s="31"/>
      <c r="D180" s="145" t="s">
        <v>158</v>
      </c>
      <c r="F180" s="146" t="s">
        <v>2006</v>
      </c>
      <c r="I180" s="143"/>
      <c r="L180" s="31"/>
      <c r="M180" s="144"/>
      <c r="T180" s="52"/>
      <c r="AT180" s="16" t="s">
        <v>158</v>
      </c>
      <c r="AU180" s="16" t="s">
        <v>167</v>
      </c>
    </row>
    <row r="181" spans="2:65" s="11" customFormat="1" ht="25.9" customHeight="1">
      <c r="B181" s="115"/>
      <c r="D181" s="116" t="s">
        <v>75</v>
      </c>
      <c r="E181" s="117" t="s">
        <v>585</v>
      </c>
      <c r="F181" s="117" t="s">
        <v>586</v>
      </c>
      <c r="I181" s="118"/>
      <c r="J181" s="119">
        <f>BK181</f>
        <v>0</v>
      </c>
      <c r="L181" s="115"/>
      <c r="M181" s="120"/>
      <c r="P181" s="121">
        <f>P182</f>
        <v>0</v>
      </c>
      <c r="R181" s="121">
        <f>R182</f>
        <v>0.3649</v>
      </c>
      <c r="T181" s="122">
        <f>T182</f>
        <v>0</v>
      </c>
      <c r="AR181" s="116" t="s">
        <v>86</v>
      </c>
      <c r="AT181" s="123" t="s">
        <v>75</v>
      </c>
      <c r="AU181" s="123" t="s">
        <v>76</v>
      </c>
      <c r="AY181" s="116" t="s">
        <v>149</v>
      </c>
      <c r="BK181" s="124">
        <f>BK182</f>
        <v>0</v>
      </c>
    </row>
    <row r="182" spans="2:65" s="11" customFormat="1" ht="22.8" customHeight="1">
      <c r="B182" s="115"/>
      <c r="D182" s="116" t="s">
        <v>75</v>
      </c>
      <c r="E182" s="125" t="s">
        <v>2007</v>
      </c>
      <c r="F182" s="125" t="s">
        <v>2008</v>
      </c>
      <c r="I182" s="118"/>
      <c r="J182" s="126">
        <f>BK182</f>
        <v>0</v>
      </c>
      <c r="L182" s="115"/>
      <c r="M182" s="120"/>
      <c r="P182" s="121">
        <f>SUM(P183:P202)</f>
        <v>0</v>
      </c>
      <c r="R182" s="121">
        <f>SUM(R183:R202)</f>
        <v>0.3649</v>
      </c>
      <c r="T182" s="122">
        <f>SUM(T183:T202)</f>
        <v>0</v>
      </c>
      <c r="AR182" s="116" t="s">
        <v>86</v>
      </c>
      <c r="AT182" s="123" t="s">
        <v>75</v>
      </c>
      <c r="AU182" s="123" t="s">
        <v>84</v>
      </c>
      <c r="AY182" s="116" t="s">
        <v>149</v>
      </c>
      <c r="BK182" s="124">
        <f>SUM(BK183:BK202)</f>
        <v>0</v>
      </c>
    </row>
    <row r="183" spans="2:65" s="1" customFormat="1" ht="16.5" customHeight="1">
      <c r="B183" s="31"/>
      <c r="C183" s="127" t="s">
        <v>1051</v>
      </c>
      <c r="D183" s="127" t="s">
        <v>152</v>
      </c>
      <c r="E183" s="128" t="s">
        <v>2009</v>
      </c>
      <c r="F183" s="129" t="s">
        <v>2010</v>
      </c>
      <c r="G183" s="130" t="s">
        <v>308</v>
      </c>
      <c r="H183" s="131">
        <v>59</v>
      </c>
      <c r="I183" s="132"/>
      <c r="J183" s="133">
        <f>ROUND(I183*H183,2)</f>
        <v>0</v>
      </c>
      <c r="K183" s="134"/>
      <c r="L183" s="31"/>
      <c r="M183" s="135" t="s">
        <v>19</v>
      </c>
      <c r="N183" s="136" t="s">
        <v>47</v>
      </c>
      <c r="P183" s="137">
        <f>O183*H183</f>
        <v>0</v>
      </c>
      <c r="Q183" s="137">
        <v>0</v>
      </c>
      <c r="R183" s="137">
        <f>Q183*H183</f>
        <v>0</v>
      </c>
      <c r="S183" s="137">
        <v>0</v>
      </c>
      <c r="T183" s="138">
        <f>S183*H183</f>
        <v>0</v>
      </c>
      <c r="AR183" s="139" t="s">
        <v>172</v>
      </c>
      <c r="AT183" s="139" t="s">
        <v>152</v>
      </c>
      <c r="AU183" s="139" t="s">
        <v>86</v>
      </c>
      <c r="AY183" s="16" t="s">
        <v>149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6" t="s">
        <v>84</v>
      </c>
      <c r="BK183" s="140">
        <f>ROUND(I183*H183,2)</f>
        <v>0</v>
      </c>
      <c r="BL183" s="16" t="s">
        <v>172</v>
      </c>
      <c r="BM183" s="139" t="s">
        <v>2011</v>
      </c>
    </row>
    <row r="184" spans="2:65" s="1" customFormat="1" ht="10.199999999999999">
      <c r="B184" s="31"/>
      <c r="D184" s="141" t="s">
        <v>157</v>
      </c>
      <c r="F184" s="142" t="s">
        <v>2012</v>
      </c>
      <c r="I184" s="143"/>
      <c r="L184" s="31"/>
      <c r="M184" s="144"/>
      <c r="T184" s="52"/>
      <c r="AT184" s="16" t="s">
        <v>157</v>
      </c>
      <c r="AU184" s="16" t="s">
        <v>86</v>
      </c>
    </row>
    <row r="185" spans="2:65" s="1" customFormat="1" ht="10.199999999999999">
      <c r="B185" s="31"/>
      <c r="D185" s="145" t="s">
        <v>158</v>
      </c>
      <c r="F185" s="146" t="s">
        <v>2013</v>
      </c>
      <c r="I185" s="143"/>
      <c r="L185" s="31"/>
      <c r="M185" s="144"/>
      <c r="T185" s="52"/>
      <c r="AT185" s="16" t="s">
        <v>158</v>
      </c>
      <c r="AU185" s="16" t="s">
        <v>86</v>
      </c>
    </row>
    <row r="186" spans="2:65" s="1" customFormat="1" ht="24.15" customHeight="1">
      <c r="B186" s="31"/>
      <c r="C186" s="169" t="s">
        <v>1055</v>
      </c>
      <c r="D186" s="169" t="s">
        <v>683</v>
      </c>
      <c r="E186" s="170" t="s">
        <v>2014</v>
      </c>
      <c r="F186" s="171" t="s">
        <v>2015</v>
      </c>
      <c r="G186" s="172" t="s">
        <v>308</v>
      </c>
      <c r="H186" s="173">
        <v>49</v>
      </c>
      <c r="I186" s="174"/>
      <c r="J186" s="175">
        <f>ROUND(I186*H186,2)</f>
        <v>0</v>
      </c>
      <c r="K186" s="176"/>
      <c r="L186" s="177"/>
      <c r="M186" s="178" t="s">
        <v>19</v>
      </c>
      <c r="N186" s="179" t="s">
        <v>47</v>
      </c>
      <c r="P186" s="137">
        <f>O186*H186</f>
        <v>0</v>
      </c>
      <c r="Q186" s="137">
        <v>6.9999999999999999E-4</v>
      </c>
      <c r="R186" s="137">
        <f>Q186*H186</f>
        <v>3.4299999999999997E-2</v>
      </c>
      <c r="S186" s="137">
        <v>0</v>
      </c>
      <c r="T186" s="138">
        <f>S186*H186</f>
        <v>0</v>
      </c>
      <c r="AR186" s="139" t="s">
        <v>194</v>
      </c>
      <c r="AT186" s="139" t="s">
        <v>683</v>
      </c>
      <c r="AU186" s="139" t="s">
        <v>86</v>
      </c>
      <c r="AY186" s="16" t="s">
        <v>149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6" t="s">
        <v>84</v>
      </c>
      <c r="BK186" s="140">
        <f>ROUND(I186*H186,2)</f>
        <v>0</v>
      </c>
      <c r="BL186" s="16" t="s">
        <v>172</v>
      </c>
      <c r="BM186" s="139" t="s">
        <v>2016</v>
      </c>
    </row>
    <row r="187" spans="2:65" s="1" customFormat="1" ht="17.399999999999999">
      <c r="B187" s="31"/>
      <c r="D187" s="141" t="s">
        <v>157</v>
      </c>
      <c r="F187" s="142" t="s">
        <v>2015</v>
      </c>
      <c r="I187" s="143"/>
      <c r="L187" s="31"/>
      <c r="M187" s="144"/>
      <c r="T187" s="52"/>
      <c r="AT187" s="16" t="s">
        <v>157</v>
      </c>
      <c r="AU187" s="16" t="s">
        <v>86</v>
      </c>
    </row>
    <row r="188" spans="2:65" s="1" customFormat="1" ht="16.5" customHeight="1">
      <c r="B188" s="31"/>
      <c r="C188" s="169" t="s">
        <v>1062</v>
      </c>
      <c r="D188" s="169" t="s">
        <v>683</v>
      </c>
      <c r="E188" s="170" t="s">
        <v>2017</v>
      </c>
      <c r="F188" s="171" t="s">
        <v>2018</v>
      </c>
      <c r="G188" s="172" t="s">
        <v>308</v>
      </c>
      <c r="H188" s="173">
        <v>10</v>
      </c>
      <c r="I188" s="174"/>
      <c r="J188" s="175">
        <f>ROUND(I188*H188,2)</f>
        <v>0</v>
      </c>
      <c r="K188" s="176"/>
      <c r="L188" s="177"/>
      <c r="M188" s="178" t="s">
        <v>19</v>
      </c>
      <c r="N188" s="179" t="s">
        <v>47</v>
      </c>
      <c r="P188" s="137">
        <f>O188*H188</f>
        <v>0</v>
      </c>
      <c r="Q188" s="137">
        <v>1.6000000000000001E-4</v>
      </c>
      <c r="R188" s="137">
        <f>Q188*H188</f>
        <v>1.6000000000000001E-3</v>
      </c>
      <c r="S188" s="137">
        <v>0</v>
      </c>
      <c r="T188" s="138">
        <f>S188*H188</f>
        <v>0</v>
      </c>
      <c r="AR188" s="139" t="s">
        <v>194</v>
      </c>
      <c r="AT188" s="139" t="s">
        <v>683</v>
      </c>
      <c r="AU188" s="139" t="s">
        <v>86</v>
      </c>
      <c r="AY188" s="16" t="s">
        <v>149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6" t="s">
        <v>84</v>
      </c>
      <c r="BK188" s="140">
        <f>ROUND(I188*H188,2)</f>
        <v>0</v>
      </c>
      <c r="BL188" s="16" t="s">
        <v>172</v>
      </c>
      <c r="BM188" s="139" t="s">
        <v>2019</v>
      </c>
    </row>
    <row r="189" spans="2:65" s="1" customFormat="1" ht="10.199999999999999">
      <c r="B189" s="31"/>
      <c r="D189" s="141" t="s">
        <v>157</v>
      </c>
      <c r="F189" s="142" t="s">
        <v>2018</v>
      </c>
      <c r="I189" s="143"/>
      <c r="L189" s="31"/>
      <c r="M189" s="144"/>
      <c r="T189" s="52"/>
      <c r="AT189" s="16" t="s">
        <v>157</v>
      </c>
      <c r="AU189" s="16" t="s">
        <v>86</v>
      </c>
    </row>
    <row r="190" spans="2:65" s="1" customFormat="1" ht="24.15" customHeight="1">
      <c r="B190" s="31"/>
      <c r="C190" s="127" t="s">
        <v>167</v>
      </c>
      <c r="D190" s="127" t="s">
        <v>152</v>
      </c>
      <c r="E190" s="128" t="s">
        <v>2020</v>
      </c>
      <c r="F190" s="129" t="s">
        <v>2021</v>
      </c>
      <c r="G190" s="130" t="s">
        <v>308</v>
      </c>
      <c r="H190" s="131">
        <v>21</v>
      </c>
      <c r="I190" s="132"/>
      <c r="J190" s="133">
        <f>ROUND(I190*H190,2)</f>
        <v>0</v>
      </c>
      <c r="K190" s="134"/>
      <c r="L190" s="31"/>
      <c r="M190" s="135" t="s">
        <v>19</v>
      </c>
      <c r="N190" s="136" t="s">
        <v>47</v>
      </c>
      <c r="P190" s="137">
        <f>O190*H190</f>
        <v>0</v>
      </c>
      <c r="Q190" s="137">
        <v>0</v>
      </c>
      <c r="R190" s="137">
        <f>Q190*H190</f>
        <v>0</v>
      </c>
      <c r="S190" s="137">
        <v>0</v>
      </c>
      <c r="T190" s="138">
        <f>S190*H190</f>
        <v>0</v>
      </c>
      <c r="AR190" s="139" t="s">
        <v>172</v>
      </c>
      <c r="AT190" s="139" t="s">
        <v>152</v>
      </c>
      <c r="AU190" s="139" t="s">
        <v>86</v>
      </c>
      <c r="AY190" s="16" t="s">
        <v>149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6" t="s">
        <v>84</v>
      </c>
      <c r="BK190" s="140">
        <f>ROUND(I190*H190,2)</f>
        <v>0</v>
      </c>
      <c r="BL190" s="16" t="s">
        <v>172</v>
      </c>
      <c r="BM190" s="139" t="s">
        <v>2022</v>
      </c>
    </row>
    <row r="191" spans="2:65" s="1" customFormat="1" ht="17.399999999999999">
      <c r="B191" s="31"/>
      <c r="D191" s="141" t="s">
        <v>157</v>
      </c>
      <c r="F191" s="142" t="s">
        <v>2023</v>
      </c>
      <c r="I191" s="143"/>
      <c r="L191" s="31"/>
      <c r="M191" s="144"/>
      <c r="T191" s="52"/>
      <c r="AT191" s="16" t="s">
        <v>157</v>
      </c>
      <c r="AU191" s="16" t="s">
        <v>86</v>
      </c>
    </row>
    <row r="192" spans="2:65" s="1" customFormat="1" ht="10.199999999999999">
      <c r="B192" s="31"/>
      <c r="D192" s="145" t="s">
        <v>158</v>
      </c>
      <c r="F192" s="146" t="s">
        <v>2024</v>
      </c>
      <c r="I192" s="143"/>
      <c r="L192" s="31"/>
      <c r="M192" s="144"/>
      <c r="T192" s="52"/>
      <c r="AT192" s="16" t="s">
        <v>158</v>
      </c>
      <c r="AU192" s="16" t="s">
        <v>86</v>
      </c>
    </row>
    <row r="193" spans="2:65" s="1" customFormat="1" ht="33" customHeight="1">
      <c r="B193" s="31"/>
      <c r="C193" s="127" t="s">
        <v>1068</v>
      </c>
      <c r="D193" s="127" t="s">
        <v>152</v>
      </c>
      <c r="E193" s="128" t="s">
        <v>2025</v>
      </c>
      <c r="F193" s="129" t="s">
        <v>2026</v>
      </c>
      <c r="G193" s="130" t="s">
        <v>396</v>
      </c>
      <c r="H193" s="131">
        <v>313</v>
      </c>
      <c r="I193" s="132"/>
      <c r="J193" s="133">
        <f>ROUND(I193*H193,2)</f>
        <v>0</v>
      </c>
      <c r="K193" s="134"/>
      <c r="L193" s="31"/>
      <c r="M193" s="135" t="s">
        <v>19</v>
      </c>
      <c r="N193" s="136" t="s">
        <v>47</v>
      </c>
      <c r="P193" s="137">
        <f>O193*H193</f>
        <v>0</v>
      </c>
      <c r="Q193" s="137">
        <v>0</v>
      </c>
      <c r="R193" s="137">
        <f>Q193*H193</f>
        <v>0</v>
      </c>
      <c r="S193" s="137">
        <v>0</v>
      </c>
      <c r="T193" s="138">
        <f>S193*H193</f>
        <v>0</v>
      </c>
      <c r="AR193" s="139" t="s">
        <v>172</v>
      </c>
      <c r="AT193" s="139" t="s">
        <v>152</v>
      </c>
      <c r="AU193" s="139" t="s">
        <v>86</v>
      </c>
      <c r="AY193" s="16" t="s">
        <v>149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6" t="s">
        <v>84</v>
      </c>
      <c r="BK193" s="140">
        <f>ROUND(I193*H193,2)</f>
        <v>0</v>
      </c>
      <c r="BL193" s="16" t="s">
        <v>172</v>
      </c>
      <c r="BM193" s="139" t="s">
        <v>2027</v>
      </c>
    </row>
    <row r="194" spans="2:65" s="1" customFormat="1" ht="26.1">
      <c r="B194" s="31"/>
      <c r="D194" s="141" t="s">
        <v>157</v>
      </c>
      <c r="F194" s="142" t="s">
        <v>2028</v>
      </c>
      <c r="I194" s="143"/>
      <c r="L194" s="31"/>
      <c r="M194" s="144"/>
      <c r="T194" s="52"/>
      <c r="AT194" s="16" t="s">
        <v>157</v>
      </c>
      <c r="AU194" s="16" t="s">
        <v>86</v>
      </c>
    </row>
    <row r="195" spans="2:65" s="1" customFormat="1" ht="10.199999999999999">
      <c r="B195" s="31"/>
      <c r="D195" s="145" t="s">
        <v>158</v>
      </c>
      <c r="F195" s="146" t="s">
        <v>2029</v>
      </c>
      <c r="I195" s="143"/>
      <c r="L195" s="31"/>
      <c r="M195" s="144"/>
      <c r="T195" s="52"/>
      <c r="AT195" s="16" t="s">
        <v>158</v>
      </c>
      <c r="AU195" s="16" t="s">
        <v>86</v>
      </c>
    </row>
    <row r="196" spans="2:65" s="1" customFormat="1" ht="16.5" customHeight="1">
      <c r="B196" s="31"/>
      <c r="C196" s="169" t="s">
        <v>1075</v>
      </c>
      <c r="D196" s="169" t="s">
        <v>683</v>
      </c>
      <c r="E196" s="170" t="s">
        <v>2030</v>
      </c>
      <c r="F196" s="171" t="s">
        <v>2031</v>
      </c>
      <c r="G196" s="172" t="s">
        <v>1346</v>
      </c>
      <c r="H196" s="173">
        <v>21</v>
      </c>
      <c r="I196" s="174"/>
      <c r="J196" s="175">
        <f>ROUND(I196*H196,2)</f>
        <v>0</v>
      </c>
      <c r="K196" s="176"/>
      <c r="L196" s="177"/>
      <c r="M196" s="178" t="s">
        <v>19</v>
      </c>
      <c r="N196" s="179" t="s">
        <v>47</v>
      </c>
      <c r="P196" s="137">
        <f>O196*H196</f>
        <v>0</v>
      </c>
      <c r="Q196" s="137">
        <v>1E-3</v>
      </c>
      <c r="R196" s="137">
        <f>Q196*H196</f>
        <v>2.1000000000000001E-2</v>
      </c>
      <c r="S196" s="137">
        <v>0</v>
      </c>
      <c r="T196" s="138">
        <f>S196*H196</f>
        <v>0</v>
      </c>
      <c r="AR196" s="139" t="s">
        <v>194</v>
      </c>
      <c r="AT196" s="139" t="s">
        <v>683</v>
      </c>
      <c r="AU196" s="139" t="s">
        <v>86</v>
      </c>
      <c r="AY196" s="16" t="s">
        <v>149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6" t="s">
        <v>84</v>
      </c>
      <c r="BK196" s="140">
        <f>ROUND(I196*H196,2)</f>
        <v>0</v>
      </c>
      <c r="BL196" s="16" t="s">
        <v>172</v>
      </c>
      <c r="BM196" s="139" t="s">
        <v>2032</v>
      </c>
    </row>
    <row r="197" spans="2:65" s="1" customFormat="1" ht="10.199999999999999">
      <c r="B197" s="31"/>
      <c r="D197" s="141" t="s">
        <v>157</v>
      </c>
      <c r="F197" s="142" t="s">
        <v>2031</v>
      </c>
      <c r="I197" s="143"/>
      <c r="L197" s="31"/>
      <c r="M197" s="144"/>
      <c r="T197" s="52"/>
      <c r="AT197" s="16" t="s">
        <v>157</v>
      </c>
      <c r="AU197" s="16" t="s">
        <v>86</v>
      </c>
    </row>
    <row r="198" spans="2:65" s="1" customFormat="1" ht="16.5" customHeight="1">
      <c r="B198" s="31"/>
      <c r="C198" s="169" t="s">
        <v>1080</v>
      </c>
      <c r="D198" s="169" t="s">
        <v>683</v>
      </c>
      <c r="E198" s="170" t="s">
        <v>2033</v>
      </c>
      <c r="F198" s="171" t="s">
        <v>2034</v>
      </c>
      <c r="G198" s="172" t="s">
        <v>1346</v>
      </c>
      <c r="H198" s="173">
        <v>308</v>
      </c>
      <c r="I198" s="174"/>
      <c r="J198" s="175">
        <f>ROUND(I198*H198,2)</f>
        <v>0</v>
      </c>
      <c r="K198" s="176"/>
      <c r="L198" s="177"/>
      <c r="M198" s="178" t="s">
        <v>19</v>
      </c>
      <c r="N198" s="179" t="s">
        <v>47</v>
      </c>
      <c r="P198" s="137">
        <f>O198*H198</f>
        <v>0</v>
      </c>
      <c r="Q198" s="137">
        <v>1E-3</v>
      </c>
      <c r="R198" s="137">
        <f>Q198*H198</f>
        <v>0.308</v>
      </c>
      <c r="S198" s="137">
        <v>0</v>
      </c>
      <c r="T198" s="138">
        <f>S198*H198</f>
        <v>0</v>
      </c>
      <c r="AR198" s="139" t="s">
        <v>194</v>
      </c>
      <c r="AT198" s="139" t="s">
        <v>683</v>
      </c>
      <c r="AU198" s="139" t="s">
        <v>86</v>
      </c>
      <c r="AY198" s="16" t="s">
        <v>149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6" t="s">
        <v>84</v>
      </c>
      <c r="BK198" s="140">
        <f>ROUND(I198*H198,2)</f>
        <v>0</v>
      </c>
      <c r="BL198" s="16" t="s">
        <v>172</v>
      </c>
      <c r="BM198" s="139" t="s">
        <v>2035</v>
      </c>
    </row>
    <row r="199" spans="2:65" s="1" customFormat="1" ht="10.199999999999999">
      <c r="B199" s="31"/>
      <c r="D199" s="141" t="s">
        <v>157</v>
      </c>
      <c r="F199" s="142" t="s">
        <v>2034</v>
      </c>
      <c r="I199" s="143"/>
      <c r="L199" s="31"/>
      <c r="M199" s="144"/>
      <c r="T199" s="52"/>
      <c r="AT199" s="16" t="s">
        <v>157</v>
      </c>
      <c r="AU199" s="16" t="s">
        <v>86</v>
      </c>
    </row>
    <row r="200" spans="2:65" s="1" customFormat="1" ht="16.5" customHeight="1">
      <c r="B200" s="31"/>
      <c r="C200" s="127" t="s">
        <v>248</v>
      </c>
      <c r="D200" s="127" t="s">
        <v>152</v>
      </c>
      <c r="E200" s="128" t="s">
        <v>2036</v>
      </c>
      <c r="F200" s="129" t="s">
        <v>2037</v>
      </c>
      <c r="G200" s="130" t="s">
        <v>2038</v>
      </c>
      <c r="H200" s="131">
        <v>16</v>
      </c>
      <c r="I200" s="132"/>
      <c r="J200" s="133">
        <f>ROUND(I200*H200,2)</f>
        <v>0</v>
      </c>
      <c r="K200" s="134"/>
      <c r="L200" s="31"/>
      <c r="M200" s="135" t="s">
        <v>19</v>
      </c>
      <c r="N200" s="136" t="s">
        <v>47</v>
      </c>
      <c r="P200" s="137">
        <f>O200*H200</f>
        <v>0</v>
      </c>
      <c r="Q200" s="137">
        <v>0</v>
      </c>
      <c r="R200" s="137">
        <f>Q200*H200</f>
        <v>0</v>
      </c>
      <c r="S200" s="137">
        <v>0</v>
      </c>
      <c r="T200" s="138">
        <f>S200*H200</f>
        <v>0</v>
      </c>
      <c r="AR200" s="139" t="s">
        <v>242</v>
      </c>
      <c r="AT200" s="139" t="s">
        <v>152</v>
      </c>
      <c r="AU200" s="139" t="s">
        <v>86</v>
      </c>
      <c r="AY200" s="16" t="s">
        <v>149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6" t="s">
        <v>84</v>
      </c>
      <c r="BK200" s="140">
        <f>ROUND(I200*H200,2)</f>
        <v>0</v>
      </c>
      <c r="BL200" s="16" t="s">
        <v>242</v>
      </c>
      <c r="BM200" s="139" t="s">
        <v>2039</v>
      </c>
    </row>
    <row r="201" spans="2:65" s="1" customFormat="1" ht="34.799999999999997">
      <c r="B201" s="31"/>
      <c r="D201" s="141" t="s">
        <v>157</v>
      </c>
      <c r="F201" s="142" t="s">
        <v>2040</v>
      </c>
      <c r="I201" s="143"/>
      <c r="L201" s="31"/>
      <c r="M201" s="144"/>
      <c r="T201" s="52"/>
      <c r="AT201" s="16" t="s">
        <v>157</v>
      </c>
      <c r="AU201" s="16" t="s">
        <v>86</v>
      </c>
    </row>
    <row r="202" spans="2:65" s="1" customFormat="1" ht="27">
      <c r="B202" s="31"/>
      <c r="D202" s="141" t="s">
        <v>160</v>
      </c>
      <c r="F202" s="147" t="s">
        <v>2041</v>
      </c>
      <c r="I202" s="143"/>
      <c r="L202" s="31"/>
      <c r="M202" s="144"/>
      <c r="T202" s="52"/>
      <c r="AT202" s="16" t="s">
        <v>160</v>
      </c>
      <c r="AU202" s="16" t="s">
        <v>86</v>
      </c>
    </row>
    <row r="203" spans="2:65" s="11" customFormat="1" ht="25.9" customHeight="1">
      <c r="B203" s="115"/>
      <c r="D203" s="116" t="s">
        <v>75</v>
      </c>
      <c r="E203" s="117" t="s">
        <v>683</v>
      </c>
      <c r="F203" s="117" t="s">
        <v>1199</v>
      </c>
      <c r="I203" s="118"/>
      <c r="J203" s="119">
        <f>BK203</f>
        <v>0</v>
      </c>
      <c r="L203" s="115"/>
      <c r="M203" s="120"/>
      <c r="P203" s="121">
        <f>P204</f>
        <v>0</v>
      </c>
      <c r="R203" s="121">
        <f>R204</f>
        <v>1.5136299999999998</v>
      </c>
      <c r="T203" s="122">
        <f>T204</f>
        <v>0</v>
      </c>
      <c r="AR203" s="116" t="s">
        <v>167</v>
      </c>
      <c r="AT203" s="123" t="s">
        <v>75</v>
      </c>
      <c r="AU203" s="123" t="s">
        <v>76</v>
      </c>
      <c r="AY203" s="116" t="s">
        <v>149</v>
      </c>
      <c r="BK203" s="124">
        <f>BK204</f>
        <v>0</v>
      </c>
    </row>
    <row r="204" spans="2:65" s="11" customFormat="1" ht="22.8" customHeight="1">
      <c r="B204" s="115"/>
      <c r="D204" s="116" t="s">
        <v>75</v>
      </c>
      <c r="E204" s="125" t="s">
        <v>2042</v>
      </c>
      <c r="F204" s="125" t="s">
        <v>2043</v>
      </c>
      <c r="I204" s="118"/>
      <c r="J204" s="126">
        <f>BK204</f>
        <v>0</v>
      </c>
      <c r="L204" s="115"/>
      <c r="M204" s="120"/>
      <c r="P204" s="121">
        <f>SUM(P205:P271)</f>
        <v>0</v>
      </c>
      <c r="R204" s="121">
        <f>SUM(R205:R271)</f>
        <v>1.5136299999999998</v>
      </c>
      <c r="T204" s="122">
        <f>SUM(T205:T271)</f>
        <v>0</v>
      </c>
      <c r="AR204" s="116" t="s">
        <v>167</v>
      </c>
      <c r="AT204" s="123" t="s">
        <v>75</v>
      </c>
      <c r="AU204" s="123" t="s">
        <v>84</v>
      </c>
      <c r="AY204" s="116" t="s">
        <v>149</v>
      </c>
      <c r="BK204" s="124">
        <f>SUM(BK205:BK271)</f>
        <v>0</v>
      </c>
    </row>
    <row r="205" spans="2:65" s="1" customFormat="1" ht="24.15" customHeight="1">
      <c r="B205" s="31"/>
      <c r="C205" s="127" t="s">
        <v>1085</v>
      </c>
      <c r="D205" s="127" t="s">
        <v>152</v>
      </c>
      <c r="E205" s="128" t="s">
        <v>2044</v>
      </c>
      <c r="F205" s="129" t="s">
        <v>2045</v>
      </c>
      <c r="G205" s="130" t="s">
        <v>308</v>
      </c>
      <c r="H205" s="131">
        <v>7</v>
      </c>
      <c r="I205" s="132"/>
      <c r="J205" s="133">
        <f>ROUND(I205*H205,2)</f>
        <v>0</v>
      </c>
      <c r="K205" s="134"/>
      <c r="L205" s="31"/>
      <c r="M205" s="135" t="s">
        <v>19</v>
      </c>
      <c r="N205" s="136" t="s">
        <v>47</v>
      </c>
      <c r="P205" s="137">
        <f>O205*H205</f>
        <v>0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AR205" s="139" t="s">
        <v>1091</v>
      </c>
      <c r="AT205" s="139" t="s">
        <v>152</v>
      </c>
      <c r="AU205" s="139" t="s">
        <v>86</v>
      </c>
      <c r="AY205" s="16" t="s">
        <v>149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6" t="s">
        <v>84</v>
      </c>
      <c r="BK205" s="140">
        <f>ROUND(I205*H205,2)</f>
        <v>0</v>
      </c>
      <c r="BL205" s="16" t="s">
        <v>1091</v>
      </c>
      <c r="BM205" s="139" t="s">
        <v>2046</v>
      </c>
    </row>
    <row r="206" spans="2:65" s="1" customFormat="1" ht="26.1">
      <c r="B206" s="31"/>
      <c r="D206" s="141" t="s">
        <v>157</v>
      </c>
      <c r="F206" s="142" t="s">
        <v>2047</v>
      </c>
      <c r="I206" s="143"/>
      <c r="L206" s="31"/>
      <c r="M206" s="144"/>
      <c r="T206" s="52"/>
      <c r="AT206" s="16" t="s">
        <v>157</v>
      </c>
      <c r="AU206" s="16" t="s">
        <v>86</v>
      </c>
    </row>
    <row r="207" spans="2:65" s="1" customFormat="1" ht="10.199999999999999">
      <c r="B207" s="31"/>
      <c r="D207" s="145" t="s">
        <v>158</v>
      </c>
      <c r="F207" s="146" t="s">
        <v>2048</v>
      </c>
      <c r="I207" s="143"/>
      <c r="L207" s="31"/>
      <c r="M207" s="144"/>
      <c r="T207" s="52"/>
      <c r="AT207" s="16" t="s">
        <v>158</v>
      </c>
      <c r="AU207" s="16" t="s">
        <v>86</v>
      </c>
    </row>
    <row r="208" spans="2:65" s="1" customFormat="1" ht="21.75" customHeight="1">
      <c r="B208" s="31"/>
      <c r="C208" s="169" t="s">
        <v>254</v>
      </c>
      <c r="D208" s="169" t="s">
        <v>683</v>
      </c>
      <c r="E208" s="170" t="s">
        <v>2049</v>
      </c>
      <c r="F208" s="171" t="s">
        <v>2050</v>
      </c>
      <c r="G208" s="172" t="s">
        <v>308</v>
      </c>
      <c r="H208" s="173">
        <v>7</v>
      </c>
      <c r="I208" s="174"/>
      <c r="J208" s="175">
        <f>ROUND(I208*H208,2)</f>
        <v>0</v>
      </c>
      <c r="K208" s="176"/>
      <c r="L208" s="177"/>
      <c r="M208" s="178" t="s">
        <v>19</v>
      </c>
      <c r="N208" s="179" t="s">
        <v>47</v>
      </c>
      <c r="P208" s="137">
        <f>O208*H208</f>
        <v>0</v>
      </c>
      <c r="Q208" s="137">
        <v>0.127</v>
      </c>
      <c r="R208" s="137">
        <f>Q208*H208</f>
        <v>0.88900000000000001</v>
      </c>
      <c r="S208" s="137">
        <v>0</v>
      </c>
      <c r="T208" s="138">
        <f>S208*H208</f>
        <v>0</v>
      </c>
      <c r="AR208" s="139" t="s">
        <v>1409</v>
      </c>
      <c r="AT208" s="139" t="s">
        <v>683</v>
      </c>
      <c r="AU208" s="139" t="s">
        <v>86</v>
      </c>
      <c r="AY208" s="16" t="s">
        <v>149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6" t="s">
        <v>84</v>
      </c>
      <c r="BK208" s="140">
        <f>ROUND(I208*H208,2)</f>
        <v>0</v>
      </c>
      <c r="BL208" s="16" t="s">
        <v>1091</v>
      </c>
      <c r="BM208" s="139" t="s">
        <v>2051</v>
      </c>
    </row>
    <row r="209" spans="2:65" s="1" customFormat="1" ht="10.199999999999999">
      <c r="B209" s="31"/>
      <c r="D209" s="141" t="s">
        <v>157</v>
      </c>
      <c r="F209" s="142" t="s">
        <v>2050</v>
      </c>
      <c r="I209" s="143"/>
      <c r="L209" s="31"/>
      <c r="M209" s="144"/>
      <c r="T209" s="52"/>
      <c r="AT209" s="16" t="s">
        <v>157</v>
      </c>
      <c r="AU209" s="16" t="s">
        <v>86</v>
      </c>
    </row>
    <row r="210" spans="2:65" s="1" customFormat="1" ht="18">
      <c r="B210" s="31"/>
      <c r="D210" s="141" t="s">
        <v>160</v>
      </c>
      <c r="F210" s="147" t="s">
        <v>2052</v>
      </c>
      <c r="I210" s="143"/>
      <c r="L210" s="31"/>
      <c r="M210" s="144"/>
      <c r="T210" s="52"/>
      <c r="AT210" s="16" t="s">
        <v>160</v>
      </c>
      <c r="AU210" s="16" t="s">
        <v>86</v>
      </c>
    </row>
    <row r="211" spans="2:65" s="1" customFormat="1" ht="24.15" customHeight="1">
      <c r="B211" s="31"/>
      <c r="C211" s="127" t="s">
        <v>1091</v>
      </c>
      <c r="D211" s="127" t="s">
        <v>152</v>
      </c>
      <c r="E211" s="128" t="s">
        <v>2053</v>
      </c>
      <c r="F211" s="129" t="s">
        <v>2054</v>
      </c>
      <c r="G211" s="130" t="s">
        <v>308</v>
      </c>
      <c r="H211" s="131">
        <v>5</v>
      </c>
      <c r="I211" s="132"/>
      <c r="J211" s="133">
        <f>ROUND(I211*H211,2)</f>
        <v>0</v>
      </c>
      <c r="K211" s="134"/>
      <c r="L211" s="31"/>
      <c r="M211" s="135" t="s">
        <v>19</v>
      </c>
      <c r="N211" s="136" t="s">
        <v>47</v>
      </c>
      <c r="P211" s="137">
        <f>O211*H211</f>
        <v>0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AR211" s="139" t="s">
        <v>1091</v>
      </c>
      <c r="AT211" s="139" t="s">
        <v>152</v>
      </c>
      <c r="AU211" s="139" t="s">
        <v>86</v>
      </c>
      <c r="AY211" s="16" t="s">
        <v>149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6" t="s">
        <v>84</v>
      </c>
      <c r="BK211" s="140">
        <f>ROUND(I211*H211,2)</f>
        <v>0</v>
      </c>
      <c r="BL211" s="16" t="s">
        <v>1091</v>
      </c>
      <c r="BM211" s="139" t="s">
        <v>2055</v>
      </c>
    </row>
    <row r="212" spans="2:65" s="1" customFormat="1" ht="43.5">
      <c r="B212" s="31"/>
      <c r="D212" s="141" t="s">
        <v>157</v>
      </c>
      <c r="F212" s="142" t="s">
        <v>2056</v>
      </c>
      <c r="I212" s="143"/>
      <c r="L212" s="31"/>
      <c r="M212" s="144"/>
      <c r="T212" s="52"/>
      <c r="AT212" s="16" t="s">
        <v>157</v>
      </c>
      <c r="AU212" s="16" t="s">
        <v>86</v>
      </c>
    </row>
    <row r="213" spans="2:65" s="1" customFormat="1" ht="10.199999999999999">
      <c r="B213" s="31"/>
      <c r="D213" s="145" t="s">
        <v>158</v>
      </c>
      <c r="F213" s="146" t="s">
        <v>2057</v>
      </c>
      <c r="I213" s="143"/>
      <c r="L213" s="31"/>
      <c r="M213" s="144"/>
      <c r="T213" s="52"/>
      <c r="AT213" s="16" t="s">
        <v>158</v>
      </c>
      <c r="AU213" s="16" t="s">
        <v>86</v>
      </c>
    </row>
    <row r="214" spans="2:65" s="1" customFormat="1" ht="16.5" customHeight="1">
      <c r="B214" s="31"/>
      <c r="C214" s="169" t="s">
        <v>262</v>
      </c>
      <c r="D214" s="169" t="s">
        <v>683</v>
      </c>
      <c r="E214" s="170" t="s">
        <v>2058</v>
      </c>
      <c r="F214" s="171" t="s">
        <v>2059</v>
      </c>
      <c r="G214" s="172" t="s">
        <v>308</v>
      </c>
      <c r="H214" s="173">
        <v>1</v>
      </c>
      <c r="I214" s="174"/>
      <c r="J214" s="175">
        <f>ROUND(I214*H214,2)</f>
        <v>0</v>
      </c>
      <c r="K214" s="176"/>
      <c r="L214" s="177"/>
      <c r="M214" s="178" t="s">
        <v>19</v>
      </c>
      <c r="N214" s="179" t="s">
        <v>47</v>
      </c>
      <c r="P214" s="137">
        <f>O214*H214</f>
        <v>0</v>
      </c>
      <c r="Q214" s="137">
        <v>0.127</v>
      </c>
      <c r="R214" s="137">
        <f>Q214*H214</f>
        <v>0.127</v>
      </c>
      <c r="S214" s="137">
        <v>0</v>
      </c>
      <c r="T214" s="138">
        <f>S214*H214</f>
        <v>0</v>
      </c>
      <c r="AR214" s="139" t="s">
        <v>1409</v>
      </c>
      <c r="AT214" s="139" t="s">
        <v>683</v>
      </c>
      <c r="AU214" s="139" t="s">
        <v>86</v>
      </c>
      <c r="AY214" s="16" t="s">
        <v>149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6" t="s">
        <v>84</v>
      </c>
      <c r="BK214" s="140">
        <f>ROUND(I214*H214,2)</f>
        <v>0</v>
      </c>
      <c r="BL214" s="16" t="s">
        <v>1091</v>
      </c>
      <c r="BM214" s="139" t="s">
        <v>2060</v>
      </c>
    </row>
    <row r="215" spans="2:65" s="1" customFormat="1" ht="10.199999999999999">
      <c r="B215" s="31"/>
      <c r="D215" s="141" t="s">
        <v>157</v>
      </c>
      <c r="F215" s="142" t="s">
        <v>2059</v>
      </c>
      <c r="I215" s="143"/>
      <c r="L215" s="31"/>
      <c r="M215" s="144"/>
      <c r="T215" s="52"/>
      <c r="AT215" s="16" t="s">
        <v>157</v>
      </c>
      <c r="AU215" s="16" t="s">
        <v>86</v>
      </c>
    </row>
    <row r="216" spans="2:65" s="1" customFormat="1" ht="18">
      <c r="B216" s="31"/>
      <c r="D216" s="141" t="s">
        <v>160</v>
      </c>
      <c r="F216" s="147" t="s">
        <v>2052</v>
      </c>
      <c r="I216" s="143"/>
      <c r="L216" s="31"/>
      <c r="M216" s="144"/>
      <c r="T216" s="52"/>
      <c r="AT216" s="16" t="s">
        <v>160</v>
      </c>
      <c r="AU216" s="16" t="s">
        <v>86</v>
      </c>
    </row>
    <row r="217" spans="2:65" s="1" customFormat="1" ht="24.15" customHeight="1">
      <c r="B217" s="31"/>
      <c r="C217" s="127" t="s">
        <v>1113</v>
      </c>
      <c r="D217" s="127" t="s">
        <v>152</v>
      </c>
      <c r="E217" s="128" t="s">
        <v>2061</v>
      </c>
      <c r="F217" s="129" t="s">
        <v>2062</v>
      </c>
      <c r="G217" s="130" t="s">
        <v>308</v>
      </c>
      <c r="H217" s="131">
        <v>1</v>
      </c>
      <c r="I217" s="132"/>
      <c r="J217" s="133">
        <f>ROUND(I217*H217,2)</f>
        <v>0</v>
      </c>
      <c r="K217" s="134"/>
      <c r="L217" s="31"/>
      <c r="M217" s="135" t="s">
        <v>19</v>
      </c>
      <c r="N217" s="136" t="s">
        <v>47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AR217" s="139" t="s">
        <v>1091</v>
      </c>
      <c r="AT217" s="139" t="s">
        <v>152</v>
      </c>
      <c r="AU217" s="139" t="s">
        <v>86</v>
      </c>
      <c r="AY217" s="16" t="s">
        <v>149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6" t="s">
        <v>84</v>
      </c>
      <c r="BK217" s="140">
        <f>ROUND(I217*H217,2)</f>
        <v>0</v>
      </c>
      <c r="BL217" s="16" t="s">
        <v>1091</v>
      </c>
      <c r="BM217" s="139" t="s">
        <v>2063</v>
      </c>
    </row>
    <row r="218" spans="2:65" s="1" customFormat="1" ht="26.1">
      <c r="B218" s="31"/>
      <c r="D218" s="141" t="s">
        <v>157</v>
      </c>
      <c r="F218" s="142" t="s">
        <v>2047</v>
      </c>
      <c r="I218" s="143"/>
      <c r="L218" s="31"/>
      <c r="M218" s="144"/>
      <c r="T218" s="52"/>
      <c r="AT218" s="16" t="s">
        <v>157</v>
      </c>
      <c r="AU218" s="16" t="s">
        <v>86</v>
      </c>
    </row>
    <row r="219" spans="2:65" s="1" customFormat="1" ht="10.199999999999999">
      <c r="B219" s="31"/>
      <c r="D219" s="145" t="s">
        <v>158</v>
      </c>
      <c r="F219" s="146" t="s">
        <v>2064</v>
      </c>
      <c r="I219" s="143"/>
      <c r="L219" s="31"/>
      <c r="M219" s="144"/>
      <c r="T219" s="52"/>
      <c r="AT219" s="16" t="s">
        <v>158</v>
      </c>
      <c r="AU219" s="16" t="s">
        <v>86</v>
      </c>
    </row>
    <row r="220" spans="2:65" s="1" customFormat="1" ht="16.5" customHeight="1">
      <c r="B220" s="31"/>
      <c r="C220" s="127" t="s">
        <v>7</v>
      </c>
      <c r="D220" s="127" t="s">
        <v>152</v>
      </c>
      <c r="E220" s="128" t="s">
        <v>2065</v>
      </c>
      <c r="F220" s="129" t="s">
        <v>2066</v>
      </c>
      <c r="G220" s="130" t="s">
        <v>308</v>
      </c>
      <c r="H220" s="131">
        <v>8</v>
      </c>
      <c r="I220" s="132"/>
      <c r="J220" s="133">
        <f>ROUND(I220*H220,2)</f>
        <v>0</v>
      </c>
      <c r="K220" s="134"/>
      <c r="L220" s="31"/>
      <c r="M220" s="135" t="s">
        <v>19</v>
      </c>
      <c r="N220" s="136" t="s">
        <v>47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1091</v>
      </c>
      <c r="AT220" s="139" t="s">
        <v>152</v>
      </c>
      <c r="AU220" s="139" t="s">
        <v>86</v>
      </c>
      <c r="AY220" s="16" t="s">
        <v>149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6" t="s">
        <v>84</v>
      </c>
      <c r="BK220" s="140">
        <f>ROUND(I220*H220,2)</f>
        <v>0</v>
      </c>
      <c r="BL220" s="16" t="s">
        <v>1091</v>
      </c>
      <c r="BM220" s="139" t="s">
        <v>2067</v>
      </c>
    </row>
    <row r="221" spans="2:65" s="1" customFormat="1" ht="10.199999999999999">
      <c r="B221" s="31"/>
      <c r="D221" s="141" t="s">
        <v>157</v>
      </c>
      <c r="F221" s="142" t="s">
        <v>2068</v>
      </c>
      <c r="I221" s="143"/>
      <c r="L221" s="31"/>
      <c r="M221" s="144"/>
      <c r="T221" s="52"/>
      <c r="AT221" s="16" t="s">
        <v>157</v>
      </c>
      <c r="AU221" s="16" t="s">
        <v>86</v>
      </c>
    </row>
    <row r="222" spans="2:65" s="1" customFormat="1" ht="10.199999999999999">
      <c r="B222" s="31"/>
      <c r="D222" s="145" t="s">
        <v>158</v>
      </c>
      <c r="F222" s="146" t="s">
        <v>2069</v>
      </c>
      <c r="I222" s="143"/>
      <c r="L222" s="31"/>
      <c r="M222" s="144"/>
      <c r="T222" s="52"/>
      <c r="AT222" s="16" t="s">
        <v>158</v>
      </c>
      <c r="AU222" s="16" t="s">
        <v>86</v>
      </c>
    </row>
    <row r="223" spans="2:65" s="1" customFormat="1" ht="16.5" customHeight="1">
      <c r="B223" s="31"/>
      <c r="C223" s="169" t="s">
        <v>438</v>
      </c>
      <c r="D223" s="169" t="s">
        <v>683</v>
      </c>
      <c r="E223" s="170" t="s">
        <v>2070</v>
      </c>
      <c r="F223" s="171" t="s">
        <v>2071</v>
      </c>
      <c r="G223" s="172" t="s">
        <v>308</v>
      </c>
      <c r="H223" s="173">
        <v>1</v>
      </c>
      <c r="I223" s="174"/>
      <c r="J223" s="175">
        <f>ROUND(I223*H223,2)</f>
        <v>0</v>
      </c>
      <c r="K223" s="176"/>
      <c r="L223" s="177"/>
      <c r="M223" s="178" t="s">
        <v>19</v>
      </c>
      <c r="N223" s="179" t="s">
        <v>47</v>
      </c>
      <c r="P223" s="137">
        <f>O223*H223</f>
        <v>0</v>
      </c>
      <c r="Q223" s="137">
        <v>1E-3</v>
      </c>
      <c r="R223" s="137">
        <f>Q223*H223</f>
        <v>1E-3</v>
      </c>
      <c r="S223" s="137">
        <v>0</v>
      </c>
      <c r="T223" s="138">
        <f>S223*H223</f>
        <v>0</v>
      </c>
      <c r="AR223" s="139" t="s">
        <v>2072</v>
      </c>
      <c r="AT223" s="139" t="s">
        <v>683</v>
      </c>
      <c r="AU223" s="139" t="s">
        <v>86</v>
      </c>
      <c r="AY223" s="16" t="s">
        <v>149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6" t="s">
        <v>84</v>
      </c>
      <c r="BK223" s="140">
        <f>ROUND(I223*H223,2)</f>
        <v>0</v>
      </c>
      <c r="BL223" s="16" t="s">
        <v>2072</v>
      </c>
      <c r="BM223" s="139" t="s">
        <v>2073</v>
      </c>
    </row>
    <row r="224" spans="2:65" s="1" customFormat="1" ht="10.199999999999999">
      <c r="B224" s="31"/>
      <c r="D224" s="141" t="s">
        <v>157</v>
      </c>
      <c r="F224" s="142" t="s">
        <v>2074</v>
      </c>
      <c r="I224" s="143"/>
      <c r="L224" s="31"/>
      <c r="M224" s="144"/>
      <c r="T224" s="52"/>
      <c r="AT224" s="16" t="s">
        <v>157</v>
      </c>
      <c r="AU224" s="16" t="s">
        <v>86</v>
      </c>
    </row>
    <row r="225" spans="2:65" s="1" customFormat="1" ht="33" customHeight="1">
      <c r="B225" s="31"/>
      <c r="C225" s="127" t="s">
        <v>1179</v>
      </c>
      <c r="D225" s="127" t="s">
        <v>152</v>
      </c>
      <c r="E225" s="128" t="s">
        <v>2075</v>
      </c>
      <c r="F225" s="129" t="s">
        <v>2076</v>
      </c>
      <c r="G225" s="130" t="s">
        <v>308</v>
      </c>
      <c r="H225" s="131">
        <v>3</v>
      </c>
      <c r="I225" s="132"/>
      <c r="J225" s="133">
        <f>ROUND(I225*H225,2)</f>
        <v>0</v>
      </c>
      <c r="K225" s="134"/>
      <c r="L225" s="31"/>
      <c r="M225" s="135" t="s">
        <v>19</v>
      </c>
      <c r="N225" s="136" t="s">
        <v>47</v>
      </c>
      <c r="P225" s="137">
        <f>O225*H225</f>
        <v>0</v>
      </c>
      <c r="Q225" s="137">
        <v>0</v>
      </c>
      <c r="R225" s="137">
        <f>Q225*H225</f>
        <v>0</v>
      </c>
      <c r="S225" s="137">
        <v>0</v>
      </c>
      <c r="T225" s="138">
        <f>S225*H225</f>
        <v>0</v>
      </c>
      <c r="AR225" s="139" t="s">
        <v>172</v>
      </c>
      <c r="AT225" s="139" t="s">
        <v>152</v>
      </c>
      <c r="AU225" s="139" t="s">
        <v>86</v>
      </c>
      <c r="AY225" s="16" t="s">
        <v>149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6" t="s">
        <v>84</v>
      </c>
      <c r="BK225" s="140">
        <f>ROUND(I225*H225,2)</f>
        <v>0</v>
      </c>
      <c r="BL225" s="16" t="s">
        <v>172</v>
      </c>
      <c r="BM225" s="139" t="s">
        <v>2077</v>
      </c>
    </row>
    <row r="226" spans="2:65" s="1" customFormat="1" ht="17.399999999999999">
      <c r="B226" s="31"/>
      <c r="D226" s="141" t="s">
        <v>157</v>
      </c>
      <c r="F226" s="142" t="s">
        <v>2078</v>
      </c>
      <c r="I226" s="143"/>
      <c r="L226" s="31"/>
      <c r="M226" s="144"/>
      <c r="T226" s="52"/>
      <c r="AT226" s="16" t="s">
        <v>157</v>
      </c>
      <c r="AU226" s="16" t="s">
        <v>86</v>
      </c>
    </row>
    <row r="227" spans="2:65" s="1" customFormat="1" ht="10.199999999999999">
      <c r="B227" s="31"/>
      <c r="D227" s="145" t="s">
        <v>158</v>
      </c>
      <c r="F227" s="146" t="s">
        <v>2079</v>
      </c>
      <c r="I227" s="143"/>
      <c r="L227" s="31"/>
      <c r="M227" s="144"/>
      <c r="T227" s="52"/>
      <c r="AT227" s="16" t="s">
        <v>158</v>
      </c>
      <c r="AU227" s="16" t="s">
        <v>86</v>
      </c>
    </row>
    <row r="228" spans="2:65" s="1" customFormat="1" ht="24.15" customHeight="1">
      <c r="B228" s="31"/>
      <c r="C228" s="169" t="s">
        <v>1184</v>
      </c>
      <c r="D228" s="169" t="s">
        <v>683</v>
      </c>
      <c r="E228" s="170" t="s">
        <v>2080</v>
      </c>
      <c r="F228" s="171" t="s">
        <v>2081</v>
      </c>
      <c r="G228" s="172" t="s">
        <v>308</v>
      </c>
      <c r="H228" s="173">
        <v>3</v>
      </c>
      <c r="I228" s="174"/>
      <c r="J228" s="175">
        <f>ROUND(I228*H228,2)</f>
        <v>0</v>
      </c>
      <c r="K228" s="176"/>
      <c r="L228" s="177"/>
      <c r="M228" s="178" t="s">
        <v>19</v>
      </c>
      <c r="N228" s="179" t="s">
        <v>47</v>
      </c>
      <c r="P228" s="137">
        <f>O228*H228</f>
        <v>0</v>
      </c>
      <c r="Q228" s="137">
        <v>8.0999999999999996E-3</v>
      </c>
      <c r="R228" s="137">
        <f>Q228*H228</f>
        <v>2.4299999999999999E-2</v>
      </c>
      <c r="S228" s="137">
        <v>0</v>
      </c>
      <c r="T228" s="138">
        <f>S228*H228</f>
        <v>0</v>
      </c>
      <c r="AR228" s="139" t="s">
        <v>194</v>
      </c>
      <c r="AT228" s="139" t="s">
        <v>683</v>
      </c>
      <c r="AU228" s="139" t="s">
        <v>86</v>
      </c>
      <c r="AY228" s="16" t="s">
        <v>149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6" t="s">
        <v>84</v>
      </c>
      <c r="BK228" s="140">
        <f>ROUND(I228*H228,2)</f>
        <v>0</v>
      </c>
      <c r="BL228" s="16" t="s">
        <v>172</v>
      </c>
      <c r="BM228" s="139" t="s">
        <v>2082</v>
      </c>
    </row>
    <row r="229" spans="2:65" s="1" customFormat="1" ht="10.199999999999999">
      <c r="B229" s="31"/>
      <c r="D229" s="141" t="s">
        <v>157</v>
      </c>
      <c r="F229" s="142" t="s">
        <v>2081</v>
      </c>
      <c r="I229" s="143"/>
      <c r="L229" s="31"/>
      <c r="M229" s="144"/>
      <c r="T229" s="52"/>
      <c r="AT229" s="16" t="s">
        <v>157</v>
      </c>
      <c r="AU229" s="16" t="s">
        <v>86</v>
      </c>
    </row>
    <row r="230" spans="2:65" s="1" customFormat="1" ht="33" customHeight="1">
      <c r="B230" s="31"/>
      <c r="C230" s="127" t="s">
        <v>1122</v>
      </c>
      <c r="D230" s="127" t="s">
        <v>152</v>
      </c>
      <c r="E230" s="128" t="s">
        <v>2083</v>
      </c>
      <c r="F230" s="129" t="s">
        <v>2084</v>
      </c>
      <c r="G230" s="130" t="s">
        <v>308</v>
      </c>
      <c r="H230" s="131">
        <v>12</v>
      </c>
      <c r="I230" s="132"/>
      <c r="J230" s="133">
        <f>ROUND(I230*H230,2)</f>
        <v>0</v>
      </c>
      <c r="K230" s="134"/>
      <c r="L230" s="31"/>
      <c r="M230" s="135" t="s">
        <v>19</v>
      </c>
      <c r="N230" s="136" t="s">
        <v>47</v>
      </c>
      <c r="P230" s="137">
        <f>O230*H230</f>
        <v>0</v>
      </c>
      <c r="Q230" s="137">
        <v>0</v>
      </c>
      <c r="R230" s="137">
        <f>Q230*H230</f>
        <v>0</v>
      </c>
      <c r="S230" s="137">
        <v>0</v>
      </c>
      <c r="T230" s="138">
        <f>S230*H230</f>
        <v>0</v>
      </c>
      <c r="AR230" s="139" t="s">
        <v>1091</v>
      </c>
      <c r="AT230" s="139" t="s">
        <v>152</v>
      </c>
      <c r="AU230" s="139" t="s">
        <v>86</v>
      </c>
      <c r="AY230" s="16" t="s">
        <v>149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6" t="s">
        <v>84</v>
      </c>
      <c r="BK230" s="140">
        <f>ROUND(I230*H230,2)</f>
        <v>0</v>
      </c>
      <c r="BL230" s="16" t="s">
        <v>1091</v>
      </c>
      <c r="BM230" s="139" t="s">
        <v>2085</v>
      </c>
    </row>
    <row r="231" spans="2:65" s="1" customFormat="1" ht="17.399999999999999">
      <c r="B231" s="31"/>
      <c r="D231" s="141" t="s">
        <v>157</v>
      </c>
      <c r="F231" s="142" t="s">
        <v>2084</v>
      </c>
      <c r="I231" s="143"/>
      <c r="L231" s="31"/>
      <c r="M231" s="144"/>
      <c r="T231" s="52"/>
      <c r="AT231" s="16" t="s">
        <v>157</v>
      </c>
      <c r="AU231" s="16" t="s">
        <v>86</v>
      </c>
    </row>
    <row r="232" spans="2:65" s="1" customFormat="1" ht="10.199999999999999">
      <c r="B232" s="31"/>
      <c r="D232" s="145" t="s">
        <v>158</v>
      </c>
      <c r="F232" s="146" t="s">
        <v>2086</v>
      </c>
      <c r="I232" s="143"/>
      <c r="L232" s="31"/>
      <c r="M232" s="144"/>
      <c r="T232" s="52"/>
      <c r="AT232" s="16" t="s">
        <v>158</v>
      </c>
      <c r="AU232" s="16" t="s">
        <v>86</v>
      </c>
    </row>
    <row r="233" spans="2:65" s="1" customFormat="1" ht="24.15" customHeight="1">
      <c r="B233" s="31"/>
      <c r="C233" s="169" t="s">
        <v>444</v>
      </c>
      <c r="D233" s="169" t="s">
        <v>683</v>
      </c>
      <c r="E233" s="170" t="s">
        <v>2087</v>
      </c>
      <c r="F233" s="171" t="s">
        <v>2088</v>
      </c>
      <c r="G233" s="172" t="s">
        <v>308</v>
      </c>
      <c r="H233" s="173">
        <v>3</v>
      </c>
      <c r="I233" s="174"/>
      <c r="J233" s="175">
        <f>ROUND(I233*H233,2)</f>
        <v>0</v>
      </c>
      <c r="K233" s="176"/>
      <c r="L233" s="177"/>
      <c r="M233" s="178" t="s">
        <v>19</v>
      </c>
      <c r="N233" s="179" t="s">
        <v>47</v>
      </c>
      <c r="P233" s="137">
        <f>O233*H233</f>
        <v>0</v>
      </c>
      <c r="Q233" s="137">
        <v>8.6E-3</v>
      </c>
      <c r="R233" s="137">
        <f>Q233*H233</f>
        <v>2.58E-2</v>
      </c>
      <c r="S233" s="137">
        <v>0</v>
      </c>
      <c r="T233" s="138">
        <f>S233*H233</f>
        <v>0</v>
      </c>
      <c r="AR233" s="139" t="s">
        <v>1409</v>
      </c>
      <c r="AT233" s="139" t="s">
        <v>683</v>
      </c>
      <c r="AU233" s="139" t="s">
        <v>86</v>
      </c>
      <c r="AY233" s="16" t="s">
        <v>149</v>
      </c>
      <c r="BE233" s="140">
        <f>IF(N233="základní",J233,0)</f>
        <v>0</v>
      </c>
      <c r="BF233" s="140">
        <f>IF(N233="snížená",J233,0)</f>
        <v>0</v>
      </c>
      <c r="BG233" s="140">
        <f>IF(N233="zákl. přenesená",J233,0)</f>
        <v>0</v>
      </c>
      <c r="BH233" s="140">
        <f>IF(N233="sníž. přenesená",J233,0)</f>
        <v>0</v>
      </c>
      <c r="BI233" s="140">
        <f>IF(N233="nulová",J233,0)</f>
        <v>0</v>
      </c>
      <c r="BJ233" s="16" t="s">
        <v>84</v>
      </c>
      <c r="BK233" s="140">
        <f>ROUND(I233*H233,2)</f>
        <v>0</v>
      </c>
      <c r="BL233" s="16" t="s">
        <v>1091</v>
      </c>
      <c r="BM233" s="139" t="s">
        <v>2089</v>
      </c>
    </row>
    <row r="234" spans="2:65" s="1" customFormat="1" ht="17.399999999999999">
      <c r="B234" s="31"/>
      <c r="D234" s="141" t="s">
        <v>157</v>
      </c>
      <c r="F234" s="142" t="s">
        <v>2090</v>
      </c>
      <c r="I234" s="143"/>
      <c r="L234" s="31"/>
      <c r="M234" s="144"/>
      <c r="T234" s="52"/>
      <c r="AT234" s="16" t="s">
        <v>157</v>
      </c>
      <c r="AU234" s="16" t="s">
        <v>86</v>
      </c>
    </row>
    <row r="235" spans="2:65" s="1" customFormat="1" ht="24.15" customHeight="1">
      <c r="B235" s="31"/>
      <c r="C235" s="169" t="s">
        <v>1189</v>
      </c>
      <c r="D235" s="169" t="s">
        <v>683</v>
      </c>
      <c r="E235" s="170" t="s">
        <v>2091</v>
      </c>
      <c r="F235" s="171" t="s">
        <v>2092</v>
      </c>
      <c r="G235" s="172" t="s">
        <v>308</v>
      </c>
      <c r="H235" s="173">
        <v>4</v>
      </c>
      <c r="I235" s="174"/>
      <c r="J235" s="175">
        <f>ROUND(I235*H235,2)</f>
        <v>0</v>
      </c>
      <c r="K235" s="176"/>
      <c r="L235" s="177"/>
      <c r="M235" s="178" t="s">
        <v>19</v>
      </c>
      <c r="N235" s="179" t="s">
        <v>47</v>
      </c>
      <c r="P235" s="137">
        <f>O235*H235</f>
        <v>0</v>
      </c>
      <c r="Q235" s="137">
        <v>8.6E-3</v>
      </c>
      <c r="R235" s="137">
        <f>Q235*H235</f>
        <v>3.44E-2</v>
      </c>
      <c r="S235" s="137">
        <v>0</v>
      </c>
      <c r="T235" s="138">
        <f>S235*H235</f>
        <v>0</v>
      </c>
      <c r="AR235" s="139" t="s">
        <v>1409</v>
      </c>
      <c r="AT235" s="139" t="s">
        <v>683</v>
      </c>
      <c r="AU235" s="139" t="s">
        <v>86</v>
      </c>
      <c r="AY235" s="16" t="s">
        <v>149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6" t="s">
        <v>84</v>
      </c>
      <c r="BK235" s="140">
        <f>ROUND(I235*H235,2)</f>
        <v>0</v>
      </c>
      <c r="BL235" s="16" t="s">
        <v>1091</v>
      </c>
      <c r="BM235" s="139" t="s">
        <v>2093</v>
      </c>
    </row>
    <row r="236" spans="2:65" s="1" customFormat="1" ht="17.399999999999999">
      <c r="B236" s="31"/>
      <c r="D236" s="141" t="s">
        <v>157</v>
      </c>
      <c r="F236" s="142" t="s">
        <v>2094</v>
      </c>
      <c r="I236" s="143"/>
      <c r="L236" s="31"/>
      <c r="M236" s="144"/>
      <c r="T236" s="52"/>
      <c r="AT236" s="16" t="s">
        <v>157</v>
      </c>
      <c r="AU236" s="16" t="s">
        <v>86</v>
      </c>
    </row>
    <row r="237" spans="2:65" s="1" customFormat="1" ht="24.15" customHeight="1">
      <c r="B237" s="31"/>
      <c r="C237" s="169" t="s">
        <v>450</v>
      </c>
      <c r="D237" s="169" t="s">
        <v>683</v>
      </c>
      <c r="E237" s="170" t="s">
        <v>2095</v>
      </c>
      <c r="F237" s="171" t="s">
        <v>2096</v>
      </c>
      <c r="G237" s="172" t="s">
        <v>308</v>
      </c>
      <c r="H237" s="173">
        <v>5</v>
      </c>
      <c r="I237" s="174"/>
      <c r="J237" s="175">
        <f>ROUND(I237*H237,2)</f>
        <v>0</v>
      </c>
      <c r="K237" s="176"/>
      <c r="L237" s="177"/>
      <c r="M237" s="178" t="s">
        <v>19</v>
      </c>
      <c r="N237" s="179" t="s">
        <v>47</v>
      </c>
      <c r="P237" s="137">
        <f>O237*H237</f>
        <v>0</v>
      </c>
      <c r="Q237" s="137">
        <v>8.6E-3</v>
      </c>
      <c r="R237" s="137">
        <f>Q237*H237</f>
        <v>4.2999999999999997E-2</v>
      </c>
      <c r="S237" s="137">
        <v>0</v>
      </c>
      <c r="T237" s="138">
        <f>S237*H237</f>
        <v>0</v>
      </c>
      <c r="AR237" s="139" t="s">
        <v>1409</v>
      </c>
      <c r="AT237" s="139" t="s">
        <v>683</v>
      </c>
      <c r="AU237" s="139" t="s">
        <v>86</v>
      </c>
      <c r="AY237" s="16" t="s">
        <v>149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6" t="s">
        <v>84</v>
      </c>
      <c r="BK237" s="140">
        <f>ROUND(I237*H237,2)</f>
        <v>0</v>
      </c>
      <c r="BL237" s="16" t="s">
        <v>1091</v>
      </c>
      <c r="BM237" s="139" t="s">
        <v>2097</v>
      </c>
    </row>
    <row r="238" spans="2:65" s="1" customFormat="1" ht="17.399999999999999">
      <c r="B238" s="31"/>
      <c r="D238" s="141" t="s">
        <v>157</v>
      </c>
      <c r="F238" s="142" t="s">
        <v>2098</v>
      </c>
      <c r="I238" s="143"/>
      <c r="L238" s="31"/>
      <c r="M238" s="144"/>
      <c r="T238" s="52"/>
      <c r="AT238" s="16" t="s">
        <v>157</v>
      </c>
      <c r="AU238" s="16" t="s">
        <v>86</v>
      </c>
    </row>
    <row r="239" spans="2:65" s="1" customFormat="1" ht="21.75" customHeight="1">
      <c r="B239" s="31"/>
      <c r="C239" s="169" t="s">
        <v>457</v>
      </c>
      <c r="D239" s="169" t="s">
        <v>683</v>
      </c>
      <c r="E239" s="170" t="s">
        <v>2099</v>
      </c>
      <c r="F239" s="171" t="s">
        <v>2100</v>
      </c>
      <c r="G239" s="172" t="s">
        <v>308</v>
      </c>
      <c r="H239" s="173">
        <v>21</v>
      </c>
      <c r="I239" s="174"/>
      <c r="J239" s="175">
        <f>ROUND(I239*H239,2)</f>
        <v>0</v>
      </c>
      <c r="K239" s="176"/>
      <c r="L239" s="177"/>
      <c r="M239" s="178" t="s">
        <v>19</v>
      </c>
      <c r="N239" s="179" t="s">
        <v>47</v>
      </c>
      <c r="P239" s="137">
        <f>O239*H239</f>
        <v>0</v>
      </c>
      <c r="Q239" s="137">
        <v>0</v>
      </c>
      <c r="R239" s="137">
        <f>Q239*H239</f>
        <v>0</v>
      </c>
      <c r="S239" s="137">
        <v>0</v>
      </c>
      <c r="T239" s="138">
        <f>S239*H239</f>
        <v>0</v>
      </c>
      <c r="AR239" s="139" t="s">
        <v>508</v>
      </c>
      <c r="AT239" s="139" t="s">
        <v>683</v>
      </c>
      <c r="AU239" s="139" t="s">
        <v>86</v>
      </c>
      <c r="AY239" s="16" t="s">
        <v>149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6" t="s">
        <v>84</v>
      </c>
      <c r="BK239" s="140">
        <f>ROUND(I239*H239,2)</f>
        <v>0</v>
      </c>
      <c r="BL239" s="16" t="s">
        <v>242</v>
      </c>
      <c r="BM239" s="139" t="s">
        <v>2101</v>
      </c>
    </row>
    <row r="240" spans="2:65" s="1" customFormat="1" ht="10.199999999999999">
      <c r="B240" s="31"/>
      <c r="D240" s="141" t="s">
        <v>157</v>
      </c>
      <c r="F240" s="142" t="s">
        <v>2100</v>
      </c>
      <c r="I240" s="143"/>
      <c r="L240" s="31"/>
      <c r="M240" s="144"/>
      <c r="T240" s="52"/>
      <c r="AT240" s="16" t="s">
        <v>157</v>
      </c>
      <c r="AU240" s="16" t="s">
        <v>86</v>
      </c>
    </row>
    <row r="241" spans="2:65" s="1" customFormat="1" ht="18">
      <c r="B241" s="31"/>
      <c r="D241" s="141" t="s">
        <v>160</v>
      </c>
      <c r="F241" s="147" t="s">
        <v>2102</v>
      </c>
      <c r="I241" s="143"/>
      <c r="L241" s="31"/>
      <c r="M241" s="144"/>
      <c r="T241" s="52"/>
      <c r="AT241" s="16" t="s">
        <v>160</v>
      </c>
      <c r="AU241" s="16" t="s">
        <v>86</v>
      </c>
    </row>
    <row r="242" spans="2:65" s="1" customFormat="1" ht="24.15" customHeight="1">
      <c r="B242" s="31"/>
      <c r="C242" s="127" t="s">
        <v>1095</v>
      </c>
      <c r="D242" s="127" t="s">
        <v>152</v>
      </c>
      <c r="E242" s="128" t="s">
        <v>2103</v>
      </c>
      <c r="F242" s="129" t="s">
        <v>2104</v>
      </c>
      <c r="G242" s="130" t="s">
        <v>308</v>
      </c>
      <c r="H242" s="131">
        <v>5</v>
      </c>
      <c r="I242" s="132"/>
      <c r="J242" s="133">
        <f>ROUND(I242*H242,2)</f>
        <v>0</v>
      </c>
      <c r="K242" s="134"/>
      <c r="L242" s="31"/>
      <c r="M242" s="135" t="s">
        <v>19</v>
      </c>
      <c r="N242" s="136" t="s">
        <v>47</v>
      </c>
      <c r="P242" s="137">
        <f>O242*H242</f>
        <v>0</v>
      </c>
      <c r="Q242" s="137">
        <v>0</v>
      </c>
      <c r="R242" s="137">
        <f>Q242*H242</f>
        <v>0</v>
      </c>
      <c r="S242" s="137">
        <v>0</v>
      </c>
      <c r="T242" s="138">
        <f>S242*H242</f>
        <v>0</v>
      </c>
      <c r="AR242" s="139" t="s">
        <v>1091</v>
      </c>
      <c r="AT242" s="139" t="s">
        <v>152</v>
      </c>
      <c r="AU242" s="139" t="s">
        <v>86</v>
      </c>
      <c r="AY242" s="16" t="s">
        <v>149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6" t="s">
        <v>84</v>
      </c>
      <c r="BK242" s="140">
        <f>ROUND(I242*H242,2)</f>
        <v>0</v>
      </c>
      <c r="BL242" s="16" t="s">
        <v>1091</v>
      </c>
      <c r="BM242" s="139" t="s">
        <v>2105</v>
      </c>
    </row>
    <row r="243" spans="2:65" s="1" customFormat="1" ht="17.399999999999999">
      <c r="B243" s="31"/>
      <c r="D243" s="141" t="s">
        <v>157</v>
      </c>
      <c r="F243" s="142" t="s">
        <v>2106</v>
      </c>
      <c r="I243" s="143"/>
      <c r="L243" s="31"/>
      <c r="M243" s="144"/>
      <c r="T243" s="52"/>
      <c r="AT243" s="16" t="s">
        <v>157</v>
      </c>
      <c r="AU243" s="16" t="s">
        <v>86</v>
      </c>
    </row>
    <row r="244" spans="2:65" s="1" customFormat="1" ht="10.199999999999999">
      <c r="B244" s="31"/>
      <c r="D244" s="145" t="s">
        <v>158</v>
      </c>
      <c r="F244" s="146" t="s">
        <v>2107</v>
      </c>
      <c r="I244" s="143"/>
      <c r="L244" s="31"/>
      <c r="M244" s="144"/>
      <c r="T244" s="52"/>
      <c r="AT244" s="16" t="s">
        <v>158</v>
      </c>
      <c r="AU244" s="16" t="s">
        <v>86</v>
      </c>
    </row>
    <row r="245" spans="2:65" s="1" customFormat="1" ht="24.15" customHeight="1">
      <c r="B245" s="31"/>
      <c r="C245" s="127" t="s">
        <v>1099</v>
      </c>
      <c r="D245" s="127" t="s">
        <v>152</v>
      </c>
      <c r="E245" s="128" t="s">
        <v>2108</v>
      </c>
      <c r="F245" s="129" t="s">
        <v>2109</v>
      </c>
      <c r="G245" s="130" t="s">
        <v>308</v>
      </c>
      <c r="H245" s="131">
        <v>7</v>
      </c>
      <c r="I245" s="132"/>
      <c r="J245" s="133">
        <f>ROUND(I245*H245,2)</f>
        <v>0</v>
      </c>
      <c r="K245" s="134"/>
      <c r="L245" s="31"/>
      <c r="M245" s="135" t="s">
        <v>19</v>
      </c>
      <c r="N245" s="136" t="s">
        <v>47</v>
      </c>
      <c r="P245" s="137">
        <f>O245*H245</f>
        <v>0</v>
      </c>
      <c r="Q245" s="137">
        <v>0</v>
      </c>
      <c r="R245" s="137">
        <f>Q245*H245</f>
        <v>0</v>
      </c>
      <c r="S245" s="137">
        <v>0</v>
      </c>
      <c r="T245" s="138">
        <f>S245*H245</f>
        <v>0</v>
      </c>
      <c r="AR245" s="139" t="s">
        <v>1091</v>
      </c>
      <c r="AT245" s="139" t="s">
        <v>152</v>
      </c>
      <c r="AU245" s="139" t="s">
        <v>86</v>
      </c>
      <c r="AY245" s="16" t="s">
        <v>149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6" t="s">
        <v>84</v>
      </c>
      <c r="BK245" s="140">
        <f>ROUND(I245*H245,2)</f>
        <v>0</v>
      </c>
      <c r="BL245" s="16" t="s">
        <v>1091</v>
      </c>
      <c r="BM245" s="139" t="s">
        <v>2110</v>
      </c>
    </row>
    <row r="246" spans="2:65" s="1" customFormat="1" ht="17.399999999999999">
      <c r="B246" s="31"/>
      <c r="D246" s="141" t="s">
        <v>157</v>
      </c>
      <c r="F246" s="142" t="s">
        <v>2111</v>
      </c>
      <c r="I246" s="143"/>
      <c r="L246" s="31"/>
      <c r="M246" s="144"/>
      <c r="T246" s="52"/>
      <c r="AT246" s="16" t="s">
        <v>157</v>
      </c>
      <c r="AU246" s="16" t="s">
        <v>86</v>
      </c>
    </row>
    <row r="247" spans="2:65" s="1" customFormat="1" ht="10.199999999999999">
      <c r="B247" s="31"/>
      <c r="D247" s="145" t="s">
        <v>158</v>
      </c>
      <c r="F247" s="146" t="s">
        <v>2112</v>
      </c>
      <c r="I247" s="143"/>
      <c r="L247" s="31"/>
      <c r="M247" s="144"/>
      <c r="T247" s="52"/>
      <c r="AT247" s="16" t="s">
        <v>158</v>
      </c>
      <c r="AU247" s="16" t="s">
        <v>86</v>
      </c>
    </row>
    <row r="248" spans="2:65" s="1" customFormat="1" ht="21.75" customHeight="1">
      <c r="B248" s="31"/>
      <c r="C248" s="169" t="s">
        <v>464</v>
      </c>
      <c r="D248" s="169" t="s">
        <v>683</v>
      </c>
      <c r="E248" s="170" t="s">
        <v>2113</v>
      </c>
      <c r="F248" s="171" t="s">
        <v>2114</v>
      </c>
      <c r="G248" s="172" t="s">
        <v>308</v>
      </c>
      <c r="H248" s="173">
        <v>3</v>
      </c>
      <c r="I248" s="174"/>
      <c r="J248" s="175">
        <f>ROUND(I248*H248,2)</f>
        <v>0</v>
      </c>
      <c r="K248" s="176"/>
      <c r="L248" s="177"/>
      <c r="M248" s="178" t="s">
        <v>19</v>
      </c>
      <c r="N248" s="179" t="s">
        <v>47</v>
      </c>
      <c r="P248" s="137">
        <f>O248*H248</f>
        <v>0</v>
      </c>
      <c r="Q248" s="137">
        <v>1.9000000000000001E-4</v>
      </c>
      <c r="R248" s="137">
        <f>Q248*H248</f>
        <v>5.6999999999999998E-4</v>
      </c>
      <c r="S248" s="137">
        <v>0</v>
      </c>
      <c r="T248" s="138">
        <f>S248*H248</f>
        <v>0</v>
      </c>
      <c r="AR248" s="139" t="s">
        <v>1409</v>
      </c>
      <c r="AT248" s="139" t="s">
        <v>683</v>
      </c>
      <c r="AU248" s="139" t="s">
        <v>86</v>
      </c>
      <c r="AY248" s="16" t="s">
        <v>149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6" t="s">
        <v>84</v>
      </c>
      <c r="BK248" s="140">
        <f>ROUND(I248*H248,2)</f>
        <v>0</v>
      </c>
      <c r="BL248" s="16" t="s">
        <v>1091</v>
      </c>
      <c r="BM248" s="139" t="s">
        <v>2115</v>
      </c>
    </row>
    <row r="249" spans="2:65" s="1" customFormat="1" ht="10.199999999999999">
      <c r="B249" s="31"/>
      <c r="D249" s="141" t="s">
        <v>157</v>
      </c>
      <c r="F249" s="142" t="s">
        <v>2114</v>
      </c>
      <c r="I249" s="143"/>
      <c r="L249" s="31"/>
      <c r="M249" s="144"/>
      <c r="T249" s="52"/>
      <c r="AT249" s="16" t="s">
        <v>157</v>
      </c>
      <c r="AU249" s="16" t="s">
        <v>86</v>
      </c>
    </row>
    <row r="250" spans="2:65" s="1" customFormat="1" ht="24.15" customHeight="1">
      <c r="B250" s="31"/>
      <c r="C250" s="169" t="s">
        <v>471</v>
      </c>
      <c r="D250" s="169" t="s">
        <v>683</v>
      </c>
      <c r="E250" s="170" t="s">
        <v>2116</v>
      </c>
      <c r="F250" s="171" t="s">
        <v>2117</v>
      </c>
      <c r="G250" s="172" t="s">
        <v>308</v>
      </c>
      <c r="H250" s="173">
        <v>1</v>
      </c>
      <c r="I250" s="174"/>
      <c r="J250" s="175">
        <f>ROUND(I250*H250,2)</f>
        <v>0</v>
      </c>
      <c r="K250" s="176"/>
      <c r="L250" s="177"/>
      <c r="M250" s="178" t="s">
        <v>19</v>
      </c>
      <c r="N250" s="179" t="s">
        <v>47</v>
      </c>
      <c r="P250" s="137">
        <f>O250*H250</f>
        <v>0</v>
      </c>
      <c r="Q250" s="137">
        <v>1.9000000000000001E-4</v>
      </c>
      <c r="R250" s="137">
        <f>Q250*H250</f>
        <v>1.9000000000000001E-4</v>
      </c>
      <c r="S250" s="137">
        <v>0</v>
      </c>
      <c r="T250" s="138">
        <f>S250*H250</f>
        <v>0</v>
      </c>
      <c r="AR250" s="139" t="s">
        <v>1409</v>
      </c>
      <c r="AT250" s="139" t="s">
        <v>683</v>
      </c>
      <c r="AU250" s="139" t="s">
        <v>86</v>
      </c>
      <c r="AY250" s="16" t="s">
        <v>149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6" t="s">
        <v>84</v>
      </c>
      <c r="BK250" s="140">
        <f>ROUND(I250*H250,2)</f>
        <v>0</v>
      </c>
      <c r="BL250" s="16" t="s">
        <v>1091</v>
      </c>
      <c r="BM250" s="139" t="s">
        <v>2118</v>
      </c>
    </row>
    <row r="251" spans="2:65" s="1" customFormat="1" ht="10.199999999999999">
      <c r="B251" s="31"/>
      <c r="D251" s="141" t="s">
        <v>157</v>
      </c>
      <c r="F251" s="142" t="s">
        <v>2117</v>
      </c>
      <c r="I251" s="143"/>
      <c r="L251" s="31"/>
      <c r="M251" s="144"/>
      <c r="T251" s="52"/>
      <c r="AT251" s="16" t="s">
        <v>157</v>
      </c>
      <c r="AU251" s="16" t="s">
        <v>86</v>
      </c>
    </row>
    <row r="252" spans="2:65" s="1" customFormat="1" ht="24.15" customHeight="1">
      <c r="B252" s="31"/>
      <c r="C252" s="169" t="s">
        <v>477</v>
      </c>
      <c r="D252" s="169" t="s">
        <v>683</v>
      </c>
      <c r="E252" s="170" t="s">
        <v>2119</v>
      </c>
      <c r="F252" s="171" t="s">
        <v>2120</v>
      </c>
      <c r="G252" s="172" t="s">
        <v>308</v>
      </c>
      <c r="H252" s="173">
        <v>3</v>
      </c>
      <c r="I252" s="174"/>
      <c r="J252" s="175">
        <f>ROUND(I252*H252,2)</f>
        <v>0</v>
      </c>
      <c r="K252" s="176"/>
      <c r="L252" s="177"/>
      <c r="M252" s="178" t="s">
        <v>19</v>
      </c>
      <c r="N252" s="179" t="s">
        <v>47</v>
      </c>
      <c r="P252" s="137">
        <f>O252*H252</f>
        <v>0</v>
      </c>
      <c r="Q252" s="137">
        <v>1.9000000000000001E-4</v>
      </c>
      <c r="R252" s="137">
        <f>Q252*H252</f>
        <v>5.6999999999999998E-4</v>
      </c>
      <c r="S252" s="137">
        <v>0</v>
      </c>
      <c r="T252" s="138">
        <f>S252*H252</f>
        <v>0</v>
      </c>
      <c r="AR252" s="139" t="s">
        <v>1409</v>
      </c>
      <c r="AT252" s="139" t="s">
        <v>683</v>
      </c>
      <c r="AU252" s="139" t="s">
        <v>86</v>
      </c>
      <c r="AY252" s="16" t="s">
        <v>149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6" t="s">
        <v>84</v>
      </c>
      <c r="BK252" s="140">
        <f>ROUND(I252*H252,2)</f>
        <v>0</v>
      </c>
      <c r="BL252" s="16" t="s">
        <v>1091</v>
      </c>
      <c r="BM252" s="139" t="s">
        <v>2121</v>
      </c>
    </row>
    <row r="253" spans="2:65" s="1" customFormat="1" ht="10.199999999999999">
      <c r="B253" s="31"/>
      <c r="D253" s="141" t="s">
        <v>157</v>
      </c>
      <c r="F253" s="142" t="s">
        <v>2117</v>
      </c>
      <c r="I253" s="143"/>
      <c r="L253" s="31"/>
      <c r="M253" s="144"/>
      <c r="T253" s="52"/>
      <c r="AT253" s="16" t="s">
        <v>157</v>
      </c>
      <c r="AU253" s="16" t="s">
        <v>86</v>
      </c>
    </row>
    <row r="254" spans="2:65" s="1" customFormat="1" ht="37.799999999999997" customHeight="1">
      <c r="B254" s="31"/>
      <c r="C254" s="127" t="s">
        <v>1131</v>
      </c>
      <c r="D254" s="127" t="s">
        <v>152</v>
      </c>
      <c r="E254" s="128" t="s">
        <v>2122</v>
      </c>
      <c r="F254" s="129" t="s">
        <v>2123</v>
      </c>
      <c r="G254" s="130" t="s">
        <v>396</v>
      </c>
      <c r="H254" s="131">
        <v>105</v>
      </c>
      <c r="I254" s="132"/>
      <c r="J254" s="133">
        <f>ROUND(I254*H254,2)</f>
        <v>0</v>
      </c>
      <c r="K254" s="134"/>
      <c r="L254" s="31"/>
      <c r="M254" s="135" t="s">
        <v>19</v>
      </c>
      <c r="N254" s="136" t="s">
        <v>47</v>
      </c>
      <c r="P254" s="137">
        <f>O254*H254</f>
        <v>0</v>
      </c>
      <c r="Q254" s="137">
        <v>0</v>
      </c>
      <c r="R254" s="137">
        <f>Q254*H254</f>
        <v>0</v>
      </c>
      <c r="S254" s="137">
        <v>0</v>
      </c>
      <c r="T254" s="138">
        <f>S254*H254</f>
        <v>0</v>
      </c>
      <c r="AR254" s="139" t="s">
        <v>1091</v>
      </c>
      <c r="AT254" s="139" t="s">
        <v>152</v>
      </c>
      <c r="AU254" s="139" t="s">
        <v>86</v>
      </c>
      <c r="AY254" s="16" t="s">
        <v>149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6" t="s">
        <v>84</v>
      </c>
      <c r="BK254" s="140">
        <f>ROUND(I254*H254,2)</f>
        <v>0</v>
      </c>
      <c r="BL254" s="16" t="s">
        <v>1091</v>
      </c>
      <c r="BM254" s="139" t="s">
        <v>2124</v>
      </c>
    </row>
    <row r="255" spans="2:65" s="1" customFormat="1" ht="26.1">
      <c r="B255" s="31"/>
      <c r="D255" s="141" t="s">
        <v>157</v>
      </c>
      <c r="F255" s="142" t="s">
        <v>2125</v>
      </c>
      <c r="I255" s="143"/>
      <c r="L255" s="31"/>
      <c r="M255" s="144"/>
      <c r="T255" s="52"/>
      <c r="AT255" s="16" t="s">
        <v>157</v>
      </c>
      <c r="AU255" s="16" t="s">
        <v>86</v>
      </c>
    </row>
    <row r="256" spans="2:65" s="1" customFormat="1" ht="10.199999999999999">
      <c r="B256" s="31"/>
      <c r="D256" s="145" t="s">
        <v>158</v>
      </c>
      <c r="F256" s="146" t="s">
        <v>2126</v>
      </c>
      <c r="I256" s="143"/>
      <c r="L256" s="31"/>
      <c r="M256" s="144"/>
      <c r="T256" s="52"/>
      <c r="AT256" s="16" t="s">
        <v>158</v>
      </c>
      <c r="AU256" s="16" t="s">
        <v>86</v>
      </c>
    </row>
    <row r="257" spans="2:65" s="1" customFormat="1" ht="24.15" customHeight="1">
      <c r="B257" s="31"/>
      <c r="C257" s="169" t="s">
        <v>1137</v>
      </c>
      <c r="D257" s="169" t="s">
        <v>683</v>
      </c>
      <c r="E257" s="170" t="s">
        <v>2127</v>
      </c>
      <c r="F257" s="171" t="s">
        <v>2128</v>
      </c>
      <c r="G257" s="172" t="s">
        <v>396</v>
      </c>
      <c r="H257" s="173">
        <v>110</v>
      </c>
      <c r="I257" s="174"/>
      <c r="J257" s="175">
        <f>ROUND(I257*H257,2)</f>
        <v>0</v>
      </c>
      <c r="K257" s="176"/>
      <c r="L257" s="177"/>
      <c r="M257" s="178" t="s">
        <v>19</v>
      </c>
      <c r="N257" s="179" t="s">
        <v>47</v>
      </c>
      <c r="P257" s="137">
        <f>O257*H257</f>
        <v>0</v>
      </c>
      <c r="Q257" s="137">
        <v>1.2E-4</v>
      </c>
      <c r="R257" s="137">
        <f>Q257*H257</f>
        <v>1.32E-2</v>
      </c>
      <c r="S257" s="137">
        <v>0</v>
      </c>
      <c r="T257" s="138">
        <f>S257*H257</f>
        <v>0</v>
      </c>
      <c r="AR257" s="139" t="s">
        <v>1409</v>
      </c>
      <c r="AT257" s="139" t="s">
        <v>683</v>
      </c>
      <c r="AU257" s="139" t="s">
        <v>86</v>
      </c>
      <c r="AY257" s="16" t="s">
        <v>149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6" t="s">
        <v>84</v>
      </c>
      <c r="BK257" s="140">
        <f>ROUND(I257*H257,2)</f>
        <v>0</v>
      </c>
      <c r="BL257" s="16" t="s">
        <v>1091</v>
      </c>
      <c r="BM257" s="139" t="s">
        <v>2129</v>
      </c>
    </row>
    <row r="258" spans="2:65" s="1" customFormat="1" ht="17.399999999999999">
      <c r="B258" s="31"/>
      <c r="D258" s="141" t="s">
        <v>157</v>
      </c>
      <c r="F258" s="142" t="s">
        <v>2128</v>
      </c>
      <c r="I258" s="143"/>
      <c r="L258" s="31"/>
      <c r="M258" s="144"/>
      <c r="T258" s="52"/>
      <c r="AT258" s="16" t="s">
        <v>157</v>
      </c>
      <c r="AU258" s="16" t="s">
        <v>86</v>
      </c>
    </row>
    <row r="259" spans="2:65" s="1" customFormat="1" ht="18">
      <c r="B259" s="31"/>
      <c r="D259" s="141" t="s">
        <v>160</v>
      </c>
      <c r="F259" s="147" t="s">
        <v>2130</v>
      </c>
      <c r="I259" s="143"/>
      <c r="L259" s="31"/>
      <c r="M259" s="144"/>
      <c r="T259" s="52"/>
      <c r="AT259" s="16" t="s">
        <v>160</v>
      </c>
      <c r="AU259" s="16" t="s">
        <v>86</v>
      </c>
    </row>
    <row r="260" spans="2:65" s="1" customFormat="1" ht="37.799999999999997" customHeight="1">
      <c r="B260" s="31"/>
      <c r="C260" s="127" t="s">
        <v>1144</v>
      </c>
      <c r="D260" s="127" t="s">
        <v>152</v>
      </c>
      <c r="E260" s="128" t="s">
        <v>2131</v>
      </c>
      <c r="F260" s="129" t="s">
        <v>2132</v>
      </c>
      <c r="G260" s="130" t="s">
        <v>396</v>
      </c>
      <c r="H260" s="131">
        <v>372</v>
      </c>
      <c r="I260" s="132"/>
      <c r="J260" s="133">
        <f>ROUND(I260*H260,2)</f>
        <v>0</v>
      </c>
      <c r="K260" s="134"/>
      <c r="L260" s="31"/>
      <c r="M260" s="135" t="s">
        <v>19</v>
      </c>
      <c r="N260" s="136" t="s">
        <v>47</v>
      </c>
      <c r="P260" s="137">
        <f>O260*H260</f>
        <v>0</v>
      </c>
      <c r="Q260" s="137">
        <v>0</v>
      </c>
      <c r="R260" s="137">
        <f>Q260*H260</f>
        <v>0</v>
      </c>
      <c r="S260" s="137">
        <v>0</v>
      </c>
      <c r="T260" s="138">
        <f>S260*H260</f>
        <v>0</v>
      </c>
      <c r="AR260" s="139" t="s">
        <v>1091</v>
      </c>
      <c r="AT260" s="139" t="s">
        <v>152</v>
      </c>
      <c r="AU260" s="139" t="s">
        <v>86</v>
      </c>
      <c r="AY260" s="16" t="s">
        <v>149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6" t="s">
        <v>84</v>
      </c>
      <c r="BK260" s="140">
        <f>ROUND(I260*H260,2)</f>
        <v>0</v>
      </c>
      <c r="BL260" s="16" t="s">
        <v>1091</v>
      </c>
      <c r="BM260" s="139" t="s">
        <v>2133</v>
      </c>
    </row>
    <row r="261" spans="2:65" s="1" customFormat="1" ht="26.1">
      <c r="B261" s="31"/>
      <c r="D261" s="141" t="s">
        <v>157</v>
      </c>
      <c r="F261" s="142" t="s">
        <v>2134</v>
      </c>
      <c r="I261" s="143"/>
      <c r="L261" s="31"/>
      <c r="M261" s="144"/>
      <c r="T261" s="52"/>
      <c r="AT261" s="16" t="s">
        <v>157</v>
      </c>
      <c r="AU261" s="16" t="s">
        <v>86</v>
      </c>
    </row>
    <row r="262" spans="2:65" s="1" customFormat="1" ht="10.199999999999999">
      <c r="B262" s="31"/>
      <c r="D262" s="145" t="s">
        <v>158</v>
      </c>
      <c r="F262" s="146" t="s">
        <v>2135</v>
      </c>
      <c r="I262" s="143"/>
      <c r="L262" s="31"/>
      <c r="M262" s="144"/>
      <c r="T262" s="52"/>
      <c r="AT262" s="16" t="s">
        <v>158</v>
      </c>
      <c r="AU262" s="16" t="s">
        <v>86</v>
      </c>
    </row>
    <row r="263" spans="2:65" s="1" customFormat="1" ht="24.15" customHeight="1">
      <c r="B263" s="31"/>
      <c r="C263" s="169" t="s">
        <v>1150</v>
      </c>
      <c r="D263" s="169" t="s">
        <v>683</v>
      </c>
      <c r="E263" s="170" t="s">
        <v>2136</v>
      </c>
      <c r="F263" s="171" t="s">
        <v>2137</v>
      </c>
      <c r="G263" s="172" t="s">
        <v>396</v>
      </c>
      <c r="H263" s="173">
        <v>390</v>
      </c>
      <c r="I263" s="174"/>
      <c r="J263" s="175">
        <f>ROUND(I263*H263,2)</f>
        <v>0</v>
      </c>
      <c r="K263" s="176"/>
      <c r="L263" s="177"/>
      <c r="M263" s="178" t="s">
        <v>19</v>
      </c>
      <c r="N263" s="179" t="s">
        <v>47</v>
      </c>
      <c r="P263" s="137">
        <f>O263*H263</f>
        <v>0</v>
      </c>
      <c r="Q263" s="137">
        <v>8.9999999999999998E-4</v>
      </c>
      <c r="R263" s="137">
        <f>Q263*H263</f>
        <v>0.35099999999999998</v>
      </c>
      <c r="S263" s="137">
        <v>0</v>
      </c>
      <c r="T263" s="138">
        <f>S263*H263</f>
        <v>0</v>
      </c>
      <c r="AR263" s="139" t="s">
        <v>1409</v>
      </c>
      <c r="AT263" s="139" t="s">
        <v>683</v>
      </c>
      <c r="AU263" s="139" t="s">
        <v>86</v>
      </c>
      <c r="AY263" s="16" t="s">
        <v>149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6" t="s">
        <v>84</v>
      </c>
      <c r="BK263" s="140">
        <f>ROUND(I263*H263,2)</f>
        <v>0</v>
      </c>
      <c r="BL263" s="16" t="s">
        <v>1091</v>
      </c>
      <c r="BM263" s="139" t="s">
        <v>2138</v>
      </c>
    </row>
    <row r="264" spans="2:65" s="1" customFormat="1" ht="17.399999999999999">
      <c r="B264" s="31"/>
      <c r="D264" s="141" t="s">
        <v>157</v>
      </c>
      <c r="F264" s="142" t="s">
        <v>2137</v>
      </c>
      <c r="I264" s="143"/>
      <c r="L264" s="31"/>
      <c r="M264" s="144"/>
      <c r="T264" s="52"/>
      <c r="AT264" s="16" t="s">
        <v>157</v>
      </c>
      <c r="AU264" s="16" t="s">
        <v>86</v>
      </c>
    </row>
    <row r="265" spans="2:65" s="1" customFormat="1" ht="18">
      <c r="B265" s="31"/>
      <c r="D265" s="141" t="s">
        <v>160</v>
      </c>
      <c r="F265" s="147" t="s">
        <v>2139</v>
      </c>
      <c r="I265" s="143"/>
      <c r="L265" s="31"/>
      <c r="M265" s="144"/>
      <c r="T265" s="52"/>
      <c r="AT265" s="16" t="s">
        <v>160</v>
      </c>
      <c r="AU265" s="16" t="s">
        <v>86</v>
      </c>
    </row>
    <row r="266" spans="2:65" s="1" customFormat="1" ht="24.15" customHeight="1">
      <c r="B266" s="31"/>
      <c r="C266" s="127" t="s">
        <v>483</v>
      </c>
      <c r="D266" s="127" t="s">
        <v>152</v>
      </c>
      <c r="E266" s="128" t="s">
        <v>2140</v>
      </c>
      <c r="F266" s="129" t="s">
        <v>2141</v>
      </c>
      <c r="G266" s="130" t="s">
        <v>308</v>
      </c>
      <c r="H266" s="131">
        <v>8</v>
      </c>
      <c r="I266" s="132"/>
      <c r="J266" s="133">
        <f>ROUND(I266*H266,2)</f>
        <v>0</v>
      </c>
      <c r="K266" s="134"/>
      <c r="L266" s="31"/>
      <c r="M266" s="135" t="s">
        <v>19</v>
      </c>
      <c r="N266" s="136" t="s">
        <v>47</v>
      </c>
      <c r="P266" s="137">
        <f>O266*H266</f>
        <v>0</v>
      </c>
      <c r="Q266" s="137">
        <v>0</v>
      </c>
      <c r="R266" s="137">
        <f>Q266*H266</f>
        <v>0</v>
      </c>
      <c r="S266" s="137">
        <v>0</v>
      </c>
      <c r="T266" s="138">
        <f>S266*H266</f>
        <v>0</v>
      </c>
      <c r="AR266" s="139" t="s">
        <v>242</v>
      </c>
      <c r="AT266" s="139" t="s">
        <v>152</v>
      </c>
      <c r="AU266" s="139" t="s">
        <v>86</v>
      </c>
      <c r="AY266" s="16" t="s">
        <v>149</v>
      </c>
      <c r="BE266" s="140">
        <f>IF(N266="základní",J266,0)</f>
        <v>0</v>
      </c>
      <c r="BF266" s="140">
        <f>IF(N266="snížená",J266,0)</f>
        <v>0</v>
      </c>
      <c r="BG266" s="140">
        <f>IF(N266="zákl. přenesená",J266,0)</f>
        <v>0</v>
      </c>
      <c r="BH266" s="140">
        <f>IF(N266="sníž. přenesená",J266,0)</f>
        <v>0</v>
      </c>
      <c r="BI266" s="140">
        <f>IF(N266="nulová",J266,0)</f>
        <v>0</v>
      </c>
      <c r="BJ266" s="16" t="s">
        <v>84</v>
      </c>
      <c r="BK266" s="140">
        <f>ROUND(I266*H266,2)</f>
        <v>0</v>
      </c>
      <c r="BL266" s="16" t="s">
        <v>242</v>
      </c>
      <c r="BM266" s="139" t="s">
        <v>2142</v>
      </c>
    </row>
    <row r="267" spans="2:65" s="1" customFormat="1" ht="17.399999999999999">
      <c r="B267" s="31"/>
      <c r="D267" s="141" t="s">
        <v>157</v>
      </c>
      <c r="F267" s="142" t="s">
        <v>2143</v>
      </c>
      <c r="I267" s="143"/>
      <c r="L267" s="31"/>
      <c r="M267" s="144"/>
      <c r="T267" s="52"/>
      <c r="AT267" s="16" t="s">
        <v>157</v>
      </c>
      <c r="AU267" s="16" t="s">
        <v>86</v>
      </c>
    </row>
    <row r="268" spans="2:65" s="1" customFormat="1" ht="10.199999999999999">
      <c r="B268" s="31"/>
      <c r="D268" s="145" t="s">
        <v>158</v>
      </c>
      <c r="F268" s="146" t="s">
        <v>2144</v>
      </c>
      <c r="I268" s="143"/>
      <c r="L268" s="31"/>
      <c r="M268" s="144"/>
      <c r="T268" s="52"/>
      <c r="AT268" s="16" t="s">
        <v>158</v>
      </c>
      <c r="AU268" s="16" t="s">
        <v>86</v>
      </c>
    </row>
    <row r="269" spans="2:65" s="1" customFormat="1" ht="16.5" customHeight="1">
      <c r="B269" s="31"/>
      <c r="C269" s="169" t="s">
        <v>490</v>
      </c>
      <c r="D269" s="169" t="s">
        <v>683</v>
      </c>
      <c r="E269" s="170" t="s">
        <v>2145</v>
      </c>
      <c r="F269" s="171" t="s">
        <v>2146</v>
      </c>
      <c r="G269" s="172" t="s">
        <v>308</v>
      </c>
      <c r="H269" s="173">
        <v>8</v>
      </c>
      <c r="I269" s="174"/>
      <c r="J269" s="175">
        <f>ROUND(I269*H269,2)</f>
        <v>0</v>
      </c>
      <c r="K269" s="176"/>
      <c r="L269" s="177"/>
      <c r="M269" s="178" t="s">
        <v>19</v>
      </c>
      <c r="N269" s="179" t="s">
        <v>47</v>
      </c>
      <c r="P269" s="137">
        <f>O269*H269</f>
        <v>0</v>
      </c>
      <c r="Q269" s="137">
        <v>4.4999999999999999E-4</v>
      </c>
      <c r="R269" s="137">
        <f>Q269*H269</f>
        <v>3.5999999999999999E-3</v>
      </c>
      <c r="S269" s="137">
        <v>0</v>
      </c>
      <c r="T269" s="138">
        <f>S269*H269</f>
        <v>0</v>
      </c>
      <c r="AR269" s="139" t="s">
        <v>1409</v>
      </c>
      <c r="AT269" s="139" t="s">
        <v>683</v>
      </c>
      <c r="AU269" s="139" t="s">
        <v>86</v>
      </c>
      <c r="AY269" s="16" t="s">
        <v>149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6" t="s">
        <v>84</v>
      </c>
      <c r="BK269" s="140">
        <f>ROUND(I269*H269,2)</f>
        <v>0</v>
      </c>
      <c r="BL269" s="16" t="s">
        <v>1091</v>
      </c>
      <c r="BM269" s="139" t="s">
        <v>2147</v>
      </c>
    </row>
    <row r="270" spans="2:65" s="1" customFormat="1" ht="10.199999999999999">
      <c r="B270" s="31"/>
      <c r="D270" s="141" t="s">
        <v>157</v>
      </c>
      <c r="F270" s="142" t="s">
        <v>2146</v>
      </c>
      <c r="I270" s="143"/>
      <c r="L270" s="31"/>
      <c r="M270" s="144"/>
      <c r="T270" s="52"/>
      <c r="AT270" s="16" t="s">
        <v>157</v>
      </c>
      <c r="AU270" s="16" t="s">
        <v>86</v>
      </c>
    </row>
    <row r="271" spans="2:65" s="1" customFormat="1" ht="63">
      <c r="B271" s="31"/>
      <c r="D271" s="141" t="s">
        <v>160</v>
      </c>
      <c r="F271" s="147" t="s">
        <v>2148</v>
      </c>
      <c r="I271" s="143"/>
      <c r="L271" s="31"/>
      <c r="M271" s="144"/>
      <c r="T271" s="52"/>
      <c r="AT271" s="16" t="s">
        <v>160</v>
      </c>
      <c r="AU271" s="16" t="s">
        <v>86</v>
      </c>
    </row>
    <row r="272" spans="2:65" s="11" customFormat="1" ht="25.9" customHeight="1">
      <c r="B272" s="115"/>
      <c r="D272" s="116" t="s">
        <v>75</v>
      </c>
      <c r="E272" s="117" t="s">
        <v>2149</v>
      </c>
      <c r="F272" s="117" t="s">
        <v>2150</v>
      </c>
      <c r="I272" s="118"/>
      <c r="J272" s="119">
        <f>BK272</f>
        <v>0</v>
      </c>
      <c r="L272" s="115"/>
      <c r="M272" s="120"/>
      <c r="P272" s="121">
        <f>SUM(P273:P296)</f>
        <v>0</v>
      </c>
      <c r="R272" s="121">
        <f>SUM(R273:R296)</f>
        <v>0</v>
      </c>
      <c r="T272" s="122">
        <f>SUM(T273:T296)</f>
        <v>0</v>
      </c>
      <c r="AR272" s="116" t="s">
        <v>172</v>
      </c>
      <c r="AT272" s="123" t="s">
        <v>75</v>
      </c>
      <c r="AU272" s="123" t="s">
        <v>76</v>
      </c>
      <c r="AY272" s="116" t="s">
        <v>149</v>
      </c>
      <c r="BK272" s="124">
        <f>SUM(BK273:BK296)</f>
        <v>0</v>
      </c>
    </row>
    <row r="273" spans="2:65" s="1" customFormat="1" ht="16.5" customHeight="1">
      <c r="B273" s="31"/>
      <c r="C273" s="127" t="s">
        <v>1157</v>
      </c>
      <c r="D273" s="127" t="s">
        <v>152</v>
      </c>
      <c r="E273" s="128" t="s">
        <v>2151</v>
      </c>
      <c r="F273" s="129" t="s">
        <v>196</v>
      </c>
      <c r="G273" s="130" t="s">
        <v>2152</v>
      </c>
      <c r="H273" s="131">
        <v>1</v>
      </c>
      <c r="I273" s="132"/>
      <c r="J273" s="133">
        <f>ROUND(I273*H273,2)</f>
        <v>0</v>
      </c>
      <c r="K273" s="134"/>
      <c r="L273" s="31"/>
      <c r="M273" s="135" t="s">
        <v>19</v>
      </c>
      <c r="N273" s="136" t="s">
        <v>47</v>
      </c>
      <c r="P273" s="137">
        <f>O273*H273</f>
        <v>0</v>
      </c>
      <c r="Q273" s="137">
        <v>0</v>
      </c>
      <c r="R273" s="137">
        <f>Q273*H273</f>
        <v>0</v>
      </c>
      <c r="S273" s="137">
        <v>0</v>
      </c>
      <c r="T273" s="138">
        <f>S273*H273</f>
        <v>0</v>
      </c>
      <c r="AR273" s="139" t="s">
        <v>155</v>
      </c>
      <c r="AT273" s="139" t="s">
        <v>152</v>
      </c>
      <c r="AU273" s="139" t="s">
        <v>84</v>
      </c>
      <c r="AY273" s="16" t="s">
        <v>149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6" t="s">
        <v>84</v>
      </c>
      <c r="BK273" s="140">
        <f>ROUND(I273*H273,2)</f>
        <v>0</v>
      </c>
      <c r="BL273" s="16" t="s">
        <v>155</v>
      </c>
      <c r="BM273" s="139" t="s">
        <v>2153</v>
      </c>
    </row>
    <row r="274" spans="2:65" s="1" customFormat="1" ht="10.199999999999999">
      <c r="B274" s="31"/>
      <c r="D274" s="141" t="s">
        <v>157</v>
      </c>
      <c r="F274" s="142" t="s">
        <v>196</v>
      </c>
      <c r="I274" s="143"/>
      <c r="L274" s="31"/>
      <c r="M274" s="144"/>
      <c r="T274" s="52"/>
      <c r="AT274" s="16" t="s">
        <v>157</v>
      </c>
      <c r="AU274" s="16" t="s">
        <v>84</v>
      </c>
    </row>
    <row r="275" spans="2:65" s="1" customFormat="1" ht="10.199999999999999">
      <c r="B275" s="31"/>
      <c r="D275" s="145" t="s">
        <v>158</v>
      </c>
      <c r="F275" s="146" t="s">
        <v>2154</v>
      </c>
      <c r="I275" s="143"/>
      <c r="L275" s="31"/>
      <c r="M275" s="144"/>
      <c r="T275" s="52"/>
      <c r="AT275" s="16" t="s">
        <v>158</v>
      </c>
      <c r="AU275" s="16" t="s">
        <v>84</v>
      </c>
    </row>
    <row r="276" spans="2:65" s="1" customFormat="1" ht="24.15" customHeight="1">
      <c r="B276" s="31"/>
      <c r="C276" s="127" t="s">
        <v>1165</v>
      </c>
      <c r="D276" s="127" t="s">
        <v>152</v>
      </c>
      <c r="E276" s="128" t="s">
        <v>2155</v>
      </c>
      <c r="F276" s="129" t="s">
        <v>2156</v>
      </c>
      <c r="G276" s="130" t="s">
        <v>308</v>
      </c>
      <c r="H276" s="131">
        <v>1</v>
      </c>
      <c r="I276" s="132"/>
      <c r="J276" s="133">
        <f>ROUND(I276*H276,2)</f>
        <v>0</v>
      </c>
      <c r="K276" s="134"/>
      <c r="L276" s="31"/>
      <c r="M276" s="135" t="s">
        <v>19</v>
      </c>
      <c r="N276" s="136" t="s">
        <v>47</v>
      </c>
      <c r="P276" s="137">
        <f>O276*H276</f>
        <v>0</v>
      </c>
      <c r="Q276" s="137">
        <v>0</v>
      </c>
      <c r="R276" s="137">
        <f>Q276*H276</f>
        <v>0</v>
      </c>
      <c r="S276" s="137">
        <v>0</v>
      </c>
      <c r="T276" s="138">
        <f>S276*H276</f>
        <v>0</v>
      </c>
      <c r="AR276" s="139" t="s">
        <v>155</v>
      </c>
      <c r="AT276" s="139" t="s">
        <v>152</v>
      </c>
      <c r="AU276" s="139" t="s">
        <v>84</v>
      </c>
      <c r="AY276" s="16" t="s">
        <v>149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6" t="s">
        <v>84</v>
      </c>
      <c r="BK276" s="140">
        <f>ROUND(I276*H276,2)</f>
        <v>0</v>
      </c>
      <c r="BL276" s="16" t="s">
        <v>155</v>
      </c>
      <c r="BM276" s="139" t="s">
        <v>2157</v>
      </c>
    </row>
    <row r="277" spans="2:65" s="1" customFormat="1" ht="26.1">
      <c r="B277" s="31"/>
      <c r="D277" s="141" t="s">
        <v>157</v>
      </c>
      <c r="F277" s="142" t="s">
        <v>2158</v>
      </c>
      <c r="I277" s="143"/>
      <c r="L277" s="31"/>
      <c r="M277" s="144"/>
      <c r="T277" s="52"/>
      <c r="AT277" s="16" t="s">
        <v>157</v>
      </c>
      <c r="AU277" s="16" t="s">
        <v>84</v>
      </c>
    </row>
    <row r="278" spans="2:65" s="1" customFormat="1" ht="10.199999999999999">
      <c r="B278" s="31"/>
      <c r="D278" s="145" t="s">
        <v>158</v>
      </c>
      <c r="F278" s="146" t="s">
        <v>2159</v>
      </c>
      <c r="I278" s="143"/>
      <c r="L278" s="31"/>
      <c r="M278" s="144"/>
      <c r="T278" s="52"/>
      <c r="AT278" s="16" t="s">
        <v>158</v>
      </c>
      <c r="AU278" s="16" t="s">
        <v>84</v>
      </c>
    </row>
    <row r="279" spans="2:65" s="1" customFormat="1" ht="24.15" customHeight="1">
      <c r="B279" s="31"/>
      <c r="C279" s="127" t="s">
        <v>1173</v>
      </c>
      <c r="D279" s="127" t="s">
        <v>152</v>
      </c>
      <c r="E279" s="128" t="s">
        <v>2160</v>
      </c>
      <c r="F279" s="129" t="s">
        <v>2161</v>
      </c>
      <c r="G279" s="130" t="s">
        <v>308</v>
      </c>
      <c r="H279" s="131">
        <v>1</v>
      </c>
      <c r="I279" s="132"/>
      <c r="J279" s="133">
        <f>ROUND(I279*H279,2)</f>
        <v>0</v>
      </c>
      <c r="K279" s="134"/>
      <c r="L279" s="31"/>
      <c r="M279" s="135" t="s">
        <v>19</v>
      </c>
      <c r="N279" s="136" t="s">
        <v>47</v>
      </c>
      <c r="P279" s="137">
        <f>O279*H279</f>
        <v>0</v>
      </c>
      <c r="Q279" s="137">
        <v>0</v>
      </c>
      <c r="R279" s="137">
        <f>Q279*H279</f>
        <v>0</v>
      </c>
      <c r="S279" s="137">
        <v>0</v>
      </c>
      <c r="T279" s="138">
        <f>S279*H279</f>
        <v>0</v>
      </c>
      <c r="AR279" s="139" t="s">
        <v>155</v>
      </c>
      <c r="AT279" s="139" t="s">
        <v>152</v>
      </c>
      <c r="AU279" s="139" t="s">
        <v>84</v>
      </c>
      <c r="AY279" s="16" t="s">
        <v>149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6" t="s">
        <v>84</v>
      </c>
      <c r="BK279" s="140">
        <f>ROUND(I279*H279,2)</f>
        <v>0</v>
      </c>
      <c r="BL279" s="16" t="s">
        <v>155</v>
      </c>
      <c r="BM279" s="139" t="s">
        <v>2162</v>
      </c>
    </row>
    <row r="280" spans="2:65" s="1" customFormat="1" ht="26.1">
      <c r="B280" s="31"/>
      <c r="D280" s="141" t="s">
        <v>157</v>
      </c>
      <c r="F280" s="142" t="s">
        <v>2163</v>
      </c>
      <c r="I280" s="143"/>
      <c r="L280" s="31"/>
      <c r="M280" s="144"/>
      <c r="T280" s="52"/>
      <c r="AT280" s="16" t="s">
        <v>157</v>
      </c>
      <c r="AU280" s="16" t="s">
        <v>84</v>
      </c>
    </row>
    <row r="281" spans="2:65" s="1" customFormat="1" ht="10.199999999999999">
      <c r="B281" s="31"/>
      <c r="D281" s="145" t="s">
        <v>158</v>
      </c>
      <c r="F281" s="146" t="s">
        <v>2164</v>
      </c>
      <c r="I281" s="143"/>
      <c r="L281" s="31"/>
      <c r="M281" s="144"/>
      <c r="T281" s="52"/>
      <c r="AT281" s="16" t="s">
        <v>158</v>
      </c>
      <c r="AU281" s="16" t="s">
        <v>84</v>
      </c>
    </row>
    <row r="282" spans="2:65" s="1" customFormat="1" ht="24.15" customHeight="1">
      <c r="B282" s="31"/>
      <c r="C282" s="127" t="s">
        <v>498</v>
      </c>
      <c r="D282" s="127" t="s">
        <v>152</v>
      </c>
      <c r="E282" s="128" t="s">
        <v>2165</v>
      </c>
      <c r="F282" s="129" t="s">
        <v>2166</v>
      </c>
      <c r="G282" s="130" t="s">
        <v>2167</v>
      </c>
      <c r="H282" s="131">
        <v>8</v>
      </c>
      <c r="I282" s="132"/>
      <c r="J282" s="133">
        <f>ROUND(I282*H282,2)</f>
        <v>0</v>
      </c>
      <c r="K282" s="134"/>
      <c r="L282" s="31"/>
      <c r="M282" s="135" t="s">
        <v>19</v>
      </c>
      <c r="N282" s="136" t="s">
        <v>47</v>
      </c>
      <c r="P282" s="137">
        <f>O282*H282</f>
        <v>0</v>
      </c>
      <c r="Q282" s="137">
        <v>0</v>
      </c>
      <c r="R282" s="137">
        <f>Q282*H282</f>
        <v>0</v>
      </c>
      <c r="S282" s="137">
        <v>0</v>
      </c>
      <c r="T282" s="138">
        <f>S282*H282</f>
        <v>0</v>
      </c>
      <c r="AR282" s="139" t="s">
        <v>155</v>
      </c>
      <c r="AT282" s="139" t="s">
        <v>152</v>
      </c>
      <c r="AU282" s="139" t="s">
        <v>84</v>
      </c>
      <c r="AY282" s="16" t="s">
        <v>149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6" t="s">
        <v>84</v>
      </c>
      <c r="BK282" s="140">
        <f>ROUND(I282*H282,2)</f>
        <v>0</v>
      </c>
      <c r="BL282" s="16" t="s">
        <v>155</v>
      </c>
      <c r="BM282" s="139" t="s">
        <v>2168</v>
      </c>
    </row>
    <row r="283" spans="2:65" s="1" customFormat="1" ht="43.5">
      <c r="B283" s="31"/>
      <c r="D283" s="141" t="s">
        <v>157</v>
      </c>
      <c r="F283" s="142" t="s">
        <v>2169</v>
      </c>
      <c r="I283" s="143"/>
      <c r="L283" s="31"/>
      <c r="M283" s="144"/>
      <c r="T283" s="52"/>
      <c r="AT283" s="16" t="s">
        <v>157</v>
      </c>
      <c r="AU283" s="16" t="s">
        <v>84</v>
      </c>
    </row>
    <row r="284" spans="2:65" s="1" customFormat="1" ht="45">
      <c r="B284" s="31"/>
      <c r="D284" s="141" t="s">
        <v>160</v>
      </c>
      <c r="F284" s="147" t="s">
        <v>2170</v>
      </c>
      <c r="I284" s="143"/>
      <c r="L284" s="31"/>
      <c r="M284" s="144"/>
      <c r="T284" s="52"/>
      <c r="AT284" s="16" t="s">
        <v>160</v>
      </c>
      <c r="AU284" s="16" t="s">
        <v>84</v>
      </c>
    </row>
    <row r="285" spans="2:65" s="1" customFormat="1" ht="24.15" customHeight="1">
      <c r="B285" s="31"/>
      <c r="C285" s="127" t="s">
        <v>508</v>
      </c>
      <c r="D285" s="127" t="s">
        <v>152</v>
      </c>
      <c r="E285" s="128" t="s">
        <v>2171</v>
      </c>
      <c r="F285" s="129" t="s">
        <v>2172</v>
      </c>
      <c r="G285" s="130" t="s">
        <v>2167</v>
      </c>
      <c r="H285" s="131">
        <v>8</v>
      </c>
      <c r="I285" s="132"/>
      <c r="J285" s="133">
        <f>ROUND(I285*H285,2)</f>
        <v>0</v>
      </c>
      <c r="K285" s="134"/>
      <c r="L285" s="31"/>
      <c r="M285" s="135" t="s">
        <v>19</v>
      </c>
      <c r="N285" s="136" t="s">
        <v>47</v>
      </c>
      <c r="P285" s="137">
        <f>O285*H285</f>
        <v>0</v>
      </c>
      <c r="Q285" s="137">
        <v>0</v>
      </c>
      <c r="R285" s="137">
        <f>Q285*H285</f>
        <v>0</v>
      </c>
      <c r="S285" s="137">
        <v>0</v>
      </c>
      <c r="T285" s="138">
        <f>S285*H285</f>
        <v>0</v>
      </c>
      <c r="AR285" s="139" t="s">
        <v>155</v>
      </c>
      <c r="AT285" s="139" t="s">
        <v>152</v>
      </c>
      <c r="AU285" s="139" t="s">
        <v>84</v>
      </c>
      <c r="AY285" s="16" t="s">
        <v>149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6" t="s">
        <v>84</v>
      </c>
      <c r="BK285" s="140">
        <f>ROUND(I285*H285,2)</f>
        <v>0</v>
      </c>
      <c r="BL285" s="16" t="s">
        <v>155</v>
      </c>
      <c r="BM285" s="139" t="s">
        <v>2173</v>
      </c>
    </row>
    <row r="286" spans="2:65" s="1" customFormat="1" ht="10.199999999999999">
      <c r="B286" s="31"/>
      <c r="D286" s="141" t="s">
        <v>157</v>
      </c>
      <c r="F286" s="142" t="s">
        <v>2172</v>
      </c>
      <c r="I286" s="143"/>
      <c r="L286" s="31"/>
      <c r="M286" s="144"/>
      <c r="T286" s="52"/>
      <c r="AT286" s="16" t="s">
        <v>157</v>
      </c>
      <c r="AU286" s="16" t="s">
        <v>84</v>
      </c>
    </row>
    <row r="287" spans="2:65" s="1" customFormat="1" ht="27">
      <c r="B287" s="31"/>
      <c r="D287" s="141" t="s">
        <v>160</v>
      </c>
      <c r="F287" s="147" t="s">
        <v>2174</v>
      </c>
      <c r="I287" s="143"/>
      <c r="L287" s="31"/>
      <c r="M287" s="144"/>
      <c r="T287" s="52"/>
      <c r="AT287" s="16" t="s">
        <v>160</v>
      </c>
      <c r="AU287" s="16" t="s">
        <v>84</v>
      </c>
    </row>
    <row r="288" spans="2:65" s="1" customFormat="1" ht="16.5" customHeight="1">
      <c r="B288" s="31"/>
      <c r="C288" s="127" t="s">
        <v>380</v>
      </c>
      <c r="D288" s="127" t="s">
        <v>152</v>
      </c>
      <c r="E288" s="128" t="s">
        <v>2175</v>
      </c>
      <c r="F288" s="129" t="s">
        <v>2176</v>
      </c>
      <c r="G288" s="130" t="s">
        <v>2167</v>
      </c>
      <c r="H288" s="131">
        <v>16</v>
      </c>
      <c r="I288" s="132"/>
      <c r="J288" s="133">
        <f>ROUND(I288*H288,2)</f>
        <v>0</v>
      </c>
      <c r="K288" s="134"/>
      <c r="L288" s="31"/>
      <c r="M288" s="135" t="s">
        <v>19</v>
      </c>
      <c r="N288" s="136" t="s">
        <v>47</v>
      </c>
      <c r="P288" s="137">
        <f>O288*H288</f>
        <v>0</v>
      </c>
      <c r="Q288" s="137">
        <v>0</v>
      </c>
      <c r="R288" s="137">
        <f>Q288*H288</f>
        <v>0</v>
      </c>
      <c r="S288" s="137">
        <v>0</v>
      </c>
      <c r="T288" s="138">
        <f>S288*H288</f>
        <v>0</v>
      </c>
      <c r="AR288" s="139" t="s">
        <v>2177</v>
      </c>
      <c r="AT288" s="139" t="s">
        <v>152</v>
      </c>
      <c r="AU288" s="139" t="s">
        <v>84</v>
      </c>
      <c r="AY288" s="16" t="s">
        <v>149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6" t="s">
        <v>84</v>
      </c>
      <c r="BK288" s="140">
        <f>ROUND(I288*H288,2)</f>
        <v>0</v>
      </c>
      <c r="BL288" s="16" t="s">
        <v>2177</v>
      </c>
      <c r="BM288" s="139" t="s">
        <v>2178</v>
      </c>
    </row>
    <row r="289" spans="2:65" s="1" customFormat="1" ht="10.199999999999999">
      <c r="B289" s="31"/>
      <c r="D289" s="141" t="s">
        <v>157</v>
      </c>
      <c r="F289" s="142" t="s">
        <v>2179</v>
      </c>
      <c r="I289" s="143"/>
      <c r="L289" s="31"/>
      <c r="M289" s="144"/>
      <c r="T289" s="52"/>
      <c r="AT289" s="16" t="s">
        <v>157</v>
      </c>
      <c r="AU289" s="16" t="s">
        <v>84</v>
      </c>
    </row>
    <row r="290" spans="2:65" s="1" customFormat="1" ht="16.5" customHeight="1">
      <c r="B290" s="31"/>
      <c r="C290" s="127" t="s">
        <v>524</v>
      </c>
      <c r="D290" s="127" t="s">
        <v>152</v>
      </c>
      <c r="E290" s="128" t="s">
        <v>2180</v>
      </c>
      <c r="F290" s="129" t="s">
        <v>2181</v>
      </c>
      <c r="G290" s="130" t="s">
        <v>308</v>
      </c>
      <c r="H290" s="131">
        <v>1</v>
      </c>
      <c r="I290" s="132"/>
      <c r="J290" s="133">
        <f>ROUND(I290*H290,2)</f>
        <v>0</v>
      </c>
      <c r="K290" s="134"/>
      <c r="L290" s="31"/>
      <c r="M290" s="135" t="s">
        <v>19</v>
      </c>
      <c r="N290" s="136" t="s">
        <v>47</v>
      </c>
      <c r="P290" s="137">
        <f>O290*H290</f>
        <v>0</v>
      </c>
      <c r="Q290" s="137">
        <v>0</v>
      </c>
      <c r="R290" s="137">
        <f>Q290*H290</f>
        <v>0</v>
      </c>
      <c r="S290" s="137">
        <v>0</v>
      </c>
      <c r="T290" s="138">
        <f>S290*H290</f>
        <v>0</v>
      </c>
      <c r="AR290" s="139" t="s">
        <v>155</v>
      </c>
      <c r="AT290" s="139" t="s">
        <v>152</v>
      </c>
      <c r="AU290" s="139" t="s">
        <v>84</v>
      </c>
      <c r="AY290" s="16" t="s">
        <v>149</v>
      </c>
      <c r="BE290" s="140">
        <f>IF(N290="základní",J290,0)</f>
        <v>0</v>
      </c>
      <c r="BF290" s="140">
        <f>IF(N290="snížená",J290,0)</f>
        <v>0</v>
      </c>
      <c r="BG290" s="140">
        <f>IF(N290="zákl. přenesená",J290,0)</f>
        <v>0</v>
      </c>
      <c r="BH290" s="140">
        <f>IF(N290="sníž. přenesená",J290,0)</f>
        <v>0</v>
      </c>
      <c r="BI290" s="140">
        <f>IF(N290="nulová",J290,0)</f>
        <v>0</v>
      </c>
      <c r="BJ290" s="16" t="s">
        <v>84</v>
      </c>
      <c r="BK290" s="140">
        <f>ROUND(I290*H290,2)</f>
        <v>0</v>
      </c>
      <c r="BL290" s="16" t="s">
        <v>155</v>
      </c>
      <c r="BM290" s="139" t="s">
        <v>2182</v>
      </c>
    </row>
    <row r="291" spans="2:65" s="1" customFormat="1" ht="10.199999999999999">
      <c r="B291" s="31"/>
      <c r="D291" s="141" t="s">
        <v>157</v>
      </c>
      <c r="F291" s="142" t="s">
        <v>2181</v>
      </c>
      <c r="I291" s="143"/>
      <c r="L291" s="31"/>
      <c r="M291" s="144"/>
      <c r="T291" s="52"/>
      <c r="AT291" s="16" t="s">
        <v>157</v>
      </c>
      <c r="AU291" s="16" t="s">
        <v>84</v>
      </c>
    </row>
    <row r="292" spans="2:65" s="1" customFormat="1" ht="18">
      <c r="B292" s="31"/>
      <c r="D292" s="141" t="s">
        <v>160</v>
      </c>
      <c r="F292" s="147" t="s">
        <v>2183</v>
      </c>
      <c r="I292" s="143"/>
      <c r="L292" s="31"/>
      <c r="M292" s="144"/>
      <c r="T292" s="52"/>
      <c r="AT292" s="16" t="s">
        <v>160</v>
      </c>
      <c r="AU292" s="16" t="s">
        <v>84</v>
      </c>
    </row>
    <row r="293" spans="2:65" s="1" customFormat="1" ht="16.5" customHeight="1">
      <c r="B293" s="31"/>
      <c r="C293" s="127" t="s">
        <v>543</v>
      </c>
      <c r="D293" s="127" t="s">
        <v>152</v>
      </c>
      <c r="E293" s="128" t="s">
        <v>2184</v>
      </c>
      <c r="F293" s="129" t="s">
        <v>2185</v>
      </c>
      <c r="G293" s="130" t="s">
        <v>308</v>
      </c>
      <c r="H293" s="131">
        <v>1</v>
      </c>
      <c r="I293" s="132"/>
      <c r="J293" s="133">
        <f>ROUND(I293*H293,2)</f>
        <v>0</v>
      </c>
      <c r="K293" s="134"/>
      <c r="L293" s="31"/>
      <c r="M293" s="135" t="s">
        <v>19</v>
      </c>
      <c r="N293" s="136" t="s">
        <v>47</v>
      </c>
      <c r="P293" s="137">
        <f>O293*H293</f>
        <v>0</v>
      </c>
      <c r="Q293" s="137">
        <v>0</v>
      </c>
      <c r="R293" s="137">
        <f>Q293*H293</f>
        <v>0</v>
      </c>
      <c r="S293" s="137">
        <v>0</v>
      </c>
      <c r="T293" s="138">
        <f>S293*H293</f>
        <v>0</v>
      </c>
      <c r="AR293" s="139" t="s">
        <v>155</v>
      </c>
      <c r="AT293" s="139" t="s">
        <v>152</v>
      </c>
      <c r="AU293" s="139" t="s">
        <v>84</v>
      </c>
      <c r="AY293" s="16" t="s">
        <v>149</v>
      </c>
      <c r="BE293" s="140">
        <f>IF(N293="základní",J293,0)</f>
        <v>0</v>
      </c>
      <c r="BF293" s="140">
        <f>IF(N293="snížená",J293,0)</f>
        <v>0</v>
      </c>
      <c r="BG293" s="140">
        <f>IF(N293="zákl. přenesená",J293,0)</f>
        <v>0</v>
      </c>
      <c r="BH293" s="140">
        <f>IF(N293="sníž. přenesená",J293,0)</f>
        <v>0</v>
      </c>
      <c r="BI293" s="140">
        <f>IF(N293="nulová",J293,0)</f>
        <v>0</v>
      </c>
      <c r="BJ293" s="16" t="s">
        <v>84</v>
      </c>
      <c r="BK293" s="140">
        <f>ROUND(I293*H293,2)</f>
        <v>0</v>
      </c>
      <c r="BL293" s="16" t="s">
        <v>155</v>
      </c>
      <c r="BM293" s="139" t="s">
        <v>2186</v>
      </c>
    </row>
    <row r="294" spans="2:65" s="1" customFormat="1" ht="10.199999999999999">
      <c r="B294" s="31"/>
      <c r="D294" s="141" t="s">
        <v>157</v>
      </c>
      <c r="F294" s="142" t="s">
        <v>2185</v>
      </c>
      <c r="I294" s="143"/>
      <c r="L294" s="31"/>
      <c r="M294" s="144"/>
      <c r="T294" s="52"/>
      <c r="AT294" s="16" t="s">
        <v>157</v>
      </c>
      <c r="AU294" s="16" t="s">
        <v>84</v>
      </c>
    </row>
    <row r="295" spans="2:65" s="1" customFormat="1" ht="21.75" customHeight="1">
      <c r="B295" s="31"/>
      <c r="C295" s="127" t="s">
        <v>553</v>
      </c>
      <c r="D295" s="127" t="s">
        <v>152</v>
      </c>
      <c r="E295" s="128" t="s">
        <v>2187</v>
      </c>
      <c r="F295" s="129" t="s">
        <v>2188</v>
      </c>
      <c r="G295" s="130" t="s">
        <v>308</v>
      </c>
      <c r="H295" s="131">
        <v>33</v>
      </c>
      <c r="I295" s="132"/>
      <c r="J295" s="133">
        <f>ROUND(I295*H295,2)</f>
        <v>0</v>
      </c>
      <c r="K295" s="134"/>
      <c r="L295" s="31"/>
      <c r="M295" s="135" t="s">
        <v>19</v>
      </c>
      <c r="N295" s="136" t="s">
        <v>47</v>
      </c>
      <c r="P295" s="137">
        <f>O295*H295</f>
        <v>0</v>
      </c>
      <c r="Q295" s="137">
        <v>0</v>
      </c>
      <c r="R295" s="137">
        <f>Q295*H295</f>
        <v>0</v>
      </c>
      <c r="S295" s="137">
        <v>0</v>
      </c>
      <c r="T295" s="138">
        <f>S295*H295</f>
        <v>0</v>
      </c>
      <c r="AR295" s="139" t="s">
        <v>155</v>
      </c>
      <c r="AT295" s="139" t="s">
        <v>152</v>
      </c>
      <c r="AU295" s="139" t="s">
        <v>84</v>
      </c>
      <c r="AY295" s="16" t="s">
        <v>149</v>
      </c>
      <c r="BE295" s="140">
        <f>IF(N295="základní",J295,0)</f>
        <v>0</v>
      </c>
      <c r="BF295" s="140">
        <f>IF(N295="snížená",J295,0)</f>
        <v>0</v>
      </c>
      <c r="BG295" s="140">
        <f>IF(N295="zákl. přenesená",J295,0)</f>
        <v>0</v>
      </c>
      <c r="BH295" s="140">
        <f>IF(N295="sníž. přenesená",J295,0)</f>
        <v>0</v>
      </c>
      <c r="BI295" s="140">
        <f>IF(N295="nulová",J295,0)</f>
        <v>0</v>
      </c>
      <c r="BJ295" s="16" t="s">
        <v>84</v>
      </c>
      <c r="BK295" s="140">
        <f>ROUND(I295*H295,2)</f>
        <v>0</v>
      </c>
      <c r="BL295" s="16" t="s">
        <v>155</v>
      </c>
      <c r="BM295" s="139" t="s">
        <v>2189</v>
      </c>
    </row>
    <row r="296" spans="2:65" s="1" customFormat="1" ht="10.199999999999999">
      <c r="B296" s="31"/>
      <c r="D296" s="141" t="s">
        <v>157</v>
      </c>
      <c r="F296" s="142" t="s">
        <v>2188</v>
      </c>
      <c r="I296" s="143"/>
      <c r="L296" s="31"/>
      <c r="M296" s="155"/>
      <c r="N296" s="156"/>
      <c r="O296" s="156"/>
      <c r="P296" s="156"/>
      <c r="Q296" s="156"/>
      <c r="R296" s="156"/>
      <c r="S296" s="156"/>
      <c r="T296" s="157"/>
      <c r="AT296" s="16" t="s">
        <v>157</v>
      </c>
      <c r="AU296" s="16" t="s">
        <v>84</v>
      </c>
    </row>
    <row r="297" spans="2:65" s="1" customFormat="1" ht="7" customHeight="1">
      <c r="B297" s="40"/>
      <c r="C297" s="41"/>
      <c r="D297" s="41"/>
      <c r="E297" s="41"/>
      <c r="F297" s="41"/>
      <c r="G297" s="41"/>
      <c r="H297" s="41"/>
      <c r="I297" s="41"/>
      <c r="J297" s="41"/>
      <c r="K297" s="41"/>
      <c r="L297" s="31"/>
    </row>
  </sheetData>
  <sheetProtection algorithmName="SHA-512" hashValue="6zoumqu0vHvGVF5S9StDzogi1zhWXo4Lv7e7trijCnvFQse3UOad35t5ieqLdSBeWKqZE9g0Hpd2uxkPHafpeQ==" saltValue="1KOqoI+026wv1fljTxAYERazXuMjlE0n59Pstmb7xga6EOd+hdc3bmoPPzD73hTO9q/xls4f03kFsa07kOJUHQ==" spinCount="100000" sheet="1" objects="1" scenarios="1" formatColumns="0" formatRows="0" autoFilter="0"/>
  <autoFilter ref="C86:K296" xr:uid="{00000000-0009-0000-0000-00000B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B00-000000000000}"/>
    <hyperlink ref="F109" r:id="rId2" xr:uid="{00000000-0004-0000-0B00-000001000000}"/>
    <hyperlink ref="F112" r:id="rId3" xr:uid="{00000000-0004-0000-0B00-000002000000}"/>
    <hyperlink ref="F134" r:id="rId4" xr:uid="{00000000-0004-0000-0B00-000003000000}"/>
    <hyperlink ref="F137" r:id="rId5" xr:uid="{00000000-0004-0000-0B00-000004000000}"/>
    <hyperlink ref="F140" r:id="rId6" xr:uid="{00000000-0004-0000-0B00-000005000000}"/>
    <hyperlink ref="F143" r:id="rId7" xr:uid="{00000000-0004-0000-0B00-000006000000}"/>
    <hyperlink ref="F146" r:id="rId8" xr:uid="{00000000-0004-0000-0B00-000007000000}"/>
    <hyperlink ref="F149" r:id="rId9" xr:uid="{00000000-0004-0000-0B00-000008000000}"/>
    <hyperlink ref="F152" r:id="rId10" xr:uid="{00000000-0004-0000-0B00-000009000000}"/>
    <hyperlink ref="F155" r:id="rId11" xr:uid="{00000000-0004-0000-0B00-00000A000000}"/>
    <hyperlink ref="F158" r:id="rId12" xr:uid="{00000000-0004-0000-0B00-00000B000000}"/>
    <hyperlink ref="F161" r:id="rId13" xr:uid="{00000000-0004-0000-0B00-00000C000000}"/>
    <hyperlink ref="F164" r:id="rId14" xr:uid="{00000000-0004-0000-0B00-00000D000000}"/>
    <hyperlink ref="F167" r:id="rId15" xr:uid="{00000000-0004-0000-0B00-00000E000000}"/>
    <hyperlink ref="F170" r:id="rId16" xr:uid="{00000000-0004-0000-0B00-00000F000000}"/>
    <hyperlink ref="F175" r:id="rId17" xr:uid="{00000000-0004-0000-0B00-000010000000}"/>
    <hyperlink ref="F180" r:id="rId18" xr:uid="{00000000-0004-0000-0B00-000011000000}"/>
    <hyperlink ref="F185" r:id="rId19" xr:uid="{00000000-0004-0000-0B00-000012000000}"/>
    <hyperlink ref="F192" r:id="rId20" xr:uid="{00000000-0004-0000-0B00-000013000000}"/>
    <hyperlink ref="F195" r:id="rId21" xr:uid="{00000000-0004-0000-0B00-000014000000}"/>
    <hyperlink ref="F207" r:id="rId22" xr:uid="{00000000-0004-0000-0B00-000015000000}"/>
    <hyperlink ref="F213" r:id="rId23" xr:uid="{00000000-0004-0000-0B00-000016000000}"/>
    <hyperlink ref="F219" r:id="rId24" xr:uid="{00000000-0004-0000-0B00-000017000000}"/>
    <hyperlink ref="F222" r:id="rId25" xr:uid="{00000000-0004-0000-0B00-000018000000}"/>
    <hyperlink ref="F227" r:id="rId26" xr:uid="{00000000-0004-0000-0B00-000019000000}"/>
    <hyperlink ref="F232" r:id="rId27" xr:uid="{00000000-0004-0000-0B00-00001A000000}"/>
    <hyperlink ref="F244" r:id="rId28" xr:uid="{00000000-0004-0000-0B00-00001B000000}"/>
    <hyperlink ref="F247" r:id="rId29" xr:uid="{00000000-0004-0000-0B00-00001C000000}"/>
    <hyperlink ref="F256" r:id="rId30" xr:uid="{00000000-0004-0000-0B00-00001D000000}"/>
    <hyperlink ref="F262" r:id="rId31" xr:uid="{00000000-0004-0000-0B00-00001E000000}"/>
    <hyperlink ref="F268" r:id="rId32" xr:uid="{00000000-0004-0000-0B00-00001F000000}"/>
    <hyperlink ref="F275" r:id="rId33" xr:uid="{00000000-0004-0000-0B00-000020000000}"/>
    <hyperlink ref="F278" r:id="rId34" xr:uid="{00000000-0004-0000-0B00-000021000000}"/>
    <hyperlink ref="F281" r:id="rId35" xr:uid="{00000000-0004-0000-0B00-00002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6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48"/>
  <sheetViews>
    <sheetView showGridLines="0" workbookViewId="0"/>
  </sheetViews>
  <sheetFormatPr defaultRowHeight="14.4"/>
  <cols>
    <col min="1" max="1" width="8.33203125" customWidth="1"/>
    <col min="2" max="2" width="1.1992187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119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>
      <c r="B4" s="19"/>
      <c r="D4" s="20" t="s">
        <v>120</v>
      </c>
      <c r="L4" s="19"/>
      <c r="M4" s="84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Stavební úprava prostoru mezi tř. 17. listopadu a ulicí Nedbalovou v Karviné</v>
      </c>
      <c r="F7" s="236"/>
      <c r="G7" s="236"/>
      <c r="H7" s="236"/>
      <c r="L7" s="19"/>
    </row>
    <row r="8" spans="2:46" s="1" customFormat="1" ht="12" customHeight="1">
      <c r="B8" s="31"/>
      <c r="D8" s="26" t="s">
        <v>121</v>
      </c>
      <c r="L8" s="31"/>
    </row>
    <row r="9" spans="2:46" s="1" customFormat="1" ht="16.5" customHeight="1">
      <c r="B9" s="31"/>
      <c r="E9" s="202" t="s">
        <v>2190</v>
      </c>
      <c r="F9" s="237"/>
      <c r="G9" s="237"/>
      <c r="H9" s="237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14. 4. 2022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>00297534</v>
      </c>
      <c r="L14" s="31"/>
    </row>
    <row r="15" spans="2:46" s="1" customFormat="1" ht="18" customHeight="1">
      <c r="B15" s="31"/>
      <c r="E15" s="24" t="str">
        <f>IF('Rekapitulace stavby'!E11="","",'Rekapitulace stavby'!E11)</f>
        <v>Statutární město Karviná</v>
      </c>
      <c r="I15" s="26" t="s">
        <v>29</v>
      </c>
      <c r="J15" s="24" t="str">
        <f>IF('Rekapitulace stavby'!AN11="","",'Rekapitulace stavby'!AN11)</f>
        <v>CZ00297534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8" t="str">
        <f>'Rekapitulace stavby'!E14</f>
        <v>Vyplň údaj</v>
      </c>
      <c r="F18" s="208"/>
      <c r="G18" s="208"/>
      <c r="H18" s="208"/>
      <c r="I18" s="26" t="s">
        <v>29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tr">
        <f>IF('Rekapitulace stavby'!AN16="","",'Rekapitulace stavby'!AN16)</f>
        <v>42767377</v>
      </c>
      <c r="L20" s="31"/>
    </row>
    <row r="21" spans="2:12" s="1" customFormat="1" ht="18" customHeight="1">
      <c r="B21" s="31"/>
      <c r="E21" s="24" t="str">
        <f>IF('Rekapitulace stavby'!E17="","",'Rekapitulace stavby'!E17)</f>
        <v>Dopravoprojekt Ostrava a.s.</v>
      </c>
      <c r="I21" s="26" t="s">
        <v>29</v>
      </c>
      <c r="J21" s="24" t="str">
        <f>IF('Rekapitulace stavby'!AN17="","",'Rekapitulace stavby'!AN17)</f>
        <v>CZ42767377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">
        <v>19</v>
      </c>
      <c r="L23" s="31"/>
    </row>
    <row r="24" spans="2:12" s="1" customFormat="1" ht="18" customHeight="1">
      <c r="B24" s="31"/>
      <c r="E24" s="24" t="s">
        <v>2191</v>
      </c>
      <c r="I24" s="26" t="s">
        <v>29</v>
      </c>
      <c r="J24" s="24" t="s">
        <v>19</v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3" t="s">
        <v>19</v>
      </c>
      <c r="F27" s="213"/>
      <c r="G27" s="213"/>
      <c r="H27" s="213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5" customHeight="1">
      <c r="B30" s="31"/>
      <c r="D30" s="86" t="s">
        <v>42</v>
      </c>
      <c r="J30" s="62">
        <f>ROUND(J81,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7">
        <f>ROUND((SUM(BE81:BE147)),  2)</f>
        <v>0</v>
      </c>
      <c r="I33" s="88">
        <v>0.21</v>
      </c>
      <c r="J33" s="87">
        <f>ROUND(((SUM(BE81:BE147))*I33),  2)</f>
        <v>0</v>
      </c>
      <c r="L33" s="31"/>
    </row>
    <row r="34" spans="2:12" s="1" customFormat="1" ht="14.4" customHeight="1">
      <c r="B34" s="31"/>
      <c r="E34" s="26" t="s">
        <v>48</v>
      </c>
      <c r="F34" s="87">
        <f>ROUND((SUM(BF81:BF147)),  2)</f>
        <v>0</v>
      </c>
      <c r="I34" s="88">
        <v>0.15</v>
      </c>
      <c r="J34" s="87">
        <f>ROUND(((SUM(BF81:BF147))*I34),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7">
        <f>ROUND((SUM(BG81:BG147)),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7">
        <f>ROUND((SUM(BH81:BH147)),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7">
        <f>ROUND((SUM(BI81:BI147)),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hidden="1" customHeight="1">
      <c r="B45" s="31"/>
      <c r="C45" s="20" t="s">
        <v>123</v>
      </c>
      <c r="L45" s="31"/>
    </row>
    <row r="46" spans="2:12" s="1" customFormat="1" ht="7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26.25" hidden="1" customHeight="1">
      <c r="B48" s="31"/>
      <c r="E48" s="235" t="str">
        <f>E7</f>
        <v>Stavební úprava prostoru mezi tř. 17. listopadu a ulicí Nedbalovou v Karviné</v>
      </c>
      <c r="F48" s="236"/>
      <c r="G48" s="236"/>
      <c r="H48" s="236"/>
      <c r="L48" s="31"/>
    </row>
    <row r="49" spans="2:47" s="1" customFormat="1" ht="12" hidden="1" customHeight="1">
      <c r="B49" s="31"/>
      <c r="C49" s="26" t="s">
        <v>121</v>
      </c>
      <c r="L49" s="31"/>
    </row>
    <row r="50" spans="2:47" s="1" customFormat="1" ht="16.5" hidden="1" customHeight="1">
      <c r="B50" s="31"/>
      <c r="E50" s="202" t="str">
        <f>E9</f>
        <v>SO 501 - Úprava teplovodu</v>
      </c>
      <c r="F50" s="237"/>
      <c r="G50" s="237"/>
      <c r="H50" s="237"/>
      <c r="L50" s="31"/>
    </row>
    <row r="51" spans="2:47" s="1" customFormat="1" ht="7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>Karviná</v>
      </c>
      <c r="I52" s="26" t="s">
        <v>23</v>
      </c>
      <c r="J52" s="48" t="str">
        <f>IF(J12="","",J12)</f>
        <v>14. 4. 2022</v>
      </c>
      <c r="L52" s="31"/>
    </row>
    <row r="53" spans="2:47" s="1" customFormat="1" ht="7" hidden="1" customHeight="1">
      <c r="B53" s="31"/>
      <c r="L53" s="31"/>
    </row>
    <row r="54" spans="2:47" s="1" customFormat="1" ht="25.65" hidden="1" customHeight="1">
      <c r="B54" s="31"/>
      <c r="C54" s="26" t="s">
        <v>25</v>
      </c>
      <c r="F54" s="24" t="str">
        <f>E15</f>
        <v>Statutární město Karviná</v>
      </c>
      <c r="I54" s="26" t="s">
        <v>33</v>
      </c>
      <c r="J54" s="29" t="str">
        <f>E21</f>
        <v>Dopravoprojekt Ostrava a.s.</v>
      </c>
      <c r="L54" s="31"/>
    </row>
    <row r="55" spans="2:47" s="1" customFormat="1" ht="25.65" hidden="1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Dopravoprojekt Ostrava</v>
      </c>
      <c r="L55" s="31"/>
    </row>
    <row r="56" spans="2:47" s="1" customFormat="1" ht="10.3" hidden="1" customHeight="1">
      <c r="B56" s="31"/>
      <c r="L56" s="31"/>
    </row>
    <row r="57" spans="2:47" s="1" customFormat="1" ht="29.25" hidden="1" customHeight="1">
      <c r="B57" s="31"/>
      <c r="C57" s="95" t="s">
        <v>124</v>
      </c>
      <c r="D57" s="89"/>
      <c r="E57" s="89"/>
      <c r="F57" s="89"/>
      <c r="G57" s="89"/>
      <c r="H57" s="89"/>
      <c r="I57" s="89"/>
      <c r="J57" s="96" t="s">
        <v>125</v>
      </c>
      <c r="K57" s="89"/>
      <c r="L57" s="31"/>
    </row>
    <row r="58" spans="2:47" s="1" customFormat="1" ht="10.3" hidden="1" customHeight="1">
      <c r="B58" s="31"/>
      <c r="L58" s="31"/>
    </row>
    <row r="59" spans="2:47" s="1" customFormat="1" ht="22.8" hidden="1" customHeight="1">
      <c r="B59" s="31"/>
      <c r="C59" s="97" t="s">
        <v>74</v>
      </c>
      <c r="J59" s="62">
        <f>J81</f>
        <v>0</v>
      </c>
      <c r="L59" s="31"/>
      <c r="AU59" s="16" t="s">
        <v>126</v>
      </c>
    </row>
    <row r="60" spans="2:47" s="8" customFormat="1" ht="25" hidden="1" customHeight="1">
      <c r="B60" s="98"/>
      <c r="D60" s="99" t="s">
        <v>276</v>
      </c>
      <c r="E60" s="100"/>
      <c r="F60" s="100"/>
      <c r="G60" s="100"/>
      <c r="H60" s="100"/>
      <c r="I60" s="100"/>
      <c r="J60" s="101">
        <f>J82</f>
        <v>0</v>
      </c>
      <c r="L60" s="98"/>
    </row>
    <row r="61" spans="2:47" s="9" customFormat="1" ht="19.899999999999999" hidden="1" customHeight="1">
      <c r="B61" s="102"/>
      <c r="D61" s="103" t="s">
        <v>612</v>
      </c>
      <c r="E61" s="104"/>
      <c r="F61" s="104"/>
      <c r="G61" s="104"/>
      <c r="H61" s="104"/>
      <c r="I61" s="104"/>
      <c r="J61" s="105">
        <f>J87</f>
        <v>0</v>
      </c>
      <c r="L61" s="102"/>
    </row>
    <row r="62" spans="2:47" s="1" customFormat="1" ht="21.85" hidden="1" customHeight="1">
      <c r="B62" s="31"/>
      <c r="L62" s="31"/>
    </row>
    <row r="63" spans="2:47" s="1" customFormat="1" ht="7" hidden="1" customHeight="1"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31"/>
    </row>
    <row r="64" spans="2:47" ht="10.199999999999999" hidden="1"/>
    <row r="65" spans="2:20" ht="10.199999999999999" hidden="1"/>
    <row r="66" spans="2:20" ht="10.199999999999999" hidden="1"/>
    <row r="67" spans="2:20" s="1" customFormat="1" ht="7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1"/>
    </row>
    <row r="68" spans="2:20" s="1" customFormat="1" ht="25" customHeight="1">
      <c r="B68" s="31"/>
      <c r="C68" s="20" t="s">
        <v>133</v>
      </c>
      <c r="L68" s="31"/>
    </row>
    <row r="69" spans="2:20" s="1" customFormat="1" ht="7" customHeight="1">
      <c r="B69" s="31"/>
      <c r="L69" s="31"/>
    </row>
    <row r="70" spans="2:20" s="1" customFormat="1" ht="12" customHeight="1">
      <c r="B70" s="31"/>
      <c r="C70" s="26" t="s">
        <v>16</v>
      </c>
      <c r="L70" s="31"/>
    </row>
    <row r="71" spans="2:20" s="1" customFormat="1" ht="26.25" customHeight="1">
      <c r="B71" s="31"/>
      <c r="E71" s="235" t="str">
        <f>E7</f>
        <v>Stavební úprava prostoru mezi tř. 17. listopadu a ulicí Nedbalovou v Karviné</v>
      </c>
      <c r="F71" s="236"/>
      <c r="G71" s="236"/>
      <c r="H71" s="236"/>
      <c r="L71" s="31"/>
    </row>
    <row r="72" spans="2:20" s="1" customFormat="1" ht="12" customHeight="1">
      <c r="B72" s="31"/>
      <c r="C72" s="26" t="s">
        <v>121</v>
      </c>
      <c r="L72" s="31"/>
    </row>
    <row r="73" spans="2:20" s="1" customFormat="1" ht="16.5" customHeight="1">
      <c r="B73" s="31"/>
      <c r="E73" s="202" t="str">
        <f>E9</f>
        <v>SO 501 - Úprava teplovodu</v>
      </c>
      <c r="F73" s="237"/>
      <c r="G73" s="237"/>
      <c r="H73" s="237"/>
      <c r="L73" s="31"/>
    </row>
    <row r="74" spans="2:20" s="1" customFormat="1" ht="7" customHeight="1">
      <c r="B74" s="31"/>
      <c r="L74" s="31"/>
    </row>
    <row r="75" spans="2:20" s="1" customFormat="1" ht="12" customHeight="1">
      <c r="B75" s="31"/>
      <c r="C75" s="26" t="s">
        <v>21</v>
      </c>
      <c r="F75" s="24" t="str">
        <f>F12</f>
        <v>Karviná</v>
      </c>
      <c r="I75" s="26" t="s">
        <v>23</v>
      </c>
      <c r="J75" s="48" t="str">
        <f>IF(J12="","",J12)</f>
        <v>14. 4. 2022</v>
      </c>
      <c r="L75" s="31"/>
    </row>
    <row r="76" spans="2:20" s="1" customFormat="1" ht="7" customHeight="1">
      <c r="B76" s="31"/>
      <c r="L76" s="31"/>
    </row>
    <row r="77" spans="2:20" s="1" customFormat="1" ht="25.65" customHeight="1">
      <c r="B77" s="31"/>
      <c r="C77" s="26" t="s">
        <v>25</v>
      </c>
      <c r="F77" s="24" t="str">
        <f>E15</f>
        <v>Statutární město Karviná</v>
      </c>
      <c r="I77" s="26" t="s">
        <v>33</v>
      </c>
      <c r="J77" s="29" t="str">
        <f>E21</f>
        <v>Dopravoprojekt Ostrava a.s.</v>
      </c>
      <c r="L77" s="31"/>
    </row>
    <row r="78" spans="2:20" s="1" customFormat="1" ht="25.65" customHeight="1">
      <c r="B78" s="31"/>
      <c r="C78" s="26" t="s">
        <v>31</v>
      </c>
      <c r="F78" s="24" t="str">
        <f>IF(E18="","",E18)</f>
        <v>Vyplň údaj</v>
      </c>
      <c r="I78" s="26" t="s">
        <v>38</v>
      </c>
      <c r="J78" s="29" t="str">
        <f>E24</f>
        <v>Dopravoprojekt Ostrava</v>
      </c>
      <c r="L78" s="31"/>
    </row>
    <row r="79" spans="2:20" s="1" customFormat="1" ht="10.3" customHeight="1">
      <c r="B79" s="31"/>
      <c r="L79" s="31"/>
    </row>
    <row r="80" spans="2:20" s="10" customFormat="1" ht="29.25" customHeight="1">
      <c r="B80" s="106"/>
      <c r="C80" s="107" t="s">
        <v>134</v>
      </c>
      <c r="D80" s="108" t="s">
        <v>61</v>
      </c>
      <c r="E80" s="108" t="s">
        <v>57</v>
      </c>
      <c r="F80" s="108" t="s">
        <v>58</v>
      </c>
      <c r="G80" s="108" t="s">
        <v>135</v>
      </c>
      <c r="H80" s="108" t="s">
        <v>136</v>
      </c>
      <c r="I80" s="108" t="s">
        <v>137</v>
      </c>
      <c r="J80" s="109" t="s">
        <v>125</v>
      </c>
      <c r="K80" s="110" t="s">
        <v>138</v>
      </c>
      <c r="L80" s="106"/>
      <c r="M80" s="55" t="s">
        <v>19</v>
      </c>
      <c r="N80" s="56" t="s">
        <v>46</v>
      </c>
      <c r="O80" s="56" t="s">
        <v>139</v>
      </c>
      <c r="P80" s="56" t="s">
        <v>140</v>
      </c>
      <c r="Q80" s="56" t="s">
        <v>141</v>
      </c>
      <c r="R80" s="56" t="s">
        <v>142</v>
      </c>
      <c r="S80" s="56" t="s">
        <v>143</v>
      </c>
      <c r="T80" s="57" t="s">
        <v>144</v>
      </c>
    </row>
    <row r="81" spans="2:65" s="1" customFormat="1" ht="22.8" customHeight="1">
      <c r="B81" s="31"/>
      <c r="C81" s="60" t="s">
        <v>145</v>
      </c>
      <c r="J81" s="111">
        <f>BK81</f>
        <v>0</v>
      </c>
      <c r="L81" s="31"/>
      <c r="M81" s="58"/>
      <c r="N81" s="49"/>
      <c r="O81" s="49"/>
      <c r="P81" s="112">
        <f>P82</f>
        <v>0</v>
      </c>
      <c r="Q81" s="49"/>
      <c r="R81" s="112">
        <f>R82</f>
        <v>14.075176919999999</v>
      </c>
      <c r="S81" s="49"/>
      <c r="T81" s="113">
        <f>T82</f>
        <v>9.3628499999999999</v>
      </c>
      <c r="AT81" s="16" t="s">
        <v>75</v>
      </c>
      <c r="AU81" s="16" t="s">
        <v>126</v>
      </c>
      <c r="BK81" s="114">
        <f>BK82</f>
        <v>0</v>
      </c>
    </row>
    <row r="82" spans="2:65" s="11" customFormat="1" ht="25.9" customHeight="1">
      <c r="B82" s="115"/>
      <c r="D82" s="116" t="s">
        <v>75</v>
      </c>
      <c r="E82" s="117" t="s">
        <v>283</v>
      </c>
      <c r="F82" s="117" t="s">
        <v>284</v>
      </c>
      <c r="I82" s="118"/>
      <c r="J82" s="119">
        <f>BK82</f>
        <v>0</v>
      </c>
      <c r="L82" s="115"/>
      <c r="M82" s="120"/>
      <c r="P82" s="121">
        <f>P83+SUM(P84:P87)</f>
        <v>0</v>
      </c>
      <c r="R82" s="121">
        <f>R83+SUM(R84:R87)</f>
        <v>14.075176919999999</v>
      </c>
      <c r="T82" s="122">
        <f>T83+SUM(T84:T87)</f>
        <v>9.3628499999999999</v>
      </c>
      <c r="AR82" s="116" t="s">
        <v>84</v>
      </c>
      <c r="AT82" s="123" t="s">
        <v>75</v>
      </c>
      <c r="AU82" s="123" t="s">
        <v>76</v>
      </c>
      <c r="AY82" s="116" t="s">
        <v>149</v>
      </c>
      <c r="BK82" s="124">
        <f>BK83+SUM(BK84:BK87)</f>
        <v>0</v>
      </c>
    </row>
    <row r="83" spans="2:65" s="1" customFormat="1" ht="24.15" customHeight="1">
      <c r="B83" s="31"/>
      <c r="C83" s="127" t="s">
        <v>410</v>
      </c>
      <c r="D83" s="127" t="s">
        <v>152</v>
      </c>
      <c r="E83" s="128" t="s">
        <v>2192</v>
      </c>
      <c r="F83" s="129" t="s">
        <v>2193</v>
      </c>
      <c r="G83" s="130" t="s">
        <v>288</v>
      </c>
      <c r="H83" s="131">
        <v>16</v>
      </c>
      <c r="I83" s="132"/>
      <c r="J83" s="133">
        <f>ROUND(I83*H83,2)</f>
        <v>0</v>
      </c>
      <c r="K83" s="134"/>
      <c r="L83" s="31"/>
      <c r="M83" s="135" t="s">
        <v>19</v>
      </c>
      <c r="N83" s="136" t="s">
        <v>47</v>
      </c>
      <c r="P83" s="137">
        <f>O83*H83</f>
        <v>0</v>
      </c>
      <c r="Q83" s="137">
        <v>0.15071000000000001</v>
      </c>
      <c r="R83" s="137">
        <f>Q83*H83</f>
        <v>2.4113600000000002</v>
      </c>
      <c r="S83" s="137">
        <v>0</v>
      </c>
      <c r="T83" s="138">
        <f>S83*H83</f>
        <v>0</v>
      </c>
      <c r="AR83" s="139" t="s">
        <v>172</v>
      </c>
      <c r="AT83" s="139" t="s">
        <v>152</v>
      </c>
      <c r="AU83" s="139" t="s">
        <v>84</v>
      </c>
      <c r="AY83" s="16" t="s">
        <v>149</v>
      </c>
      <c r="BE83" s="140">
        <f>IF(N83="základní",J83,0)</f>
        <v>0</v>
      </c>
      <c r="BF83" s="140">
        <f>IF(N83="snížená",J83,0)</f>
        <v>0</v>
      </c>
      <c r="BG83" s="140">
        <f>IF(N83="zákl. přenesená",J83,0)</f>
        <v>0</v>
      </c>
      <c r="BH83" s="140">
        <f>IF(N83="sníž. přenesená",J83,0)</f>
        <v>0</v>
      </c>
      <c r="BI83" s="140">
        <f>IF(N83="nulová",J83,0)</f>
        <v>0</v>
      </c>
      <c r="BJ83" s="16" t="s">
        <v>84</v>
      </c>
      <c r="BK83" s="140">
        <f>ROUND(I83*H83,2)</f>
        <v>0</v>
      </c>
      <c r="BL83" s="16" t="s">
        <v>172</v>
      </c>
      <c r="BM83" s="139" t="s">
        <v>2194</v>
      </c>
    </row>
    <row r="84" spans="2:65" s="1" customFormat="1" ht="17.399999999999999">
      <c r="B84" s="31"/>
      <c r="D84" s="141" t="s">
        <v>157</v>
      </c>
      <c r="F84" s="142" t="s">
        <v>2195</v>
      </c>
      <c r="I84" s="143"/>
      <c r="L84" s="31"/>
      <c r="M84" s="144"/>
      <c r="T84" s="52"/>
      <c r="AT84" s="16" t="s">
        <v>157</v>
      </c>
      <c r="AU84" s="16" t="s">
        <v>84</v>
      </c>
    </row>
    <row r="85" spans="2:65" s="1" customFormat="1" ht="10.199999999999999">
      <c r="B85" s="31"/>
      <c r="D85" s="145" t="s">
        <v>158</v>
      </c>
      <c r="F85" s="146" t="s">
        <v>2196</v>
      </c>
      <c r="I85" s="143"/>
      <c r="L85" s="31"/>
      <c r="M85" s="144"/>
      <c r="T85" s="52"/>
      <c r="AT85" s="16" t="s">
        <v>158</v>
      </c>
      <c r="AU85" s="16" t="s">
        <v>84</v>
      </c>
    </row>
    <row r="86" spans="2:65" s="12" customFormat="1" ht="10.199999999999999">
      <c r="B86" s="148"/>
      <c r="D86" s="141" t="s">
        <v>234</v>
      </c>
      <c r="E86" s="149" t="s">
        <v>19</v>
      </c>
      <c r="F86" s="150" t="s">
        <v>242</v>
      </c>
      <c r="H86" s="151">
        <v>16</v>
      </c>
      <c r="I86" s="152"/>
      <c r="L86" s="148"/>
      <c r="M86" s="153"/>
      <c r="T86" s="154"/>
      <c r="AT86" s="149" t="s">
        <v>234</v>
      </c>
      <c r="AU86" s="149" t="s">
        <v>84</v>
      </c>
      <c r="AV86" s="12" t="s">
        <v>86</v>
      </c>
      <c r="AW86" s="12" t="s">
        <v>37</v>
      </c>
      <c r="AX86" s="12" t="s">
        <v>84</v>
      </c>
      <c r="AY86" s="149" t="s">
        <v>149</v>
      </c>
    </row>
    <row r="87" spans="2:65" s="11" customFormat="1" ht="22.8" customHeight="1">
      <c r="B87" s="115"/>
      <c r="D87" s="116" t="s">
        <v>75</v>
      </c>
      <c r="E87" s="125" t="s">
        <v>86</v>
      </c>
      <c r="F87" s="125" t="s">
        <v>733</v>
      </c>
      <c r="I87" s="118"/>
      <c r="J87" s="126">
        <f>BK87</f>
        <v>0</v>
      </c>
      <c r="L87" s="115"/>
      <c r="M87" s="120"/>
      <c r="P87" s="121">
        <f>SUM(P88:P147)</f>
        <v>0</v>
      </c>
      <c r="R87" s="121">
        <f>SUM(R88:R147)</f>
        <v>11.663816919999999</v>
      </c>
      <c r="T87" s="122">
        <f>SUM(T88:T147)</f>
        <v>9.3628499999999999</v>
      </c>
      <c r="AR87" s="116" t="s">
        <v>84</v>
      </c>
      <c r="AT87" s="123" t="s">
        <v>75</v>
      </c>
      <c r="AU87" s="123" t="s">
        <v>84</v>
      </c>
      <c r="AY87" s="116" t="s">
        <v>149</v>
      </c>
      <c r="BK87" s="124">
        <f>SUM(BK88:BK147)</f>
        <v>0</v>
      </c>
    </row>
    <row r="88" spans="2:65" s="1" customFormat="1" ht="24.15" customHeight="1">
      <c r="B88" s="31"/>
      <c r="C88" s="127" t="s">
        <v>84</v>
      </c>
      <c r="D88" s="127" t="s">
        <v>152</v>
      </c>
      <c r="E88" s="128" t="s">
        <v>2197</v>
      </c>
      <c r="F88" s="129" t="s">
        <v>2198</v>
      </c>
      <c r="G88" s="130" t="s">
        <v>404</v>
      </c>
      <c r="H88" s="131">
        <v>3.8849999999999998</v>
      </c>
      <c r="I88" s="132"/>
      <c r="J88" s="133">
        <f>ROUND(I88*H88,2)</f>
        <v>0</v>
      </c>
      <c r="K88" s="134"/>
      <c r="L88" s="31"/>
      <c r="M88" s="135" t="s">
        <v>19</v>
      </c>
      <c r="N88" s="136" t="s">
        <v>47</v>
      </c>
      <c r="P88" s="137">
        <f>O88*H88</f>
        <v>0</v>
      </c>
      <c r="Q88" s="137">
        <v>2.55328</v>
      </c>
      <c r="R88" s="137">
        <f>Q88*H88</f>
        <v>9.9194927999999987</v>
      </c>
      <c r="S88" s="137">
        <v>0</v>
      </c>
      <c r="T88" s="138">
        <f>S88*H88</f>
        <v>0</v>
      </c>
      <c r="AR88" s="139" t="s">
        <v>172</v>
      </c>
      <c r="AT88" s="139" t="s">
        <v>152</v>
      </c>
      <c r="AU88" s="139" t="s">
        <v>86</v>
      </c>
      <c r="AY88" s="16" t="s">
        <v>149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6" t="s">
        <v>84</v>
      </c>
      <c r="BK88" s="140">
        <f>ROUND(I88*H88,2)</f>
        <v>0</v>
      </c>
      <c r="BL88" s="16" t="s">
        <v>172</v>
      </c>
      <c r="BM88" s="139" t="s">
        <v>2199</v>
      </c>
    </row>
    <row r="89" spans="2:65" s="1" customFormat="1" ht="17.399999999999999">
      <c r="B89" s="31"/>
      <c r="D89" s="141" t="s">
        <v>157</v>
      </c>
      <c r="F89" s="142" t="s">
        <v>2200</v>
      </c>
      <c r="I89" s="143"/>
      <c r="L89" s="31"/>
      <c r="M89" s="144"/>
      <c r="T89" s="52"/>
      <c r="AT89" s="16" t="s">
        <v>157</v>
      </c>
      <c r="AU89" s="16" t="s">
        <v>86</v>
      </c>
    </row>
    <row r="90" spans="2:65" s="1" customFormat="1" ht="10.199999999999999">
      <c r="B90" s="31"/>
      <c r="D90" s="145" t="s">
        <v>158</v>
      </c>
      <c r="F90" s="146" t="s">
        <v>2201</v>
      </c>
      <c r="I90" s="143"/>
      <c r="L90" s="31"/>
      <c r="M90" s="144"/>
      <c r="T90" s="52"/>
      <c r="AT90" s="16" t="s">
        <v>158</v>
      </c>
      <c r="AU90" s="16" t="s">
        <v>86</v>
      </c>
    </row>
    <row r="91" spans="2:65" s="12" customFormat="1" ht="10.199999999999999">
      <c r="B91" s="148"/>
      <c r="D91" s="141" t="s">
        <v>234</v>
      </c>
      <c r="E91" s="149" t="s">
        <v>19</v>
      </c>
      <c r="F91" s="150" t="s">
        <v>2202</v>
      </c>
      <c r="H91" s="151">
        <v>3.82</v>
      </c>
      <c r="I91" s="152"/>
      <c r="L91" s="148"/>
      <c r="M91" s="153"/>
      <c r="T91" s="154"/>
      <c r="AT91" s="149" t="s">
        <v>234</v>
      </c>
      <c r="AU91" s="149" t="s">
        <v>86</v>
      </c>
      <c r="AV91" s="12" t="s">
        <v>86</v>
      </c>
      <c r="AW91" s="12" t="s">
        <v>37</v>
      </c>
      <c r="AX91" s="12" t="s">
        <v>76</v>
      </c>
      <c r="AY91" s="149" t="s">
        <v>149</v>
      </c>
    </row>
    <row r="92" spans="2:65" s="12" customFormat="1" ht="10.199999999999999">
      <c r="B92" s="148"/>
      <c r="D92" s="141" t="s">
        <v>234</v>
      </c>
      <c r="E92" s="149" t="s">
        <v>19</v>
      </c>
      <c r="F92" s="150" t="s">
        <v>2203</v>
      </c>
      <c r="H92" s="151">
        <v>6.5000000000000002E-2</v>
      </c>
      <c r="I92" s="152"/>
      <c r="L92" s="148"/>
      <c r="M92" s="153"/>
      <c r="T92" s="154"/>
      <c r="AT92" s="149" t="s">
        <v>234</v>
      </c>
      <c r="AU92" s="149" t="s">
        <v>86</v>
      </c>
      <c r="AV92" s="12" t="s">
        <v>86</v>
      </c>
      <c r="AW92" s="12" t="s">
        <v>37</v>
      </c>
      <c r="AX92" s="12" t="s">
        <v>76</v>
      </c>
      <c r="AY92" s="149" t="s">
        <v>149</v>
      </c>
    </row>
    <row r="93" spans="2:65" s="13" customFormat="1" ht="10.199999999999999">
      <c r="B93" s="158"/>
      <c r="D93" s="141" t="s">
        <v>234</v>
      </c>
      <c r="E93" s="159" t="s">
        <v>19</v>
      </c>
      <c r="F93" s="160" t="s">
        <v>299</v>
      </c>
      <c r="H93" s="161">
        <v>3.8849999999999998</v>
      </c>
      <c r="I93" s="162"/>
      <c r="L93" s="158"/>
      <c r="M93" s="163"/>
      <c r="T93" s="164"/>
      <c r="AT93" s="159" t="s">
        <v>234</v>
      </c>
      <c r="AU93" s="159" t="s">
        <v>86</v>
      </c>
      <c r="AV93" s="13" t="s">
        <v>172</v>
      </c>
      <c r="AW93" s="13" t="s">
        <v>37</v>
      </c>
      <c r="AX93" s="13" t="s">
        <v>84</v>
      </c>
      <c r="AY93" s="159" t="s">
        <v>149</v>
      </c>
    </row>
    <row r="94" spans="2:65" s="1" customFormat="1" ht="21.75" customHeight="1">
      <c r="B94" s="31"/>
      <c r="C94" s="127" t="s">
        <v>86</v>
      </c>
      <c r="D94" s="127" t="s">
        <v>152</v>
      </c>
      <c r="E94" s="128" t="s">
        <v>2204</v>
      </c>
      <c r="F94" s="129" t="s">
        <v>2205</v>
      </c>
      <c r="G94" s="130" t="s">
        <v>288</v>
      </c>
      <c r="H94" s="131">
        <v>17.968</v>
      </c>
      <c r="I94" s="132"/>
      <c r="J94" s="133">
        <f>ROUND(I94*H94,2)</f>
        <v>0</v>
      </c>
      <c r="K94" s="134"/>
      <c r="L94" s="31"/>
      <c r="M94" s="135" t="s">
        <v>19</v>
      </c>
      <c r="N94" s="136" t="s">
        <v>47</v>
      </c>
      <c r="P94" s="137">
        <f>O94*H94</f>
        <v>0</v>
      </c>
      <c r="Q94" s="137">
        <v>4.5799999999999999E-3</v>
      </c>
      <c r="R94" s="137">
        <f>Q94*H94</f>
        <v>8.2293439999999995E-2</v>
      </c>
      <c r="S94" s="137">
        <v>0</v>
      </c>
      <c r="T94" s="138">
        <f>S94*H94</f>
        <v>0</v>
      </c>
      <c r="AR94" s="139" t="s">
        <v>172</v>
      </c>
      <c r="AT94" s="139" t="s">
        <v>152</v>
      </c>
      <c r="AU94" s="139" t="s">
        <v>86</v>
      </c>
      <c r="AY94" s="16" t="s">
        <v>149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6" t="s">
        <v>84</v>
      </c>
      <c r="BK94" s="140">
        <f>ROUND(I94*H94,2)</f>
        <v>0</v>
      </c>
      <c r="BL94" s="16" t="s">
        <v>172</v>
      </c>
      <c r="BM94" s="139" t="s">
        <v>2206</v>
      </c>
    </row>
    <row r="95" spans="2:65" s="1" customFormat="1" ht="17.399999999999999">
      <c r="B95" s="31"/>
      <c r="D95" s="141" t="s">
        <v>157</v>
      </c>
      <c r="F95" s="142" t="s">
        <v>2207</v>
      </c>
      <c r="I95" s="143"/>
      <c r="L95" s="31"/>
      <c r="M95" s="144"/>
      <c r="T95" s="52"/>
      <c r="AT95" s="16" t="s">
        <v>157</v>
      </c>
      <c r="AU95" s="16" t="s">
        <v>86</v>
      </c>
    </row>
    <row r="96" spans="2:65" s="1" customFormat="1" ht="10.199999999999999">
      <c r="B96" s="31"/>
      <c r="D96" s="145" t="s">
        <v>158</v>
      </c>
      <c r="F96" s="146" t="s">
        <v>2208</v>
      </c>
      <c r="I96" s="143"/>
      <c r="L96" s="31"/>
      <c r="M96" s="144"/>
      <c r="T96" s="52"/>
      <c r="AT96" s="16" t="s">
        <v>158</v>
      </c>
      <c r="AU96" s="16" t="s">
        <v>86</v>
      </c>
    </row>
    <row r="97" spans="2:65" s="12" customFormat="1" ht="10.199999999999999">
      <c r="B97" s="148"/>
      <c r="D97" s="141" t="s">
        <v>234</v>
      </c>
      <c r="E97" s="149" t="s">
        <v>19</v>
      </c>
      <c r="F97" s="150" t="s">
        <v>242</v>
      </c>
      <c r="H97" s="151">
        <v>16</v>
      </c>
      <c r="I97" s="152"/>
      <c r="L97" s="148"/>
      <c r="M97" s="153"/>
      <c r="T97" s="154"/>
      <c r="AT97" s="149" t="s">
        <v>234</v>
      </c>
      <c r="AU97" s="149" t="s">
        <v>86</v>
      </c>
      <c r="AV97" s="12" t="s">
        <v>86</v>
      </c>
      <c r="AW97" s="12" t="s">
        <v>37</v>
      </c>
      <c r="AX97" s="12" t="s">
        <v>76</v>
      </c>
      <c r="AY97" s="149" t="s">
        <v>149</v>
      </c>
    </row>
    <row r="98" spans="2:65" s="12" customFormat="1" ht="10.199999999999999">
      <c r="B98" s="148"/>
      <c r="D98" s="141" t="s">
        <v>234</v>
      </c>
      <c r="E98" s="149" t="s">
        <v>19</v>
      </c>
      <c r="F98" s="150" t="s">
        <v>2209</v>
      </c>
      <c r="H98" s="151">
        <v>1.968</v>
      </c>
      <c r="I98" s="152"/>
      <c r="L98" s="148"/>
      <c r="M98" s="153"/>
      <c r="T98" s="154"/>
      <c r="AT98" s="149" t="s">
        <v>234</v>
      </c>
      <c r="AU98" s="149" t="s">
        <v>86</v>
      </c>
      <c r="AV98" s="12" t="s">
        <v>86</v>
      </c>
      <c r="AW98" s="12" t="s">
        <v>37</v>
      </c>
      <c r="AX98" s="12" t="s">
        <v>76</v>
      </c>
      <c r="AY98" s="149" t="s">
        <v>149</v>
      </c>
    </row>
    <row r="99" spans="2:65" s="13" customFormat="1" ht="10.199999999999999">
      <c r="B99" s="158"/>
      <c r="D99" s="141" t="s">
        <v>234</v>
      </c>
      <c r="E99" s="159" t="s">
        <v>19</v>
      </c>
      <c r="F99" s="160" t="s">
        <v>299</v>
      </c>
      <c r="H99" s="161">
        <v>17.968</v>
      </c>
      <c r="I99" s="162"/>
      <c r="L99" s="158"/>
      <c r="M99" s="163"/>
      <c r="T99" s="164"/>
      <c r="AT99" s="159" t="s">
        <v>234</v>
      </c>
      <c r="AU99" s="159" t="s">
        <v>86</v>
      </c>
      <c r="AV99" s="13" t="s">
        <v>172</v>
      </c>
      <c r="AW99" s="13" t="s">
        <v>37</v>
      </c>
      <c r="AX99" s="13" t="s">
        <v>84</v>
      </c>
      <c r="AY99" s="159" t="s">
        <v>149</v>
      </c>
    </row>
    <row r="100" spans="2:65" s="1" customFormat="1" ht="21.75" customHeight="1">
      <c r="B100" s="31"/>
      <c r="C100" s="127" t="s">
        <v>167</v>
      </c>
      <c r="D100" s="127" t="s">
        <v>152</v>
      </c>
      <c r="E100" s="128" t="s">
        <v>2210</v>
      </c>
      <c r="F100" s="129" t="s">
        <v>2211</v>
      </c>
      <c r="G100" s="130" t="s">
        <v>288</v>
      </c>
      <c r="H100" s="131">
        <v>17.968</v>
      </c>
      <c r="I100" s="132"/>
      <c r="J100" s="133">
        <f>ROUND(I100*H100,2)</f>
        <v>0</v>
      </c>
      <c r="K100" s="134"/>
      <c r="L100" s="31"/>
      <c r="M100" s="135" t="s">
        <v>19</v>
      </c>
      <c r="N100" s="136" t="s">
        <v>47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172</v>
      </c>
      <c r="AT100" s="139" t="s">
        <v>152</v>
      </c>
      <c r="AU100" s="139" t="s">
        <v>86</v>
      </c>
      <c r="AY100" s="16" t="s">
        <v>149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6" t="s">
        <v>84</v>
      </c>
      <c r="BK100" s="140">
        <f>ROUND(I100*H100,2)</f>
        <v>0</v>
      </c>
      <c r="BL100" s="16" t="s">
        <v>172</v>
      </c>
      <c r="BM100" s="139" t="s">
        <v>2212</v>
      </c>
    </row>
    <row r="101" spans="2:65" s="1" customFormat="1" ht="17.399999999999999">
      <c r="B101" s="31"/>
      <c r="D101" s="141" t="s">
        <v>157</v>
      </c>
      <c r="F101" s="142" t="s">
        <v>2213</v>
      </c>
      <c r="I101" s="143"/>
      <c r="L101" s="31"/>
      <c r="M101" s="144"/>
      <c r="T101" s="52"/>
      <c r="AT101" s="16" t="s">
        <v>157</v>
      </c>
      <c r="AU101" s="16" t="s">
        <v>86</v>
      </c>
    </row>
    <row r="102" spans="2:65" s="1" customFormat="1" ht="10.199999999999999">
      <c r="B102" s="31"/>
      <c r="D102" s="145" t="s">
        <v>158</v>
      </c>
      <c r="F102" s="146" t="s">
        <v>2214</v>
      </c>
      <c r="I102" s="143"/>
      <c r="L102" s="31"/>
      <c r="M102" s="144"/>
      <c r="T102" s="52"/>
      <c r="AT102" s="16" t="s">
        <v>158</v>
      </c>
      <c r="AU102" s="16" t="s">
        <v>86</v>
      </c>
    </row>
    <row r="103" spans="2:65" s="1" customFormat="1" ht="21.75" customHeight="1">
      <c r="B103" s="31"/>
      <c r="C103" s="127" t="s">
        <v>172</v>
      </c>
      <c r="D103" s="127" t="s">
        <v>152</v>
      </c>
      <c r="E103" s="128" t="s">
        <v>2215</v>
      </c>
      <c r="F103" s="129" t="s">
        <v>2216</v>
      </c>
      <c r="G103" s="130" t="s">
        <v>511</v>
      </c>
      <c r="H103" s="131">
        <v>1.554</v>
      </c>
      <c r="I103" s="132"/>
      <c r="J103" s="133">
        <f>ROUND(I103*H103,2)</f>
        <v>0</v>
      </c>
      <c r="K103" s="134"/>
      <c r="L103" s="31"/>
      <c r="M103" s="135" t="s">
        <v>19</v>
      </c>
      <c r="N103" s="136" t="s">
        <v>47</v>
      </c>
      <c r="P103" s="137">
        <f>O103*H103</f>
        <v>0</v>
      </c>
      <c r="Q103" s="137">
        <v>1.0471699999999999</v>
      </c>
      <c r="R103" s="137">
        <f>Q103*H103</f>
        <v>1.62730218</v>
      </c>
      <c r="S103" s="137">
        <v>0</v>
      </c>
      <c r="T103" s="138">
        <f>S103*H103</f>
        <v>0</v>
      </c>
      <c r="AR103" s="139" t="s">
        <v>172</v>
      </c>
      <c r="AT103" s="139" t="s">
        <v>152</v>
      </c>
      <c r="AU103" s="139" t="s">
        <v>86</v>
      </c>
      <c r="AY103" s="16" t="s">
        <v>149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6" t="s">
        <v>84</v>
      </c>
      <c r="BK103" s="140">
        <f>ROUND(I103*H103,2)</f>
        <v>0</v>
      </c>
      <c r="BL103" s="16" t="s">
        <v>172</v>
      </c>
      <c r="BM103" s="139" t="s">
        <v>2217</v>
      </c>
    </row>
    <row r="104" spans="2:65" s="1" customFormat="1" ht="10.199999999999999">
      <c r="B104" s="31"/>
      <c r="D104" s="141" t="s">
        <v>157</v>
      </c>
      <c r="F104" s="142" t="s">
        <v>2218</v>
      </c>
      <c r="I104" s="143"/>
      <c r="L104" s="31"/>
      <c r="M104" s="144"/>
      <c r="T104" s="52"/>
      <c r="AT104" s="16" t="s">
        <v>157</v>
      </c>
      <c r="AU104" s="16" t="s">
        <v>86</v>
      </c>
    </row>
    <row r="105" spans="2:65" s="1" customFormat="1" ht="10.199999999999999">
      <c r="B105" s="31"/>
      <c r="D105" s="145" t="s">
        <v>158</v>
      </c>
      <c r="F105" s="146" t="s">
        <v>2219</v>
      </c>
      <c r="I105" s="143"/>
      <c r="L105" s="31"/>
      <c r="M105" s="144"/>
      <c r="T105" s="52"/>
      <c r="AT105" s="16" t="s">
        <v>158</v>
      </c>
      <c r="AU105" s="16" t="s">
        <v>86</v>
      </c>
    </row>
    <row r="106" spans="2:65" s="12" customFormat="1" ht="10.199999999999999">
      <c r="B106" s="148"/>
      <c r="D106" s="141" t="s">
        <v>234</v>
      </c>
      <c r="E106" s="149" t="s">
        <v>19</v>
      </c>
      <c r="F106" s="150" t="s">
        <v>2220</v>
      </c>
      <c r="H106" s="151">
        <v>1.554</v>
      </c>
      <c r="I106" s="152"/>
      <c r="L106" s="148"/>
      <c r="M106" s="153"/>
      <c r="T106" s="154"/>
      <c r="AT106" s="149" t="s">
        <v>234</v>
      </c>
      <c r="AU106" s="149" t="s">
        <v>86</v>
      </c>
      <c r="AV106" s="12" t="s">
        <v>86</v>
      </c>
      <c r="AW106" s="12" t="s">
        <v>37</v>
      </c>
      <c r="AX106" s="12" t="s">
        <v>84</v>
      </c>
      <c r="AY106" s="149" t="s">
        <v>149</v>
      </c>
    </row>
    <row r="107" spans="2:65" s="1" customFormat="1" ht="33" customHeight="1">
      <c r="B107" s="31"/>
      <c r="C107" s="127" t="s">
        <v>148</v>
      </c>
      <c r="D107" s="127" t="s">
        <v>152</v>
      </c>
      <c r="E107" s="128" t="s">
        <v>2221</v>
      </c>
      <c r="F107" s="129" t="s">
        <v>2222</v>
      </c>
      <c r="G107" s="130" t="s">
        <v>308</v>
      </c>
      <c r="H107" s="131">
        <v>1</v>
      </c>
      <c r="I107" s="132"/>
      <c r="J107" s="133">
        <f>ROUND(I107*H107,2)</f>
        <v>0</v>
      </c>
      <c r="K107" s="134"/>
      <c r="L107" s="31"/>
      <c r="M107" s="135" t="s">
        <v>19</v>
      </c>
      <c r="N107" s="136" t="s">
        <v>47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172</v>
      </c>
      <c r="AT107" s="139" t="s">
        <v>152</v>
      </c>
      <c r="AU107" s="139" t="s">
        <v>86</v>
      </c>
      <c r="AY107" s="16" t="s">
        <v>149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6" t="s">
        <v>84</v>
      </c>
      <c r="BK107" s="140">
        <f>ROUND(I107*H107,2)</f>
        <v>0</v>
      </c>
      <c r="BL107" s="16" t="s">
        <v>172</v>
      </c>
      <c r="BM107" s="139" t="s">
        <v>2223</v>
      </c>
    </row>
    <row r="108" spans="2:65" s="1" customFormat="1" ht="17.399999999999999">
      <c r="B108" s="31"/>
      <c r="D108" s="141" t="s">
        <v>157</v>
      </c>
      <c r="F108" s="142" t="s">
        <v>2224</v>
      </c>
      <c r="I108" s="143"/>
      <c r="L108" s="31"/>
      <c r="M108" s="144"/>
      <c r="T108" s="52"/>
      <c r="AT108" s="16" t="s">
        <v>157</v>
      </c>
      <c r="AU108" s="16" t="s">
        <v>86</v>
      </c>
    </row>
    <row r="109" spans="2:65" s="1" customFormat="1" ht="10.199999999999999">
      <c r="B109" s="31"/>
      <c r="D109" s="145" t="s">
        <v>158</v>
      </c>
      <c r="F109" s="146" t="s">
        <v>2225</v>
      </c>
      <c r="I109" s="143"/>
      <c r="L109" s="31"/>
      <c r="M109" s="144"/>
      <c r="T109" s="52"/>
      <c r="AT109" s="16" t="s">
        <v>158</v>
      </c>
      <c r="AU109" s="16" t="s">
        <v>86</v>
      </c>
    </row>
    <row r="110" spans="2:65" s="1" customFormat="1" ht="24.15" customHeight="1">
      <c r="B110" s="31"/>
      <c r="C110" s="127" t="s">
        <v>182</v>
      </c>
      <c r="D110" s="127" t="s">
        <v>152</v>
      </c>
      <c r="E110" s="128" t="s">
        <v>2226</v>
      </c>
      <c r="F110" s="129" t="s">
        <v>2227</v>
      </c>
      <c r="G110" s="130" t="s">
        <v>308</v>
      </c>
      <c r="H110" s="131">
        <v>1</v>
      </c>
      <c r="I110" s="132"/>
      <c r="J110" s="133">
        <f>ROUND(I110*H110,2)</f>
        <v>0</v>
      </c>
      <c r="K110" s="134"/>
      <c r="L110" s="31"/>
      <c r="M110" s="135" t="s">
        <v>19</v>
      </c>
      <c r="N110" s="136" t="s">
        <v>47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172</v>
      </c>
      <c r="AT110" s="139" t="s">
        <v>152</v>
      </c>
      <c r="AU110" s="139" t="s">
        <v>86</v>
      </c>
      <c r="AY110" s="16" t="s">
        <v>149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6" t="s">
        <v>84</v>
      </c>
      <c r="BK110" s="140">
        <f>ROUND(I110*H110,2)</f>
        <v>0</v>
      </c>
      <c r="BL110" s="16" t="s">
        <v>172</v>
      </c>
      <c r="BM110" s="139" t="s">
        <v>2228</v>
      </c>
    </row>
    <row r="111" spans="2:65" s="1" customFormat="1" ht="17.399999999999999">
      <c r="B111" s="31"/>
      <c r="D111" s="141" t="s">
        <v>157</v>
      </c>
      <c r="F111" s="142" t="s">
        <v>2229</v>
      </c>
      <c r="I111" s="143"/>
      <c r="L111" s="31"/>
      <c r="M111" s="144"/>
      <c r="T111" s="52"/>
      <c r="AT111" s="16" t="s">
        <v>157</v>
      </c>
      <c r="AU111" s="16" t="s">
        <v>86</v>
      </c>
    </row>
    <row r="112" spans="2:65" s="1" customFormat="1" ht="10.199999999999999">
      <c r="B112" s="31"/>
      <c r="D112" s="145" t="s">
        <v>158</v>
      </c>
      <c r="F112" s="146" t="s">
        <v>2230</v>
      </c>
      <c r="I112" s="143"/>
      <c r="L112" s="31"/>
      <c r="M112" s="144"/>
      <c r="T112" s="52"/>
      <c r="AT112" s="16" t="s">
        <v>158</v>
      </c>
      <c r="AU112" s="16" t="s">
        <v>86</v>
      </c>
    </row>
    <row r="113" spans="2:65" s="1" customFormat="1" ht="24.15" customHeight="1">
      <c r="B113" s="31"/>
      <c r="C113" s="127" t="s">
        <v>208</v>
      </c>
      <c r="D113" s="127" t="s">
        <v>152</v>
      </c>
      <c r="E113" s="128" t="s">
        <v>2231</v>
      </c>
      <c r="F113" s="129" t="s">
        <v>2232</v>
      </c>
      <c r="G113" s="130" t="s">
        <v>288</v>
      </c>
      <c r="H113" s="131">
        <v>29.2</v>
      </c>
      <c r="I113" s="132"/>
      <c r="J113" s="133">
        <f>ROUND(I113*H113,2)</f>
        <v>0</v>
      </c>
      <c r="K113" s="134"/>
      <c r="L113" s="31"/>
      <c r="M113" s="135" t="s">
        <v>19</v>
      </c>
      <c r="N113" s="136" t="s">
        <v>47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AR113" s="139" t="s">
        <v>172</v>
      </c>
      <c r="AT113" s="139" t="s">
        <v>152</v>
      </c>
      <c r="AU113" s="139" t="s">
        <v>86</v>
      </c>
      <c r="AY113" s="16" t="s">
        <v>149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6" t="s">
        <v>84</v>
      </c>
      <c r="BK113" s="140">
        <f>ROUND(I113*H113,2)</f>
        <v>0</v>
      </c>
      <c r="BL113" s="16" t="s">
        <v>172</v>
      </c>
      <c r="BM113" s="139" t="s">
        <v>2233</v>
      </c>
    </row>
    <row r="114" spans="2:65" s="1" customFormat="1" ht="17.399999999999999">
      <c r="B114" s="31"/>
      <c r="D114" s="141" t="s">
        <v>157</v>
      </c>
      <c r="F114" s="142" t="s">
        <v>2234</v>
      </c>
      <c r="I114" s="143"/>
      <c r="L114" s="31"/>
      <c r="M114" s="144"/>
      <c r="T114" s="52"/>
      <c r="AT114" s="16" t="s">
        <v>157</v>
      </c>
      <c r="AU114" s="16" t="s">
        <v>86</v>
      </c>
    </row>
    <row r="115" spans="2:65" s="1" customFormat="1" ht="10.199999999999999">
      <c r="B115" s="31"/>
      <c r="D115" s="145" t="s">
        <v>158</v>
      </c>
      <c r="F115" s="146" t="s">
        <v>2235</v>
      </c>
      <c r="I115" s="143"/>
      <c r="L115" s="31"/>
      <c r="M115" s="144"/>
      <c r="T115" s="52"/>
      <c r="AT115" s="16" t="s">
        <v>158</v>
      </c>
      <c r="AU115" s="16" t="s">
        <v>86</v>
      </c>
    </row>
    <row r="116" spans="2:65" s="12" customFormat="1" ht="10.199999999999999">
      <c r="B116" s="148"/>
      <c r="D116" s="141" t="s">
        <v>234</v>
      </c>
      <c r="E116" s="149" t="s">
        <v>19</v>
      </c>
      <c r="F116" s="150" t="s">
        <v>2236</v>
      </c>
      <c r="H116" s="151">
        <v>12.24</v>
      </c>
      <c r="I116" s="152"/>
      <c r="L116" s="148"/>
      <c r="M116" s="153"/>
      <c r="T116" s="154"/>
      <c r="AT116" s="149" t="s">
        <v>234</v>
      </c>
      <c r="AU116" s="149" t="s">
        <v>86</v>
      </c>
      <c r="AV116" s="12" t="s">
        <v>86</v>
      </c>
      <c r="AW116" s="12" t="s">
        <v>37</v>
      </c>
      <c r="AX116" s="12" t="s">
        <v>76</v>
      </c>
      <c r="AY116" s="149" t="s">
        <v>149</v>
      </c>
    </row>
    <row r="117" spans="2:65" s="12" customFormat="1" ht="10.199999999999999">
      <c r="B117" s="148"/>
      <c r="D117" s="141" t="s">
        <v>234</v>
      </c>
      <c r="E117" s="149" t="s">
        <v>19</v>
      </c>
      <c r="F117" s="150" t="s">
        <v>2237</v>
      </c>
      <c r="H117" s="151">
        <v>16.96</v>
      </c>
      <c r="I117" s="152"/>
      <c r="L117" s="148"/>
      <c r="M117" s="153"/>
      <c r="T117" s="154"/>
      <c r="AT117" s="149" t="s">
        <v>234</v>
      </c>
      <c r="AU117" s="149" t="s">
        <v>86</v>
      </c>
      <c r="AV117" s="12" t="s">
        <v>86</v>
      </c>
      <c r="AW117" s="12" t="s">
        <v>37</v>
      </c>
      <c r="AX117" s="12" t="s">
        <v>76</v>
      </c>
      <c r="AY117" s="149" t="s">
        <v>149</v>
      </c>
    </row>
    <row r="118" spans="2:65" s="13" customFormat="1" ht="10.199999999999999">
      <c r="B118" s="158"/>
      <c r="D118" s="141" t="s">
        <v>234</v>
      </c>
      <c r="E118" s="159" t="s">
        <v>19</v>
      </c>
      <c r="F118" s="160" t="s">
        <v>299</v>
      </c>
      <c r="H118" s="161">
        <v>29.200000000000003</v>
      </c>
      <c r="I118" s="162"/>
      <c r="L118" s="158"/>
      <c r="M118" s="163"/>
      <c r="T118" s="164"/>
      <c r="AT118" s="159" t="s">
        <v>234</v>
      </c>
      <c r="AU118" s="159" t="s">
        <v>86</v>
      </c>
      <c r="AV118" s="13" t="s">
        <v>172</v>
      </c>
      <c r="AW118" s="13" t="s">
        <v>37</v>
      </c>
      <c r="AX118" s="13" t="s">
        <v>84</v>
      </c>
      <c r="AY118" s="159" t="s">
        <v>149</v>
      </c>
    </row>
    <row r="119" spans="2:65" s="1" customFormat="1" ht="16.5" customHeight="1">
      <c r="B119" s="31"/>
      <c r="C119" s="169" t="s">
        <v>213</v>
      </c>
      <c r="D119" s="169" t="s">
        <v>683</v>
      </c>
      <c r="E119" s="170" t="s">
        <v>2238</v>
      </c>
      <c r="F119" s="171" t="s">
        <v>2239</v>
      </c>
      <c r="G119" s="172" t="s">
        <v>511</v>
      </c>
      <c r="H119" s="173">
        <v>1.2E-2</v>
      </c>
      <c r="I119" s="174"/>
      <c r="J119" s="175">
        <f>ROUND(I119*H119,2)</f>
        <v>0</v>
      </c>
      <c r="K119" s="176"/>
      <c r="L119" s="177"/>
      <c r="M119" s="178" t="s">
        <v>19</v>
      </c>
      <c r="N119" s="179" t="s">
        <v>47</v>
      </c>
      <c r="P119" s="137">
        <f>O119*H119</f>
        <v>0</v>
      </c>
      <c r="Q119" s="137">
        <v>1</v>
      </c>
      <c r="R119" s="137">
        <f>Q119*H119</f>
        <v>1.2E-2</v>
      </c>
      <c r="S119" s="137">
        <v>0</v>
      </c>
      <c r="T119" s="138">
        <f>S119*H119</f>
        <v>0</v>
      </c>
      <c r="AR119" s="139" t="s">
        <v>194</v>
      </c>
      <c r="AT119" s="139" t="s">
        <v>683</v>
      </c>
      <c r="AU119" s="139" t="s">
        <v>86</v>
      </c>
      <c r="AY119" s="16" t="s">
        <v>149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6" t="s">
        <v>84</v>
      </c>
      <c r="BK119" s="140">
        <f>ROUND(I119*H119,2)</f>
        <v>0</v>
      </c>
      <c r="BL119" s="16" t="s">
        <v>172</v>
      </c>
      <c r="BM119" s="139" t="s">
        <v>2240</v>
      </c>
    </row>
    <row r="120" spans="2:65" s="1" customFormat="1" ht="10.199999999999999">
      <c r="B120" s="31"/>
      <c r="D120" s="141" t="s">
        <v>157</v>
      </c>
      <c r="F120" s="142" t="s">
        <v>2239</v>
      </c>
      <c r="I120" s="143"/>
      <c r="L120" s="31"/>
      <c r="M120" s="144"/>
      <c r="T120" s="52"/>
      <c r="AT120" s="16" t="s">
        <v>157</v>
      </c>
      <c r="AU120" s="16" t="s">
        <v>86</v>
      </c>
    </row>
    <row r="121" spans="2:65" s="12" customFormat="1" ht="10.199999999999999">
      <c r="B121" s="148"/>
      <c r="D121" s="141" t="s">
        <v>234</v>
      </c>
      <c r="E121" s="149" t="s">
        <v>19</v>
      </c>
      <c r="F121" s="150" t="s">
        <v>2241</v>
      </c>
      <c r="H121" s="151">
        <v>1.2E-2</v>
      </c>
      <c r="I121" s="152"/>
      <c r="L121" s="148"/>
      <c r="M121" s="153"/>
      <c r="T121" s="154"/>
      <c r="AT121" s="149" t="s">
        <v>234</v>
      </c>
      <c r="AU121" s="149" t="s">
        <v>86</v>
      </c>
      <c r="AV121" s="12" t="s">
        <v>86</v>
      </c>
      <c r="AW121" s="12" t="s">
        <v>37</v>
      </c>
      <c r="AX121" s="12" t="s">
        <v>76</v>
      </c>
      <c r="AY121" s="149" t="s">
        <v>149</v>
      </c>
    </row>
    <row r="122" spans="2:65" s="13" customFormat="1" ht="10.199999999999999">
      <c r="B122" s="158"/>
      <c r="D122" s="141" t="s">
        <v>234</v>
      </c>
      <c r="E122" s="159" t="s">
        <v>19</v>
      </c>
      <c r="F122" s="160" t="s">
        <v>299</v>
      </c>
      <c r="H122" s="161">
        <v>1.2E-2</v>
      </c>
      <c r="I122" s="162"/>
      <c r="L122" s="158"/>
      <c r="M122" s="163"/>
      <c r="T122" s="164"/>
      <c r="AT122" s="159" t="s">
        <v>234</v>
      </c>
      <c r="AU122" s="159" t="s">
        <v>86</v>
      </c>
      <c r="AV122" s="13" t="s">
        <v>172</v>
      </c>
      <c r="AW122" s="13" t="s">
        <v>37</v>
      </c>
      <c r="AX122" s="13" t="s">
        <v>84</v>
      </c>
      <c r="AY122" s="159" t="s">
        <v>149</v>
      </c>
    </row>
    <row r="123" spans="2:65" s="1" customFormat="1" ht="24.15" customHeight="1">
      <c r="B123" s="31"/>
      <c r="C123" s="127" t="s">
        <v>231</v>
      </c>
      <c r="D123" s="127" t="s">
        <v>152</v>
      </c>
      <c r="E123" s="128" t="s">
        <v>2242</v>
      </c>
      <c r="F123" s="129" t="s">
        <v>2243</v>
      </c>
      <c r="G123" s="130" t="s">
        <v>288</v>
      </c>
      <c r="H123" s="131">
        <v>16</v>
      </c>
      <c r="I123" s="132"/>
      <c r="J123" s="133">
        <f>ROUND(I123*H123,2)</f>
        <v>0</v>
      </c>
      <c r="K123" s="134"/>
      <c r="L123" s="31"/>
      <c r="M123" s="135" t="s">
        <v>19</v>
      </c>
      <c r="N123" s="136" t="s">
        <v>47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172</v>
      </c>
      <c r="AT123" s="139" t="s">
        <v>152</v>
      </c>
      <c r="AU123" s="139" t="s">
        <v>86</v>
      </c>
      <c r="AY123" s="16" t="s">
        <v>149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6" t="s">
        <v>84</v>
      </c>
      <c r="BK123" s="140">
        <f>ROUND(I123*H123,2)</f>
        <v>0</v>
      </c>
      <c r="BL123" s="16" t="s">
        <v>172</v>
      </c>
      <c r="BM123" s="139" t="s">
        <v>2244</v>
      </c>
    </row>
    <row r="124" spans="2:65" s="1" customFormat="1" ht="17.399999999999999">
      <c r="B124" s="31"/>
      <c r="D124" s="141" t="s">
        <v>157</v>
      </c>
      <c r="F124" s="142" t="s">
        <v>2245</v>
      </c>
      <c r="I124" s="143"/>
      <c r="L124" s="31"/>
      <c r="M124" s="144"/>
      <c r="T124" s="52"/>
      <c r="AT124" s="16" t="s">
        <v>157</v>
      </c>
      <c r="AU124" s="16" t="s">
        <v>86</v>
      </c>
    </row>
    <row r="125" spans="2:65" s="1" customFormat="1" ht="10.199999999999999">
      <c r="B125" s="31"/>
      <c r="D125" s="145" t="s">
        <v>158</v>
      </c>
      <c r="F125" s="146" t="s">
        <v>2246</v>
      </c>
      <c r="I125" s="143"/>
      <c r="L125" s="31"/>
      <c r="M125" s="144"/>
      <c r="T125" s="52"/>
      <c r="AT125" s="16" t="s">
        <v>158</v>
      </c>
      <c r="AU125" s="16" t="s">
        <v>86</v>
      </c>
    </row>
    <row r="126" spans="2:65" s="1" customFormat="1" ht="49.05" customHeight="1">
      <c r="B126" s="31"/>
      <c r="C126" s="169" t="s">
        <v>8</v>
      </c>
      <c r="D126" s="169" t="s">
        <v>683</v>
      </c>
      <c r="E126" s="170" t="s">
        <v>2247</v>
      </c>
      <c r="F126" s="171" t="s">
        <v>2248</v>
      </c>
      <c r="G126" s="172" t="s">
        <v>288</v>
      </c>
      <c r="H126" s="173">
        <v>16</v>
      </c>
      <c r="I126" s="174"/>
      <c r="J126" s="175">
        <f>ROUND(I126*H126,2)</f>
        <v>0</v>
      </c>
      <c r="K126" s="176"/>
      <c r="L126" s="177"/>
      <c r="M126" s="178" t="s">
        <v>19</v>
      </c>
      <c r="N126" s="179" t="s">
        <v>47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194</v>
      </c>
      <c r="AT126" s="139" t="s">
        <v>683</v>
      </c>
      <c r="AU126" s="139" t="s">
        <v>86</v>
      </c>
      <c r="AY126" s="16" t="s">
        <v>149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6" t="s">
        <v>84</v>
      </c>
      <c r="BK126" s="140">
        <f>ROUND(I126*H126,2)</f>
        <v>0</v>
      </c>
      <c r="BL126" s="16" t="s">
        <v>172</v>
      </c>
      <c r="BM126" s="139" t="s">
        <v>2249</v>
      </c>
    </row>
    <row r="127" spans="2:65" s="1" customFormat="1" ht="26.1">
      <c r="B127" s="31"/>
      <c r="D127" s="141" t="s">
        <v>157</v>
      </c>
      <c r="F127" s="142" t="s">
        <v>2248</v>
      </c>
      <c r="I127" s="143"/>
      <c r="L127" s="31"/>
      <c r="M127" s="144"/>
      <c r="T127" s="52"/>
      <c r="AT127" s="16" t="s">
        <v>157</v>
      </c>
      <c r="AU127" s="16" t="s">
        <v>86</v>
      </c>
    </row>
    <row r="128" spans="2:65" s="12" customFormat="1" ht="10.199999999999999">
      <c r="B128" s="148"/>
      <c r="D128" s="141" t="s">
        <v>234</v>
      </c>
      <c r="E128" s="149" t="s">
        <v>19</v>
      </c>
      <c r="F128" s="150" t="s">
        <v>242</v>
      </c>
      <c r="H128" s="151">
        <v>16</v>
      </c>
      <c r="I128" s="152"/>
      <c r="L128" s="148"/>
      <c r="M128" s="153"/>
      <c r="T128" s="154"/>
      <c r="AT128" s="149" t="s">
        <v>234</v>
      </c>
      <c r="AU128" s="149" t="s">
        <v>86</v>
      </c>
      <c r="AV128" s="12" t="s">
        <v>86</v>
      </c>
      <c r="AW128" s="12" t="s">
        <v>37</v>
      </c>
      <c r="AX128" s="12" t="s">
        <v>76</v>
      </c>
      <c r="AY128" s="149" t="s">
        <v>149</v>
      </c>
    </row>
    <row r="129" spans="2:65" s="13" customFormat="1" ht="10.199999999999999">
      <c r="B129" s="158"/>
      <c r="D129" s="141" t="s">
        <v>234</v>
      </c>
      <c r="E129" s="159" t="s">
        <v>19</v>
      </c>
      <c r="F129" s="160" t="s">
        <v>299</v>
      </c>
      <c r="H129" s="161">
        <v>16</v>
      </c>
      <c r="I129" s="162"/>
      <c r="L129" s="158"/>
      <c r="M129" s="163"/>
      <c r="T129" s="164"/>
      <c r="AT129" s="159" t="s">
        <v>234</v>
      </c>
      <c r="AU129" s="159" t="s">
        <v>86</v>
      </c>
      <c r="AV129" s="13" t="s">
        <v>172</v>
      </c>
      <c r="AW129" s="13" t="s">
        <v>37</v>
      </c>
      <c r="AX129" s="13" t="s">
        <v>84</v>
      </c>
      <c r="AY129" s="159" t="s">
        <v>149</v>
      </c>
    </row>
    <row r="130" spans="2:65" s="1" customFormat="1" ht="24.15" customHeight="1">
      <c r="B130" s="31"/>
      <c r="C130" s="127" t="s">
        <v>219</v>
      </c>
      <c r="D130" s="127" t="s">
        <v>152</v>
      </c>
      <c r="E130" s="128" t="s">
        <v>2250</v>
      </c>
      <c r="F130" s="129" t="s">
        <v>2251</v>
      </c>
      <c r="G130" s="130" t="s">
        <v>288</v>
      </c>
      <c r="H130" s="131">
        <v>13.2</v>
      </c>
      <c r="I130" s="132"/>
      <c r="J130" s="133">
        <f>ROUND(I130*H130,2)</f>
        <v>0</v>
      </c>
      <c r="K130" s="134"/>
      <c r="L130" s="31"/>
      <c r="M130" s="135" t="s">
        <v>19</v>
      </c>
      <c r="N130" s="136" t="s">
        <v>47</v>
      </c>
      <c r="P130" s="137">
        <f>O130*H130</f>
        <v>0</v>
      </c>
      <c r="Q130" s="137">
        <v>4.0000000000000002E-4</v>
      </c>
      <c r="R130" s="137">
        <f>Q130*H130</f>
        <v>5.28E-3</v>
      </c>
      <c r="S130" s="137">
        <v>0</v>
      </c>
      <c r="T130" s="138">
        <f>S130*H130</f>
        <v>0</v>
      </c>
      <c r="AR130" s="139" t="s">
        <v>172</v>
      </c>
      <c r="AT130" s="139" t="s">
        <v>152</v>
      </c>
      <c r="AU130" s="139" t="s">
        <v>86</v>
      </c>
      <c r="AY130" s="16" t="s">
        <v>149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6" t="s">
        <v>84</v>
      </c>
      <c r="BK130" s="140">
        <f>ROUND(I130*H130,2)</f>
        <v>0</v>
      </c>
      <c r="BL130" s="16" t="s">
        <v>172</v>
      </c>
      <c r="BM130" s="139" t="s">
        <v>2252</v>
      </c>
    </row>
    <row r="131" spans="2:65" s="1" customFormat="1" ht="17.399999999999999">
      <c r="B131" s="31"/>
      <c r="D131" s="141" t="s">
        <v>157</v>
      </c>
      <c r="F131" s="142" t="s">
        <v>2253</v>
      </c>
      <c r="I131" s="143"/>
      <c r="L131" s="31"/>
      <c r="M131" s="144"/>
      <c r="T131" s="52"/>
      <c r="AT131" s="16" t="s">
        <v>157</v>
      </c>
      <c r="AU131" s="16" t="s">
        <v>86</v>
      </c>
    </row>
    <row r="132" spans="2:65" s="1" customFormat="1" ht="10.199999999999999">
      <c r="B132" s="31"/>
      <c r="D132" s="145" t="s">
        <v>158</v>
      </c>
      <c r="F132" s="146" t="s">
        <v>2254</v>
      </c>
      <c r="I132" s="143"/>
      <c r="L132" s="31"/>
      <c r="M132" s="144"/>
      <c r="T132" s="52"/>
      <c r="AT132" s="16" t="s">
        <v>158</v>
      </c>
      <c r="AU132" s="16" t="s">
        <v>86</v>
      </c>
    </row>
    <row r="133" spans="2:65" s="12" customFormat="1" ht="10.199999999999999">
      <c r="B133" s="148"/>
      <c r="D133" s="141" t="s">
        <v>234</v>
      </c>
      <c r="E133" s="149" t="s">
        <v>19</v>
      </c>
      <c r="F133" s="150" t="s">
        <v>2255</v>
      </c>
      <c r="H133" s="151">
        <v>13.2</v>
      </c>
      <c r="I133" s="152"/>
      <c r="L133" s="148"/>
      <c r="M133" s="153"/>
      <c r="T133" s="154"/>
      <c r="AT133" s="149" t="s">
        <v>234</v>
      </c>
      <c r="AU133" s="149" t="s">
        <v>86</v>
      </c>
      <c r="AV133" s="12" t="s">
        <v>86</v>
      </c>
      <c r="AW133" s="12" t="s">
        <v>37</v>
      </c>
      <c r="AX133" s="12" t="s">
        <v>84</v>
      </c>
      <c r="AY133" s="149" t="s">
        <v>149</v>
      </c>
    </row>
    <row r="134" spans="2:65" s="1" customFormat="1" ht="49.05" customHeight="1">
      <c r="B134" s="31"/>
      <c r="C134" s="169" t="s">
        <v>225</v>
      </c>
      <c r="D134" s="169" t="s">
        <v>683</v>
      </c>
      <c r="E134" s="170" t="s">
        <v>2247</v>
      </c>
      <c r="F134" s="171" t="s">
        <v>2248</v>
      </c>
      <c r="G134" s="172" t="s">
        <v>288</v>
      </c>
      <c r="H134" s="173">
        <v>13.2</v>
      </c>
      <c r="I134" s="174"/>
      <c r="J134" s="175">
        <f>ROUND(I134*H134,2)</f>
        <v>0</v>
      </c>
      <c r="K134" s="176"/>
      <c r="L134" s="177"/>
      <c r="M134" s="178" t="s">
        <v>19</v>
      </c>
      <c r="N134" s="179" t="s">
        <v>47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194</v>
      </c>
      <c r="AT134" s="139" t="s">
        <v>683</v>
      </c>
      <c r="AU134" s="139" t="s">
        <v>86</v>
      </c>
      <c r="AY134" s="16" t="s">
        <v>149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6" t="s">
        <v>84</v>
      </c>
      <c r="BK134" s="140">
        <f>ROUND(I134*H134,2)</f>
        <v>0</v>
      </c>
      <c r="BL134" s="16" t="s">
        <v>172</v>
      </c>
      <c r="BM134" s="139" t="s">
        <v>2256</v>
      </c>
    </row>
    <row r="135" spans="2:65" s="1" customFormat="1" ht="26.1">
      <c r="B135" s="31"/>
      <c r="D135" s="141" t="s">
        <v>157</v>
      </c>
      <c r="F135" s="142" t="s">
        <v>2248</v>
      </c>
      <c r="I135" s="143"/>
      <c r="L135" s="31"/>
      <c r="M135" s="144"/>
      <c r="T135" s="52"/>
      <c r="AT135" s="16" t="s">
        <v>157</v>
      </c>
      <c r="AU135" s="16" t="s">
        <v>86</v>
      </c>
    </row>
    <row r="136" spans="2:65" s="1" customFormat="1" ht="24.15" customHeight="1">
      <c r="B136" s="31"/>
      <c r="C136" s="127" t="s">
        <v>242</v>
      </c>
      <c r="D136" s="127" t="s">
        <v>152</v>
      </c>
      <c r="E136" s="128" t="s">
        <v>2257</v>
      </c>
      <c r="F136" s="129" t="s">
        <v>2258</v>
      </c>
      <c r="G136" s="130" t="s">
        <v>288</v>
      </c>
      <c r="H136" s="131">
        <v>13.2</v>
      </c>
      <c r="I136" s="132"/>
      <c r="J136" s="133">
        <f>ROUND(I136*H136,2)</f>
        <v>0</v>
      </c>
      <c r="K136" s="134"/>
      <c r="L136" s="31"/>
      <c r="M136" s="135" t="s">
        <v>19</v>
      </c>
      <c r="N136" s="136" t="s">
        <v>47</v>
      </c>
      <c r="P136" s="137">
        <f>O136*H136</f>
        <v>0</v>
      </c>
      <c r="Q136" s="137">
        <v>2.5000000000000001E-4</v>
      </c>
      <c r="R136" s="137">
        <f>Q136*H136</f>
        <v>3.3E-3</v>
      </c>
      <c r="S136" s="137">
        <v>0</v>
      </c>
      <c r="T136" s="138">
        <f>S136*H136</f>
        <v>0</v>
      </c>
      <c r="AR136" s="139" t="s">
        <v>172</v>
      </c>
      <c r="AT136" s="139" t="s">
        <v>152</v>
      </c>
      <c r="AU136" s="139" t="s">
        <v>86</v>
      </c>
      <c r="AY136" s="16" t="s">
        <v>149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6" t="s">
        <v>84</v>
      </c>
      <c r="BK136" s="140">
        <f>ROUND(I136*H136,2)</f>
        <v>0</v>
      </c>
      <c r="BL136" s="16" t="s">
        <v>172</v>
      </c>
      <c r="BM136" s="139" t="s">
        <v>2259</v>
      </c>
    </row>
    <row r="137" spans="2:65" s="1" customFormat="1" ht="17.399999999999999">
      <c r="B137" s="31"/>
      <c r="D137" s="141" t="s">
        <v>157</v>
      </c>
      <c r="F137" s="142" t="s">
        <v>2260</v>
      </c>
      <c r="I137" s="143"/>
      <c r="L137" s="31"/>
      <c r="M137" s="144"/>
      <c r="T137" s="52"/>
      <c r="AT137" s="16" t="s">
        <v>157</v>
      </c>
      <c r="AU137" s="16" t="s">
        <v>86</v>
      </c>
    </row>
    <row r="138" spans="2:65" s="1" customFormat="1" ht="10.199999999999999">
      <c r="B138" s="31"/>
      <c r="D138" s="145" t="s">
        <v>158</v>
      </c>
      <c r="F138" s="146" t="s">
        <v>2261</v>
      </c>
      <c r="I138" s="143"/>
      <c r="L138" s="31"/>
      <c r="M138" s="144"/>
      <c r="T138" s="52"/>
      <c r="AT138" s="16" t="s">
        <v>158</v>
      </c>
      <c r="AU138" s="16" t="s">
        <v>86</v>
      </c>
    </row>
    <row r="139" spans="2:65" s="12" customFormat="1" ht="10.199999999999999">
      <c r="B139" s="148"/>
      <c r="D139" s="141" t="s">
        <v>234</v>
      </c>
      <c r="E139" s="149" t="s">
        <v>19</v>
      </c>
      <c r="F139" s="150" t="s">
        <v>2262</v>
      </c>
      <c r="H139" s="151">
        <v>13.2</v>
      </c>
      <c r="I139" s="152"/>
      <c r="L139" s="148"/>
      <c r="M139" s="153"/>
      <c r="T139" s="154"/>
      <c r="AT139" s="149" t="s">
        <v>234</v>
      </c>
      <c r="AU139" s="149" t="s">
        <v>86</v>
      </c>
      <c r="AV139" s="12" t="s">
        <v>86</v>
      </c>
      <c r="AW139" s="12" t="s">
        <v>37</v>
      </c>
      <c r="AX139" s="12" t="s">
        <v>84</v>
      </c>
      <c r="AY139" s="149" t="s">
        <v>149</v>
      </c>
    </row>
    <row r="140" spans="2:65" s="1" customFormat="1" ht="24.15" customHeight="1">
      <c r="B140" s="31"/>
      <c r="C140" s="127" t="s">
        <v>188</v>
      </c>
      <c r="D140" s="127" t="s">
        <v>152</v>
      </c>
      <c r="E140" s="128" t="s">
        <v>2263</v>
      </c>
      <c r="F140" s="129" t="s">
        <v>2264</v>
      </c>
      <c r="G140" s="130" t="s">
        <v>308</v>
      </c>
      <c r="H140" s="131">
        <v>2</v>
      </c>
      <c r="I140" s="132"/>
      <c r="J140" s="133">
        <f>ROUND(I140*H140,2)</f>
        <v>0</v>
      </c>
      <c r="K140" s="134"/>
      <c r="L140" s="31"/>
      <c r="M140" s="135" t="s">
        <v>19</v>
      </c>
      <c r="N140" s="136" t="s">
        <v>47</v>
      </c>
      <c r="P140" s="137">
        <f>O140*H140</f>
        <v>0</v>
      </c>
      <c r="Q140" s="137">
        <v>6.8799999999999998E-3</v>
      </c>
      <c r="R140" s="137">
        <f>Q140*H140</f>
        <v>1.376E-2</v>
      </c>
      <c r="S140" s="137">
        <v>0</v>
      </c>
      <c r="T140" s="138">
        <f>S140*H140</f>
        <v>0</v>
      </c>
      <c r="AR140" s="139" t="s">
        <v>172</v>
      </c>
      <c r="AT140" s="139" t="s">
        <v>152</v>
      </c>
      <c r="AU140" s="139" t="s">
        <v>86</v>
      </c>
      <c r="AY140" s="16" t="s">
        <v>149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6" t="s">
        <v>84</v>
      </c>
      <c r="BK140" s="140">
        <f>ROUND(I140*H140,2)</f>
        <v>0</v>
      </c>
      <c r="BL140" s="16" t="s">
        <v>172</v>
      </c>
      <c r="BM140" s="139" t="s">
        <v>2265</v>
      </c>
    </row>
    <row r="141" spans="2:65" s="1" customFormat="1" ht="17.399999999999999">
      <c r="B141" s="31"/>
      <c r="D141" s="141" t="s">
        <v>157</v>
      </c>
      <c r="F141" s="142" t="s">
        <v>2266</v>
      </c>
      <c r="I141" s="143"/>
      <c r="L141" s="31"/>
      <c r="M141" s="144"/>
      <c r="T141" s="52"/>
      <c r="AT141" s="16" t="s">
        <v>157</v>
      </c>
      <c r="AU141" s="16" t="s">
        <v>86</v>
      </c>
    </row>
    <row r="142" spans="2:65" s="1" customFormat="1" ht="10.199999999999999">
      <c r="B142" s="31"/>
      <c r="D142" s="145" t="s">
        <v>158</v>
      </c>
      <c r="F142" s="146" t="s">
        <v>2267</v>
      </c>
      <c r="I142" s="143"/>
      <c r="L142" s="31"/>
      <c r="M142" s="144"/>
      <c r="T142" s="52"/>
      <c r="AT142" s="16" t="s">
        <v>158</v>
      </c>
      <c r="AU142" s="16" t="s">
        <v>86</v>
      </c>
    </row>
    <row r="143" spans="2:65" s="1" customFormat="1" ht="24.15" customHeight="1">
      <c r="B143" s="31"/>
      <c r="C143" s="169" t="s">
        <v>194</v>
      </c>
      <c r="D143" s="169" t="s">
        <v>683</v>
      </c>
      <c r="E143" s="170" t="s">
        <v>2268</v>
      </c>
      <c r="F143" s="171" t="s">
        <v>2269</v>
      </c>
      <c r="G143" s="172" t="s">
        <v>308</v>
      </c>
      <c r="H143" s="173">
        <v>2</v>
      </c>
      <c r="I143" s="174"/>
      <c r="J143" s="175">
        <f>ROUND(I143*H143,2)</f>
        <v>0</v>
      </c>
      <c r="K143" s="176"/>
      <c r="L143" s="177"/>
      <c r="M143" s="178" t="s">
        <v>19</v>
      </c>
      <c r="N143" s="179" t="s">
        <v>47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194</v>
      </c>
      <c r="AT143" s="139" t="s">
        <v>683</v>
      </c>
      <c r="AU143" s="139" t="s">
        <v>86</v>
      </c>
      <c r="AY143" s="16" t="s">
        <v>149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6" t="s">
        <v>84</v>
      </c>
      <c r="BK143" s="140">
        <f>ROUND(I143*H143,2)</f>
        <v>0</v>
      </c>
      <c r="BL143" s="16" t="s">
        <v>172</v>
      </c>
      <c r="BM143" s="139" t="s">
        <v>2270</v>
      </c>
    </row>
    <row r="144" spans="2:65" s="1" customFormat="1" ht="17.399999999999999">
      <c r="B144" s="31"/>
      <c r="D144" s="141" t="s">
        <v>157</v>
      </c>
      <c r="F144" s="142" t="s">
        <v>2269</v>
      </c>
      <c r="I144" s="143"/>
      <c r="L144" s="31"/>
      <c r="M144" s="144"/>
      <c r="T144" s="52"/>
      <c r="AT144" s="16" t="s">
        <v>157</v>
      </c>
      <c r="AU144" s="16" t="s">
        <v>86</v>
      </c>
    </row>
    <row r="145" spans="2:65" s="1" customFormat="1" ht="24.15" customHeight="1">
      <c r="B145" s="31"/>
      <c r="C145" s="127" t="s">
        <v>200</v>
      </c>
      <c r="D145" s="127" t="s">
        <v>152</v>
      </c>
      <c r="E145" s="128" t="s">
        <v>491</v>
      </c>
      <c r="F145" s="129" t="s">
        <v>492</v>
      </c>
      <c r="G145" s="130" t="s">
        <v>404</v>
      </c>
      <c r="H145" s="131">
        <v>3.8849999999999998</v>
      </c>
      <c r="I145" s="132"/>
      <c r="J145" s="133">
        <f>ROUND(I145*H145,2)</f>
        <v>0</v>
      </c>
      <c r="K145" s="134"/>
      <c r="L145" s="31"/>
      <c r="M145" s="135" t="s">
        <v>19</v>
      </c>
      <c r="N145" s="136" t="s">
        <v>47</v>
      </c>
      <c r="P145" s="137">
        <f>O145*H145</f>
        <v>0</v>
      </c>
      <c r="Q145" s="137">
        <v>1E-4</v>
      </c>
      <c r="R145" s="137">
        <f>Q145*H145</f>
        <v>3.8850000000000001E-4</v>
      </c>
      <c r="S145" s="137">
        <v>2.41</v>
      </c>
      <c r="T145" s="138">
        <f>S145*H145</f>
        <v>9.3628499999999999</v>
      </c>
      <c r="AR145" s="139" t="s">
        <v>172</v>
      </c>
      <c r="AT145" s="139" t="s">
        <v>152</v>
      </c>
      <c r="AU145" s="139" t="s">
        <v>86</v>
      </c>
      <c r="AY145" s="16" t="s">
        <v>149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6" t="s">
        <v>84</v>
      </c>
      <c r="BK145" s="140">
        <f>ROUND(I145*H145,2)</f>
        <v>0</v>
      </c>
      <c r="BL145" s="16" t="s">
        <v>172</v>
      </c>
      <c r="BM145" s="139" t="s">
        <v>2271</v>
      </c>
    </row>
    <row r="146" spans="2:65" s="1" customFormat="1" ht="17.399999999999999">
      <c r="B146" s="31"/>
      <c r="D146" s="141" t="s">
        <v>157</v>
      </c>
      <c r="F146" s="142" t="s">
        <v>494</v>
      </c>
      <c r="I146" s="143"/>
      <c r="L146" s="31"/>
      <c r="M146" s="144"/>
      <c r="T146" s="52"/>
      <c r="AT146" s="16" t="s">
        <v>157</v>
      </c>
      <c r="AU146" s="16" t="s">
        <v>86</v>
      </c>
    </row>
    <row r="147" spans="2:65" s="1" customFormat="1" ht="10.199999999999999">
      <c r="B147" s="31"/>
      <c r="D147" s="145" t="s">
        <v>158</v>
      </c>
      <c r="F147" s="146" t="s">
        <v>2272</v>
      </c>
      <c r="I147" s="143"/>
      <c r="L147" s="31"/>
      <c r="M147" s="155"/>
      <c r="N147" s="156"/>
      <c r="O147" s="156"/>
      <c r="P147" s="156"/>
      <c r="Q147" s="156"/>
      <c r="R147" s="156"/>
      <c r="S147" s="156"/>
      <c r="T147" s="157"/>
      <c r="AT147" s="16" t="s">
        <v>158</v>
      </c>
      <c r="AU147" s="16" t="s">
        <v>86</v>
      </c>
    </row>
    <row r="148" spans="2:65" s="1" customFormat="1" ht="7" customHeight="1">
      <c r="B148" s="40"/>
      <c r="C148" s="41"/>
      <c r="D148" s="41"/>
      <c r="E148" s="41"/>
      <c r="F148" s="41"/>
      <c r="G148" s="41"/>
      <c r="H148" s="41"/>
      <c r="I148" s="41"/>
      <c r="J148" s="41"/>
      <c r="K148" s="41"/>
      <c r="L148" s="31"/>
    </row>
  </sheetData>
  <sheetProtection algorithmName="SHA-512" hashValue="Vwv6uzv8dyaZBXMOZPwrKpUwHsuRx+EOBZ9foGnSl4z7apWwIMGqeLgRXTPxtDnHerXz8kECFhltBCPyjSfZzQ==" saltValue="w47o/zjvH0rwKFpA3+HHoy/TSqCQvQ8PTfcEGmevm9wWWgEOcj1uYC8IObS+7uO8lGlG6fbm0qayNKHNm8oQLA==" spinCount="100000" sheet="1" objects="1" scenarios="1" formatColumns="0" formatRows="0" autoFilter="0"/>
  <autoFilter ref="C80:K147" xr:uid="{00000000-0009-0000-0000-00000C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C00-000000000000}"/>
    <hyperlink ref="F90" r:id="rId2" xr:uid="{00000000-0004-0000-0C00-000001000000}"/>
    <hyperlink ref="F96" r:id="rId3" xr:uid="{00000000-0004-0000-0C00-000002000000}"/>
    <hyperlink ref="F102" r:id="rId4" xr:uid="{00000000-0004-0000-0C00-000003000000}"/>
    <hyperlink ref="F105" r:id="rId5" xr:uid="{00000000-0004-0000-0C00-000004000000}"/>
    <hyperlink ref="F109" r:id="rId6" xr:uid="{00000000-0004-0000-0C00-000005000000}"/>
    <hyperlink ref="F112" r:id="rId7" xr:uid="{00000000-0004-0000-0C00-000006000000}"/>
    <hyperlink ref="F115" r:id="rId8" xr:uid="{00000000-0004-0000-0C00-000007000000}"/>
    <hyperlink ref="F125" r:id="rId9" xr:uid="{00000000-0004-0000-0C00-000008000000}"/>
    <hyperlink ref="F132" r:id="rId10" xr:uid="{00000000-0004-0000-0C00-000009000000}"/>
    <hyperlink ref="F138" r:id="rId11" xr:uid="{00000000-0004-0000-0C00-00000A000000}"/>
    <hyperlink ref="F142" r:id="rId12" xr:uid="{00000000-0004-0000-0C00-00000B000000}"/>
    <hyperlink ref="F147" r:id="rId13" xr:uid="{00000000-0004-0000-0C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H80"/>
  <sheetViews>
    <sheetView showGridLines="0" workbookViewId="0"/>
  </sheetViews>
  <sheetFormatPr defaultRowHeight="14.4"/>
  <cols>
    <col min="1" max="1" width="8.33203125" customWidth="1"/>
    <col min="2" max="2" width="1.6640625" customWidth="1"/>
    <col min="3" max="3" width="25" customWidth="1"/>
    <col min="4" max="4" width="75.79687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7" customHeight="1"/>
    <row r="3" spans="2:8" ht="7" customHeight="1">
      <c r="B3" s="17"/>
      <c r="C3" s="18"/>
      <c r="D3" s="18"/>
      <c r="E3" s="18"/>
      <c r="F3" s="18"/>
      <c r="G3" s="18"/>
      <c r="H3" s="19"/>
    </row>
    <row r="4" spans="2:8" ht="25" customHeight="1">
      <c r="B4" s="19"/>
      <c r="C4" s="20" t="s">
        <v>2273</v>
      </c>
      <c r="H4" s="19"/>
    </row>
    <row r="5" spans="2:8" ht="12" customHeight="1">
      <c r="B5" s="19"/>
      <c r="C5" s="23" t="s">
        <v>13</v>
      </c>
      <c r="D5" s="213" t="s">
        <v>14</v>
      </c>
      <c r="E5" s="209"/>
      <c r="F5" s="209"/>
      <c r="H5" s="19"/>
    </row>
    <row r="6" spans="2:8" ht="37" customHeight="1">
      <c r="B6" s="19"/>
      <c r="C6" s="25" t="s">
        <v>16</v>
      </c>
      <c r="D6" s="210" t="s">
        <v>17</v>
      </c>
      <c r="E6" s="209"/>
      <c r="F6" s="209"/>
      <c r="H6" s="19"/>
    </row>
    <row r="7" spans="2:8" ht="16.5" customHeight="1">
      <c r="B7" s="19"/>
      <c r="C7" s="26" t="s">
        <v>23</v>
      </c>
      <c r="D7" s="48" t="str">
        <f>'Rekapitulace stavby'!AN8</f>
        <v>14. 4. 2022</v>
      </c>
      <c r="H7" s="19"/>
    </row>
    <row r="8" spans="2:8" s="1" customFormat="1" ht="10.8" customHeight="1">
      <c r="B8" s="31"/>
      <c r="H8" s="31"/>
    </row>
    <row r="9" spans="2:8" s="10" customFormat="1" ht="29.25" customHeight="1">
      <c r="B9" s="106"/>
      <c r="C9" s="107" t="s">
        <v>57</v>
      </c>
      <c r="D9" s="108" t="s">
        <v>58</v>
      </c>
      <c r="E9" s="108" t="s">
        <v>135</v>
      </c>
      <c r="F9" s="109" t="s">
        <v>2274</v>
      </c>
      <c r="H9" s="106"/>
    </row>
    <row r="10" spans="2:8" s="1" customFormat="1" ht="26.4" customHeight="1">
      <c r="B10" s="31"/>
      <c r="C10" s="190" t="s">
        <v>2275</v>
      </c>
      <c r="D10" s="190" t="s">
        <v>100</v>
      </c>
      <c r="H10" s="31"/>
    </row>
    <row r="11" spans="2:8" s="1" customFormat="1" ht="16.8" customHeight="1">
      <c r="B11" s="31"/>
      <c r="C11" s="191" t="s">
        <v>2276</v>
      </c>
      <c r="D11" s="192" t="s">
        <v>19</v>
      </c>
      <c r="E11" s="193" t="s">
        <v>19</v>
      </c>
      <c r="F11" s="194">
        <v>45694</v>
      </c>
      <c r="H11" s="31"/>
    </row>
    <row r="12" spans="2:8" s="1" customFormat="1" ht="26.4" customHeight="1">
      <c r="B12" s="31"/>
      <c r="C12" s="190" t="s">
        <v>2277</v>
      </c>
      <c r="D12" s="190" t="s">
        <v>103</v>
      </c>
      <c r="H12" s="31"/>
    </row>
    <row r="13" spans="2:8" s="1" customFormat="1" ht="16.8" customHeight="1">
      <c r="B13" s="31"/>
      <c r="C13" s="191" t="s">
        <v>2278</v>
      </c>
      <c r="D13" s="192" t="s">
        <v>19</v>
      </c>
      <c r="E13" s="193" t="s">
        <v>19</v>
      </c>
      <c r="F13" s="194">
        <v>45694</v>
      </c>
      <c r="H13" s="31"/>
    </row>
    <row r="14" spans="2:8" s="1" customFormat="1" ht="26.4" customHeight="1">
      <c r="B14" s="31"/>
      <c r="C14" s="190" t="s">
        <v>2279</v>
      </c>
      <c r="D14" s="190" t="s">
        <v>106</v>
      </c>
      <c r="H14" s="31"/>
    </row>
    <row r="15" spans="2:8" s="1" customFormat="1" ht="16.8" customHeight="1">
      <c r="B15" s="31"/>
      <c r="C15" s="191" t="s">
        <v>2280</v>
      </c>
      <c r="D15" s="192" t="s">
        <v>19</v>
      </c>
      <c r="E15" s="193" t="s">
        <v>19</v>
      </c>
      <c r="F15" s="194">
        <v>48</v>
      </c>
      <c r="H15" s="31"/>
    </row>
    <row r="16" spans="2:8" s="1" customFormat="1" ht="16.8" customHeight="1">
      <c r="B16" s="31"/>
      <c r="C16" s="191" t="s">
        <v>2281</v>
      </c>
      <c r="D16" s="192" t="s">
        <v>19</v>
      </c>
      <c r="E16" s="193" t="s">
        <v>19</v>
      </c>
      <c r="F16" s="194">
        <v>6</v>
      </c>
      <c r="H16" s="31"/>
    </row>
    <row r="17" spans="2:8" s="1" customFormat="1" ht="16.8" customHeight="1">
      <c r="B17" s="31"/>
      <c r="C17" s="191" t="s">
        <v>1535</v>
      </c>
      <c r="D17" s="192" t="s">
        <v>19</v>
      </c>
      <c r="E17" s="193" t="s">
        <v>19</v>
      </c>
      <c r="F17" s="194">
        <v>6</v>
      </c>
      <c r="H17" s="31"/>
    </row>
    <row r="18" spans="2:8" s="1" customFormat="1" ht="16.8" customHeight="1">
      <c r="B18" s="31"/>
      <c r="C18" s="195" t="s">
        <v>1535</v>
      </c>
      <c r="D18" s="195" t="s">
        <v>182</v>
      </c>
      <c r="E18" s="16" t="s">
        <v>19</v>
      </c>
      <c r="F18" s="196">
        <v>6</v>
      </c>
      <c r="H18" s="31"/>
    </row>
    <row r="19" spans="2:8" s="1" customFormat="1" ht="16.8" customHeight="1">
      <c r="B19" s="31"/>
      <c r="C19" s="191" t="s">
        <v>2282</v>
      </c>
      <c r="D19" s="192" t="s">
        <v>19</v>
      </c>
      <c r="E19" s="193" t="s">
        <v>19</v>
      </c>
      <c r="F19" s="194">
        <v>71</v>
      </c>
      <c r="H19" s="31"/>
    </row>
    <row r="20" spans="2:8" s="1" customFormat="1" ht="16.8" customHeight="1">
      <c r="B20" s="31"/>
      <c r="C20" s="191" t="s">
        <v>2283</v>
      </c>
      <c r="D20" s="192" t="s">
        <v>19</v>
      </c>
      <c r="E20" s="193" t="s">
        <v>19</v>
      </c>
      <c r="F20" s="194">
        <v>48</v>
      </c>
      <c r="H20" s="31"/>
    </row>
    <row r="21" spans="2:8" s="1" customFormat="1" ht="16.8" customHeight="1">
      <c r="B21" s="31"/>
      <c r="C21" s="191" t="s">
        <v>2284</v>
      </c>
      <c r="D21" s="192" t="s">
        <v>19</v>
      </c>
      <c r="E21" s="193" t="s">
        <v>19</v>
      </c>
      <c r="F21" s="194">
        <v>10</v>
      </c>
      <c r="H21" s="31"/>
    </row>
    <row r="22" spans="2:8" s="1" customFormat="1" ht="16.8" customHeight="1">
      <c r="B22" s="31"/>
      <c r="C22" s="191" t="s">
        <v>2285</v>
      </c>
      <c r="D22" s="192" t="s">
        <v>19</v>
      </c>
      <c r="E22" s="193" t="s">
        <v>19</v>
      </c>
      <c r="F22" s="194">
        <v>11</v>
      </c>
      <c r="H22" s="31"/>
    </row>
    <row r="23" spans="2:8" s="1" customFormat="1" ht="16.8" customHeight="1">
      <c r="B23" s="31"/>
      <c r="C23" s="191" t="s">
        <v>2286</v>
      </c>
      <c r="D23" s="192" t="s">
        <v>19</v>
      </c>
      <c r="E23" s="193" t="s">
        <v>19</v>
      </c>
      <c r="F23" s="194">
        <v>7</v>
      </c>
      <c r="H23" s="31"/>
    </row>
    <row r="24" spans="2:8" s="1" customFormat="1" ht="16.8" customHeight="1">
      <c r="B24" s="31"/>
      <c r="C24" s="191" t="s">
        <v>2287</v>
      </c>
      <c r="D24" s="192" t="s">
        <v>19</v>
      </c>
      <c r="E24" s="193" t="s">
        <v>19</v>
      </c>
      <c r="F24" s="194">
        <v>63</v>
      </c>
      <c r="H24" s="31"/>
    </row>
    <row r="25" spans="2:8" s="1" customFormat="1" ht="16.8" customHeight="1">
      <c r="B25" s="31"/>
      <c r="C25" s="191" t="s">
        <v>2288</v>
      </c>
      <c r="D25" s="192" t="s">
        <v>19</v>
      </c>
      <c r="E25" s="193" t="s">
        <v>19</v>
      </c>
      <c r="F25" s="194">
        <v>62</v>
      </c>
      <c r="H25" s="31"/>
    </row>
    <row r="26" spans="2:8" s="1" customFormat="1" ht="16.8" customHeight="1">
      <c r="B26" s="31"/>
      <c r="C26" s="191" t="s">
        <v>2289</v>
      </c>
      <c r="D26" s="192" t="s">
        <v>19</v>
      </c>
      <c r="E26" s="193" t="s">
        <v>19</v>
      </c>
      <c r="F26" s="194">
        <v>30</v>
      </c>
      <c r="H26" s="31"/>
    </row>
    <row r="27" spans="2:8" s="1" customFormat="1" ht="16.8" customHeight="1">
      <c r="B27" s="31"/>
      <c r="C27" s="191" t="s">
        <v>2290</v>
      </c>
      <c r="D27" s="192" t="s">
        <v>19</v>
      </c>
      <c r="E27" s="193" t="s">
        <v>19</v>
      </c>
      <c r="F27" s="194">
        <v>62</v>
      </c>
      <c r="H27" s="31"/>
    </row>
    <row r="28" spans="2:8" s="1" customFormat="1" ht="16.8" customHeight="1">
      <c r="B28" s="31"/>
      <c r="C28" s="191" t="s">
        <v>2291</v>
      </c>
      <c r="D28" s="192" t="s">
        <v>19</v>
      </c>
      <c r="E28" s="193" t="s">
        <v>19</v>
      </c>
      <c r="F28" s="194">
        <v>1499</v>
      </c>
      <c r="H28" s="31"/>
    </row>
    <row r="29" spans="2:8" s="1" customFormat="1" ht="16.8" customHeight="1">
      <c r="B29" s="31"/>
      <c r="C29" s="191" t="s">
        <v>2292</v>
      </c>
      <c r="D29" s="192" t="s">
        <v>19</v>
      </c>
      <c r="E29" s="193" t="s">
        <v>19</v>
      </c>
      <c r="F29" s="194">
        <v>63</v>
      </c>
      <c r="H29" s="31"/>
    </row>
    <row r="30" spans="2:8" s="1" customFormat="1" ht="16.8" customHeight="1">
      <c r="B30" s="31"/>
      <c r="C30" s="191" t="s">
        <v>2293</v>
      </c>
      <c r="D30" s="192" t="s">
        <v>19</v>
      </c>
      <c r="E30" s="193" t="s">
        <v>19</v>
      </c>
      <c r="F30" s="194">
        <v>552</v>
      </c>
      <c r="H30" s="31"/>
    </row>
    <row r="31" spans="2:8" s="1" customFormat="1" ht="16.8" customHeight="1">
      <c r="B31" s="31"/>
      <c r="C31" s="191" t="s">
        <v>2278</v>
      </c>
      <c r="D31" s="192" t="s">
        <v>19</v>
      </c>
      <c r="E31" s="193" t="s">
        <v>19</v>
      </c>
      <c r="F31" s="194">
        <v>45694</v>
      </c>
      <c r="H31" s="31"/>
    </row>
    <row r="32" spans="2:8" s="1" customFormat="1" ht="26.4" customHeight="1">
      <c r="B32" s="31"/>
      <c r="C32" s="190" t="s">
        <v>2294</v>
      </c>
      <c r="D32" s="190" t="s">
        <v>112</v>
      </c>
      <c r="H32" s="31"/>
    </row>
    <row r="33" spans="2:8" s="1" customFormat="1" ht="16.8" customHeight="1">
      <c r="B33" s="31"/>
      <c r="C33" s="191" t="s">
        <v>1696</v>
      </c>
      <c r="D33" s="192" t="s">
        <v>19</v>
      </c>
      <c r="E33" s="193" t="s">
        <v>19</v>
      </c>
      <c r="F33" s="194">
        <v>13.67</v>
      </c>
      <c r="H33" s="31"/>
    </row>
    <row r="34" spans="2:8" s="1" customFormat="1" ht="16.8" customHeight="1">
      <c r="B34" s="31"/>
      <c r="C34" s="195" t="s">
        <v>19</v>
      </c>
      <c r="D34" s="195" t="s">
        <v>1714</v>
      </c>
      <c r="E34" s="16" t="s">
        <v>19</v>
      </c>
      <c r="F34" s="196">
        <v>0</v>
      </c>
      <c r="H34" s="31"/>
    </row>
    <row r="35" spans="2:8" s="1" customFormat="1" ht="16.8" customHeight="1">
      <c r="B35" s="31"/>
      <c r="C35" s="195" t="s">
        <v>19</v>
      </c>
      <c r="D35" s="195" t="s">
        <v>1797</v>
      </c>
      <c r="E35" s="16" t="s">
        <v>19</v>
      </c>
      <c r="F35" s="196">
        <v>13.67</v>
      </c>
      <c r="H35" s="31"/>
    </row>
    <row r="36" spans="2:8" s="1" customFormat="1" ht="16.8" customHeight="1">
      <c r="B36" s="31"/>
      <c r="C36" s="195" t="s">
        <v>1696</v>
      </c>
      <c r="D36" s="195" t="s">
        <v>299</v>
      </c>
      <c r="E36" s="16" t="s">
        <v>19</v>
      </c>
      <c r="F36" s="196">
        <v>13.67</v>
      </c>
      <c r="H36" s="31"/>
    </row>
    <row r="37" spans="2:8" s="1" customFormat="1" ht="16.8" customHeight="1">
      <c r="B37" s="31"/>
      <c r="C37" s="197" t="s">
        <v>2295</v>
      </c>
      <c r="H37" s="31"/>
    </row>
    <row r="38" spans="2:8" s="1" customFormat="1" ht="16.8" customHeight="1">
      <c r="B38" s="31"/>
      <c r="C38" s="195" t="s">
        <v>1791</v>
      </c>
      <c r="D38" s="195" t="s">
        <v>1792</v>
      </c>
      <c r="E38" s="16" t="s">
        <v>404</v>
      </c>
      <c r="F38" s="196">
        <v>13.67</v>
      </c>
      <c r="H38" s="31"/>
    </row>
    <row r="39" spans="2:8" s="1" customFormat="1" ht="16.8" customHeight="1">
      <c r="B39" s="31"/>
      <c r="C39" s="195" t="s">
        <v>1755</v>
      </c>
      <c r="D39" s="195" t="s">
        <v>1756</v>
      </c>
      <c r="E39" s="16" t="s">
        <v>404</v>
      </c>
      <c r="F39" s="196">
        <v>100.242</v>
      </c>
      <c r="H39" s="31"/>
    </row>
    <row r="40" spans="2:8" s="1" customFormat="1" ht="16.8" customHeight="1">
      <c r="B40" s="31"/>
      <c r="C40" s="191" t="s">
        <v>1698</v>
      </c>
      <c r="D40" s="192" t="s">
        <v>19</v>
      </c>
      <c r="E40" s="193" t="s">
        <v>19</v>
      </c>
      <c r="F40" s="194">
        <v>41.009</v>
      </c>
      <c r="H40" s="31"/>
    </row>
    <row r="41" spans="2:8" s="1" customFormat="1" ht="16.8" customHeight="1">
      <c r="B41" s="31"/>
      <c r="C41" s="195" t="s">
        <v>19</v>
      </c>
      <c r="D41" s="195" t="s">
        <v>1714</v>
      </c>
      <c r="E41" s="16" t="s">
        <v>19</v>
      </c>
      <c r="F41" s="196">
        <v>0</v>
      </c>
      <c r="H41" s="31"/>
    </row>
    <row r="42" spans="2:8" s="1" customFormat="1" ht="16.8" customHeight="1">
      <c r="B42" s="31"/>
      <c r="C42" s="195" t="s">
        <v>19</v>
      </c>
      <c r="D42" s="195" t="s">
        <v>1768</v>
      </c>
      <c r="E42" s="16" t="s">
        <v>19</v>
      </c>
      <c r="F42" s="196">
        <v>41.009</v>
      </c>
      <c r="H42" s="31"/>
    </row>
    <row r="43" spans="2:8" s="1" customFormat="1" ht="16.8" customHeight="1">
      <c r="B43" s="31"/>
      <c r="C43" s="195" t="s">
        <v>1698</v>
      </c>
      <c r="D43" s="195" t="s">
        <v>299</v>
      </c>
      <c r="E43" s="16" t="s">
        <v>19</v>
      </c>
      <c r="F43" s="196">
        <v>41.009</v>
      </c>
      <c r="H43" s="31"/>
    </row>
    <row r="44" spans="2:8" s="1" customFormat="1" ht="16.8" customHeight="1">
      <c r="B44" s="31"/>
      <c r="C44" s="197" t="s">
        <v>2295</v>
      </c>
      <c r="H44" s="31"/>
    </row>
    <row r="45" spans="2:8" s="1" customFormat="1" ht="16.8" customHeight="1">
      <c r="B45" s="31"/>
      <c r="C45" s="195" t="s">
        <v>1763</v>
      </c>
      <c r="D45" s="195" t="s">
        <v>1764</v>
      </c>
      <c r="E45" s="16" t="s">
        <v>404</v>
      </c>
      <c r="F45" s="196">
        <v>41.009</v>
      </c>
      <c r="H45" s="31"/>
    </row>
    <row r="46" spans="2:8" s="1" customFormat="1" ht="16.8" customHeight="1">
      <c r="B46" s="31"/>
      <c r="C46" s="195" t="s">
        <v>1755</v>
      </c>
      <c r="D46" s="195" t="s">
        <v>1756</v>
      </c>
      <c r="E46" s="16" t="s">
        <v>404</v>
      </c>
      <c r="F46" s="196">
        <v>100.242</v>
      </c>
      <c r="H46" s="31"/>
    </row>
    <row r="47" spans="2:8" s="1" customFormat="1" ht="16.8" customHeight="1">
      <c r="B47" s="31"/>
      <c r="C47" s="195" t="s">
        <v>1769</v>
      </c>
      <c r="D47" s="195" t="s">
        <v>1770</v>
      </c>
      <c r="E47" s="16" t="s">
        <v>511</v>
      </c>
      <c r="F47" s="196">
        <v>73.816000000000003</v>
      </c>
      <c r="H47" s="31"/>
    </row>
    <row r="48" spans="2:8" s="1" customFormat="1" ht="16.8" customHeight="1">
      <c r="B48" s="31"/>
      <c r="C48" s="191" t="s">
        <v>1700</v>
      </c>
      <c r="D48" s="192" t="s">
        <v>19</v>
      </c>
      <c r="E48" s="193" t="s">
        <v>19</v>
      </c>
      <c r="F48" s="194">
        <v>54.679000000000002</v>
      </c>
      <c r="H48" s="31"/>
    </row>
    <row r="49" spans="2:8" s="1" customFormat="1" ht="16.8" customHeight="1">
      <c r="B49" s="31"/>
      <c r="C49" s="195" t="s">
        <v>19</v>
      </c>
      <c r="D49" s="195" t="s">
        <v>1735</v>
      </c>
      <c r="E49" s="16" t="s">
        <v>19</v>
      </c>
      <c r="F49" s="196">
        <v>0</v>
      </c>
      <c r="H49" s="31"/>
    </row>
    <row r="50" spans="2:8" s="1" customFormat="1" ht="16.8" customHeight="1">
      <c r="B50" s="31"/>
      <c r="C50" s="195" t="s">
        <v>19</v>
      </c>
      <c r="D50" s="195" t="s">
        <v>1702</v>
      </c>
      <c r="E50" s="16" t="s">
        <v>19</v>
      </c>
      <c r="F50" s="196">
        <v>154.92099999999999</v>
      </c>
      <c r="H50" s="31"/>
    </row>
    <row r="51" spans="2:8" s="1" customFormat="1" ht="16.8" customHeight="1">
      <c r="B51" s="31"/>
      <c r="C51" s="195" t="s">
        <v>19</v>
      </c>
      <c r="D51" s="195" t="s">
        <v>1736</v>
      </c>
      <c r="E51" s="16" t="s">
        <v>19</v>
      </c>
      <c r="F51" s="196">
        <v>-100.242</v>
      </c>
      <c r="H51" s="31"/>
    </row>
    <row r="52" spans="2:8" s="1" customFormat="1" ht="16.8" customHeight="1">
      <c r="B52" s="31"/>
      <c r="C52" s="195" t="s">
        <v>1700</v>
      </c>
      <c r="D52" s="195" t="s">
        <v>299</v>
      </c>
      <c r="E52" s="16" t="s">
        <v>19</v>
      </c>
      <c r="F52" s="196">
        <v>54.679000000000002</v>
      </c>
      <c r="H52" s="31"/>
    </row>
    <row r="53" spans="2:8" s="1" customFormat="1" ht="16.8" customHeight="1">
      <c r="B53" s="31"/>
      <c r="C53" s="197" t="s">
        <v>2295</v>
      </c>
      <c r="H53" s="31"/>
    </row>
    <row r="54" spans="2:8" s="1" customFormat="1" ht="20.399999999999999">
      <c r="B54" s="31"/>
      <c r="C54" s="195" t="s">
        <v>1729</v>
      </c>
      <c r="D54" s="195" t="s">
        <v>1730</v>
      </c>
      <c r="E54" s="16" t="s">
        <v>404</v>
      </c>
      <c r="F54" s="196">
        <v>54.679000000000002</v>
      </c>
      <c r="H54" s="31"/>
    </row>
    <row r="55" spans="2:8" s="1" customFormat="1" ht="20.399999999999999">
      <c r="B55" s="31"/>
      <c r="C55" s="195" t="s">
        <v>1737</v>
      </c>
      <c r="D55" s="195" t="s">
        <v>1738</v>
      </c>
      <c r="E55" s="16" t="s">
        <v>404</v>
      </c>
      <c r="F55" s="196">
        <v>820.18499999999995</v>
      </c>
      <c r="H55" s="31"/>
    </row>
    <row r="56" spans="2:8" s="1" customFormat="1" ht="16.8" customHeight="1">
      <c r="B56" s="31"/>
      <c r="C56" s="195" t="s">
        <v>1744</v>
      </c>
      <c r="D56" s="195" t="s">
        <v>545</v>
      </c>
      <c r="E56" s="16" t="s">
        <v>511</v>
      </c>
      <c r="F56" s="196">
        <v>98.421999999999997</v>
      </c>
      <c r="H56" s="31"/>
    </row>
    <row r="57" spans="2:8" s="1" customFormat="1" ht="16.8" customHeight="1">
      <c r="B57" s="31"/>
      <c r="C57" s="195" t="s">
        <v>1749</v>
      </c>
      <c r="D57" s="195" t="s">
        <v>1750</v>
      </c>
      <c r="E57" s="16" t="s">
        <v>404</v>
      </c>
      <c r="F57" s="196">
        <v>54.679000000000002</v>
      </c>
      <c r="H57" s="31"/>
    </row>
    <row r="58" spans="2:8" s="1" customFormat="1" ht="16.8" customHeight="1">
      <c r="B58" s="31"/>
      <c r="C58" s="191" t="s">
        <v>1702</v>
      </c>
      <c r="D58" s="192" t="s">
        <v>19</v>
      </c>
      <c r="E58" s="193" t="s">
        <v>19</v>
      </c>
      <c r="F58" s="194">
        <v>154.92099999999999</v>
      </c>
      <c r="H58" s="31"/>
    </row>
    <row r="59" spans="2:8" s="1" customFormat="1" ht="16.8" customHeight="1">
      <c r="B59" s="31"/>
      <c r="C59" s="195" t="s">
        <v>19</v>
      </c>
      <c r="D59" s="195" t="s">
        <v>1714</v>
      </c>
      <c r="E59" s="16" t="s">
        <v>19</v>
      </c>
      <c r="F59" s="196">
        <v>0</v>
      </c>
      <c r="H59" s="31"/>
    </row>
    <row r="60" spans="2:8" s="1" customFormat="1" ht="16.8" customHeight="1">
      <c r="B60" s="31"/>
      <c r="C60" s="195" t="s">
        <v>19</v>
      </c>
      <c r="D60" s="195" t="s">
        <v>1715</v>
      </c>
      <c r="E60" s="16" t="s">
        <v>19</v>
      </c>
      <c r="F60" s="196">
        <v>0</v>
      </c>
      <c r="H60" s="31"/>
    </row>
    <row r="61" spans="2:8" s="1" customFormat="1" ht="16.8" customHeight="1">
      <c r="B61" s="31"/>
      <c r="C61" s="195" t="s">
        <v>19</v>
      </c>
      <c r="D61" s="195" t="s">
        <v>1716</v>
      </c>
      <c r="E61" s="16" t="s">
        <v>19</v>
      </c>
      <c r="F61" s="196">
        <v>154.92099999999999</v>
      </c>
      <c r="H61" s="31"/>
    </row>
    <row r="62" spans="2:8" s="1" customFormat="1" ht="16.8" customHeight="1">
      <c r="B62" s="31"/>
      <c r="C62" s="195" t="s">
        <v>19</v>
      </c>
      <c r="D62" s="195" t="s">
        <v>19</v>
      </c>
      <c r="E62" s="16" t="s">
        <v>19</v>
      </c>
      <c r="F62" s="196">
        <v>0</v>
      </c>
      <c r="H62" s="31"/>
    </row>
    <row r="63" spans="2:8" s="1" customFormat="1" ht="16.8" customHeight="1">
      <c r="B63" s="31"/>
      <c r="C63" s="195" t="s">
        <v>19</v>
      </c>
      <c r="D63" s="195" t="s">
        <v>19</v>
      </c>
      <c r="E63" s="16" t="s">
        <v>19</v>
      </c>
      <c r="F63" s="196">
        <v>0</v>
      </c>
      <c r="H63" s="31"/>
    </row>
    <row r="64" spans="2:8" s="1" customFormat="1" ht="16.8" customHeight="1">
      <c r="B64" s="31"/>
      <c r="C64" s="195" t="s">
        <v>1702</v>
      </c>
      <c r="D64" s="195" t="s">
        <v>299</v>
      </c>
      <c r="E64" s="16" t="s">
        <v>19</v>
      </c>
      <c r="F64" s="196">
        <v>154.92099999999999</v>
      </c>
      <c r="H64" s="31"/>
    </row>
    <row r="65" spans="2:8" s="1" customFormat="1" ht="16.8" customHeight="1">
      <c r="B65" s="31"/>
      <c r="C65" s="197" t="s">
        <v>2295</v>
      </c>
      <c r="H65" s="31"/>
    </row>
    <row r="66" spans="2:8" s="1" customFormat="1" ht="20.399999999999999">
      <c r="B66" s="31"/>
      <c r="C66" s="195" t="s">
        <v>1709</v>
      </c>
      <c r="D66" s="195" t="s">
        <v>1710</v>
      </c>
      <c r="E66" s="16" t="s">
        <v>404</v>
      </c>
      <c r="F66" s="196">
        <v>154.92099999999999</v>
      </c>
      <c r="H66" s="31"/>
    </row>
    <row r="67" spans="2:8" s="1" customFormat="1" ht="20.399999999999999">
      <c r="B67" s="31"/>
      <c r="C67" s="195" t="s">
        <v>1729</v>
      </c>
      <c r="D67" s="195" t="s">
        <v>1730</v>
      </c>
      <c r="E67" s="16" t="s">
        <v>404</v>
      </c>
      <c r="F67" s="196">
        <v>54.679000000000002</v>
      </c>
      <c r="H67" s="31"/>
    </row>
    <row r="68" spans="2:8" s="1" customFormat="1" ht="16.8" customHeight="1">
      <c r="B68" s="31"/>
      <c r="C68" s="195" t="s">
        <v>1755</v>
      </c>
      <c r="D68" s="195" t="s">
        <v>1756</v>
      </c>
      <c r="E68" s="16" t="s">
        <v>404</v>
      </c>
      <c r="F68" s="196">
        <v>100.242</v>
      </c>
      <c r="H68" s="31"/>
    </row>
    <row r="69" spans="2:8" s="1" customFormat="1" ht="16.8" customHeight="1">
      <c r="B69" s="31"/>
      <c r="C69" s="191" t="s">
        <v>2296</v>
      </c>
      <c r="D69" s="192" t="s">
        <v>19</v>
      </c>
      <c r="E69" s="193" t="s">
        <v>19</v>
      </c>
      <c r="F69" s="194">
        <v>90.602999999999994</v>
      </c>
      <c r="H69" s="31"/>
    </row>
    <row r="70" spans="2:8" s="1" customFormat="1" ht="16.8" customHeight="1">
      <c r="B70" s="31"/>
      <c r="C70" s="191" t="s">
        <v>1704</v>
      </c>
      <c r="D70" s="192" t="s">
        <v>19</v>
      </c>
      <c r="E70" s="193" t="s">
        <v>19</v>
      </c>
      <c r="F70" s="194">
        <v>100.242</v>
      </c>
      <c r="H70" s="31"/>
    </row>
    <row r="71" spans="2:8" s="1" customFormat="1" ht="16.8" customHeight="1">
      <c r="B71" s="31"/>
      <c r="C71" s="195" t="s">
        <v>19</v>
      </c>
      <c r="D71" s="195" t="s">
        <v>1760</v>
      </c>
      <c r="E71" s="16" t="s">
        <v>19</v>
      </c>
      <c r="F71" s="196">
        <v>0</v>
      </c>
      <c r="H71" s="31"/>
    </row>
    <row r="72" spans="2:8" s="1" customFormat="1" ht="16.8" customHeight="1">
      <c r="B72" s="31"/>
      <c r="C72" s="195" t="s">
        <v>19</v>
      </c>
      <c r="D72" s="195" t="s">
        <v>1761</v>
      </c>
      <c r="E72" s="16" t="s">
        <v>19</v>
      </c>
      <c r="F72" s="196">
        <v>0</v>
      </c>
      <c r="H72" s="31"/>
    </row>
    <row r="73" spans="2:8" s="1" customFormat="1" ht="16.8" customHeight="1">
      <c r="B73" s="31"/>
      <c r="C73" s="195" t="s">
        <v>19</v>
      </c>
      <c r="D73" s="195" t="s">
        <v>1702</v>
      </c>
      <c r="E73" s="16" t="s">
        <v>19</v>
      </c>
      <c r="F73" s="196">
        <v>154.92099999999999</v>
      </c>
      <c r="H73" s="31"/>
    </row>
    <row r="74" spans="2:8" s="1" customFormat="1" ht="16.8" customHeight="1">
      <c r="B74" s="31"/>
      <c r="C74" s="195" t="s">
        <v>19</v>
      </c>
      <c r="D74" s="195" t="s">
        <v>1762</v>
      </c>
      <c r="E74" s="16" t="s">
        <v>19</v>
      </c>
      <c r="F74" s="196">
        <v>-54.679000000000002</v>
      </c>
      <c r="H74" s="31"/>
    </row>
    <row r="75" spans="2:8" s="1" customFormat="1" ht="16.8" customHeight="1">
      <c r="B75" s="31"/>
      <c r="C75" s="195" t="s">
        <v>1704</v>
      </c>
      <c r="D75" s="195" t="s">
        <v>299</v>
      </c>
      <c r="E75" s="16" t="s">
        <v>19</v>
      </c>
      <c r="F75" s="196">
        <v>100.242</v>
      </c>
      <c r="H75" s="31"/>
    </row>
    <row r="76" spans="2:8" s="1" customFormat="1" ht="16.8" customHeight="1">
      <c r="B76" s="31"/>
      <c r="C76" s="197" t="s">
        <v>2295</v>
      </c>
      <c r="H76" s="31"/>
    </row>
    <row r="77" spans="2:8" s="1" customFormat="1" ht="16.8" customHeight="1">
      <c r="B77" s="31"/>
      <c r="C77" s="195" t="s">
        <v>1755</v>
      </c>
      <c r="D77" s="195" t="s">
        <v>1756</v>
      </c>
      <c r="E77" s="16" t="s">
        <v>404</v>
      </c>
      <c r="F77" s="196">
        <v>100.242</v>
      </c>
      <c r="H77" s="31"/>
    </row>
    <row r="78" spans="2:8" s="1" customFormat="1" ht="20.399999999999999">
      <c r="B78" s="31"/>
      <c r="C78" s="195" t="s">
        <v>1729</v>
      </c>
      <c r="D78" s="195" t="s">
        <v>1730</v>
      </c>
      <c r="E78" s="16" t="s">
        <v>404</v>
      </c>
      <c r="F78" s="196">
        <v>54.679000000000002</v>
      </c>
      <c r="H78" s="31"/>
    </row>
    <row r="79" spans="2:8" s="1" customFormat="1" ht="7.45" customHeight="1">
      <c r="B79" s="40"/>
      <c r="C79" s="41"/>
      <c r="D79" s="41"/>
      <c r="E79" s="41"/>
      <c r="F79" s="41"/>
      <c r="G79" s="41"/>
      <c r="H79" s="31"/>
    </row>
    <row r="80" spans="2:8" s="1" customFormat="1" ht="10.199999999999999"/>
  </sheetData>
  <sheetProtection algorithmName="SHA-512" hashValue="SGanu96By5A0F7uYNXDaPxlrYE2oK+H3sldj2wzw2A63aBTc66/xQg8JCSzhcdOjEtBILh9xoMPDA3v9yHUUdA==" saltValue="Y3vG2i/GnpbUEbF49wK1z94TIBSkDWa0CB2nuX3+qE2znSc+43OpPjj1LjeXpJOOuHvYo9ap4zvxo6cLRqXxF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7"/>
  <sheetViews>
    <sheetView showGridLines="0" workbookViewId="0"/>
  </sheetViews>
  <sheetFormatPr defaultRowHeight="14.4"/>
  <cols>
    <col min="1" max="1" width="8.33203125" customWidth="1"/>
    <col min="2" max="2" width="1.1992187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85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>
      <c r="B4" s="19"/>
      <c r="D4" s="20" t="s">
        <v>120</v>
      </c>
      <c r="L4" s="19"/>
      <c r="M4" s="84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Stavební úprava prostoru mezi tř. 17. listopadu a ulicí Nedbalovou v Karviné</v>
      </c>
      <c r="F7" s="236"/>
      <c r="G7" s="236"/>
      <c r="H7" s="236"/>
      <c r="L7" s="19"/>
    </row>
    <row r="8" spans="2:46" s="1" customFormat="1" ht="12" customHeight="1">
      <c r="B8" s="31"/>
      <c r="D8" s="26" t="s">
        <v>121</v>
      </c>
      <c r="L8" s="31"/>
    </row>
    <row r="9" spans="2:46" s="1" customFormat="1" ht="16.5" customHeight="1">
      <c r="B9" s="31"/>
      <c r="E9" s="202" t="s">
        <v>122</v>
      </c>
      <c r="F9" s="237"/>
      <c r="G9" s="237"/>
      <c r="H9" s="237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14. 4. 2022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8" t="str">
        <f>'Rekapitulace stavby'!E14</f>
        <v>Vyplň údaj</v>
      </c>
      <c r="F18" s="208"/>
      <c r="G18" s="208"/>
      <c r="H18" s="208"/>
      <c r="I18" s="26" t="s">
        <v>29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3" t="s">
        <v>19</v>
      </c>
      <c r="F27" s="213"/>
      <c r="G27" s="213"/>
      <c r="H27" s="213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5" customHeight="1">
      <c r="B30" s="31"/>
      <c r="D30" s="86" t="s">
        <v>42</v>
      </c>
      <c r="J30" s="62">
        <f>ROUND(J85,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7">
        <f>ROUND((SUM(BE85:BE166)),  2)</f>
        <v>0</v>
      </c>
      <c r="I33" s="88">
        <v>0.21</v>
      </c>
      <c r="J33" s="87">
        <f>ROUND(((SUM(BE85:BE166))*I33),  2)</f>
        <v>0</v>
      </c>
      <c r="L33" s="31"/>
    </row>
    <row r="34" spans="2:12" s="1" customFormat="1" ht="14.4" customHeight="1">
      <c r="B34" s="31"/>
      <c r="E34" s="26" t="s">
        <v>48</v>
      </c>
      <c r="F34" s="87">
        <f>ROUND((SUM(BF85:BF166)),  2)</f>
        <v>0</v>
      </c>
      <c r="I34" s="88">
        <v>0.15</v>
      </c>
      <c r="J34" s="87">
        <f>ROUND(((SUM(BF85:BF166))*I34),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7">
        <f>ROUND((SUM(BG85:BG166)),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7">
        <f>ROUND((SUM(BH85:BH166)),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7">
        <f>ROUND((SUM(BI85:BI166)),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hidden="1" customHeight="1">
      <c r="B45" s="31"/>
      <c r="C45" s="20" t="s">
        <v>123</v>
      </c>
      <c r="L45" s="31"/>
    </row>
    <row r="46" spans="2:12" s="1" customFormat="1" ht="7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26.25" hidden="1" customHeight="1">
      <c r="B48" s="31"/>
      <c r="E48" s="235" t="str">
        <f>E7</f>
        <v>Stavební úprava prostoru mezi tř. 17. listopadu a ulicí Nedbalovou v Karviné</v>
      </c>
      <c r="F48" s="236"/>
      <c r="G48" s="236"/>
      <c r="H48" s="236"/>
      <c r="L48" s="31"/>
    </row>
    <row r="49" spans="2:47" s="1" customFormat="1" ht="12" hidden="1" customHeight="1">
      <c r="B49" s="31"/>
      <c r="C49" s="26" t="s">
        <v>121</v>
      </c>
      <c r="L49" s="31"/>
    </row>
    <row r="50" spans="2:47" s="1" customFormat="1" ht="16.5" hidden="1" customHeight="1">
      <c r="B50" s="31"/>
      <c r="E50" s="202" t="str">
        <f>E9</f>
        <v>SO 000 - Všeobecné položky</v>
      </c>
      <c r="F50" s="237"/>
      <c r="G50" s="237"/>
      <c r="H50" s="237"/>
      <c r="L50" s="31"/>
    </row>
    <row r="51" spans="2:47" s="1" customFormat="1" ht="7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>Karviná</v>
      </c>
      <c r="I52" s="26" t="s">
        <v>23</v>
      </c>
      <c r="J52" s="48" t="str">
        <f>IF(J12="","",J12)</f>
        <v>14. 4. 2022</v>
      </c>
      <c r="L52" s="31"/>
    </row>
    <row r="53" spans="2:47" s="1" customFormat="1" ht="7" hidden="1" customHeight="1">
      <c r="B53" s="31"/>
      <c r="L53" s="31"/>
    </row>
    <row r="54" spans="2:47" s="1" customFormat="1" ht="25.65" hidden="1" customHeight="1">
      <c r="B54" s="31"/>
      <c r="C54" s="26" t="s">
        <v>25</v>
      </c>
      <c r="F54" s="24" t="str">
        <f>E15</f>
        <v>Statutární město Karviná</v>
      </c>
      <c r="I54" s="26" t="s">
        <v>33</v>
      </c>
      <c r="J54" s="29" t="str">
        <f>E21</f>
        <v>Dopravoprojekt Ostrava a.s.</v>
      </c>
      <c r="L54" s="31"/>
    </row>
    <row r="55" spans="2:47" s="1" customFormat="1" ht="15.15" hidden="1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" hidden="1" customHeight="1">
      <c r="B56" s="31"/>
      <c r="L56" s="31"/>
    </row>
    <row r="57" spans="2:47" s="1" customFormat="1" ht="29.25" hidden="1" customHeight="1">
      <c r="B57" s="31"/>
      <c r="C57" s="95" t="s">
        <v>124</v>
      </c>
      <c r="D57" s="89"/>
      <c r="E57" s="89"/>
      <c r="F57" s="89"/>
      <c r="G57" s="89"/>
      <c r="H57" s="89"/>
      <c r="I57" s="89"/>
      <c r="J57" s="96" t="s">
        <v>125</v>
      </c>
      <c r="K57" s="89"/>
      <c r="L57" s="31"/>
    </row>
    <row r="58" spans="2:47" s="1" customFormat="1" ht="10.3" hidden="1" customHeight="1">
      <c r="B58" s="31"/>
      <c r="L58" s="31"/>
    </row>
    <row r="59" spans="2:47" s="1" customFormat="1" ht="22.8" hidden="1" customHeight="1">
      <c r="B59" s="31"/>
      <c r="C59" s="97" t="s">
        <v>74</v>
      </c>
      <c r="J59" s="62">
        <f>J85</f>
        <v>0</v>
      </c>
      <c r="L59" s="31"/>
      <c r="AU59" s="16" t="s">
        <v>126</v>
      </c>
    </row>
    <row r="60" spans="2:47" s="8" customFormat="1" ht="25" hidden="1" customHeight="1">
      <c r="B60" s="98"/>
      <c r="D60" s="99" t="s">
        <v>127</v>
      </c>
      <c r="E60" s="100"/>
      <c r="F60" s="100"/>
      <c r="G60" s="100"/>
      <c r="H60" s="100"/>
      <c r="I60" s="100"/>
      <c r="J60" s="101">
        <f>J86</f>
        <v>0</v>
      </c>
      <c r="L60" s="98"/>
    </row>
    <row r="61" spans="2:47" s="9" customFormat="1" ht="19.899999999999999" hidden="1" customHeight="1">
      <c r="B61" s="102"/>
      <c r="D61" s="103" t="s">
        <v>128</v>
      </c>
      <c r="E61" s="104"/>
      <c r="F61" s="104"/>
      <c r="G61" s="104"/>
      <c r="H61" s="104"/>
      <c r="I61" s="104"/>
      <c r="J61" s="105">
        <f>J87</f>
        <v>0</v>
      </c>
      <c r="L61" s="102"/>
    </row>
    <row r="62" spans="2:47" s="9" customFormat="1" ht="19.899999999999999" hidden="1" customHeight="1">
      <c r="B62" s="102"/>
      <c r="D62" s="103" t="s">
        <v>129</v>
      </c>
      <c r="E62" s="104"/>
      <c r="F62" s="104"/>
      <c r="G62" s="104"/>
      <c r="H62" s="104"/>
      <c r="I62" s="104"/>
      <c r="J62" s="105">
        <f>J119</f>
        <v>0</v>
      </c>
      <c r="L62" s="102"/>
    </row>
    <row r="63" spans="2:47" s="9" customFormat="1" ht="19.899999999999999" hidden="1" customHeight="1">
      <c r="B63" s="102"/>
      <c r="D63" s="103" t="s">
        <v>130</v>
      </c>
      <c r="E63" s="104"/>
      <c r="F63" s="104"/>
      <c r="G63" s="104"/>
      <c r="H63" s="104"/>
      <c r="I63" s="104"/>
      <c r="J63" s="105">
        <f>J140</f>
        <v>0</v>
      </c>
      <c r="L63" s="102"/>
    </row>
    <row r="64" spans="2:47" s="9" customFormat="1" ht="19.899999999999999" hidden="1" customHeight="1">
      <c r="B64" s="102"/>
      <c r="D64" s="103" t="s">
        <v>131</v>
      </c>
      <c r="E64" s="104"/>
      <c r="F64" s="104"/>
      <c r="G64" s="104"/>
      <c r="H64" s="104"/>
      <c r="I64" s="104"/>
      <c r="J64" s="105">
        <f>J157</f>
        <v>0</v>
      </c>
      <c r="L64" s="102"/>
    </row>
    <row r="65" spans="2:12" s="9" customFormat="1" ht="19.899999999999999" hidden="1" customHeight="1">
      <c r="B65" s="102"/>
      <c r="D65" s="103" t="s">
        <v>132</v>
      </c>
      <c r="E65" s="104"/>
      <c r="F65" s="104"/>
      <c r="G65" s="104"/>
      <c r="H65" s="104"/>
      <c r="I65" s="104"/>
      <c r="J65" s="105">
        <f>J162</f>
        <v>0</v>
      </c>
      <c r="L65" s="102"/>
    </row>
    <row r="66" spans="2:12" s="1" customFormat="1" ht="21.85" hidden="1" customHeight="1">
      <c r="B66" s="31"/>
      <c r="L66" s="31"/>
    </row>
    <row r="67" spans="2:12" s="1" customFormat="1" ht="7" hidden="1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31"/>
    </row>
    <row r="68" spans="2:12" ht="10.199999999999999" hidden="1"/>
    <row r="69" spans="2:12" ht="10.199999999999999" hidden="1"/>
    <row r="70" spans="2:12" ht="10.199999999999999" hidden="1"/>
    <row r="71" spans="2:12" s="1" customFormat="1" ht="7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1"/>
    </row>
    <row r="72" spans="2:12" s="1" customFormat="1" ht="25" customHeight="1">
      <c r="B72" s="31"/>
      <c r="C72" s="20" t="s">
        <v>133</v>
      </c>
      <c r="L72" s="31"/>
    </row>
    <row r="73" spans="2:12" s="1" customFormat="1" ht="7" customHeight="1">
      <c r="B73" s="31"/>
      <c r="L73" s="31"/>
    </row>
    <row r="74" spans="2:12" s="1" customFormat="1" ht="12" customHeight="1">
      <c r="B74" s="31"/>
      <c r="C74" s="26" t="s">
        <v>16</v>
      </c>
      <c r="L74" s="31"/>
    </row>
    <row r="75" spans="2:12" s="1" customFormat="1" ht="26.25" customHeight="1">
      <c r="B75" s="31"/>
      <c r="E75" s="235" t="str">
        <f>E7</f>
        <v>Stavební úprava prostoru mezi tř. 17. listopadu a ulicí Nedbalovou v Karviné</v>
      </c>
      <c r="F75" s="236"/>
      <c r="G75" s="236"/>
      <c r="H75" s="236"/>
      <c r="L75" s="31"/>
    </row>
    <row r="76" spans="2:12" s="1" customFormat="1" ht="12" customHeight="1">
      <c r="B76" s="31"/>
      <c r="C76" s="26" t="s">
        <v>121</v>
      </c>
      <c r="L76" s="31"/>
    </row>
    <row r="77" spans="2:12" s="1" customFormat="1" ht="16.5" customHeight="1">
      <c r="B77" s="31"/>
      <c r="E77" s="202" t="str">
        <f>E9</f>
        <v>SO 000 - Všeobecné položky</v>
      </c>
      <c r="F77" s="237"/>
      <c r="G77" s="237"/>
      <c r="H77" s="237"/>
      <c r="L77" s="31"/>
    </row>
    <row r="78" spans="2:12" s="1" customFormat="1" ht="7" customHeight="1">
      <c r="B78" s="31"/>
      <c r="L78" s="31"/>
    </row>
    <row r="79" spans="2:12" s="1" customFormat="1" ht="12" customHeight="1">
      <c r="B79" s="31"/>
      <c r="C79" s="26" t="s">
        <v>21</v>
      </c>
      <c r="F79" s="24" t="str">
        <f>F12</f>
        <v>Karviná</v>
      </c>
      <c r="I79" s="26" t="s">
        <v>23</v>
      </c>
      <c r="J79" s="48" t="str">
        <f>IF(J12="","",J12)</f>
        <v>14. 4. 2022</v>
      </c>
      <c r="L79" s="31"/>
    </row>
    <row r="80" spans="2:12" s="1" customFormat="1" ht="7" customHeight="1">
      <c r="B80" s="31"/>
      <c r="L80" s="31"/>
    </row>
    <row r="81" spans="2:65" s="1" customFormat="1" ht="25.65" customHeight="1">
      <c r="B81" s="31"/>
      <c r="C81" s="26" t="s">
        <v>25</v>
      </c>
      <c r="F81" s="24" t="str">
        <f>E15</f>
        <v>Statutární město Karviná</v>
      </c>
      <c r="I81" s="26" t="s">
        <v>33</v>
      </c>
      <c r="J81" s="29" t="str">
        <f>E21</f>
        <v>Dopravoprojekt Ostrava a.s.</v>
      </c>
      <c r="L81" s="31"/>
    </row>
    <row r="82" spans="2:65" s="1" customFormat="1" ht="15.15" customHeight="1">
      <c r="B82" s="31"/>
      <c r="C82" s="26" t="s">
        <v>31</v>
      </c>
      <c r="F82" s="24" t="str">
        <f>IF(E18="","",E18)</f>
        <v>Vyplň údaj</v>
      </c>
      <c r="I82" s="26" t="s">
        <v>38</v>
      </c>
      <c r="J82" s="29" t="str">
        <f>E24</f>
        <v xml:space="preserve"> </v>
      </c>
      <c r="L82" s="31"/>
    </row>
    <row r="83" spans="2:65" s="1" customFormat="1" ht="10.3" customHeight="1">
      <c r="B83" s="31"/>
      <c r="L83" s="31"/>
    </row>
    <row r="84" spans="2:65" s="10" customFormat="1" ht="29.25" customHeight="1">
      <c r="B84" s="106"/>
      <c r="C84" s="107" t="s">
        <v>134</v>
      </c>
      <c r="D84" s="108" t="s">
        <v>61</v>
      </c>
      <c r="E84" s="108" t="s">
        <v>57</v>
      </c>
      <c r="F84" s="108" t="s">
        <v>58</v>
      </c>
      <c r="G84" s="108" t="s">
        <v>135</v>
      </c>
      <c r="H84" s="108" t="s">
        <v>136</v>
      </c>
      <c r="I84" s="108" t="s">
        <v>137</v>
      </c>
      <c r="J84" s="109" t="s">
        <v>125</v>
      </c>
      <c r="K84" s="110" t="s">
        <v>138</v>
      </c>
      <c r="L84" s="106"/>
      <c r="M84" s="55" t="s">
        <v>19</v>
      </c>
      <c r="N84" s="56" t="s">
        <v>46</v>
      </c>
      <c r="O84" s="56" t="s">
        <v>139</v>
      </c>
      <c r="P84" s="56" t="s">
        <v>140</v>
      </c>
      <c r="Q84" s="56" t="s">
        <v>141</v>
      </c>
      <c r="R84" s="56" t="s">
        <v>142</v>
      </c>
      <c r="S84" s="56" t="s">
        <v>143</v>
      </c>
      <c r="T84" s="57" t="s">
        <v>144</v>
      </c>
    </row>
    <row r="85" spans="2:65" s="1" customFormat="1" ht="22.8" customHeight="1">
      <c r="B85" s="31"/>
      <c r="C85" s="60" t="s">
        <v>145</v>
      </c>
      <c r="J85" s="111">
        <f>BK85</f>
        <v>0</v>
      </c>
      <c r="L85" s="31"/>
      <c r="M85" s="58"/>
      <c r="N85" s="49"/>
      <c r="O85" s="49"/>
      <c r="P85" s="112">
        <f>P86</f>
        <v>0</v>
      </c>
      <c r="Q85" s="49"/>
      <c r="R85" s="112">
        <f>R86</f>
        <v>0</v>
      </c>
      <c r="S85" s="49"/>
      <c r="T85" s="113">
        <f>T86</f>
        <v>0</v>
      </c>
      <c r="AT85" s="16" t="s">
        <v>75</v>
      </c>
      <c r="AU85" s="16" t="s">
        <v>126</v>
      </c>
      <c r="BK85" s="114">
        <f>BK86</f>
        <v>0</v>
      </c>
    </row>
    <row r="86" spans="2:65" s="11" customFormat="1" ht="25.9" customHeight="1">
      <c r="B86" s="115"/>
      <c r="D86" s="116" t="s">
        <v>75</v>
      </c>
      <c r="E86" s="117" t="s">
        <v>146</v>
      </c>
      <c r="F86" s="117" t="s">
        <v>147</v>
      </c>
      <c r="I86" s="118"/>
      <c r="J86" s="119">
        <f>BK86</f>
        <v>0</v>
      </c>
      <c r="L86" s="115"/>
      <c r="M86" s="120"/>
      <c r="P86" s="121">
        <f>P87+P119+P140+P157+P162</f>
        <v>0</v>
      </c>
      <c r="R86" s="121">
        <f>R87+R119+R140+R157+R162</f>
        <v>0</v>
      </c>
      <c r="T86" s="122">
        <f>T87+T119+T140+T157+T162</f>
        <v>0</v>
      </c>
      <c r="AR86" s="116" t="s">
        <v>148</v>
      </c>
      <c r="AT86" s="123" t="s">
        <v>75</v>
      </c>
      <c r="AU86" s="123" t="s">
        <v>76</v>
      </c>
      <c r="AY86" s="116" t="s">
        <v>149</v>
      </c>
      <c r="BK86" s="124">
        <f>BK87+BK119+BK140+BK157+BK162</f>
        <v>0</v>
      </c>
    </row>
    <row r="87" spans="2:65" s="11" customFormat="1" ht="22.8" customHeight="1">
      <c r="B87" s="115"/>
      <c r="D87" s="116" t="s">
        <v>75</v>
      </c>
      <c r="E87" s="125" t="s">
        <v>150</v>
      </c>
      <c r="F87" s="125" t="s">
        <v>151</v>
      </c>
      <c r="I87" s="118"/>
      <c r="J87" s="126">
        <f>BK87</f>
        <v>0</v>
      </c>
      <c r="L87" s="115"/>
      <c r="M87" s="120"/>
      <c r="P87" s="121">
        <f>SUM(P88:P118)</f>
        <v>0</v>
      </c>
      <c r="R87" s="121">
        <f>SUM(R88:R118)</f>
        <v>0</v>
      </c>
      <c r="T87" s="122">
        <f>SUM(T88:T118)</f>
        <v>0</v>
      </c>
      <c r="AR87" s="116" t="s">
        <v>148</v>
      </c>
      <c r="AT87" s="123" t="s">
        <v>75</v>
      </c>
      <c r="AU87" s="123" t="s">
        <v>84</v>
      </c>
      <c r="AY87" s="116" t="s">
        <v>149</v>
      </c>
      <c r="BK87" s="124">
        <f>SUM(BK88:BK118)</f>
        <v>0</v>
      </c>
    </row>
    <row r="88" spans="2:65" s="1" customFormat="1" ht="16.5" customHeight="1">
      <c r="B88" s="31"/>
      <c r="C88" s="127" t="s">
        <v>84</v>
      </c>
      <c r="D88" s="127" t="s">
        <v>152</v>
      </c>
      <c r="E88" s="128" t="s">
        <v>153</v>
      </c>
      <c r="F88" s="129" t="s">
        <v>151</v>
      </c>
      <c r="G88" s="130" t="s">
        <v>154</v>
      </c>
      <c r="H88" s="131">
        <v>1</v>
      </c>
      <c r="I88" s="132"/>
      <c r="J88" s="133">
        <f>ROUND(I88*H88,2)</f>
        <v>0</v>
      </c>
      <c r="K88" s="134"/>
      <c r="L88" s="31"/>
      <c r="M88" s="135" t="s">
        <v>19</v>
      </c>
      <c r="N88" s="136" t="s">
        <v>47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AR88" s="139" t="s">
        <v>155</v>
      </c>
      <c r="AT88" s="139" t="s">
        <v>152</v>
      </c>
      <c r="AU88" s="139" t="s">
        <v>86</v>
      </c>
      <c r="AY88" s="16" t="s">
        <v>149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6" t="s">
        <v>84</v>
      </c>
      <c r="BK88" s="140">
        <f>ROUND(I88*H88,2)</f>
        <v>0</v>
      </c>
      <c r="BL88" s="16" t="s">
        <v>155</v>
      </c>
      <c r="BM88" s="139" t="s">
        <v>156</v>
      </c>
    </row>
    <row r="89" spans="2:65" s="1" customFormat="1" ht="10.199999999999999">
      <c r="B89" s="31"/>
      <c r="D89" s="141" t="s">
        <v>157</v>
      </c>
      <c r="F89" s="142" t="s">
        <v>151</v>
      </c>
      <c r="I89" s="143"/>
      <c r="L89" s="31"/>
      <c r="M89" s="144"/>
      <c r="T89" s="52"/>
      <c r="AT89" s="16" t="s">
        <v>157</v>
      </c>
      <c r="AU89" s="16" t="s">
        <v>86</v>
      </c>
    </row>
    <row r="90" spans="2:65" s="1" customFormat="1" ht="10.199999999999999">
      <c r="B90" s="31"/>
      <c r="D90" s="145" t="s">
        <v>158</v>
      </c>
      <c r="F90" s="146" t="s">
        <v>159</v>
      </c>
      <c r="I90" s="143"/>
      <c r="L90" s="31"/>
      <c r="M90" s="144"/>
      <c r="T90" s="52"/>
      <c r="AT90" s="16" t="s">
        <v>158</v>
      </c>
      <c r="AU90" s="16" t="s">
        <v>86</v>
      </c>
    </row>
    <row r="91" spans="2:65" s="1" customFormat="1" ht="63">
      <c r="B91" s="31"/>
      <c r="D91" s="141" t="s">
        <v>160</v>
      </c>
      <c r="F91" s="147" t="s">
        <v>161</v>
      </c>
      <c r="I91" s="143"/>
      <c r="L91" s="31"/>
      <c r="M91" s="144"/>
      <c r="T91" s="52"/>
      <c r="AT91" s="16" t="s">
        <v>160</v>
      </c>
      <c r="AU91" s="16" t="s">
        <v>86</v>
      </c>
    </row>
    <row r="92" spans="2:65" s="1" customFormat="1" ht="16.5" customHeight="1">
      <c r="B92" s="31"/>
      <c r="C92" s="127" t="s">
        <v>86</v>
      </c>
      <c r="D92" s="127" t="s">
        <v>152</v>
      </c>
      <c r="E92" s="128" t="s">
        <v>162</v>
      </c>
      <c r="F92" s="129" t="s">
        <v>163</v>
      </c>
      <c r="G92" s="130" t="s">
        <v>154</v>
      </c>
      <c r="H92" s="131">
        <v>1</v>
      </c>
      <c r="I92" s="132"/>
      <c r="J92" s="133">
        <f>ROUND(I92*H92,2)</f>
        <v>0</v>
      </c>
      <c r="K92" s="134"/>
      <c r="L92" s="31"/>
      <c r="M92" s="135" t="s">
        <v>19</v>
      </c>
      <c r="N92" s="136" t="s">
        <v>47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155</v>
      </c>
      <c r="AT92" s="139" t="s">
        <v>152</v>
      </c>
      <c r="AU92" s="139" t="s">
        <v>86</v>
      </c>
      <c r="AY92" s="16" t="s">
        <v>149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6" t="s">
        <v>84</v>
      </c>
      <c r="BK92" s="140">
        <f>ROUND(I92*H92,2)</f>
        <v>0</v>
      </c>
      <c r="BL92" s="16" t="s">
        <v>155</v>
      </c>
      <c r="BM92" s="139" t="s">
        <v>164</v>
      </c>
    </row>
    <row r="93" spans="2:65" s="1" customFormat="1" ht="10.199999999999999">
      <c r="B93" s="31"/>
      <c r="D93" s="141" t="s">
        <v>157</v>
      </c>
      <c r="F93" s="142" t="s">
        <v>163</v>
      </c>
      <c r="I93" s="143"/>
      <c r="L93" s="31"/>
      <c r="M93" s="144"/>
      <c r="T93" s="52"/>
      <c r="AT93" s="16" t="s">
        <v>157</v>
      </c>
      <c r="AU93" s="16" t="s">
        <v>86</v>
      </c>
    </row>
    <row r="94" spans="2:65" s="1" customFormat="1" ht="10.199999999999999">
      <c r="B94" s="31"/>
      <c r="D94" s="145" t="s">
        <v>158</v>
      </c>
      <c r="F94" s="146" t="s">
        <v>165</v>
      </c>
      <c r="I94" s="143"/>
      <c r="L94" s="31"/>
      <c r="M94" s="144"/>
      <c r="T94" s="52"/>
      <c r="AT94" s="16" t="s">
        <v>158</v>
      </c>
      <c r="AU94" s="16" t="s">
        <v>86</v>
      </c>
    </row>
    <row r="95" spans="2:65" s="1" customFormat="1" ht="36">
      <c r="B95" s="31"/>
      <c r="D95" s="141" t="s">
        <v>160</v>
      </c>
      <c r="F95" s="147" t="s">
        <v>166</v>
      </c>
      <c r="I95" s="143"/>
      <c r="L95" s="31"/>
      <c r="M95" s="144"/>
      <c r="T95" s="52"/>
      <c r="AT95" s="16" t="s">
        <v>160</v>
      </c>
      <c r="AU95" s="16" t="s">
        <v>86</v>
      </c>
    </row>
    <row r="96" spans="2:65" s="1" customFormat="1" ht="16.5" customHeight="1">
      <c r="B96" s="31"/>
      <c r="C96" s="127" t="s">
        <v>167</v>
      </c>
      <c r="D96" s="127" t="s">
        <v>152</v>
      </c>
      <c r="E96" s="128" t="s">
        <v>168</v>
      </c>
      <c r="F96" s="129" t="s">
        <v>169</v>
      </c>
      <c r="G96" s="130" t="s">
        <v>154</v>
      </c>
      <c r="H96" s="131">
        <v>1</v>
      </c>
      <c r="I96" s="132"/>
      <c r="J96" s="133">
        <f>ROUND(I96*H96,2)</f>
        <v>0</v>
      </c>
      <c r="K96" s="134"/>
      <c r="L96" s="31"/>
      <c r="M96" s="135" t="s">
        <v>19</v>
      </c>
      <c r="N96" s="136" t="s">
        <v>47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AR96" s="139" t="s">
        <v>155</v>
      </c>
      <c r="AT96" s="139" t="s">
        <v>152</v>
      </c>
      <c r="AU96" s="139" t="s">
        <v>86</v>
      </c>
      <c r="AY96" s="16" t="s">
        <v>149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6" t="s">
        <v>84</v>
      </c>
      <c r="BK96" s="140">
        <f>ROUND(I96*H96,2)</f>
        <v>0</v>
      </c>
      <c r="BL96" s="16" t="s">
        <v>155</v>
      </c>
      <c r="BM96" s="139" t="s">
        <v>170</v>
      </c>
    </row>
    <row r="97" spans="2:65" s="1" customFormat="1" ht="10.199999999999999">
      <c r="B97" s="31"/>
      <c r="D97" s="141" t="s">
        <v>157</v>
      </c>
      <c r="F97" s="142" t="s">
        <v>169</v>
      </c>
      <c r="I97" s="143"/>
      <c r="L97" s="31"/>
      <c r="M97" s="144"/>
      <c r="T97" s="52"/>
      <c r="AT97" s="16" t="s">
        <v>157</v>
      </c>
      <c r="AU97" s="16" t="s">
        <v>86</v>
      </c>
    </row>
    <row r="98" spans="2:65" s="1" customFormat="1" ht="10.199999999999999">
      <c r="B98" s="31"/>
      <c r="D98" s="145" t="s">
        <v>158</v>
      </c>
      <c r="F98" s="146" t="s">
        <v>171</v>
      </c>
      <c r="I98" s="143"/>
      <c r="L98" s="31"/>
      <c r="M98" s="144"/>
      <c r="T98" s="52"/>
      <c r="AT98" s="16" t="s">
        <v>158</v>
      </c>
      <c r="AU98" s="16" t="s">
        <v>86</v>
      </c>
    </row>
    <row r="99" spans="2:65" s="1" customFormat="1" ht="16.5" customHeight="1">
      <c r="B99" s="31"/>
      <c r="C99" s="127" t="s">
        <v>172</v>
      </c>
      <c r="D99" s="127" t="s">
        <v>152</v>
      </c>
      <c r="E99" s="128" t="s">
        <v>173</v>
      </c>
      <c r="F99" s="129" t="s">
        <v>174</v>
      </c>
      <c r="G99" s="130" t="s">
        <v>154</v>
      </c>
      <c r="H99" s="131">
        <v>1</v>
      </c>
      <c r="I99" s="132"/>
      <c r="J99" s="133">
        <f>ROUND(I99*H99,2)</f>
        <v>0</v>
      </c>
      <c r="K99" s="134"/>
      <c r="L99" s="31"/>
      <c r="M99" s="135" t="s">
        <v>19</v>
      </c>
      <c r="N99" s="136" t="s">
        <v>47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AR99" s="139" t="s">
        <v>155</v>
      </c>
      <c r="AT99" s="139" t="s">
        <v>152</v>
      </c>
      <c r="AU99" s="139" t="s">
        <v>86</v>
      </c>
      <c r="AY99" s="16" t="s">
        <v>149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6" t="s">
        <v>84</v>
      </c>
      <c r="BK99" s="140">
        <f>ROUND(I99*H99,2)</f>
        <v>0</v>
      </c>
      <c r="BL99" s="16" t="s">
        <v>155</v>
      </c>
      <c r="BM99" s="139" t="s">
        <v>175</v>
      </c>
    </row>
    <row r="100" spans="2:65" s="1" customFormat="1" ht="10.199999999999999">
      <c r="B100" s="31"/>
      <c r="D100" s="141" t="s">
        <v>157</v>
      </c>
      <c r="F100" s="142" t="s">
        <v>174</v>
      </c>
      <c r="I100" s="143"/>
      <c r="L100" s="31"/>
      <c r="M100" s="144"/>
      <c r="T100" s="52"/>
      <c r="AT100" s="16" t="s">
        <v>157</v>
      </c>
      <c r="AU100" s="16" t="s">
        <v>86</v>
      </c>
    </row>
    <row r="101" spans="2:65" s="1" customFormat="1" ht="10.199999999999999">
      <c r="B101" s="31"/>
      <c r="D101" s="145" t="s">
        <v>158</v>
      </c>
      <c r="F101" s="146" t="s">
        <v>176</v>
      </c>
      <c r="I101" s="143"/>
      <c r="L101" s="31"/>
      <c r="M101" s="144"/>
      <c r="T101" s="52"/>
      <c r="AT101" s="16" t="s">
        <v>158</v>
      </c>
      <c r="AU101" s="16" t="s">
        <v>86</v>
      </c>
    </row>
    <row r="102" spans="2:65" s="1" customFormat="1" ht="16.5" customHeight="1">
      <c r="B102" s="31"/>
      <c r="C102" s="127" t="s">
        <v>148</v>
      </c>
      <c r="D102" s="127" t="s">
        <v>152</v>
      </c>
      <c r="E102" s="128" t="s">
        <v>177</v>
      </c>
      <c r="F102" s="129" t="s">
        <v>178</v>
      </c>
      <c r="G102" s="130" t="s">
        <v>154</v>
      </c>
      <c r="H102" s="131">
        <v>1</v>
      </c>
      <c r="I102" s="132"/>
      <c r="J102" s="133">
        <f>ROUND(I102*H102,2)</f>
        <v>0</v>
      </c>
      <c r="K102" s="134"/>
      <c r="L102" s="31"/>
      <c r="M102" s="135" t="s">
        <v>19</v>
      </c>
      <c r="N102" s="136" t="s">
        <v>47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AR102" s="139" t="s">
        <v>155</v>
      </c>
      <c r="AT102" s="139" t="s">
        <v>152</v>
      </c>
      <c r="AU102" s="139" t="s">
        <v>86</v>
      </c>
      <c r="AY102" s="16" t="s">
        <v>149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6" t="s">
        <v>84</v>
      </c>
      <c r="BK102" s="140">
        <f>ROUND(I102*H102,2)</f>
        <v>0</v>
      </c>
      <c r="BL102" s="16" t="s">
        <v>155</v>
      </c>
      <c r="BM102" s="139" t="s">
        <v>179</v>
      </c>
    </row>
    <row r="103" spans="2:65" s="1" customFormat="1" ht="10.199999999999999">
      <c r="B103" s="31"/>
      <c r="D103" s="141" t="s">
        <v>157</v>
      </c>
      <c r="F103" s="142" t="s">
        <v>180</v>
      </c>
      <c r="I103" s="143"/>
      <c r="L103" s="31"/>
      <c r="M103" s="144"/>
      <c r="T103" s="52"/>
      <c r="AT103" s="16" t="s">
        <v>157</v>
      </c>
      <c r="AU103" s="16" t="s">
        <v>86</v>
      </c>
    </row>
    <row r="104" spans="2:65" s="1" customFormat="1" ht="18">
      <c r="B104" s="31"/>
      <c r="D104" s="141" t="s">
        <v>160</v>
      </c>
      <c r="F104" s="147" t="s">
        <v>181</v>
      </c>
      <c r="I104" s="143"/>
      <c r="L104" s="31"/>
      <c r="M104" s="144"/>
      <c r="T104" s="52"/>
      <c r="AT104" s="16" t="s">
        <v>160</v>
      </c>
      <c r="AU104" s="16" t="s">
        <v>86</v>
      </c>
    </row>
    <row r="105" spans="2:65" s="1" customFormat="1" ht="16.5" customHeight="1">
      <c r="B105" s="31"/>
      <c r="C105" s="127" t="s">
        <v>182</v>
      </c>
      <c r="D105" s="127" t="s">
        <v>152</v>
      </c>
      <c r="E105" s="128" t="s">
        <v>183</v>
      </c>
      <c r="F105" s="129" t="s">
        <v>184</v>
      </c>
      <c r="G105" s="130" t="s">
        <v>154</v>
      </c>
      <c r="H105" s="131">
        <v>1</v>
      </c>
      <c r="I105" s="132"/>
      <c r="J105" s="133">
        <f>ROUND(I105*H105,2)</f>
        <v>0</v>
      </c>
      <c r="K105" s="134"/>
      <c r="L105" s="31"/>
      <c r="M105" s="135" t="s">
        <v>19</v>
      </c>
      <c r="N105" s="136" t="s">
        <v>47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AR105" s="139" t="s">
        <v>155</v>
      </c>
      <c r="AT105" s="139" t="s">
        <v>152</v>
      </c>
      <c r="AU105" s="139" t="s">
        <v>86</v>
      </c>
      <c r="AY105" s="16" t="s">
        <v>149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6" t="s">
        <v>84</v>
      </c>
      <c r="BK105" s="140">
        <f>ROUND(I105*H105,2)</f>
        <v>0</v>
      </c>
      <c r="BL105" s="16" t="s">
        <v>155</v>
      </c>
      <c r="BM105" s="139" t="s">
        <v>185</v>
      </c>
    </row>
    <row r="106" spans="2:65" s="1" customFormat="1" ht="10.199999999999999">
      <c r="B106" s="31"/>
      <c r="D106" s="141" t="s">
        <v>157</v>
      </c>
      <c r="F106" s="142" t="s">
        <v>186</v>
      </c>
      <c r="I106" s="143"/>
      <c r="L106" s="31"/>
      <c r="M106" s="144"/>
      <c r="T106" s="52"/>
      <c r="AT106" s="16" t="s">
        <v>157</v>
      </c>
      <c r="AU106" s="16" t="s">
        <v>86</v>
      </c>
    </row>
    <row r="107" spans="2:65" s="1" customFormat="1" ht="63">
      <c r="B107" s="31"/>
      <c r="D107" s="141" t="s">
        <v>160</v>
      </c>
      <c r="F107" s="147" t="s">
        <v>187</v>
      </c>
      <c r="I107" s="143"/>
      <c r="L107" s="31"/>
      <c r="M107" s="144"/>
      <c r="T107" s="52"/>
      <c r="AT107" s="16" t="s">
        <v>160</v>
      </c>
      <c r="AU107" s="16" t="s">
        <v>86</v>
      </c>
    </row>
    <row r="108" spans="2:65" s="1" customFormat="1" ht="16.5" customHeight="1">
      <c r="B108" s="31"/>
      <c r="C108" s="127" t="s">
        <v>188</v>
      </c>
      <c r="D108" s="127" t="s">
        <v>152</v>
      </c>
      <c r="E108" s="128" t="s">
        <v>189</v>
      </c>
      <c r="F108" s="129" t="s">
        <v>190</v>
      </c>
      <c r="G108" s="130" t="s">
        <v>154</v>
      </c>
      <c r="H108" s="131">
        <v>1</v>
      </c>
      <c r="I108" s="132"/>
      <c r="J108" s="133">
        <f>ROUND(I108*H108,2)</f>
        <v>0</v>
      </c>
      <c r="K108" s="134"/>
      <c r="L108" s="31"/>
      <c r="M108" s="135" t="s">
        <v>19</v>
      </c>
      <c r="N108" s="136" t="s">
        <v>47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AR108" s="139" t="s">
        <v>155</v>
      </c>
      <c r="AT108" s="139" t="s">
        <v>152</v>
      </c>
      <c r="AU108" s="139" t="s">
        <v>86</v>
      </c>
      <c r="AY108" s="16" t="s">
        <v>149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6" t="s">
        <v>84</v>
      </c>
      <c r="BK108" s="140">
        <f>ROUND(I108*H108,2)</f>
        <v>0</v>
      </c>
      <c r="BL108" s="16" t="s">
        <v>155</v>
      </c>
      <c r="BM108" s="139" t="s">
        <v>191</v>
      </c>
    </row>
    <row r="109" spans="2:65" s="1" customFormat="1" ht="10.199999999999999">
      <c r="B109" s="31"/>
      <c r="D109" s="141" t="s">
        <v>157</v>
      </c>
      <c r="F109" s="142" t="s">
        <v>192</v>
      </c>
      <c r="I109" s="143"/>
      <c r="L109" s="31"/>
      <c r="M109" s="144"/>
      <c r="T109" s="52"/>
      <c r="AT109" s="16" t="s">
        <v>157</v>
      </c>
      <c r="AU109" s="16" t="s">
        <v>86</v>
      </c>
    </row>
    <row r="110" spans="2:65" s="1" customFormat="1" ht="27">
      <c r="B110" s="31"/>
      <c r="D110" s="141" t="s">
        <v>160</v>
      </c>
      <c r="F110" s="147" t="s">
        <v>193</v>
      </c>
      <c r="I110" s="143"/>
      <c r="L110" s="31"/>
      <c r="M110" s="144"/>
      <c r="T110" s="52"/>
      <c r="AT110" s="16" t="s">
        <v>160</v>
      </c>
      <c r="AU110" s="16" t="s">
        <v>86</v>
      </c>
    </row>
    <row r="111" spans="2:65" s="1" customFormat="1" ht="16.5" customHeight="1">
      <c r="B111" s="31"/>
      <c r="C111" s="127" t="s">
        <v>194</v>
      </c>
      <c r="D111" s="127" t="s">
        <v>152</v>
      </c>
      <c r="E111" s="128" t="s">
        <v>195</v>
      </c>
      <c r="F111" s="129" t="s">
        <v>196</v>
      </c>
      <c r="G111" s="130" t="s">
        <v>154</v>
      </c>
      <c r="H111" s="131">
        <v>1</v>
      </c>
      <c r="I111" s="132"/>
      <c r="J111" s="133">
        <f>ROUND(I111*H111,2)</f>
        <v>0</v>
      </c>
      <c r="K111" s="134"/>
      <c r="L111" s="31"/>
      <c r="M111" s="135" t="s">
        <v>19</v>
      </c>
      <c r="N111" s="136" t="s">
        <v>47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155</v>
      </c>
      <c r="AT111" s="139" t="s">
        <v>152</v>
      </c>
      <c r="AU111" s="139" t="s">
        <v>86</v>
      </c>
      <c r="AY111" s="16" t="s">
        <v>149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6" t="s">
        <v>84</v>
      </c>
      <c r="BK111" s="140">
        <f>ROUND(I111*H111,2)</f>
        <v>0</v>
      </c>
      <c r="BL111" s="16" t="s">
        <v>155</v>
      </c>
      <c r="BM111" s="139" t="s">
        <v>197</v>
      </c>
    </row>
    <row r="112" spans="2:65" s="1" customFormat="1" ht="10.199999999999999">
      <c r="B112" s="31"/>
      <c r="D112" s="141" t="s">
        <v>157</v>
      </c>
      <c r="F112" s="142" t="s">
        <v>196</v>
      </c>
      <c r="I112" s="143"/>
      <c r="L112" s="31"/>
      <c r="M112" s="144"/>
      <c r="T112" s="52"/>
      <c r="AT112" s="16" t="s">
        <v>157</v>
      </c>
      <c r="AU112" s="16" t="s">
        <v>86</v>
      </c>
    </row>
    <row r="113" spans="2:65" s="1" customFormat="1" ht="10.199999999999999">
      <c r="B113" s="31"/>
      <c r="D113" s="145" t="s">
        <v>158</v>
      </c>
      <c r="F113" s="146" t="s">
        <v>198</v>
      </c>
      <c r="I113" s="143"/>
      <c r="L113" s="31"/>
      <c r="M113" s="144"/>
      <c r="T113" s="52"/>
      <c r="AT113" s="16" t="s">
        <v>158</v>
      </c>
      <c r="AU113" s="16" t="s">
        <v>86</v>
      </c>
    </row>
    <row r="114" spans="2:65" s="1" customFormat="1" ht="27">
      <c r="B114" s="31"/>
      <c r="D114" s="141" t="s">
        <v>160</v>
      </c>
      <c r="F114" s="147" t="s">
        <v>199</v>
      </c>
      <c r="I114" s="143"/>
      <c r="L114" s="31"/>
      <c r="M114" s="144"/>
      <c r="T114" s="52"/>
      <c r="AT114" s="16" t="s">
        <v>160</v>
      </c>
      <c r="AU114" s="16" t="s">
        <v>86</v>
      </c>
    </row>
    <row r="115" spans="2:65" s="1" customFormat="1" ht="16.5" customHeight="1">
      <c r="B115" s="31"/>
      <c r="C115" s="127" t="s">
        <v>200</v>
      </c>
      <c r="D115" s="127" t="s">
        <v>152</v>
      </c>
      <c r="E115" s="128" t="s">
        <v>201</v>
      </c>
      <c r="F115" s="129" t="s">
        <v>202</v>
      </c>
      <c r="G115" s="130" t="s">
        <v>154</v>
      </c>
      <c r="H115" s="131">
        <v>1</v>
      </c>
      <c r="I115" s="132"/>
      <c r="J115" s="133">
        <f>ROUND(I115*H115,2)</f>
        <v>0</v>
      </c>
      <c r="K115" s="134"/>
      <c r="L115" s="31"/>
      <c r="M115" s="135" t="s">
        <v>19</v>
      </c>
      <c r="N115" s="136" t="s">
        <v>47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AR115" s="139" t="s">
        <v>155</v>
      </c>
      <c r="AT115" s="139" t="s">
        <v>152</v>
      </c>
      <c r="AU115" s="139" t="s">
        <v>86</v>
      </c>
      <c r="AY115" s="16" t="s">
        <v>149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6" t="s">
        <v>84</v>
      </c>
      <c r="BK115" s="140">
        <f>ROUND(I115*H115,2)</f>
        <v>0</v>
      </c>
      <c r="BL115" s="16" t="s">
        <v>155</v>
      </c>
      <c r="BM115" s="139" t="s">
        <v>203</v>
      </c>
    </row>
    <row r="116" spans="2:65" s="1" customFormat="1" ht="10.199999999999999">
      <c r="B116" s="31"/>
      <c r="D116" s="141" t="s">
        <v>157</v>
      </c>
      <c r="F116" s="142" t="s">
        <v>202</v>
      </c>
      <c r="I116" s="143"/>
      <c r="L116" s="31"/>
      <c r="M116" s="144"/>
      <c r="T116" s="52"/>
      <c r="AT116" s="16" t="s">
        <v>157</v>
      </c>
      <c r="AU116" s="16" t="s">
        <v>86</v>
      </c>
    </row>
    <row r="117" spans="2:65" s="1" customFormat="1" ht="10.199999999999999">
      <c r="B117" s="31"/>
      <c r="D117" s="145" t="s">
        <v>158</v>
      </c>
      <c r="F117" s="146" t="s">
        <v>204</v>
      </c>
      <c r="I117" s="143"/>
      <c r="L117" s="31"/>
      <c r="M117" s="144"/>
      <c r="T117" s="52"/>
      <c r="AT117" s="16" t="s">
        <v>158</v>
      </c>
      <c r="AU117" s="16" t="s">
        <v>86</v>
      </c>
    </row>
    <row r="118" spans="2:65" s="1" customFormat="1" ht="18">
      <c r="B118" s="31"/>
      <c r="D118" s="141" t="s">
        <v>160</v>
      </c>
      <c r="F118" s="147" t="s">
        <v>205</v>
      </c>
      <c r="I118" s="143"/>
      <c r="L118" s="31"/>
      <c r="M118" s="144"/>
      <c r="T118" s="52"/>
      <c r="AT118" s="16" t="s">
        <v>160</v>
      </c>
      <c r="AU118" s="16" t="s">
        <v>86</v>
      </c>
    </row>
    <row r="119" spans="2:65" s="11" customFormat="1" ht="22.8" customHeight="1">
      <c r="B119" s="115"/>
      <c r="D119" s="116" t="s">
        <v>75</v>
      </c>
      <c r="E119" s="125" t="s">
        <v>206</v>
      </c>
      <c r="F119" s="125" t="s">
        <v>207</v>
      </c>
      <c r="I119" s="118"/>
      <c r="J119" s="126">
        <f>BK119</f>
        <v>0</v>
      </c>
      <c r="L119" s="115"/>
      <c r="M119" s="120"/>
      <c r="P119" s="121">
        <f>SUM(P120:P139)</f>
        <v>0</v>
      </c>
      <c r="R119" s="121">
        <f>SUM(R120:R139)</f>
        <v>0</v>
      </c>
      <c r="T119" s="122">
        <f>SUM(T120:T139)</f>
        <v>0</v>
      </c>
      <c r="AR119" s="116" t="s">
        <v>148</v>
      </c>
      <c r="AT119" s="123" t="s">
        <v>75</v>
      </c>
      <c r="AU119" s="123" t="s">
        <v>84</v>
      </c>
      <c r="AY119" s="116" t="s">
        <v>149</v>
      </c>
      <c r="BK119" s="124">
        <f>SUM(BK120:BK139)</f>
        <v>0</v>
      </c>
    </row>
    <row r="120" spans="2:65" s="1" customFormat="1" ht="16.5" customHeight="1">
      <c r="B120" s="31"/>
      <c r="C120" s="127" t="s">
        <v>208</v>
      </c>
      <c r="D120" s="127" t="s">
        <v>152</v>
      </c>
      <c r="E120" s="128" t="s">
        <v>209</v>
      </c>
      <c r="F120" s="129" t="s">
        <v>207</v>
      </c>
      <c r="G120" s="130" t="s">
        <v>154</v>
      </c>
      <c r="H120" s="131">
        <v>1</v>
      </c>
      <c r="I120" s="132"/>
      <c r="J120" s="133">
        <f>ROUND(I120*H120,2)</f>
        <v>0</v>
      </c>
      <c r="K120" s="134"/>
      <c r="L120" s="31"/>
      <c r="M120" s="135" t="s">
        <v>19</v>
      </c>
      <c r="N120" s="136" t="s">
        <v>47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AR120" s="139" t="s">
        <v>155</v>
      </c>
      <c r="AT120" s="139" t="s">
        <v>152</v>
      </c>
      <c r="AU120" s="139" t="s">
        <v>86</v>
      </c>
      <c r="AY120" s="16" t="s">
        <v>149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6" t="s">
        <v>84</v>
      </c>
      <c r="BK120" s="140">
        <f>ROUND(I120*H120,2)</f>
        <v>0</v>
      </c>
      <c r="BL120" s="16" t="s">
        <v>155</v>
      </c>
      <c r="BM120" s="139" t="s">
        <v>210</v>
      </c>
    </row>
    <row r="121" spans="2:65" s="1" customFormat="1" ht="10.199999999999999">
      <c r="B121" s="31"/>
      <c r="D121" s="141" t="s">
        <v>157</v>
      </c>
      <c r="F121" s="142" t="s">
        <v>207</v>
      </c>
      <c r="I121" s="143"/>
      <c r="L121" s="31"/>
      <c r="M121" s="144"/>
      <c r="T121" s="52"/>
      <c r="AT121" s="16" t="s">
        <v>157</v>
      </c>
      <c r="AU121" s="16" t="s">
        <v>86</v>
      </c>
    </row>
    <row r="122" spans="2:65" s="1" customFormat="1" ht="10.199999999999999">
      <c r="B122" s="31"/>
      <c r="D122" s="145" t="s">
        <v>158</v>
      </c>
      <c r="F122" s="146" t="s">
        <v>211</v>
      </c>
      <c r="I122" s="143"/>
      <c r="L122" s="31"/>
      <c r="M122" s="144"/>
      <c r="T122" s="52"/>
      <c r="AT122" s="16" t="s">
        <v>158</v>
      </c>
      <c r="AU122" s="16" t="s">
        <v>86</v>
      </c>
    </row>
    <row r="123" spans="2:65" s="1" customFormat="1" ht="117">
      <c r="B123" s="31"/>
      <c r="D123" s="141" t="s">
        <v>160</v>
      </c>
      <c r="F123" s="147" t="s">
        <v>212</v>
      </c>
      <c r="I123" s="143"/>
      <c r="L123" s="31"/>
      <c r="M123" s="144"/>
      <c r="T123" s="52"/>
      <c r="AT123" s="16" t="s">
        <v>160</v>
      </c>
      <c r="AU123" s="16" t="s">
        <v>86</v>
      </c>
    </row>
    <row r="124" spans="2:65" s="1" customFormat="1" ht="16.5" customHeight="1">
      <c r="B124" s="31"/>
      <c r="C124" s="127" t="s">
        <v>213</v>
      </c>
      <c r="D124" s="127" t="s">
        <v>152</v>
      </c>
      <c r="E124" s="128" t="s">
        <v>214</v>
      </c>
      <c r="F124" s="129" t="s">
        <v>215</v>
      </c>
      <c r="G124" s="130" t="s">
        <v>154</v>
      </c>
      <c r="H124" s="131">
        <v>1</v>
      </c>
      <c r="I124" s="132"/>
      <c r="J124" s="133">
        <f>ROUND(I124*H124,2)</f>
        <v>0</v>
      </c>
      <c r="K124" s="134"/>
      <c r="L124" s="31"/>
      <c r="M124" s="135" t="s">
        <v>19</v>
      </c>
      <c r="N124" s="136" t="s">
        <v>47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155</v>
      </c>
      <c r="AT124" s="139" t="s">
        <v>152</v>
      </c>
      <c r="AU124" s="139" t="s">
        <v>86</v>
      </c>
      <c r="AY124" s="16" t="s">
        <v>149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6" t="s">
        <v>84</v>
      </c>
      <c r="BK124" s="140">
        <f>ROUND(I124*H124,2)</f>
        <v>0</v>
      </c>
      <c r="BL124" s="16" t="s">
        <v>155</v>
      </c>
      <c r="BM124" s="139" t="s">
        <v>216</v>
      </c>
    </row>
    <row r="125" spans="2:65" s="1" customFormat="1" ht="10.199999999999999">
      <c r="B125" s="31"/>
      <c r="D125" s="141" t="s">
        <v>157</v>
      </c>
      <c r="F125" s="142" t="s">
        <v>215</v>
      </c>
      <c r="I125" s="143"/>
      <c r="L125" s="31"/>
      <c r="M125" s="144"/>
      <c r="T125" s="52"/>
      <c r="AT125" s="16" t="s">
        <v>157</v>
      </c>
      <c r="AU125" s="16" t="s">
        <v>86</v>
      </c>
    </row>
    <row r="126" spans="2:65" s="1" customFormat="1" ht="10.199999999999999">
      <c r="B126" s="31"/>
      <c r="D126" s="145" t="s">
        <v>158</v>
      </c>
      <c r="F126" s="146" t="s">
        <v>217</v>
      </c>
      <c r="I126" s="143"/>
      <c r="L126" s="31"/>
      <c r="M126" s="144"/>
      <c r="T126" s="52"/>
      <c r="AT126" s="16" t="s">
        <v>158</v>
      </c>
      <c r="AU126" s="16" t="s">
        <v>86</v>
      </c>
    </row>
    <row r="127" spans="2:65" s="1" customFormat="1" ht="27">
      <c r="B127" s="31"/>
      <c r="D127" s="141" t="s">
        <v>160</v>
      </c>
      <c r="F127" s="147" t="s">
        <v>218</v>
      </c>
      <c r="I127" s="143"/>
      <c r="L127" s="31"/>
      <c r="M127" s="144"/>
      <c r="T127" s="52"/>
      <c r="AT127" s="16" t="s">
        <v>160</v>
      </c>
      <c r="AU127" s="16" t="s">
        <v>86</v>
      </c>
    </row>
    <row r="128" spans="2:65" s="1" customFormat="1" ht="16.5" customHeight="1">
      <c r="B128" s="31"/>
      <c r="C128" s="127" t="s">
        <v>219</v>
      </c>
      <c r="D128" s="127" t="s">
        <v>152</v>
      </c>
      <c r="E128" s="128" t="s">
        <v>220</v>
      </c>
      <c r="F128" s="129" t="s">
        <v>221</v>
      </c>
      <c r="G128" s="130" t="s">
        <v>154</v>
      </c>
      <c r="H128" s="131">
        <v>1</v>
      </c>
      <c r="I128" s="132"/>
      <c r="J128" s="133">
        <f>ROUND(I128*H128,2)</f>
        <v>0</v>
      </c>
      <c r="K128" s="134"/>
      <c r="L128" s="31"/>
      <c r="M128" s="135" t="s">
        <v>19</v>
      </c>
      <c r="N128" s="136" t="s">
        <v>47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155</v>
      </c>
      <c r="AT128" s="139" t="s">
        <v>152</v>
      </c>
      <c r="AU128" s="139" t="s">
        <v>86</v>
      </c>
      <c r="AY128" s="16" t="s">
        <v>149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6" t="s">
        <v>84</v>
      </c>
      <c r="BK128" s="140">
        <f>ROUND(I128*H128,2)</f>
        <v>0</v>
      </c>
      <c r="BL128" s="16" t="s">
        <v>155</v>
      </c>
      <c r="BM128" s="139" t="s">
        <v>222</v>
      </c>
    </row>
    <row r="129" spans="2:65" s="1" customFormat="1" ht="10.199999999999999">
      <c r="B129" s="31"/>
      <c r="D129" s="141" t="s">
        <v>157</v>
      </c>
      <c r="F129" s="142" t="s">
        <v>223</v>
      </c>
      <c r="I129" s="143"/>
      <c r="L129" s="31"/>
      <c r="M129" s="144"/>
      <c r="T129" s="52"/>
      <c r="AT129" s="16" t="s">
        <v>157</v>
      </c>
      <c r="AU129" s="16" t="s">
        <v>86</v>
      </c>
    </row>
    <row r="130" spans="2:65" s="1" customFormat="1" ht="45">
      <c r="B130" s="31"/>
      <c r="D130" s="141" t="s">
        <v>160</v>
      </c>
      <c r="F130" s="147" t="s">
        <v>224</v>
      </c>
      <c r="I130" s="143"/>
      <c r="L130" s="31"/>
      <c r="M130" s="144"/>
      <c r="T130" s="52"/>
      <c r="AT130" s="16" t="s">
        <v>160</v>
      </c>
      <c r="AU130" s="16" t="s">
        <v>86</v>
      </c>
    </row>
    <row r="131" spans="2:65" s="1" customFormat="1" ht="16.5" customHeight="1">
      <c r="B131" s="31"/>
      <c r="C131" s="127" t="s">
        <v>225</v>
      </c>
      <c r="D131" s="127" t="s">
        <v>152</v>
      </c>
      <c r="E131" s="128" t="s">
        <v>226</v>
      </c>
      <c r="F131" s="129" t="s">
        <v>227</v>
      </c>
      <c r="G131" s="130" t="s">
        <v>154</v>
      </c>
      <c r="H131" s="131">
        <v>2</v>
      </c>
      <c r="I131" s="132"/>
      <c r="J131" s="133">
        <f>ROUND(I131*H131,2)</f>
        <v>0</v>
      </c>
      <c r="K131" s="134"/>
      <c r="L131" s="31"/>
      <c r="M131" s="135" t="s">
        <v>19</v>
      </c>
      <c r="N131" s="136" t="s">
        <v>47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155</v>
      </c>
      <c r="AT131" s="139" t="s">
        <v>152</v>
      </c>
      <c r="AU131" s="139" t="s">
        <v>86</v>
      </c>
      <c r="AY131" s="16" t="s">
        <v>149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6" t="s">
        <v>84</v>
      </c>
      <c r="BK131" s="140">
        <f>ROUND(I131*H131,2)</f>
        <v>0</v>
      </c>
      <c r="BL131" s="16" t="s">
        <v>155</v>
      </c>
      <c r="BM131" s="139" t="s">
        <v>228</v>
      </c>
    </row>
    <row r="132" spans="2:65" s="1" customFormat="1" ht="10.199999999999999">
      <c r="B132" s="31"/>
      <c r="D132" s="141" t="s">
        <v>157</v>
      </c>
      <c r="F132" s="142" t="s">
        <v>227</v>
      </c>
      <c r="I132" s="143"/>
      <c r="L132" s="31"/>
      <c r="M132" s="144"/>
      <c r="T132" s="52"/>
      <c r="AT132" s="16" t="s">
        <v>157</v>
      </c>
      <c r="AU132" s="16" t="s">
        <v>86</v>
      </c>
    </row>
    <row r="133" spans="2:65" s="1" customFormat="1" ht="10.199999999999999">
      <c r="B133" s="31"/>
      <c r="D133" s="145" t="s">
        <v>158</v>
      </c>
      <c r="F133" s="146" t="s">
        <v>229</v>
      </c>
      <c r="I133" s="143"/>
      <c r="L133" s="31"/>
      <c r="M133" s="144"/>
      <c r="T133" s="52"/>
      <c r="AT133" s="16" t="s">
        <v>158</v>
      </c>
      <c r="AU133" s="16" t="s">
        <v>86</v>
      </c>
    </row>
    <row r="134" spans="2:65" s="1" customFormat="1" ht="18">
      <c r="B134" s="31"/>
      <c r="D134" s="141" t="s">
        <v>160</v>
      </c>
      <c r="F134" s="147" t="s">
        <v>230</v>
      </c>
      <c r="I134" s="143"/>
      <c r="L134" s="31"/>
      <c r="M134" s="144"/>
      <c r="T134" s="52"/>
      <c r="AT134" s="16" t="s">
        <v>160</v>
      </c>
      <c r="AU134" s="16" t="s">
        <v>86</v>
      </c>
    </row>
    <row r="135" spans="2:65" s="1" customFormat="1" ht="16.5" customHeight="1">
      <c r="B135" s="31"/>
      <c r="C135" s="127" t="s">
        <v>231</v>
      </c>
      <c r="D135" s="127" t="s">
        <v>152</v>
      </c>
      <c r="E135" s="128" t="s">
        <v>226</v>
      </c>
      <c r="F135" s="129" t="s">
        <v>227</v>
      </c>
      <c r="G135" s="130" t="s">
        <v>154</v>
      </c>
      <c r="H135" s="131">
        <v>1</v>
      </c>
      <c r="I135" s="132"/>
      <c r="J135" s="133">
        <f>ROUND(I135*H135,2)</f>
        <v>0</v>
      </c>
      <c r="K135" s="134"/>
      <c r="L135" s="31"/>
      <c r="M135" s="135" t="s">
        <v>19</v>
      </c>
      <c r="N135" s="136" t="s">
        <v>47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155</v>
      </c>
      <c r="AT135" s="139" t="s">
        <v>152</v>
      </c>
      <c r="AU135" s="139" t="s">
        <v>86</v>
      </c>
      <c r="AY135" s="16" t="s">
        <v>149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6" t="s">
        <v>84</v>
      </c>
      <c r="BK135" s="140">
        <f>ROUND(I135*H135,2)</f>
        <v>0</v>
      </c>
      <c r="BL135" s="16" t="s">
        <v>155</v>
      </c>
      <c r="BM135" s="139" t="s">
        <v>232</v>
      </c>
    </row>
    <row r="136" spans="2:65" s="1" customFormat="1" ht="10.199999999999999">
      <c r="B136" s="31"/>
      <c r="D136" s="141" t="s">
        <v>157</v>
      </c>
      <c r="F136" s="142" t="s">
        <v>227</v>
      </c>
      <c r="I136" s="143"/>
      <c r="L136" s="31"/>
      <c r="M136" s="144"/>
      <c r="T136" s="52"/>
      <c r="AT136" s="16" t="s">
        <v>157</v>
      </c>
      <c r="AU136" s="16" t="s">
        <v>86</v>
      </c>
    </row>
    <row r="137" spans="2:65" s="1" customFormat="1" ht="10.199999999999999">
      <c r="B137" s="31"/>
      <c r="D137" s="145" t="s">
        <v>158</v>
      </c>
      <c r="F137" s="146" t="s">
        <v>229</v>
      </c>
      <c r="I137" s="143"/>
      <c r="L137" s="31"/>
      <c r="M137" s="144"/>
      <c r="T137" s="52"/>
      <c r="AT137" s="16" t="s">
        <v>158</v>
      </c>
      <c r="AU137" s="16" t="s">
        <v>86</v>
      </c>
    </row>
    <row r="138" spans="2:65" s="1" customFormat="1" ht="18">
      <c r="B138" s="31"/>
      <c r="D138" s="141" t="s">
        <v>160</v>
      </c>
      <c r="F138" s="147" t="s">
        <v>233</v>
      </c>
      <c r="I138" s="143"/>
      <c r="L138" s="31"/>
      <c r="M138" s="144"/>
      <c r="T138" s="52"/>
      <c r="AT138" s="16" t="s">
        <v>160</v>
      </c>
      <c r="AU138" s="16" t="s">
        <v>86</v>
      </c>
    </row>
    <row r="139" spans="2:65" s="12" customFormat="1" ht="10.199999999999999">
      <c r="B139" s="148"/>
      <c r="D139" s="141" t="s">
        <v>234</v>
      </c>
      <c r="E139" s="149" t="s">
        <v>19</v>
      </c>
      <c r="F139" s="150" t="s">
        <v>235</v>
      </c>
      <c r="H139" s="151">
        <v>1</v>
      </c>
      <c r="I139" s="152"/>
      <c r="L139" s="148"/>
      <c r="M139" s="153"/>
      <c r="T139" s="154"/>
      <c r="AT139" s="149" t="s">
        <v>234</v>
      </c>
      <c r="AU139" s="149" t="s">
        <v>86</v>
      </c>
      <c r="AV139" s="12" t="s">
        <v>86</v>
      </c>
      <c r="AW139" s="12" t="s">
        <v>37</v>
      </c>
      <c r="AX139" s="12" t="s">
        <v>84</v>
      </c>
      <c r="AY139" s="149" t="s">
        <v>149</v>
      </c>
    </row>
    <row r="140" spans="2:65" s="11" customFormat="1" ht="22.8" customHeight="1">
      <c r="B140" s="115"/>
      <c r="D140" s="116" t="s">
        <v>75</v>
      </c>
      <c r="E140" s="125" t="s">
        <v>236</v>
      </c>
      <c r="F140" s="125" t="s">
        <v>237</v>
      </c>
      <c r="I140" s="118"/>
      <c r="J140" s="126">
        <f>BK140</f>
        <v>0</v>
      </c>
      <c r="L140" s="115"/>
      <c r="M140" s="120"/>
      <c r="P140" s="121">
        <f>SUM(P141:P156)</f>
        <v>0</v>
      </c>
      <c r="R140" s="121">
        <f>SUM(R141:R156)</f>
        <v>0</v>
      </c>
      <c r="T140" s="122">
        <f>SUM(T141:T156)</f>
        <v>0</v>
      </c>
      <c r="AR140" s="116" t="s">
        <v>148</v>
      </c>
      <c r="AT140" s="123" t="s">
        <v>75</v>
      </c>
      <c r="AU140" s="123" t="s">
        <v>84</v>
      </c>
      <c r="AY140" s="116" t="s">
        <v>149</v>
      </c>
      <c r="BK140" s="124">
        <f>SUM(BK141:BK156)</f>
        <v>0</v>
      </c>
    </row>
    <row r="141" spans="2:65" s="1" customFormat="1" ht="16.5" customHeight="1">
      <c r="B141" s="31"/>
      <c r="C141" s="127" t="s">
        <v>8</v>
      </c>
      <c r="D141" s="127" t="s">
        <v>152</v>
      </c>
      <c r="E141" s="128" t="s">
        <v>238</v>
      </c>
      <c r="F141" s="129" t="s">
        <v>237</v>
      </c>
      <c r="G141" s="130" t="s">
        <v>154</v>
      </c>
      <c r="H141" s="131">
        <v>1</v>
      </c>
      <c r="I141" s="132"/>
      <c r="J141" s="133">
        <f>ROUND(I141*H141,2)</f>
        <v>0</v>
      </c>
      <c r="K141" s="134"/>
      <c r="L141" s="31"/>
      <c r="M141" s="135" t="s">
        <v>19</v>
      </c>
      <c r="N141" s="136" t="s">
        <v>47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155</v>
      </c>
      <c r="AT141" s="139" t="s">
        <v>152</v>
      </c>
      <c r="AU141" s="139" t="s">
        <v>86</v>
      </c>
      <c r="AY141" s="16" t="s">
        <v>149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6" t="s">
        <v>84</v>
      </c>
      <c r="BK141" s="140">
        <f>ROUND(I141*H141,2)</f>
        <v>0</v>
      </c>
      <c r="BL141" s="16" t="s">
        <v>155</v>
      </c>
      <c r="BM141" s="139" t="s">
        <v>239</v>
      </c>
    </row>
    <row r="142" spans="2:65" s="1" customFormat="1" ht="10.199999999999999">
      <c r="B142" s="31"/>
      <c r="D142" s="141" t="s">
        <v>157</v>
      </c>
      <c r="F142" s="142" t="s">
        <v>237</v>
      </c>
      <c r="I142" s="143"/>
      <c r="L142" s="31"/>
      <c r="M142" s="144"/>
      <c r="T142" s="52"/>
      <c r="AT142" s="16" t="s">
        <v>157</v>
      </c>
      <c r="AU142" s="16" t="s">
        <v>86</v>
      </c>
    </row>
    <row r="143" spans="2:65" s="1" customFormat="1" ht="10.199999999999999">
      <c r="B143" s="31"/>
      <c r="D143" s="145" t="s">
        <v>158</v>
      </c>
      <c r="F143" s="146" t="s">
        <v>240</v>
      </c>
      <c r="I143" s="143"/>
      <c r="L143" s="31"/>
      <c r="M143" s="144"/>
      <c r="T143" s="52"/>
      <c r="AT143" s="16" t="s">
        <v>158</v>
      </c>
      <c r="AU143" s="16" t="s">
        <v>86</v>
      </c>
    </row>
    <row r="144" spans="2:65" s="1" customFormat="1" ht="72">
      <c r="B144" s="31"/>
      <c r="D144" s="141" t="s">
        <v>160</v>
      </c>
      <c r="F144" s="147" t="s">
        <v>241</v>
      </c>
      <c r="I144" s="143"/>
      <c r="L144" s="31"/>
      <c r="M144" s="144"/>
      <c r="T144" s="52"/>
      <c r="AT144" s="16" t="s">
        <v>160</v>
      </c>
      <c r="AU144" s="16" t="s">
        <v>86</v>
      </c>
    </row>
    <row r="145" spans="2:65" s="1" customFormat="1" ht="16.5" customHeight="1">
      <c r="B145" s="31"/>
      <c r="C145" s="127" t="s">
        <v>242</v>
      </c>
      <c r="D145" s="127" t="s">
        <v>152</v>
      </c>
      <c r="E145" s="128" t="s">
        <v>243</v>
      </c>
      <c r="F145" s="129" t="s">
        <v>244</v>
      </c>
      <c r="G145" s="130" t="s">
        <v>154</v>
      </c>
      <c r="H145" s="131">
        <v>1</v>
      </c>
      <c r="I145" s="132"/>
      <c r="J145" s="133">
        <f>ROUND(I145*H145,2)</f>
        <v>0</v>
      </c>
      <c r="K145" s="134"/>
      <c r="L145" s="31"/>
      <c r="M145" s="135" t="s">
        <v>19</v>
      </c>
      <c r="N145" s="136" t="s">
        <v>47</v>
      </c>
      <c r="P145" s="137">
        <f>O145*H145</f>
        <v>0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155</v>
      </c>
      <c r="AT145" s="139" t="s">
        <v>152</v>
      </c>
      <c r="AU145" s="139" t="s">
        <v>86</v>
      </c>
      <c r="AY145" s="16" t="s">
        <v>149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6" t="s">
        <v>84</v>
      </c>
      <c r="BK145" s="140">
        <f>ROUND(I145*H145,2)</f>
        <v>0</v>
      </c>
      <c r="BL145" s="16" t="s">
        <v>155</v>
      </c>
      <c r="BM145" s="139" t="s">
        <v>245</v>
      </c>
    </row>
    <row r="146" spans="2:65" s="1" customFormat="1" ht="10.199999999999999">
      <c r="B146" s="31"/>
      <c r="D146" s="141" t="s">
        <v>157</v>
      </c>
      <c r="F146" s="142" t="s">
        <v>244</v>
      </c>
      <c r="I146" s="143"/>
      <c r="L146" s="31"/>
      <c r="M146" s="144"/>
      <c r="T146" s="52"/>
      <c r="AT146" s="16" t="s">
        <v>157</v>
      </c>
      <c r="AU146" s="16" t="s">
        <v>86</v>
      </c>
    </row>
    <row r="147" spans="2:65" s="1" customFormat="1" ht="10.199999999999999">
      <c r="B147" s="31"/>
      <c r="D147" s="145" t="s">
        <v>158</v>
      </c>
      <c r="F147" s="146" t="s">
        <v>246</v>
      </c>
      <c r="I147" s="143"/>
      <c r="L147" s="31"/>
      <c r="M147" s="144"/>
      <c r="T147" s="52"/>
      <c r="AT147" s="16" t="s">
        <v>158</v>
      </c>
      <c r="AU147" s="16" t="s">
        <v>86</v>
      </c>
    </row>
    <row r="148" spans="2:65" s="1" customFormat="1" ht="27">
      <c r="B148" s="31"/>
      <c r="D148" s="141" t="s">
        <v>160</v>
      </c>
      <c r="F148" s="147" t="s">
        <v>247</v>
      </c>
      <c r="I148" s="143"/>
      <c r="L148" s="31"/>
      <c r="M148" s="144"/>
      <c r="T148" s="52"/>
      <c r="AT148" s="16" t="s">
        <v>160</v>
      </c>
      <c r="AU148" s="16" t="s">
        <v>86</v>
      </c>
    </row>
    <row r="149" spans="2:65" s="1" customFormat="1" ht="16.5" customHeight="1">
      <c r="B149" s="31"/>
      <c r="C149" s="127" t="s">
        <v>248</v>
      </c>
      <c r="D149" s="127" t="s">
        <v>152</v>
      </c>
      <c r="E149" s="128" t="s">
        <v>249</v>
      </c>
      <c r="F149" s="129" t="s">
        <v>250</v>
      </c>
      <c r="G149" s="130" t="s">
        <v>154</v>
      </c>
      <c r="H149" s="131">
        <v>1</v>
      </c>
      <c r="I149" s="132"/>
      <c r="J149" s="133">
        <f>ROUND(I149*H149,2)</f>
        <v>0</v>
      </c>
      <c r="K149" s="134"/>
      <c r="L149" s="31"/>
      <c r="M149" s="135" t="s">
        <v>19</v>
      </c>
      <c r="N149" s="136" t="s">
        <v>47</v>
      </c>
      <c r="P149" s="137">
        <f>O149*H149</f>
        <v>0</v>
      </c>
      <c r="Q149" s="137">
        <v>0</v>
      </c>
      <c r="R149" s="137">
        <f>Q149*H149</f>
        <v>0</v>
      </c>
      <c r="S149" s="137">
        <v>0</v>
      </c>
      <c r="T149" s="138">
        <f>S149*H149</f>
        <v>0</v>
      </c>
      <c r="AR149" s="139" t="s">
        <v>155</v>
      </c>
      <c r="AT149" s="139" t="s">
        <v>152</v>
      </c>
      <c r="AU149" s="139" t="s">
        <v>86</v>
      </c>
      <c r="AY149" s="16" t="s">
        <v>149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6" t="s">
        <v>84</v>
      </c>
      <c r="BK149" s="140">
        <f>ROUND(I149*H149,2)</f>
        <v>0</v>
      </c>
      <c r="BL149" s="16" t="s">
        <v>155</v>
      </c>
      <c r="BM149" s="139" t="s">
        <v>251</v>
      </c>
    </row>
    <row r="150" spans="2:65" s="1" customFormat="1" ht="10.199999999999999">
      <c r="B150" s="31"/>
      <c r="D150" s="141" t="s">
        <v>157</v>
      </c>
      <c r="F150" s="142" t="s">
        <v>250</v>
      </c>
      <c r="I150" s="143"/>
      <c r="L150" s="31"/>
      <c r="M150" s="144"/>
      <c r="T150" s="52"/>
      <c r="AT150" s="16" t="s">
        <v>157</v>
      </c>
      <c r="AU150" s="16" t="s">
        <v>86</v>
      </c>
    </row>
    <row r="151" spans="2:65" s="1" customFormat="1" ht="10.199999999999999">
      <c r="B151" s="31"/>
      <c r="D151" s="145" t="s">
        <v>158</v>
      </c>
      <c r="F151" s="146" t="s">
        <v>252</v>
      </c>
      <c r="I151" s="143"/>
      <c r="L151" s="31"/>
      <c r="M151" s="144"/>
      <c r="T151" s="52"/>
      <c r="AT151" s="16" t="s">
        <v>158</v>
      </c>
      <c r="AU151" s="16" t="s">
        <v>86</v>
      </c>
    </row>
    <row r="152" spans="2:65" s="1" customFormat="1" ht="36">
      <c r="B152" s="31"/>
      <c r="D152" s="141" t="s">
        <v>160</v>
      </c>
      <c r="F152" s="147" t="s">
        <v>253</v>
      </c>
      <c r="I152" s="143"/>
      <c r="L152" s="31"/>
      <c r="M152" s="144"/>
      <c r="T152" s="52"/>
      <c r="AT152" s="16" t="s">
        <v>160</v>
      </c>
      <c r="AU152" s="16" t="s">
        <v>86</v>
      </c>
    </row>
    <row r="153" spans="2:65" s="1" customFormat="1" ht="16.5" customHeight="1">
      <c r="B153" s="31"/>
      <c r="C153" s="127" t="s">
        <v>254</v>
      </c>
      <c r="D153" s="127" t="s">
        <v>152</v>
      </c>
      <c r="E153" s="128" t="s">
        <v>255</v>
      </c>
      <c r="F153" s="129" t="s">
        <v>256</v>
      </c>
      <c r="G153" s="130" t="s">
        <v>154</v>
      </c>
      <c r="H153" s="131">
        <v>1</v>
      </c>
      <c r="I153" s="132"/>
      <c r="J153" s="133">
        <f>ROUND(I153*H153,2)</f>
        <v>0</v>
      </c>
      <c r="K153" s="134"/>
      <c r="L153" s="31"/>
      <c r="M153" s="135" t="s">
        <v>19</v>
      </c>
      <c r="N153" s="136" t="s">
        <v>47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155</v>
      </c>
      <c r="AT153" s="139" t="s">
        <v>152</v>
      </c>
      <c r="AU153" s="139" t="s">
        <v>86</v>
      </c>
      <c r="AY153" s="16" t="s">
        <v>149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6" t="s">
        <v>84</v>
      </c>
      <c r="BK153" s="140">
        <f>ROUND(I153*H153,2)</f>
        <v>0</v>
      </c>
      <c r="BL153" s="16" t="s">
        <v>155</v>
      </c>
      <c r="BM153" s="139" t="s">
        <v>257</v>
      </c>
    </row>
    <row r="154" spans="2:65" s="1" customFormat="1" ht="10.199999999999999">
      <c r="B154" s="31"/>
      <c r="D154" s="141" t="s">
        <v>157</v>
      </c>
      <c r="F154" s="142" t="s">
        <v>256</v>
      </c>
      <c r="I154" s="143"/>
      <c r="L154" s="31"/>
      <c r="M154" s="144"/>
      <c r="T154" s="52"/>
      <c r="AT154" s="16" t="s">
        <v>157</v>
      </c>
      <c r="AU154" s="16" t="s">
        <v>86</v>
      </c>
    </row>
    <row r="155" spans="2:65" s="1" customFormat="1" ht="10.199999999999999">
      <c r="B155" s="31"/>
      <c r="D155" s="145" t="s">
        <v>158</v>
      </c>
      <c r="F155" s="146" t="s">
        <v>258</v>
      </c>
      <c r="I155" s="143"/>
      <c r="L155" s="31"/>
      <c r="M155" s="144"/>
      <c r="T155" s="52"/>
      <c r="AT155" s="16" t="s">
        <v>158</v>
      </c>
      <c r="AU155" s="16" t="s">
        <v>86</v>
      </c>
    </row>
    <row r="156" spans="2:65" s="1" customFormat="1" ht="27">
      <c r="B156" s="31"/>
      <c r="D156" s="141" t="s">
        <v>160</v>
      </c>
      <c r="F156" s="147" t="s">
        <v>259</v>
      </c>
      <c r="I156" s="143"/>
      <c r="L156" s="31"/>
      <c r="M156" s="144"/>
      <c r="T156" s="52"/>
      <c r="AT156" s="16" t="s">
        <v>160</v>
      </c>
      <c r="AU156" s="16" t="s">
        <v>86</v>
      </c>
    </row>
    <row r="157" spans="2:65" s="11" customFormat="1" ht="22.8" customHeight="1">
      <c r="B157" s="115"/>
      <c r="D157" s="116" t="s">
        <v>75</v>
      </c>
      <c r="E157" s="125" t="s">
        <v>260</v>
      </c>
      <c r="F157" s="125" t="s">
        <v>261</v>
      </c>
      <c r="I157" s="118"/>
      <c r="J157" s="126">
        <f>BK157</f>
        <v>0</v>
      </c>
      <c r="L157" s="115"/>
      <c r="M157" s="120"/>
      <c r="P157" s="121">
        <f>SUM(P158:P161)</f>
        <v>0</v>
      </c>
      <c r="R157" s="121">
        <f>SUM(R158:R161)</f>
        <v>0</v>
      </c>
      <c r="T157" s="122">
        <f>SUM(T158:T161)</f>
        <v>0</v>
      </c>
      <c r="AR157" s="116" t="s">
        <v>148</v>
      </c>
      <c r="AT157" s="123" t="s">
        <v>75</v>
      </c>
      <c r="AU157" s="123" t="s">
        <v>84</v>
      </c>
      <c r="AY157" s="116" t="s">
        <v>149</v>
      </c>
      <c r="BK157" s="124">
        <f>SUM(BK158:BK161)</f>
        <v>0</v>
      </c>
    </row>
    <row r="158" spans="2:65" s="1" customFormat="1" ht="16.5" customHeight="1">
      <c r="B158" s="31"/>
      <c r="C158" s="127" t="s">
        <v>262</v>
      </c>
      <c r="D158" s="127" t="s">
        <v>152</v>
      </c>
      <c r="E158" s="128" t="s">
        <v>263</v>
      </c>
      <c r="F158" s="129" t="s">
        <v>264</v>
      </c>
      <c r="G158" s="130" t="s">
        <v>154</v>
      </c>
      <c r="H158" s="131">
        <v>1</v>
      </c>
      <c r="I158" s="132"/>
      <c r="J158" s="133">
        <f>ROUND(I158*H158,2)</f>
        <v>0</v>
      </c>
      <c r="K158" s="134"/>
      <c r="L158" s="31"/>
      <c r="M158" s="135" t="s">
        <v>19</v>
      </c>
      <c r="N158" s="136" t="s">
        <v>47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AR158" s="139" t="s">
        <v>155</v>
      </c>
      <c r="AT158" s="139" t="s">
        <v>152</v>
      </c>
      <c r="AU158" s="139" t="s">
        <v>86</v>
      </c>
      <c r="AY158" s="16" t="s">
        <v>149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6" t="s">
        <v>84</v>
      </c>
      <c r="BK158" s="140">
        <f>ROUND(I158*H158,2)</f>
        <v>0</v>
      </c>
      <c r="BL158" s="16" t="s">
        <v>155</v>
      </c>
      <c r="BM158" s="139" t="s">
        <v>265</v>
      </c>
    </row>
    <row r="159" spans="2:65" s="1" customFormat="1" ht="10.199999999999999">
      <c r="B159" s="31"/>
      <c r="D159" s="141" t="s">
        <v>157</v>
      </c>
      <c r="F159" s="142" t="s">
        <v>264</v>
      </c>
      <c r="I159" s="143"/>
      <c r="L159" s="31"/>
      <c r="M159" s="144"/>
      <c r="T159" s="52"/>
      <c r="AT159" s="16" t="s">
        <v>157</v>
      </c>
      <c r="AU159" s="16" t="s">
        <v>86</v>
      </c>
    </row>
    <row r="160" spans="2:65" s="1" customFormat="1" ht="10.199999999999999">
      <c r="B160" s="31"/>
      <c r="D160" s="145" t="s">
        <v>158</v>
      </c>
      <c r="F160" s="146" t="s">
        <v>266</v>
      </c>
      <c r="I160" s="143"/>
      <c r="L160" s="31"/>
      <c r="M160" s="144"/>
      <c r="T160" s="52"/>
      <c r="AT160" s="16" t="s">
        <v>158</v>
      </c>
      <c r="AU160" s="16" t="s">
        <v>86</v>
      </c>
    </row>
    <row r="161" spans="2:65" s="1" customFormat="1" ht="18">
      <c r="B161" s="31"/>
      <c r="D161" s="141" t="s">
        <v>160</v>
      </c>
      <c r="F161" s="147" t="s">
        <v>267</v>
      </c>
      <c r="I161" s="143"/>
      <c r="L161" s="31"/>
      <c r="M161" s="144"/>
      <c r="T161" s="52"/>
      <c r="AT161" s="16" t="s">
        <v>160</v>
      </c>
      <c r="AU161" s="16" t="s">
        <v>86</v>
      </c>
    </row>
    <row r="162" spans="2:65" s="11" customFormat="1" ht="22.8" customHeight="1">
      <c r="B162" s="115"/>
      <c r="D162" s="116" t="s">
        <v>75</v>
      </c>
      <c r="E162" s="125" t="s">
        <v>268</v>
      </c>
      <c r="F162" s="125" t="s">
        <v>269</v>
      </c>
      <c r="I162" s="118"/>
      <c r="J162" s="126">
        <f>BK162</f>
        <v>0</v>
      </c>
      <c r="L162" s="115"/>
      <c r="M162" s="120"/>
      <c r="P162" s="121">
        <f>SUM(P163:P166)</f>
        <v>0</v>
      </c>
      <c r="R162" s="121">
        <f>SUM(R163:R166)</f>
        <v>0</v>
      </c>
      <c r="T162" s="122">
        <f>SUM(T163:T166)</f>
        <v>0</v>
      </c>
      <c r="AR162" s="116" t="s">
        <v>148</v>
      </c>
      <c r="AT162" s="123" t="s">
        <v>75</v>
      </c>
      <c r="AU162" s="123" t="s">
        <v>84</v>
      </c>
      <c r="AY162" s="116" t="s">
        <v>149</v>
      </c>
      <c r="BK162" s="124">
        <f>SUM(BK163:BK166)</f>
        <v>0</v>
      </c>
    </row>
    <row r="163" spans="2:65" s="1" customFormat="1" ht="16.5" customHeight="1">
      <c r="B163" s="31"/>
      <c r="C163" s="127" t="s">
        <v>7</v>
      </c>
      <c r="D163" s="127" t="s">
        <v>152</v>
      </c>
      <c r="E163" s="128" t="s">
        <v>270</v>
      </c>
      <c r="F163" s="129" t="s">
        <v>271</v>
      </c>
      <c r="G163" s="130" t="s">
        <v>154</v>
      </c>
      <c r="H163" s="131">
        <v>1</v>
      </c>
      <c r="I163" s="132"/>
      <c r="J163" s="133">
        <f>ROUND(I163*H163,2)</f>
        <v>0</v>
      </c>
      <c r="K163" s="134"/>
      <c r="L163" s="31"/>
      <c r="M163" s="135" t="s">
        <v>19</v>
      </c>
      <c r="N163" s="136" t="s">
        <v>47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155</v>
      </c>
      <c r="AT163" s="139" t="s">
        <v>152</v>
      </c>
      <c r="AU163" s="139" t="s">
        <v>86</v>
      </c>
      <c r="AY163" s="16" t="s">
        <v>149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6" t="s">
        <v>84</v>
      </c>
      <c r="BK163" s="140">
        <f>ROUND(I163*H163,2)</f>
        <v>0</v>
      </c>
      <c r="BL163" s="16" t="s">
        <v>155</v>
      </c>
      <c r="BM163" s="139" t="s">
        <v>272</v>
      </c>
    </row>
    <row r="164" spans="2:65" s="1" customFormat="1" ht="10.199999999999999">
      <c r="B164" s="31"/>
      <c r="D164" s="141" t="s">
        <v>157</v>
      </c>
      <c r="F164" s="142" t="s">
        <v>271</v>
      </c>
      <c r="I164" s="143"/>
      <c r="L164" s="31"/>
      <c r="M164" s="144"/>
      <c r="T164" s="52"/>
      <c r="AT164" s="16" t="s">
        <v>157</v>
      </c>
      <c r="AU164" s="16" t="s">
        <v>86</v>
      </c>
    </row>
    <row r="165" spans="2:65" s="1" customFormat="1" ht="10.199999999999999">
      <c r="B165" s="31"/>
      <c r="D165" s="145" t="s">
        <v>158</v>
      </c>
      <c r="F165" s="146" t="s">
        <v>273</v>
      </c>
      <c r="I165" s="143"/>
      <c r="L165" s="31"/>
      <c r="M165" s="144"/>
      <c r="T165" s="52"/>
      <c r="AT165" s="16" t="s">
        <v>158</v>
      </c>
      <c r="AU165" s="16" t="s">
        <v>86</v>
      </c>
    </row>
    <row r="166" spans="2:65" s="1" customFormat="1" ht="27">
      <c r="B166" s="31"/>
      <c r="D166" s="141" t="s">
        <v>160</v>
      </c>
      <c r="F166" s="147" t="s">
        <v>274</v>
      </c>
      <c r="I166" s="143"/>
      <c r="L166" s="31"/>
      <c r="M166" s="155"/>
      <c r="N166" s="156"/>
      <c r="O166" s="156"/>
      <c r="P166" s="156"/>
      <c r="Q166" s="156"/>
      <c r="R166" s="156"/>
      <c r="S166" s="156"/>
      <c r="T166" s="157"/>
      <c r="AT166" s="16" t="s">
        <v>160</v>
      </c>
      <c r="AU166" s="16" t="s">
        <v>86</v>
      </c>
    </row>
    <row r="167" spans="2:65" s="1" customFormat="1" ht="7" customHeight="1">
      <c r="B167" s="40"/>
      <c r="C167" s="41"/>
      <c r="D167" s="41"/>
      <c r="E167" s="41"/>
      <c r="F167" s="41"/>
      <c r="G167" s="41"/>
      <c r="H167" s="41"/>
      <c r="I167" s="41"/>
      <c r="J167" s="41"/>
      <c r="K167" s="41"/>
      <c r="L167" s="31"/>
    </row>
  </sheetData>
  <sheetProtection algorithmName="SHA-512" hashValue="svX77g9ompNiApmO3t5+8XJb6VYvRIGVi+RBTFv0AZsTLQfFZ/YN5oLSxlAdQWQwhqFt9YQ/JQPd7Xh4BCOGSw==" saltValue="CWVP0ROUT/p4EXourMsnqLY9chyLSixK38BSM5PLu3aXqYocxE3Jgx6WcgOo1bmz3KLThum9ZQZg2sqp7prJJQ==" spinCount="100000" sheet="1" objects="1" scenarios="1" formatColumns="0" formatRows="0" autoFilter="0"/>
  <autoFilter ref="C84:K166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100-000000000000}"/>
    <hyperlink ref="F94" r:id="rId2" xr:uid="{00000000-0004-0000-0100-000001000000}"/>
    <hyperlink ref="F98" r:id="rId3" xr:uid="{00000000-0004-0000-0100-000002000000}"/>
    <hyperlink ref="F101" r:id="rId4" xr:uid="{00000000-0004-0000-0100-000003000000}"/>
    <hyperlink ref="F113" r:id="rId5" xr:uid="{00000000-0004-0000-0100-000004000000}"/>
    <hyperlink ref="F117" r:id="rId6" xr:uid="{00000000-0004-0000-0100-000005000000}"/>
    <hyperlink ref="F122" r:id="rId7" xr:uid="{00000000-0004-0000-0100-000006000000}"/>
    <hyperlink ref="F126" r:id="rId8" xr:uid="{00000000-0004-0000-0100-000007000000}"/>
    <hyperlink ref="F133" r:id="rId9" xr:uid="{00000000-0004-0000-0100-000008000000}"/>
    <hyperlink ref="F137" r:id="rId10" xr:uid="{00000000-0004-0000-0100-000009000000}"/>
    <hyperlink ref="F143" r:id="rId11" xr:uid="{00000000-0004-0000-0100-00000A000000}"/>
    <hyperlink ref="F147" r:id="rId12" xr:uid="{00000000-0004-0000-0100-00000B000000}"/>
    <hyperlink ref="F151" r:id="rId13" xr:uid="{00000000-0004-0000-0100-00000C000000}"/>
    <hyperlink ref="F155" r:id="rId14" xr:uid="{00000000-0004-0000-0100-00000D000000}"/>
    <hyperlink ref="F160" r:id="rId15" xr:uid="{00000000-0004-0000-0100-00000E000000}"/>
    <hyperlink ref="F165" r:id="rId16" xr:uid="{00000000-0004-0000-0100-00000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18"/>
  <sheetViews>
    <sheetView showGridLines="0" workbookViewId="0"/>
  </sheetViews>
  <sheetFormatPr defaultRowHeight="14.4"/>
  <cols>
    <col min="1" max="1" width="8.33203125" customWidth="1"/>
    <col min="2" max="2" width="1.1992187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89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>
      <c r="B4" s="19"/>
      <c r="D4" s="20" t="s">
        <v>120</v>
      </c>
      <c r="L4" s="19"/>
      <c r="M4" s="84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Stavební úprava prostoru mezi tř. 17. listopadu a ulicí Nedbalovou v Karviné</v>
      </c>
      <c r="F7" s="236"/>
      <c r="G7" s="236"/>
      <c r="H7" s="236"/>
      <c r="L7" s="19"/>
    </row>
    <row r="8" spans="2:46" s="1" customFormat="1" ht="12" customHeight="1">
      <c r="B8" s="31"/>
      <c r="D8" s="26" t="s">
        <v>121</v>
      </c>
      <c r="L8" s="31"/>
    </row>
    <row r="9" spans="2:46" s="1" customFormat="1" ht="16.5" customHeight="1">
      <c r="B9" s="31"/>
      <c r="E9" s="202" t="s">
        <v>275</v>
      </c>
      <c r="F9" s="237"/>
      <c r="G9" s="237"/>
      <c r="H9" s="237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14. 4. 2022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8" t="str">
        <f>'Rekapitulace stavby'!E14</f>
        <v>Vyplň údaj</v>
      </c>
      <c r="F18" s="208"/>
      <c r="G18" s="208"/>
      <c r="H18" s="208"/>
      <c r="I18" s="26" t="s">
        <v>29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3" t="s">
        <v>19</v>
      </c>
      <c r="F27" s="213"/>
      <c r="G27" s="213"/>
      <c r="H27" s="213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5" customHeight="1">
      <c r="B30" s="31"/>
      <c r="D30" s="86" t="s">
        <v>42</v>
      </c>
      <c r="J30" s="62">
        <f>ROUND(J86,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7">
        <f>ROUND((SUM(BE86:BE317)),  2)</f>
        <v>0</v>
      </c>
      <c r="I33" s="88">
        <v>0.21</v>
      </c>
      <c r="J33" s="87">
        <f>ROUND(((SUM(BE86:BE317))*I33),  2)</f>
        <v>0</v>
      </c>
      <c r="L33" s="31"/>
    </row>
    <row r="34" spans="2:12" s="1" customFormat="1" ht="14.4" customHeight="1">
      <c r="B34" s="31"/>
      <c r="E34" s="26" t="s">
        <v>48</v>
      </c>
      <c r="F34" s="87">
        <f>ROUND((SUM(BF86:BF317)),  2)</f>
        <v>0</v>
      </c>
      <c r="I34" s="88">
        <v>0.15</v>
      </c>
      <c r="J34" s="87">
        <f>ROUND(((SUM(BF86:BF317))*I34),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7">
        <f>ROUND((SUM(BG86:BG317)),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7">
        <f>ROUND((SUM(BH86:BH317)),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7">
        <f>ROUND((SUM(BI86:BI317)),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hidden="1" customHeight="1">
      <c r="B45" s="31"/>
      <c r="C45" s="20" t="s">
        <v>123</v>
      </c>
      <c r="L45" s="31"/>
    </row>
    <row r="46" spans="2:12" s="1" customFormat="1" ht="7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26.25" hidden="1" customHeight="1">
      <c r="B48" s="31"/>
      <c r="E48" s="235" t="str">
        <f>E7</f>
        <v>Stavební úprava prostoru mezi tř. 17. listopadu a ulicí Nedbalovou v Karviné</v>
      </c>
      <c r="F48" s="236"/>
      <c r="G48" s="236"/>
      <c r="H48" s="236"/>
      <c r="L48" s="31"/>
    </row>
    <row r="49" spans="2:47" s="1" customFormat="1" ht="12" hidden="1" customHeight="1">
      <c r="B49" s="31"/>
      <c r="C49" s="26" t="s">
        <v>121</v>
      </c>
      <c r="L49" s="31"/>
    </row>
    <row r="50" spans="2:47" s="1" customFormat="1" ht="16.5" hidden="1" customHeight="1">
      <c r="B50" s="31"/>
      <c r="E50" s="202" t="str">
        <f>E9</f>
        <v>SO 020 - Příprava území</v>
      </c>
      <c r="F50" s="237"/>
      <c r="G50" s="237"/>
      <c r="H50" s="237"/>
      <c r="L50" s="31"/>
    </row>
    <row r="51" spans="2:47" s="1" customFormat="1" ht="7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>Karviná</v>
      </c>
      <c r="I52" s="26" t="s">
        <v>23</v>
      </c>
      <c r="J52" s="48" t="str">
        <f>IF(J12="","",J12)</f>
        <v>14. 4. 2022</v>
      </c>
      <c r="L52" s="31"/>
    </row>
    <row r="53" spans="2:47" s="1" customFormat="1" ht="7" hidden="1" customHeight="1">
      <c r="B53" s="31"/>
      <c r="L53" s="31"/>
    </row>
    <row r="54" spans="2:47" s="1" customFormat="1" ht="25.65" hidden="1" customHeight="1">
      <c r="B54" s="31"/>
      <c r="C54" s="26" t="s">
        <v>25</v>
      </c>
      <c r="F54" s="24" t="str">
        <f>E15</f>
        <v>Statutární město Karviná</v>
      </c>
      <c r="I54" s="26" t="s">
        <v>33</v>
      </c>
      <c r="J54" s="29" t="str">
        <f>E21</f>
        <v>Dopravoprojekt Ostrava a.s.</v>
      </c>
      <c r="L54" s="31"/>
    </row>
    <row r="55" spans="2:47" s="1" customFormat="1" ht="15.15" hidden="1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" hidden="1" customHeight="1">
      <c r="B56" s="31"/>
      <c r="L56" s="31"/>
    </row>
    <row r="57" spans="2:47" s="1" customFormat="1" ht="29.25" hidden="1" customHeight="1">
      <c r="B57" s="31"/>
      <c r="C57" s="95" t="s">
        <v>124</v>
      </c>
      <c r="D57" s="89"/>
      <c r="E57" s="89"/>
      <c r="F57" s="89"/>
      <c r="G57" s="89"/>
      <c r="H57" s="89"/>
      <c r="I57" s="89"/>
      <c r="J57" s="96" t="s">
        <v>125</v>
      </c>
      <c r="K57" s="89"/>
      <c r="L57" s="31"/>
    </row>
    <row r="58" spans="2:47" s="1" customFormat="1" ht="10.3" hidden="1" customHeight="1">
      <c r="B58" s="31"/>
      <c r="L58" s="31"/>
    </row>
    <row r="59" spans="2:47" s="1" customFormat="1" ht="22.8" hidden="1" customHeight="1">
      <c r="B59" s="31"/>
      <c r="C59" s="97" t="s">
        <v>74</v>
      </c>
      <c r="J59" s="62">
        <f>J86</f>
        <v>0</v>
      </c>
      <c r="L59" s="31"/>
      <c r="AU59" s="16" t="s">
        <v>126</v>
      </c>
    </row>
    <row r="60" spans="2:47" s="8" customFormat="1" ht="25" hidden="1" customHeight="1">
      <c r="B60" s="98"/>
      <c r="D60" s="99" t="s">
        <v>276</v>
      </c>
      <c r="E60" s="100"/>
      <c r="F60" s="100"/>
      <c r="G60" s="100"/>
      <c r="H60" s="100"/>
      <c r="I60" s="100"/>
      <c r="J60" s="101">
        <f>J87</f>
        <v>0</v>
      </c>
      <c r="L60" s="98"/>
    </row>
    <row r="61" spans="2:47" s="9" customFormat="1" ht="19.899999999999999" hidden="1" customHeight="1">
      <c r="B61" s="102"/>
      <c r="D61" s="103" t="s">
        <v>277</v>
      </c>
      <c r="E61" s="104"/>
      <c r="F61" s="104"/>
      <c r="G61" s="104"/>
      <c r="H61" s="104"/>
      <c r="I61" s="104"/>
      <c r="J61" s="105">
        <f>J88</f>
        <v>0</v>
      </c>
      <c r="L61" s="102"/>
    </row>
    <row r="62" spans="2:47" s="9" customFormat="1" ht="19.899999999999999" hidden="1" customHeight="1">
      <c r="B62" s="102"/>
      <c r="D62" s="103" t="s">
        <v>278</v>
      </c>
      <c r="E62" s="104"/>
      <c r="F62" s="104"/>
      <c r="G62" s="104"/>
      <c r="H62" s="104"/>
      <c r="I62" s="104"/>
      <c r="J62" s="105">
        <f>J226</f>
        <v>0</v>
      </c>
      <c r="L62" s="102"/>
    </row>
    <row r="63" spans="2:47" s="9" customFormat="1" ht="19.899999999999999" hidden="1" customHeight="1">
      <c r="B63" s="102"/>
      <c r="D63" s="103" t="s">
        <v>279</v>
      </c>
      <c r="E63" s="104"/>
      <c r="F63" s="104"/>
      <c r="G63" s="104"/>
      <c r="H63" s="104"/>
      <c r="I63" s="104"/>
      <c r="J63" s="105">
        <f>J259</f>
        <v>0</v>
      </c>
      <c r="L63" s="102"/>
    </row>
    <row r="64" spans="2:47" s="9" customFormat="1" ht="19.899999999999999" hidden="1" customHeight="1">
      <c r="B64" s="102"/>
      <c r="D64" s="103" t="s">
        <v>280</v>
      </c>
      <c r="E64" s="104"/>
      <c r="F64" s="104"/>
      <c r="G64" s="104"/>
      <c r="H64" s="104"/>
      <c r="I64" s="104"/>
      <c r="J64" s="105">
        <f>J305</f>
        <v>0</v>
      </c>
      <c r="L64" s="102"/>
    </row>
    <row r="65" spans="2:12" s="8" customFormat="1" ht="25" hidden="1" customHeight="1">
      <c r="B65" s="98"/>
      <c r="D65" s="99" t="s">
        <v>281</v>
      </c>
      <c r="E65" s="100"/>
      <c r="F65" s="100"/>
      <c r="G65" s="100"/>
      <c r="H65" s="100"/>
      <c r="I65" s="100"/>
      <c r="J65" s="101">
        <f>J314</f>
        <v>0</v>
      </c>
      <c r="L65" s="98"/>
    </row>
    <row r="66" spans="2:12" s="9" customFormat="1" ht="19.899999999999999" hidden="1" customHeight="1">
      <c r="B66" s="102"/>
      <c r="D66" s="103" t="s">
        <v>282</v>
      </c>
      <c r="E66" s="104"/>
      <c r="F66" s="104"/>
      <c r="G66" s="104"/>
      <c r="H66" s="104"/>
      <c r="I66" s="104"/>
      <c r="J66" s="105">
        <f>J315</f>
        <v>0</v>
      </c>
      <c r="L66" s="102"/>
    </row>
    <row r="67" spans="2:12" s="1" customFormat="1" ht="21.85" hidden="1" customHeight="1">
      <c r="B67" s="31"/>
      <c r="L67" s="31"/>
    </row>
    <row r="68" spans="2:12" s="1" customFormat="1" ht="7" hidden="1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69" spans="2:12" ht="10.199999999999999" hidden="1"/>
    <row r="70" spans="2:12" ht="10.199999999999999" hidden="1"/>
    <row r="71" spans="2:12" ht="10.199999999999999" hidden="1"/>
    <row r="72" spans="2:12" s="1" customFormat="1" ht="7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5" customHeight="1">
      <c r="B73" s="31"/>
      <c r="C73" s="20" t="s">
        <v>133</v>
      </c>
      <c r="L73" s="31"/>
    </row>
    <row r="74" spans="2:12" s="1" customFormat="1" ht="7" customHeight="1">
      <c r="B74" s="31"/>
      <c r="L74" s="31"/>
    </row>
    <row r="75" spans="2:12" s="1" customFormat="1" ht="12" customHeight="1">
      <c r="B75" s="31"/>
      <c r="C75" s="26" t="s">
        <v>16</v>
      </c>
      <c r="L75" s="31"/>
    </row>
    <row r="76" spans="2:12" s="1" customFormat="1" ht="26.25" customHeight="1">
      <c r="B76" s="31"/>
      <c r="E76" s="235" t="str">
        <f>E7</f>
        <v>Stavební úprava prostoru mezi tř. 17. listopadu a ulicí Nedbalovou v Karviné</v>
      </c>
      <c r="F76" s="236"/>
      <c r="G76" s="236"/>
      <c r="H76" s="236"/>
      <c r="L76" s="31"/>
    </row>
    <row r="77" spans="2:12" s="1" customFormat="1" ht="12" customHeight="1">
      <c r="B77" s="31"/>
      <c r="C77" s="26" t="s">
        <v>121</v>
      </c>
      <c r="L77" s="31"/>
    </row>
    <row r="78" spans="2:12" s="1" customFormat="1" ht="16.5" customHeight="1">
      <c r="B78" s="31"/>
      <c r="E78" s="202" t="str">
        <f>E9</f>
        <v>SO 020 - Příprava území</v>
      </c>
      <c r="F78" s="237"/>
      <c r="G78" s="237"/>
      <c r="H78" s="237"/>
      <c r="L78" s="31"/>
    </row>
    <row r="79" spans="2:12" s="1" customFormat="1" ht="7" customHeight="1">
      <c r="B79" s="31"/>
      <c r="L79" s="31"/>
    </row>
    <row r="80" spans="2:12" s="1" customFormat="1" ht="12" customHeight="1">
      <c r="B80" s="31"/>
      <c r="C80" s="26" t="s">
        <v>21</v>
      </c>
      <c r="F80" s="24" t="str">
        <f>F12</f>
        <v>Karviná</v>
      </c>
      <c r="I80" s="26" t="s">
        <v>23</v>
      </c>
      <c r="J80" s="48" t="str">
        <f>IF(J12="","",J12)</f>
        <v>14. 4. 2022</v>
      </c>
      <c r="L80" s="31"/>
    </row>
    <row r="81" spans="2:65" s="1" customFormat="1" ht="7" customHeight="1">
      <c r="B81" s="31"/>
      <c r="L81" s="31"/>
    </row>
    <row r="82" spans="2:65" s="1" customFormat="1" ht="25.65" customHeight="1">
      <c r="B82" s="31"/>
      <c r="C82" s="26" t="s">
        <v>25</v>
      </c>
      <c r="F82" s="24" t="str">
        <f>E15</f>
        <v>Statutární město Karviná</v>
      </c>
      <c r="I82" s="26" t="s">
        <v>33</v>
      </c>
      <c r="J82" s="29" t="str">
        <f>E21</f>
        <v>Dopravoprojekt Ostrava a.s.</v>
      </c>
      <c r="L82" s="31"/>
    </row>
    <row r="83" spans="2:65" s="1" customFormat="1" ht="15.15" customHeight="1">
      <c r="B83" s="31"/>
      <c r="C83" s="26" t="s">
        <v>31</v>
      </c>
      <c r="F83" s="24" t="str">
        <f>IF(E18="","",E18)</f>
        <v>Vyplň údaj</v>
      </c>
      <c r="I83" s="26" t="s">
        <v>38</v>
      </c>
      <c r="J83" s="29" t="str">
        <f>E24</f>
        <v xml:space="preserve"> </v>
      </c>
      <c r="L83" s="31"/>
    </row>
    <row r="84" spans="2:65" s="1" customFormat="1" ht="10.3" customHeight="1">
      <c r="B84" s="31"/>
      <c r="L84" s="31"/>
    </row>
    <row r="85" spans="2:65" s="10" customFormat="1" ht="29.25" customHeight="1">
      <c r="B85" s="106"/>
      <c r="C85" s="107" t="s">
        <v>134</v>
      </c>
      <c r="D85" s="108" t="s">
        <v>61</v>
      </c>
      <c r="E85" s="108" t="s">
        <v>57</v>
      </c>
      <c r="F85" s="108" t="s">
        <v>58</v>
      </c>
      <c r="G85" s="108" t="s">
        <v>135</v>
      </c>
      <c r="H85" s="108" t="s">
        <v>136</v>
      </c>
      <c r="I85" s="108" t="s">
        <v>137</v>
      </c>
      <c r="J85" s="109" t="s">
        <v>125</v>
      </c>
      <c r="K85" s="110" t="s">
        <v>138</v>
      </c>
      <c r="L85" s="106"/>
      <c r="M85" s="55" t="s">
        <v>19</v>
      </c>
      <c r="N85" s="56" t="s">
        <v>46</v>
      </c>
      <c r="O85" s="56" t="s">
        <v>139</v>
      </c>
      <c r="P85" s="56" t="s">
        <v>140</v>
      </c>
      <c r="Q85" s="56" t="s">
        <v>141</v>
      </c>
      <c r="R85" s="56" t="s">
        <v>142</v>
      </c>
      <c r="S85" s="56" t="s">
        <v>143</v>
      </c>
      <c r="T85" s="57" t="s">
        <v>144</v>
      </c>
    </row>
    <row r="86" spans="2:65" s="1" customFormat="1" ht="22.8" customHeight="1">
      <c r="B86" s="31"/>
      <c r="C86" s="60" t="s">
        <v>145</v>
      </c>
      <c r="J86" s="111">
        <f>BK86</f>
        <v>0</v>
      </c>
      <c r="L86" s="31"/>
      <c r="M86" s="58"/>
      <c r="N86" s="49"/>
      <c r="O86" s="49"/>
      <c r="P86" s="112">
        <f>P87+P314</f>
        <v>0</v>
      </c>
      <c r="Q86" s="49"/>
      <c r="R86" s="112">
        <f>R87+R314</f>
        <v>0.22395501000000001</v>
      </c>
      <c r="S86" s="49"/>
      <c r="T86" s="113">
        <f>T87+T314</f>
        <v>1405.7959599999999</v>
      </c>
      <c r="AT86" s="16" t="s">
        <v>75</v>
      </c>
      <c r="AU86" s="16" t="s">
        <v>126</v>
      </c>
      <c r="BK86" s="114">
        <f>BK87+BK314</f>
        <v>0</v>
      </c>
    </row>
    <row r="87" spans="2:65" s="11" customFormat="1" ht="25.9" customHeight="1">
      <c r="B87" s="115"/>
      <c r="D87" s="116" t="s">
        <v>75</v>
      </c>
      <c r="E87" s="117" t="s">
        <v>283</v>
      </c>
      <c r="F87" s="117" t="s">
        <v>284</v>
      </c>
      <c r="I87" s="118"/>
      <c r="J87" s="119">
        <f>BK87</f>
        <v>0</v>
      </c>
      <c r="L87" s="115"/>
      <c r="M87" s="120"/>
      <c r="P87" s="121">
        <f>P88+P226+P259+P305</f>
        <v>0</v>
      </c>
      <c r="R87" s="121">
        <f>R88+R226+R259+R305</f>
        <v>0.22395501000000001</v>
      </c>
      <c r="T87" s="122">
        <f>T88+T226+T259+T305</f>
        <v>1405.7899599999998</v>
      </c>
      <c r="AR87" s="116" t="s">
        <v>84</v>
      </c>
      <c r="AT87" s="123" t="s">
        <v>75</v>
      </c>
      <c r="AU87" s="123" t="s">
        <v>76</v>
      </c>
      <c r="AY87" s="116" t="s">
        <v>149</v>
      </c>
      <c r="BK87" s="124">
        <f>BK88+BK226+BK259+BK305</f>
        <v>0</v>
      </c>
    </row>
    <row r="88" spans="2:65" s="11" customFormat="1" ht="22.8" customHeight="1">
      <c r="B88" s="115"/>
      <c r="D88" s="116" t="s">
        <v>75</v>
      </c>
      <c r="E88" s="125" t="s">
        <v>84</v>
      </c>
      <c r="F88" s="125" t="s">
        <v>285</v>
      </c>
      <c r="I88" s="118"/>
      <c r="J88" s="126">
        <f>BK88</f>
        <v>0</v>
      </c>
      <c r="L88" s="115"/>
      <c r="M88" s="120"/>
      <c r="P88" s="121">
        <f>SUM(P89:P225)</f>
        <v>0</v>
      </c>
      <c r="R88" s="121">
        <f>SUM(R89:R225)</f>
        <v>0.22266738</v>
      </c>
      <c r="T88" s="122">
        <f>SUM(T89:T225)</f>
        <v>1360.5221999999999</v>
      </c>
      <c r="AR88" s="116" t="s">
        <v>84</v>
      </c>
      <c r="AT88" s="123" t="s">
        <v>75</v>
      </c>
      <c r="AU88" s="123" t="s">
        <v>84</v>
      </c>
      <c r="AY88" s="116" t="s">
        <v>149</v>
      </c>
      <c r="BK88" s="124">
        <f>SUM(BK89:BK225)</f>
        <v>0</v>
      </c>
    </row>
    <row r="89" spans="2:65" s="1" customFormat="1" ht="37.799999999999997" customHeight="1">
      <c r="B89" s="31"/>
      <c r="C89" s="127" t="s">
        <v>84</v>
      </c>
      <c r="D89" s="127" t="s">
        <v>152</v>
      </c>
      <c r="E89" s="128" t="s">
        <v>286</v>
      </c>
      <c r="F89" s="129" t="s">
        <v>287</v>
      </c>
      <c r="G89" s="130" t="s">
        <v>288</v>
      </c>
      <c r="H89" s="131">
        <v>43.56</v>
      </c>
      <c r="I89" s="132"/>
      <c r="J89" s="133">
        <f>ROUND(I89*H89,2)</f>
        <v>0</v>
      </c>
      <c r="K89" s="134"/>
      <c r="L89" s="31"/>
      <c r="M89" s="135" t="s">
        <v>19</v>
      </c>
      <c r="N89" s="136" t="s">
        <v>47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8">
        <f>S89*H89</f>
        <v>0</v>
      </c>
      <c r="AR89" s="139" t="s">
        <v>172</v>
      </c>
      <c r="AT89" s="139" t="s">
        <v>152</v>
      </c>
      <c r="AU89" s="139" t="s">
        <v>86</v>
      </c>
      <c r="AY89" s="16" t="s">
        <v>149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6" t="s">
        <v>84</v>
      </c>
      <c r="BK89" s="140">
        <f>ROUND(I89*H89,2)</f>
        <v>0</v>
      </c>
      <c r="BL89" s="16" t="s">
        <v>172</v>
      </c>
      <c r="BM89" s="139" t="s">
        <v>289</v>
      </c>
    </row>
    <row r="90" spans="2:65" s="1" customFormat="1" ht="26.1">
      <c r="B90" s="31"/>
      <c r="D90" s="141" t="s">
        <v>157</v>
      </c>
      <c r="F90" s="142" t="s">
        <v>290</v>
      </c>
      <c r="I90" s="143"/>
      <c r="L90" s="31"/>
      <c r="M90" s="144"/>
      <c r="T90" s="52"/>
      <c r="AT90" s="16" t="s">
        <v>157</v>
      </c>
      <c r="AU90" s="16" t="s">
        <v>86</v>
      </c>
    </row>
    <row r="91" spans="2:65" s="1" customFormat="1" ht="10.199999999999999">
      <c r="B91" s="31"/>
      <c r="D91" s="145" t="s">
        <v>158</v>
      </c>
      <c r="F91" s="146" t="s">
        <v>291</v>
      </c>
      <c r="I91" s="143"/>
      <c r="L91" s="31"/>
      <c r="M91" s="144"/>
      <c r="T91" s="52"/>
      <c r="AT91" s="16" t="s">
        <v>158</v>
      </c>
      <c r="AU91" s="16" t="s">
        <v>86</v>
      </c>
    </row>
    <row r="92" spans="2:65" s="1" customFormat="1" ht="18">
      <c r="B92" s="31"/>
      <c r="D92" s="141" t="s">
        <v>160</v>
      </c>
      <c r="F92" s="147" t="s">
        <v>292</v>
      </c>
      <c r="I92" s="143"/>
      <c r="L92" s="31"/>
      <c r="M92" s="144"/>
      <c r="T92" s="52"/>
      <c r="AT92" s="16" t="s">
        <v>160</v>
      </c>
      <c r="AU92" s="16" t="s">
        <v>86</v>
      </c>
    </row>
    <row r="93" spans="2:65" s="12" customFormat="1" ht="10.199999999999999">
      <c r="B93" s="148"/>
      <c r="D93" s="141" t="s">
        <v>234</v>
      </c>
      <c r="E93" s="149" t="s">
        <v>19</v>
      </c>
      <c r="F93" s="150" t="s">
        <v>293</v>
      </c>
      <c r="H93" s="151">
        <v>2</v>
      </c>
      <c r="I93" s="152"/>
      <c r="L93" s="148"/>
      <c r="M93" s="153"/>
      <c r="T93" s="154"/>
      <c r="AT93" s="149" t="s">
        <v>234</v>
      </c>
      <c r="AU93" s="149" t="s">
        <v>86</v>
      </c>
      <c r="AV93" s="12" t="s">
        <v>86</v>
      </c>
      <c r="AW93" s="12" t="s">
        <v>37</v>
      </c>
      <c r="AX93" s="12" t="s">
        <v>76</v>
      </c>
      <c r="AY93" s="149" t="s">
        <v>149</v>
      </c>
    </row>
    <row r="94" spans="2:65" s="12" customFormat="1" ht="10.199999999999999">
      <c r="B94" s="148"/>
      <c r="D94" s="141" t="s">
        <v>234</v>
      </c>
      <c r="E94" s="149" t="s">
        <v>19</v>
      </c>
      <c r="F94" s="150" t="s">
        <v>294</v>
      </c>
      <c r="H94" s="151">
        <v>2</v>
      </c>
      <c r="I94" s="152"/>
      <c r="L94" s="148"/>
      <c r="M94" s="153"/>
      <c r="T94" s="154"/>
      <c r="AT94" s="149" t="s">
        <v>234</v>
      </c>
      <c r="AU94" s="149" t="s">
        <v>86</v>
      </c>
      <c r="AV94" s="12" t="s">
        <v>86</v>
      </c>
      <c r="AW94" s="12" t="s">
        <v>37</v>
      </c>
      <c r="AX94" s="12" t="s">
        <v>76</v>
      </c>
      <c r="AY94" s="149" t="s">
        <v>149</v>
      </c>
    </row>
    <row r="95" spans="2:65" s="12" customFormat="1" ht="10.199999999999999">
      <c r="B95" s="148"/>
      <c r="D95" s="141" t="s">
        <v>234</v>
      </c>
      <c r="E95" s="149" t="s">
        <v>19</v>
      </c>
      <c r="F95" s="150" t="s">
        <v>295</v>
      </c>
      <c r="H95" s="151">
        <v>2.56</v>
      </c>
      <c r="I95" s="152"/>
      <c r="L95" s="148"/>
      <c r="M95" s="153"/>
      <c r="T95" s="154"/>
      <c r="AT95" s="149" t="s">
        <v>234</v>
      </c>
      <c r="AU95" s="149" t="s">
        <v>86</v>
      </c>
      <c r="AV95" s="12" t="s">
        <v>86</v>
      </c>
      <c r="AW95" s="12" t="s">
        <v>37</v>
      </c>
      <c r="AX95" s="12" t="s">
        <v>76</v>
      </c>
      <c r="AY95" s="149" t="s">
        <v>149</v>
      </c>
    </row>
    <row r="96" spans="2:65" s="12" customFormat="1" ht="10.199999999999999">
      <c r="B96" s="148"/>
      <c r="D96" s="141" t="s">
        <v>234</v>
      </c>
      <c r="E96" s="149" t="s">
        <v>19</v>
      </c>
      <c r="F96" s="150" t="s">
        <v>296</v>
      </c>
      <c r="H96" s="151">
        <v>18</v>
      </c>
      <c r="I96" s="152"/>
      <c r="L96" s="148"/>
      <c r="M96" s="153"/>
      <c r="T96" s="154"/>
      <c r="AT96" s="149" t="s">
        <v>234</v>
      </c>
      <c r="AU96" s="149" t="s">
        <v>86</v>
      </c>
      <c r="AV96" s="12" t="s">
        <v>86</v>
      </c>
      <c r="AW96" s="12" t="s">
        <v>37</v>
      </c>
      <c r="AX96" s="12" t="s">
        <v>76</v>
      </c>
      <c r="AY96" s="149" t="s">
        <v>149</v>
      </c>
    </row>
    <row r="97" spans="2:65" s="12" customFormat="1" ht="10.199999999999999">
      <c r="B97" s="148"/>
      <c r="D97" s="141" t="s">
        <v>234</v>
      </c>
      <c r="E97" s="149" t="s">
        <v>19</v>
      </c>
      <c r="F97" s="150" t="s">
        <v>297</v>
      </c>
      <c r="H97" s="151">
        <v>4</v>
      </c>
      <c r="I97" s="152"/>
      <c r="L97" s="148"/>
      <c r="M97" s="153"/>
      <c r="T97" s="154"/>
      <c r="AT97" s="149" t="s">
        <v>234</v>
      </c>
      <c r="AU97" s="149" t="s">
        <v>86</v>
      </c>
      <c r="AV97" s="12" t="s">
        <v>86</v>
      </c>
      <c r="AW97" s="12" t="s">
        <v>37</v>
      </c>
      <c r="AX97" s="12" t="s">
        <v>76</v>
      </c>
      <c r="AY97" s="149" t="s">
        <v>149</v>
      </c>
    </row>
    <row r="98" spans="2:65" s="12" customFormat="1" ht="10.199999999999999">
      <c r="B98" s="148"/>
      <c r="D98" s="141" t="s">
        <v>234</v>
      </c>
      <c r="E98" s="149" t="s">
        <v>19</v>
      </c>
      <c r="F98" s="150" t="s">
        <v>298</v>
      </c>
      <c r="H98" s="151">
        <v>15</v>
      </c>
      <c r="I98" s="152"/>
      <c r="L98" s="148"/>
      <c r="M98" s="153"/>
      <c r="T98" s="154"/>
      <c r="AT98" s="149" t="s">
        <v>234</v>
      </c>
      <c r="AU98" s="149" t="s">
        <v>86</v>
      </c>
      <c r="AV98" s="12" t="s">
        <v>86</v>
      </c>
      <c r="AW98" s="12" t="s">
        <v>37</v>
      </c>
      <c r="AX98" s="12" t="s">
        <v>76</v>
      </c>
      <c r="AY98" s="149" t="s">
        <v>149</v>
      </c>
    </row>
    <row r="99" spans="2:65" s="13" customFormat="1" ht="10.199999999999999">
      <c r="B99" s="158"/>
      <c r="D99" s="141" t="s">
        <v>234</v>
      </c>
      <c r="E99" s="159" t="s">
        <v>19</v>
      </c>
      <c r="F99" s="160" t="s">
        <v>299</v>
      </c>
      <c r="H99" s="161">
        <v>43.56</v>
      </c>
      <c r="I99" s="162"/>
      <c r="L99" s="158"/>
      <c r="M99" s="163"/>
      <c r="T99" s="164"/>
      <c r="AT99" s="159" t="s">
        <v>234</v>
      </c>
      <c r="AU99" s="159" t="s">
        <v>86</v>
      </c>
      <c r="AV99" s="13" t="s">
        <v>172</v>
      </c>
      <c r="AW99" s="13" t="s">
        <v>37</v>
      </c>
      <c r="AX99" s="13" t="s">
        <v>84</v>
      </c>
      <c r="AY99" s="159" t="s">
        <v>149</v>
      </c>
    </row>
    <row r="100" spans="2:65" s="1" customFormat="1" ht="24.15" customHeight="1">
      <c r="B100" s="31"/>
      <c r="C100" s="127" t="s">
        <v>86</v>
      </c>
      <c r="D100" s="127" t="s">
        <v>152</v>
      </c>
      <c r="E100" s="128" t="s">
        <v>300</v>
      </c>
      <c r="F100" s="129" t="s">
        <v>301</v>
      </c>
      <c r="G100" s="130" t="s">
        <v>288</v>
      </c>
      <c r="H100" s="131">
        <v>1126</v>
      </c>
      <c r="I100" s="132"/>
      <c r="J100" s="133">
        <f>ROUND(I100*H100,2)</f>
        <v>0</v>
      </c>
      <c r="K100" s="134"/>
      <c r="L100" s="31"/>
      <c r="M100" s="135" t="s">
        <v>19</v>
      </c>
      <c r="N100" s="136" t="s">
        <v>47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172</v>
      </c>
      <c r="AT100" s="139" t="s">
        <v>152</v>
      </c>
      <c r="AU100" s="139" t="s">
        <v>86</v>
      </c>
      <c r="AY100" s="16" t="s">
        <v>149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6" t="s">
        <v>84</v>
      </c>
      <c r="BK100" s="140">
        <f>ROUND(I100*H100,2)</f>
        <v>0</v>
      </c>
      <c r="BL100" s="16" t="s">
        <v>172</v>
      </c>
      <c r="BM100" s="139" t="s">
        <v>302</v>
      </c>
    </row>
    <row r="101" spans="2:65" s="1" customFormat="1" ht="10.199999999999999">
      <c r="B101" s="31"/>
      <c r="D101" s="141" t="s">
        <v>157</v>
      </c>
      <c r="F101" s="142" t="s">
        <v>303</v>
      </c>
      <c r="I101" s="143"/>
      <c r="L101" s="31"/>
      <c r="M101" s="144"/>
      <c r="T101" s="52"/>
      <c r="AT101" s="16" t="s">
        <v>157</v>
      </c>
      <c r="AU101" s="16" t="s">
        <v>86</v>
      </c>
    </row>
    <row r="102" spans="2:65" s="1" customFormat="1" ht="10.199999999999999">
      <c r="B102" s="31"/>
      <c r="D102" s="145" t="s">
        <v>158</v>
      </c>
      <c r="F102" s="146" t="s">
        <v>304</v>
      </c>
      <c r="I102" s="143"/>
      <c r="L102" s="31"/>
      <c r="M102" s="144"/>
      <c r="T102" s="52"/>
      <c r="AT102" s="16" t="s">
        <v>158</v>
      </c>
      <c r="AU102" s="16" t="s">
        <v>86</v>
      </c>
    </row>
    <row r="103" spans="2:65" s="1" customFormat="1" ht="18">
      <c r="B103" s="31"/>
      <c r="D103" s="141" t="s">
        <v>160</v>
      </c>
      <c r="F103" s="147" t="s">
        <v>305</v>
      </c>
      <c r="I103" s="143"/>
      <c r="L103" s="31"/>
      <c r="M103" s="144"/>
      <c r="T103" s="52"/>
      <c r="AT103" s="16" t="s">
        <v>160</v>
      </c>
      <c r="AU103" s="16" t="s">
        <v>86</v>
      </c>
    </row>
    <row r="104" spans="2:65" s="1" customFormat="1" ht="24.15" customHeight="1">
      <c r="B104" s="31"/>
      <c r="C104" s="127" t="s">
        <v>167</v>
      </c>
      <c r="D104" s="127" t="s">
        <v>152</v>
      </c>
      <c r="E104" s="128" t="s">
        <v>306</v>
      </c>
      <c r="F104" s="129" t="s">
        <v>307</v>
      </c>
      <c r="G104" s="130" t="s">
        <v>308</v>
      </c>
      <c r="H104" s="131">
        <v>7</v>
      </c>
      <c r="I104" s="132"/>
      <c r="J104" s="133">
        <f>ROUND(I104*H104,2)</f>
        <v>0</v>
      </c>
      <c r="K104" s="134"/>
      <c r="L104" s="31"/>
      <c r="M104" s="135" t="s">
        <v>19</v>
      </c>
      <c r="N104" s="136" t="s">
        <v>47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172</v>
      </c>
      <c r="AT104" s="139" t="s">
        <v>152</v>
      </c>
      <c r="AU104" s="139" t="s">
        <v>86</v>
      </c>
      <c r="AY104" s="16" t="s">
        <v>149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6" t="s">
        <v>84</v>
      </c>
      <c r="BK104" s="140">
        <f>ROUND(I104*H104,2)</f>
        <v>0</v>
      </c>
      <c r="BL104" s="16" t="s">
        <v>172</v>
      </c>
      <c r="BM104" s="139" t="s">
        <v>309</v>
      </c>
    </row>
    <row r="105" spans="2:65" s="1" customFormat="1" ht="17.399999999999999">
      <c r="B105" s="31"/>
      <c r="D105" s="141" t="s">
        <v>157</v>
      </c>
      <c r="F105" s="142" t="s">
        <v>310</v>
      </c>
      <c r="I105" s="143"/>
      <c r="L105" s="31"/>
      <c r="M105" s="144"/>
      <c r="T105" s="52"/>
      <c r="AT105" s="16" t="s">
        <v>157</v>
      </c>
      <c r="AU105" s="16" t="s">
        <v>86</v>
      </c>
    </row>
    <row r="106" spans="2:65" s="1" customFormat="1" ht="10.199999999999999">
      <c r="B106" s="31"/>
      <c r="D106" s="145" t="s">
        <v>158</v>
      </c>
      <c r="F106" s="146" t="s">
        <v>311</v>
      </c>
      <c r="I106" s="143"/>
      <c r="L106" s="31"/>
      <c r="M106" s="144"/>
      <c r="T106" s="52"/>
      <c r="AT106" s="16" t="s">
        <v>158</v>
      </c>
      <c r="AU106" s="16" t="s">
        <v>86</v>
      </c>
    </row>
    <row r="107" spans="2:65" s="1" customFormat="1" ht="18">
      <c r="B107" s="31"/>
      <c r="D107" s="141" t="s">
        <v>160</v>
      </c>
      <c r="F107" s="147" t="s">
        <v>312</v>
      </c>
      <c r="I107" s="143"/>
      <c r="L107" s="31"/>
      <c r="M107" s="144"/>
      <c r="T107" s="52"/>
      <c r="AT107" s="16" t="s">
        <v>160</v>
      </c>
      <c r="AU107" s="16" t="s">
        <v>86</v>
      </c>
    </row>
    <row r="108" spans="2:65" s="12" customFormat="1" ht="10.199999999999999">
      <c r="B108" s="148"/>
      <c r="D108" s="141" t="s">
        <v>234</v>
      </c>
      <c r="E108" s="149" t="s">
        <v>19</v>
      </c>
      <c r="F108" s="150" t="s">
        <v>313</v>
      </c>
      <c r="H108" s="151">
        <v>1</v>
      </c>
      <c r="I108" s="152"/>
      <c r="L108" s="148"/>
      <c r="M108" s="153"/>
      <c r="T108" s="154"/>
      <c r="AT108" s="149" t="s">
        <v>234</v>
      </c>
      <c r="AU108" s="149" t="s">
        <v>86</v>
      </c>
      <c r="AV108" s="12" t="s">
        <v>86</v>
      </c>
      <c r="AW108" s="12" t="s">
        <v>37</v>
      </c>
      <c r="AX108" s="12" t="s">
        <v>76</v>
      </c>
      <c r="AY108" s="149" t="s">
        <v>149</v>
      </c>
    </row>
    <row r="109" spans="2:65" s="12" customFormat="1" ht="10.199999999999999">
      <c r="B109" s="148"/>
      <c r="D109" s="141" t="s">
        <v>234</v>
      </c>
      <c r="E109" s="149" t="s">
        <v>19</v>
      </c>
      <c r="F109" s="150" t="s">
        <v>314</v>
      </c>
      <c r="H109" s="151">
        <v>5</v>
      </c>
      <c r="I109" s="152"/>
      <c r="L109" s="148"/>
      <c r="M109" s="153"/>
      <c r="T109" s="154"/>
      <c r="AT109" s="149" t="s">
        <v>234</v>
      </c>
      <c r="AU109" s="149" t="s">
        <v>86</v>
      </c>
      <c r="AV109" s="12" t="s">
        <v>86</v>
      </c>
      <c r="AW109" s="12" t="s">
        <v>37</v>
      </c>
      <c r="AX109" s="12" t="s">
        <v>76</v>
      </c>
      <c r="AY109" s="149" t="s">
        <v>149</v>
      </c>
    </row>
    <row r="110" spans="2:65" s="12" customFormat="1" ht="10.199999999999999">
      <c r="B110" s="148"/>
      <c r="D110" s="141" t="s">
        <v>234</v>
      </c>
      <c r="E110" s="149" t="s">
        <v>19</v>
      </c>
      <c r="F110" s="150" t="s">
        <v>315</v>
      </c>
      <c r="H110" s="151">
        <v>1</v>
      </c>
      <c r="I110" s="152"/>
      <c r="L110" s="148"/>
      <c r="M110" s="153"/>
      <c r="T110" s="154"/>
      <c r="AT110" s="149" t="s">
        <v>234</v>
      </c>
      <c r="AU110" s="149" t="s">
        <v>86</v>
      </c>
      <c r="AV110" s="12" t="s">
        <v>86</v>
      </c>
      <c r="AW110" s="12" t="s">
        <v>37</v>
      </c>
      <c r="AX110" s="12" t="s">
        <v>76</v>
      </c>
      <c r="AY110" s="149" t="s">
        <v>149</v>
      </c>
    </row>
    <row r="111" spans="2:65" s="13" customFormat="1" ht="10.199999999999999">
      <c r="B111" s="158"/>
      <c r="D111" s="141" t="s">
        <v>234</v>
      </c>
      <c r="E111" s="159" t="s">
        <v>19</v>
      </c>
      <c r="F111" s="160" t="s">
        <v>299</v>
      </c>
      <c r="H111" s="161">
        <v>7</v>
      </c>
      <c r="I111" s="162"/>
      <c r="L111" s="158"/>
      <c r="M111" s="163"/>
      <c r="T111" s="164"/>
      <c r="AT111" s="159" t="s">
        <v>234</v>
      </c>
      <c r="AU111" s="159" t="s">
        <v>86</v>
      </c>
      <c r="AV111" s="13" t="s">
        <v>172</v>
      </c>
      <c r="AW111" s="13" t="s">
        <v>37</v>
      </c>
      <c r="AX111" s="13" t="s">
        <v>84</v>
      </c>
      <c r="AY111" s="159" t="s">
        <v>149</v>
      </c>
    </row>
    <row r="112" spans="2:65" s="1" customFormat="1" ht="24.15" customHeight="1">
      <c r="B112" s="31"/>
      <c r="C112" s="127" t="s">
        <v>172</v>
      </c>
      <c r="D112" s="127" t="s">
        <v>152</v>
      </c>
      <c r="E112" s="128" t="s">
        <v>316</v>
      </c>
      <c r="F112" s="129" t="s">
        <v>317</v>
      </c>
      <c r="G112" s="130" t="s">
        <v>308</v>
      </c>
      <c r="H112" s="131">
        <v>7</v>
      </c>
      <c r="I112" s="132"/>
      <c r="J112" s="133">
        <f>ROUND(I112*H112,2)</f>
        <v>0</v>
      </c>
      <c r="K112" s="134"/>
      <c r="L112" s="31"/>
      <c r="M112" s="135" t="s">
        <v>19</v>
      </c>
      <c r="N112" s="136" t="s">
        <v>47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172</v>
      </c>
      <c r="AT112" s="139" t="s">
        <v>152</v>
      </c>
      <c r="AU112" s="139" t="s">
        <v>86</v>
      </c>
      <c r="AY112" s="16" t="s">
        <v>149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6" t="s">
        <v>84</v>
      </c>
      <c r="BK112" s="140">
        <f>ROUND(I112*H112,2)</f>
        <v>0</v>
      </c>
      <c r="BL112" s="16" t="s">
        <v>172</v>
      </c>
      <c r="BM112" s="139" t="s">
        <v>318</v>
      </c>
    </row>
    <row r="113" spans="2:65" s="1" customFormat="1" ht="17.399999999999999">
      <c r="B113" s="31"/>
      <c r="D113" s="141" t="s">
        <v>157</v>
      </c>
      <c r="F113" s="142" t="s">
        <v>319</v>
      </c>
      <c r="I113" s="143"/>
      <c r="L113" s="31"/>
      <c r="M113" s="144"/>
      <c r="T113" s="52"/>
      <c r="AT113" s="16" t="s">
        <v>157</v>
      </c>
      <c r="AU113" s="16" t="s">
        <v>86</v>
      </c>
    </row>
    <row r="114" spans="2:65" s="1" customFormat="1" ht="10.199999999999999">
      <c r="B114" s="31"/>
      <c r="D114" s="145" t="s">
        <v>158</v>
      </c>
      <c r="F114" s="146" t="s">
        <v>320</v>
      </c>
      <c r="I114" s="143"/>
      <c r="L114" s="31"/>
      <c r="M114" s="144"/>
      <c r="T114" s="52"/>
      <c r="AT114" s="16" t="s">
        <v>158</v>
      </c>
      <c r="AU114" s="16" t="s">
        <v>86</v>
      </c>
    </row>
    <row r="115" spans="2:65" s="1" customFormat="1" ht="18">
      <c r="B115" s="31"/>
      <c r="D115" s="141" t="s">
        <v>160</v>
      </c>
      <c r="F115" s="147" t="s">
        <v>312</v>
      </c>
      <c r="I115" s="143"/>
      <c r="L115" s="31"/>
      <c r="M115" s="144"/>
      <c r="T115" s="52"/>
      <c r="AT115" s="16" t="s">
        <v>160</v>
      </c>
      <c r="AU115" s="16" t="s">
        <v>86</v>
      </c>
    </row>
    <row r="116" spans="2:65" s="12" customFormat="1" ht="10.199999999999999">
      <c r="B116" s="148"/>
      <c r="D116" s="141" t="s">
        <v>234</v>
      </c>
      <c r="E116" s="149" t="s">
        <v>19</v>
      </c>
      <c r="F116" s="150" t="s">
        <v>321</v>
      </c>
      <c r="H116" s="151">
        <v>1</v>
      </c>
      <c r="I116" s="152"/>
      <c r="L116" s="148"/>
      <c r="M116" s="153"/>
      <c r="T116" s="154"/>
      <c r="AT116" s="149" t="s">
        <v>234</v>
      </c>
      <c r="AU116" s="149" t="s">
        <v>86</v>
      </c>
      <c r="AV116" s="12" t="s">
        <v>86</v>
      </c>
      <c r="AW116" s="12" t="s">
        <v>37</v>
      </c>
      <c r="AX116" s="12" t="s">
        <v>76</v>
      </c>
      <c r="AY116" s="149" t="s">
        <v>149</v>
      </c>
    </row>
    <row r="117" spans="2:65" s="12" customFormat="1" ht="10.199999999999999">
      <c r="B117" s="148"/>
      <c r="D117" s="141" t="s">
        <v>234</v>
      </c>
      <c r="E117" s="149" t="s">
        <v>19</v>
      </c>
      <c r="F117" s="150" t="s">
        <v>322</v>
      </c>
      <c r="H117" s="151">
        <v>1</v>
      </c>
      <c r="I117" s="152"/>
      <c r="L117" s="148"/>
      <c r="M117" s="153"/>
      <c r="T117" s="154"/>
      <c r="AT117" s="149" t="s">
        <v>234</v>
      </c>
      <c r="AU117" s="149" t="s">
        <v>86</v>
      </c>
      <c r="AV117" s="12" t="s">
        <v>86</v>
      </c>
      <c r="AW117" s="12" t="s">
        <v>37</v>
      </c>
      <c r="AX117" s="12" t="s">
        <v>76</v>
      </c>
      <c r="AY117" s="149" t="s">
        <v>149</v>
      </c>
    </row>
    <row r="118" spans="2:65" s="12" customFormat="1" ht="10.199999999999999">
      <c r="B118" s="148"/>
      <c r="D118" s="141" t="s">
        <v>234</v>
      </c>
      <c r="E118" s="149" t="s">
        <v>19</v>
      </c>
      <c r="F118" s="150" t="s">
        <v>323</v>
      </c>
      <c r="H118" s="151">
        <v>2</v>
      </c>
      <c r="I118" s="152"/>
      <c r="L118" s="148"/>
      <c r="M118" s="153"/>
      <c r="T118" s="154"/>
      <c r="AT118" s="149" t="s">
        <v>234</v>
      </c>
      <c r="AU118" s="149" t="s">
        <v>86</v>
      </c>
      <c r="AV118" s="12" t="s">
        <v>86</v>
      </c>
      <c r="AW118" s="12" t="s">
        <v>37</v>
      </c>
      <c r="AX118" s="12" t="s">
        <v>76</v>
      </c>
      <c r="AY118" s="149" t="s">
        <v>149</v>
      </c>
    </row>
    <row r="119" spans="2:65" s="12" customFormat="1" ht="10.199999999999999">
      <c r="B119" s="148"/>
      <c r="D119" s="141" t="s">
        <v>234</v>
      </c>
      <c r="E119" s="149" t="s">
        <v>19</v>
      </c>
      <c r="F119" s="150" t="s">
        <v>324</v>
      </c>
      <c r="H119" s="151">
        <v>1</v>
      </c>
      <c r="I119" s="152"/>
      <c r="L119" s="148"/>
      <c r="M119" s="153"/>
      <c r="T119" s="154"/>
      <c r="AT119" s="149" t="s">
        <v>234</v>
      </c>
      <c r="AU119" s="149" t="s">
        <v>86</v>
      </c>
      <c r="AV119" s="12" t="s">
        <v>86</v>
      </c>
      <c r="AW119" s="12" t="s">
        <v>37</v>
      </c>
      <c r="AX119" s="12" t="s">
        <v>76</v>
      </c>
      <c r="AY119" s="149" t="s">
        <v>149</v>
      </c>
    </row>
    <row r="120" spans="2:65" s="12" customFormat="1" ht="10.199999999999999">
      <c r="B120" s="148"/>
      <c r="D120" s="141" t="s">
        <v>234</v>
      </c>
      <c r="E120" s="149" t="s">
        <v>19</v>
      </c>
      <c r="F120" s="150" t="s">
        <v>325</v>
      </c>
      <c r="H120" s="151">
        <v>1</v>
      </c>
      <c r="I120" s="152"/>
      <c r="L120" s="148"/>
      <c r="M120" s="153"/>
      <c r="T120" s="154"/>
      <c r="AT120" s="149" t="s">
        <v>234</v>
      </c>
      <c r="AU120" s="149" t="s">
        <v>86</v>
      </c>
      <c r="AV120" s="12" t="s">
        <v>86</v>
      </c>
      <c r="AW120" s="12" t="s">
        <v>37</v>
      </c>
      <c r="AX120" s="12" t="s">
        <v>76</v>
      </c>
      <c r="AY120" s="149" t="s">
        <v>149</v>
      </c>
    </row>
    <row r="121" spans="2:65" s="12" customFormat="1" ht="10.199999999999999">
      <c r="B121" s="148"/>
      <c r="D121" s="141" t="s">
        <v>234</v>
      </c>
      <c r="E121" s="149" t="s">
        <v>19</v>
      </c>
      <c r="F121" s="150" t="s">
        <v>313</v>
      </c>
      <c r="H121" s="151">
        <v>1</v>
      </c>
      <c r="I121" s="152"/>
      <c r="L121" s="148"/>
      <c r="M121" s="153"/>
      <c r="T121" s="154"/>
      <c r="AT121" s="149" t="s">
        <v>234</v>
      </c>
      <c r="AU121" s="149" t="s">
        <v>86</v>
      </c>
      <c r="AV121" s="12" t="s">
        <v>86</v>
      </c>
      <c r="AW121" s="12" t="s">
        <v>37</v>
      </c>
      <c r="AX121" s="12" t="s">
        <v>76</v>
      </c>
      <c r="AY121" s="149" t="s">
        <v>149</v>
      </c>
    </row>
    <row r="122" spans="2:65" s="13" customFormat="1" ht="10.199999999999999">
      <c r="B122" s="158"/>
      <c r="D122" s="141" t="s">
        <v>234</v>
      </c>
      <c r="E122" s="159" t="s">
        <v>19</v>
      </c>
      <c r="F122" s="160" t="s">
        <v>299</v>
      </c>
      <c r="H122" s="161">
        <v>7</v>
      </c>
      <c r="I122" s="162"/>
      <c r="L122" s="158"/>
      <c r="M122" s="163"/>
      <c r="T122" s="164"/>
      <c r="AT122" s="159" t="s">
        <v>234</v>
      </c>
      <c r="AU122" s="159" t="s">
        <v>86</v>
      </c>
      <c r="AV122" s="13" t="s">
        <v>172</v>
      </c>
      <c r="AW122" s="13" t="s">
        <v>37</v>
      </c>
      <c r="AX122" s="13" t="s">
        <v>84</v>
      </c>
      <c r="AY122" s="159" t="s">
        <v>149</v>
      </c>
    </row>
    <row r="123" spans="2:65" s="1" customFormat="1" ht="24.15" customHeight="1">
      <c r="B123" s="31"/>
      <c r="C123" s="127" t="s">
        <v>148</v>
      </c>
      <c r="D123" s="127" t="s">
        <v>152</v>
      </c>
      <c r="E123" s="128" t="s">
        <v>326</v>
      </c>
      <c r="F123" s="129" t="s">
        <v>327</v>
      </c>
      <c r="G123" s="130" t="s">
        <v>308</v>
      </c>
      <c r="H123" s="131">
        <v>12</v>
      </c>
      <c r="I123" s="132"/>
      <c r="J123" s="133">
        <f>ROUND(I123*H123,2)</f>
        <v>0</v>
      </c>
      <c r="K123" s="134"/>
      <c r="L123" s="31"/>
      <c r="M123" s="135" t="s">
        <v>19</v>
      </c>
      <c r="N123" s="136" t="s">
        <v>47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172</v>
      </c>
      <c r="AT123" s="139" t="s">
        <v>152</v>
      </c>
      <c r="AU123" s="139" t="s">
        <v>86</v>
      </c>
      <c r="AY123" s="16" t="s">
        <v>149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6" t="s">
        <v>84</v>
      </c>
      <c r="BK123" s="140">
        <f>ROUND(I123*H123,2)</f>
        <v>0</v>
      </c>
      <c r="BL123" s="16" t="s">
        <v>172</v>
      </c>
      <c r="BM123" s="139" t="s">
        <v>328</v>
      </c>
    </row>
    <row r="124" spans="2:65" s="1" customFormat="1" ht="17.399999999999999">
      <c r="B124" s="31"/>
      <c r="D124" s="141" t="s">
        <v>157</v>
      </c>
      <c r="F124" s="142" t="s">
        <v>329</v>
      </c>
      <c r="I124" s="143"/>
      <c r="L124" s="31"/>
      <c r="M124" s="144"/>
      <c r="T124" s="52"/>
      <c r="AT124" s="16" t="s">
        <v>157</v>
      </c>
      <c r="AU124" s="16" t="s">
        <v>86</v>
      </c>
    </row>
    <row r="125" spans="2:65" s="1" customFormat="1" ht="10.199999999999999">
      <c r="B125" s="31"/>
      <c r="D125" s="145" t="s">
        <v>158</v>
      </c>
      <c r="F125" s="146" t="s">
        <v>330</v>
      </c>
      <c r="I125" s="143"/>
      <c r="L125" s="31"/>
      <c r="M125" s="144"/>
      <c r="T125" s="52"/>
      <c r="AT125" s="16" t="s">
        <v>158</v>
      </c>
      <c r="AU125" s="16" t="s">
        <v>86</v>
      </c>
    </row>
    <row r="126" spans="2:65" s="1" customFormat="1" ht="18">
      <c r="B126" s="31"/>
      <c r="D126" s="141" t="s">
        <v>160</v>
      </c>
      <c r="F126" s="147" t="s">
        <v>312</v>
      </c>
      <c r="I126" s="143"/>
      <c r="L126" s="31"/>
      <c r="M126" s="144"/>
      <c r="T126" s="52"/>
      <c r="AT126" s="16" t="s">
        <v>160</v>
      </c>
      <c r="AU126" s="16" t="s">
        <v>86</v>
      </c>
    </row>
    <row r="127" spans="2:65" s="12" customFormat="1" ht="10.199999999999999">
      <c r="B127" s="148"/>
      <c r="D127" s="141" t="s">
        <v>234</v>
      </c>
      <c r="E127" s="149" t="s">
        <v>19</v>
      </c>
      <c r="F127" s="150" t="s">
        <v>331</v>
      </c>
      <c r="H127" s="151">
        <v>1</v>
      </c>
      <c r="I127" s="152"/>
      <c r="L127" s="148"/>
      <c r="M127" s="153"/>
      <c r="T127" s="154"/>
      <c r="AT127" s="149" t="s">
        <v>234</v>
      </c>
      <c r="AU127" s="149" t="s">
        <v>86</v>
      </c>
      <c r="AV127" s="12" t="s">
        <v>86</v>
      </c>
      <c r="AW127" s="12" t="s">
        <v>37</v>
      </c>
      <c r="AX127" s="12" t="s">
        <v>76</v>
      </c>
      <c r="AY127" s="149" t="s">
        <v>149</v>
      </c>
    </row>
    <row r="128" spans="2:65" s="12" customFormat="1" ht="10.199999999999999">
      <c r="B128" s="148"/>
      <c r="D128" s="141" t="s">
        <v>234</v>
      </c>
      <c r="E128" s="149" t="s">
        <v>19</v>
      </c>
      <c r="F128" s="150" t="s">
        <v>332</v>
      </c>
      <c r="H128" s="151">
        <v>2</v>
      </c>
      <c r="I128" s="152"/>
      <c r="L128" s="148"/>
      <c r="M128" s="153"/>
      <c r="T128" s="154"/>
      <c r="AT128" s="149" t="s">
        <v>234</v>
      </c>
      <c r="AU128" s="149" t="s">
        <v>86</v>
      </c>
      <c r="AV128" s="12" t="s">
        <v>86</v>
      </c>
      <c r="AW128" s="12" t="s">
        <v>37</v>
      </c>
      <c r="AX128" s="12" t="s">
        <v>76</v>
      </c>
      <c r="AY128" s="149" t="s">
        <v>149</v>
      </c>
    </row>
    <row r="129" spans="2:65" s="12" customFormat="1" ht="10.199999999999999">
      <c r="B129" s="148"/>
      <c r="D129" s="141" t="s">
        <v>234</v>
      </c>
      <c r="E129" s="149" t="s">
        <v>19</v>
      </c>
      <c r="F129" s="150" t="s">
        <v>333</v>
      </c>
      <c r="H129" s="151">
        <v>5</v>
      </c>
      <c r="I129" s="152"/>
      <c r="L129" s="148"/>
      <c r="M129" s="153"/>
      <c r="T129" s="154"/>
      <c r="AT129" s="149" t="s">
        <v>234</v>
      </c>
      <c r="AU129" s="149" t="s">
        <v>86</v>
      </c>
      <c r="AV129" s="12" t="s">
        <v>86</v>
      </c>
      <c r="AW129" s="12" t="s">
        <v>37</v>
      </c>
      <c r="AX129" s="12" t="s">
        <v>76</v>
      </c>
      <c r="AY129" s="149" t="s">
        <v>149</v>
      </c>
    </row>
    <row r="130" spans="2:65" s="12" customFormat="1" ht="10.199999999999999">
      <c r="B130" s="148"/>
      <c r="D130" s="141" t="s">
        <v>234</v>
      </c>
      <c r="E130" s="149" t="s">
        <v>19</v>
      </c>
      <c r="F130" s="150" t="s">
        <v>334</v>
      </c>
      <c r="H130" s="151">
        <v>3</v>
      </c>
      <c r="I130" s="152"/>
      <c r="L130" s="148"/>
      <c r="M130" s="153"/>
      <c r="T130" s="154"/>
      <c r="AT130" s="149" t="s">
        <v>234</v>
      </c>
      <c r="AU130" s="149" t="s">
        <v>86</v>
      </c>
      <c r="AV130" s="12" t="s">
        <v>86</v>
      </c>
      <c r="AW130" s="12" t="s">
        <v>37</v>
      </c>
      <c r="AX130" s="12" t="s">
        <v>76</v>
      </c>
      <c r="AY130" s="149" t="s">
        <v>149</v>
      </c>
    </row>
    <row r="131" spans="2:65" s="12" customFormat="1" ht="10.199999999999999">
      <c r="B131" s="148"/>
      <c r="D131" s="141" t="s">
        <v>234</v>
      </c>
      <c r="E131" s="149" t="s">
        <v>19</v>
      </c>
      <c r="F131" s="150" t="s">
        <v>335</v>
      </c>
      <c r="H131" s="151">
        <v>1</v>
      </c>
      <c r="I131" s="152"/>
      <c r="L131" s="148"/>
      <c r="M131" s="153"/>
      <c r="T131" s="154"/>
      <c r="AT131" s="149" t="s">
        <v>234</v>
      </c>
      <c r="AU131" s="149" t="s">
        <v>86</v>
      </c>
      <c r="AV131" s="12" t="s">
        <v>86</v>
      </c>
      <c r="AW131" s="12" t="s">
        <v>37</v>
      </c>
      <c r="AX131" s="12" t="s">
        <v>76</v>
      </c>
      <c r="AY131" s="149" t="s">
        <v>149</v>
      </c>
    </row>
    <row r="132" spans="2:65" s="13" customFormat="1" ht="10.199999999999999">
      <c r="B132" s="158"/>
      <c r="D132" s="141" t="s">
        <v>234</v>
      </c>
      <c r="E132" s="159" t="s">
        <v>19</v>
      </c>
      <c r="F132" s="160" t="s">
        <v>299</v>
      </c>
      <c r="H132" s="161">
        <v>12</v>
      </c>
      <c r="I132" s="162"/>
      <c r="L132" s="158"/>
      <c r="M132" s="163"/>
      <c r="T132" s="164"/>
      <c r="AT132" s="159" t="s">
        <v>234</v>
      </c>
      <c r="AU132" s="159" t="s">
        <v>86</v>
      </c>
      <c r="AV132" s="13" t="s">
        <v>172</v>
      </c>
      <c r="AW132" s="13" t="s">
        <v>37</v>
      </c>
      <c r="AX132" s="13" t="s">
        <v>84</v>
      </c>
      <c r="AY132" s="159" t="s">
        <v>149</v>
      </c>
    </row>
    <row r="133" spans="2:65" s="1" customFormat="1" ht="21.75" customHeight="1">
      <c r="B133" s="31"/>
      <c r="C133" s="127" t="s">
        <v>182</v>
      </c>
      <c r="D133" s="127" t="s">
        <v>152</v>
      </c>
      <c r="E133" s="128" t="s">
        <v>336</v>
      </c>
      <c r="F133" s="129" t="s">
        <v>337</v>
      </c>
      <c r="G133" s="130" t="s">
        <v>308</v>
      </c>
      <c r="H133" s="131">
        <v>19</v>
      </c>
      <c r="I133" s="132"/>
      <c r="J133" s="133">
        <f>ROUND(I133*H133,2)</f>
        <v>0</v>
      </c>
      <c r="K133" s="134"/>
      <c r="L133" s="31"/>
      <c r="M133" s="135" t="s">
        <v>19</v>
      </c>
      <c r="N133" s="136" t="s">
        <v>47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172</v>
      </c>
      <c r="AT133" s="139" t="s">
        <v>152</v>
      </c>
      <c r="AU133" s="139" t="s">
        <v>86</v>
      </c>
      <c r="AY133" s="16" t="s">
        <v>149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6" t="s">
        <v>84</v>
      </c>
      <c r="BK133" s="140">
        <f>ROUND(I133*H133,2)</f>
        <v>0</v>
      </c>
      <c r="BL133" s="16" t="s">
        <v>172</v>
      </c>
      <c r="BM133" s="139" t="s">
        <v>338</v>
      </c>
    </row>
    <row r="134" spans="2:65" s="1" customFormat="1" ht="17.399999999999999">
      <c r="B134" s="31"/>
      <c r="D134" s="141" t="s">
        <v>157</v>
      </c>
      <c r="F134" s="142" t="s">
        <v>339</v>
      </c>
      <c r="I134" s="143"/>
      <c r="L134" s="31"/>
      <c r="M134" s="144"/>
      <c r="T134" s="52"/>
      <c r="AT134" s="16" t="s">
        <v>157</v>
      </c>
      <c r="AU134" s="16" t="s">
        <v>86</v>
      </c>
    </row>
    <row r="135" spans="2:65" s="1" customFormat="1" ht="10.199999999999999">
      <c r="B135" s="31"/>
      <c r="D135" s="145" t="s">
        <v>158</v>
      </c>
      <c r="F135" s="146" t="s">
        <v>340</v>
      </c>
      <c r="I135" s="143"/>
      <c r="L135" s="31"/>
      <c r="M135" s="144"/>
      <c r="T135" s="52"/>
      <c r="AT135" s="16" t="s">
        <v>158</v>
      </c>
      <c r="AU135" s="16" t="s">
        <v>86</v>
      </c>
    </row>
    <row r="136" spans="2:65" s="12" customFormat="1" ht="10.199999999999999">
      <c r="B136" s="148"/>
      <c r="D136" s="141" t="s">
        <v>234</v>
      </c>
      <c r="E136" s="149" t="s">
        <v>19</v>
      </c>
      <c r="F136" s="150" t="s">
        <v>341</v>
      </c>
      <c r="H136" s="151">
        <v>19</v>
      </c>
      <c r="I136" s="152"/>
      <c r="L136" s="148"/>
      <c r="M136" s="153"/>
      <c r="T136" s="154"/>
      <c r="AT136" s="149" t="s">
        <v>234</v>
      </c>
      <c r="AU136" s="149" t="s">
        <v>86</v>
      </c>
      <c r="AV136" s="12" t="s">
        <v>86</v>
      </c>
      <c r="AW136" s="12" t="s">
        <v>37</v>
      </c>
      <c r="AX136" s="12" t="s">
        <v>84</v>
      </c>
      <c r="AY136" s="149" t="s">
        <v>149</v>
      </c>
    </row>
    <row r="137" spans="2:65" s="1" customFormat="1" ht="21.75" customHeight="1">
      <c r="B137" s="31"/>
      <c r="C137" s="127" t="s">
        <v>188</v>
      </c>
      <c r="D137" s="127" t="s">
        <v>152</v>
      </c>
      <c r="E137" s="128" t="s">
        <v>342</v>
      </c>
      <c r="F137" s="129" t="s">
        <v>343</v>
      </c>
      <c r="G137" s="130" t="s">
        <v>308</v>
      </c>
      <c r="H137" s="131">
        <v>7</v>
      </c>
      <c r="I137" s="132"/>
      <c r="J137" s="133">
        <f>ROUND(I137*H137,2)</f>
        <v>0</v>
      </c>
      <c r="K137" s="134"/>
      <c r="L137" s="31"/>
      <c r="M137" s="135" t="s">
        <v>19</v>
      </c>
      <c r="N137" s="136" t="s">
        <v>47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172</v>
      </c>
      <c r="AT137" s="139" t="s">
        <v>152</v>
      </c>
      <c r="AU137" s="139" t="s">
        <v>86</v>
      </c>
      <c r="AY137" s="16" t="s">
        <v>149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6" t="s">
        <v>84</v>
      </c>
      <c r="BK137" s="140">
        <f>ROUND(I137*H137,2)</f>
        <v>0</v>
      </c>
      <c r="BL137" s="16" t="s">
        <v>172</v>
      </c>
      <c r="BM137" s="139" t="s">
        <v>344</v>
      </c>
    </row>
    <row r="138" spans="2:65" s="1" customFormat="1" ht="17.399999999999999">
      <c r="B138" s="31"/>
      <c r="D138" s="141" t="s">
        <v>157</v>
      </c>
      <c r="F138" s="142" t="s">
        <v>345</v>
      </c>
      <c r="I138" s="143"/>
      <c r="L138" s="31"/>
      <c r="M138" s="144"/>
      <c r="T138" s="52"/>
      <c r="AT138" s="16" t="s">
        <v>157</v>
      </c>
      <c r="AU138" s="16" t="s">
        <v>86</v>
      </c>
    </row>
    <row r="139" spans="2:65" s="1" customFormat="1" ht="10.199999999999999">
      <c r="B139" s="31"/>
      <c r="D139" s="145" t="s">
        <v>158</v>
      </c>
      <c r="F139" s="146" t="s">
        <v>346</v>
      </c>
      <c r="I139" s="143"/>
      <c r="L139" s="31"/>
      <c r="M139" s="144"/>
      <c r="T139" s="52"/>
      <c r="AT139" s="16" t="s">
        <v>158</v>
      </c>
      <c r="AU139" s="16" t="s">
        <v>86</v>
      </c>
    </row>
    <row r="140" spans="2:65" s="12" customFormat="1" ht="10.199999999999999">
      <c r="B140" s="148"/>
      <c r="D140" s="141" t="s">
        <v>234</v>
      </c>
      <c r="E140" s="149" t="s">
        <v>19</v>
      </c>
      <c r="F140" s="150" t="s">
        <v>188</v>
      </c>
      <c r="H140" s="151">
        <v>7</v>
      </c>
      <c r="I140" s="152"/>
      <c r="L140" s="148"/>
      <c r="M140" s="153"/>
      <c r="T140" s="154"/>
      <c r="AT140" s="149" t="s">
        <v>234</v>
      </c>
      <c r="AU140" s="149" t="s">
        <v>86</v>
      </c>
      <c r="AV140" s="12" t="s">
        <v>86</v>
      </c>
      <c r="AW140" s="12" t="s">
        <v>37</v>
      </c>
      <c r="AX140" s="12" t="s">
        <v>84</v>
      </c>
      <c r="AY140" s="149" t="s">
        <v>149</v>
      </c>
    </row>
    <row r="141" spans="2:65" s="1" customFormat="1" ht="24.15" customHeight="1">
      <c r="B141" s="31"/>
      <c r="C141" s="127" t="s">
        <v>194</v>
      </c>
      <c r="D141" s="127" t="s">
        <v>152</v>
      </c>
      <c r="E141" s="128" t="s">
        <v>347</v>
      </c>
      <c r="F141" s="129" t="s">
        <v>348</v>
      </c>
      <c r="G141" s="130" t="s">
        <v>288</v>
      </c>
      <c r="H141" s="131">
        <v>125</v>
      </c>
      <c r="I141" s="132"/>
      <c r="J141" s="133">
        <f>ROUND(I141*H141,2)</f>
        <v>0</v>
      </c>
      <c r="K141" s="134"/>
      <c r="L141" s="31"/>
      <c r="M141" s="135" t="s">
        <v>19</v>
      </c>
      <c r="N141" s="136" t="s">
        <v>47</v>
      </c>
      <c r="P141" s="137">
        <f>O141*H141</f>
        <v>0</v>
      </c>
      <c r="Q141" s="137">
        <v>0</v>
      </c>
      <c r="R141" s="137">
        <f>Q141*H141</f>
        <v>0</v>
      </c>
      <c r="S141" s="137">
        <v>0.255</v>
      </c>
      <c r="T141" s="138">
        <f>S141*H141</f>
        <v>31.875</v>
      </c>
      <c r="AR141" s="139" t="s">
        <v>172</v>
      </c>
      <c r="AT141" s="139" t="s">
        <v>152</v>
      </c>
      <c r="AU141" s="139" t="s">
        <v>86</v>
      </c>
      <c r="AY141" s="16" t="s">
        <v>149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6" t="s">
        <v>84</v>
      </c>
      <c r="BK141" s="140">
        <f>ROUND(I141*H141,2)</f>
        <v>0</v>
      </c>
      <c r="BL141" s="16" t="s">
        <v>172</v>
      </c>
      <c r="BM141" s="139" t="s">
        <v>349</v>
      </c>
    </row>
    <row r="142" spans="2:65" s="1" customFormat="1" ht="34.799999999999997">
      <c r="B142" s="31"/>
      <c r="D142" s="141" t="s">
        <v>157</v>
      </c>
      <c r="F142" s="142" t="s">
        <v>350</v>
      </c>
      <c r="I142" s="143"/>
      <c r="L142" s="31"/>
      <c r="M142" s="144"/>
      <c r="T142" s="52"/>
      <c r="AT142" s="16" t="s">
        <v>157</v>
      </c>
      <c r="AU142" s="16" t="s">
        <v>86</v>
      </c>
    </row>
    <row r="143" spans="2:65" s="1" customFormat="1" ht="10.199999999999999">
      <c r="B143" s="31"/>
      <c r="D143" s="145" t="s">
        <v>158</v>
      </c>
      <c r="F143" s="146" t="s">
        <v>351</v>
      </c>
      <c r="I143" s="143"/>
      <c r="L143" s="31"/>
      <c r="M143" s="144"/>
      <c r="T143" s="52"/>
      <c r="AT143" s="16" t="s">
        <v>158</v>
      </c>
      <c r="AU143" s="16" t="s">
        <v>86</v>
      </c>
    </row>
    <row r="144" spans="2:65" s="1" customFormat="1" ht="27">
      <c r="B144" s="31"/>
      <c r="D144" s="141" t="s">
        <v>160</v>
      </c>
      <c r="F144" s="147" t="s">
        <v>352</v>
      </c>
      <c r="I144" s="143"/>
      <c r="L144" s="31"/>
      <c r="M144" s="144"/>
      <c r="T144" s="52"/>
      <c r="AT144" s="16" t="s">
        <v>160</v>
      </c>
      <c r="AU144" s="16" t="s">
        <v>86</v>
      </c>
    </row>
    <row r="145" spans="2:65" s="12" customFormat="1" ht="10.199999999999999">
      <c r="B145" s="148"/>
      <c r="D145" s="141" t="s">
        <v>234</v>
      </c>
      <c r="E145" s="149" t="s">
        <v>19</v>
      </c>
      <c r="F145" s="150" t="s">
        <v>353</v>
      </c>
      <c r="H145" s="151">
        <v>125</v>
      </c>
      <c r="I145" s="152"/>
      <c r="L145" s="148"/>
      <c r="M145" s="153"/>
      <c r="T145" s="154"/>
      <c r="AT145" s="149" t="s">
        <v>234</v>
      </c>
      <c r="AU145" s="149" t="s">
        <v>86</v>
      </c>
      <c r="AV145" s="12" t="s">
        <v>86</v>
      </c>
      <c r="AW145" s="12" t="s">
        <v>37</v>
      </c>
      <c r="AX145" s="12" t="s">
        <v>84</v>
      </c>
      <c r="AY145" s="149" t="s">
        <v>149</v>
      </c>
    </row>
    <row r="146" spans="2:65" s="1" customFormat="1" ht="24.15" customHeight="1">
      <c r="B146" s="31"/>
      <c r="C146" s="127" t="s">
        <v>200</v>
      </c>
      <c r="D146" s="127" t="s">
        <v>152</v>
      </c>
      <c r="E146" s="128" t="s">
        <v>354</v>
      </c>
      <c r="F146" s="129" t="s">
        <v>355</v>
      </c>
      <c r="G146" s="130" t="s">
        <v>288</v>
      </c>
      <c r="H146" s="131">
        <v>321</v>
      </c>
      <c r="I146" s="132"/>
      <c r="J146" s="133">
        <f>ROUND(I146*H146,2)</f>
        <v>0</v>
      </c>
      <c r="K146" s="134"/>
      <c r="L146" s="31"/>
      <c r="M146" s="135" t="s">
        <v>19</v>
      </c>
      <c r="N146" s="136" t="s">
        <v>47</v>
      </c>
      <c r="P146" s="137">
        <f>O146*H146</f>
        <v>0</v>
      </c>
      <c r="Q146" s="137">
        <v>0</v>
      </c>
      <c r="R146" s="137">
        <f>Q146*H146</f>
        <v>0</v>
      </c>
      <c r="S146" s="137">
        <v>0.26</v>
      </c>
      <c r="T146" s="138">
        <f>S146*H146</f>
        <v>83.460000000000008</v>
      </c>
      <c r="AR146" s="139" t="s">
        <v>172</v>
      </c>
      <c r="AT146" s="139" t="s">
        <v>152</v>
      </c>
      <c r="AU146" s="139" t="s">
        <v>86</v>
      </c>
      <c r="AY146" s="16" t="s">
        <v>149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6" t="s">
        <v>84</v>
      </c>
      <c r="BK146" s="140">
        <f>ROUND(I146*H146,2)</f>
        <v>0</v>
      </c>
      <c r="BL146" s="16" t="s">
        <v>172</v>
      </c>
      <c r="BM146" s="139" t="s">
        <v>356</v>
      </c>
    </row>
    <row r="147" spans="2:65" s="1" customFormat="1" ht="34.799999999999997">
      <c r="B147" s="31"/>
      <c r="D147" s="141" t="s">
        <v>157</v>
      </c>
      <c r="F147" s="142" t="s">
        <v>357</v>
      </c>
      <c r="I147" s="143"/>
      <c r="L147" s="31"/>
      <c r="M147" s="144"/>
      <c r="T147" s="52"/>
      <c r="AT147" s="16" t="s">
        <v>157</v>
      </c>
      <c r="AU147" s="16" t="s">
        <v>86</v>
      </c>
    </row>
    <row r="148" spans="2:65" s="1" customFormat="1" ht="10.199999999999999">
      <c r="B148" s="31"/>
      <c r="D148" s="145" t="s">
        <v>158</v>
      </c>
      <c r="F148" s="146" t="s">
        <v>358</v>
      </c>
      <c r="I148" s="143"/>
      <c r="L148" s="31"/>
      <c r="M148" s="144"/>
      <c r="T148" s="52"/>
      <c r="AT148" s="16" t="s">
        <v>158</v>
      </c>
      <c r="AU148" s="16" t="s">
        <v>86</v>
      </c>
    </row>
    <row r="149" spans="2:65" s="1" customFormat="1" ht="27">
      <c r="B149" s="31"/>
      <c r="D149" s="141" t="s">
        <v>160</v>
      </c>
      <c r="F149" s="147" t="s">
        <v>359</v>
      </c>
      <c r="I149" s="143"/>
      <c r="L149" s="31"/>
      <c r="M149" s="144"/>
      <c r="T149" s="52"/>
      <c r="AT149" s="16" t="s">
        <v>160</v>
      </c>
      <c r="AU149" s="16" t="s">
        <v>86</v>
      </c>
    </row>
    <row r="150" spans="2:65" s="12" customFormat="1" ht="10.199999999999999">
      <c r="B150" s="148"/>
      <c r="D150" s="141" t="s">
        <v>234</v>
      </c>
      <c r="E150" s="149" t="s">
        <v>19</v>
      </c>
      <c r="F150" s="150" t="s">
        <v>360</v>
      </c>
      <c r="H150" s="151">
        <v>321</v>
      </c>
      <c r="I150" s="152"/>
      <c r="L150" s="148"/>
      <c r="M150" s="153"/>
      <c r="T150" s="154"/>
      <c r="AT150" s="149" t="s">
        <v>234</v>
      </c>
      <c r="AU150" s="149" t="s">
        <v>86</v>
      </c>
      <c r="AV150" s="12" t="s">
        <v>86</v>
      </c>
      <c r="AW150" s="12" t="s">
        <v>37</v>
      </c>
      <c r="AX150" s="12" t="s">
        <v>84</v>
      </c>
      <c r="AY150" s="149" t="s">
        <v>149</v>
      </c>
    </row>
    <row r="151" spans="2:65" s="1" customFormat="1" ht="33" customHeight="1">
      <c r="B151" s="31"/>
      <c r="C151" s="127" t="s">
        <v>208</v>
      </c>
      <c r="D151" s="127" t="s">
        <v>152</v>
      </c>
      <c r="E151" s="128" t="s">
        <v>361</v>
      </c>
      <c r="F151" s="129" t="s">
        <v>362</v>
      </c>
      <c r="G151" s="130" t="s">
        <v>288</v>
      </c>
      <c r="H151" s="131">
        <v>57.6</v>
      </c>
      <c r="I151" s="132"/>
      <c r="J151" s="133">
        <f>ROUND(I151*H151,2)</f>
        <v>0</v>
      </c>
      <c r="K151" s="134"/>
      <c r="L151" s="31"/>
      <c r="M151" s="135" t="s">
        <v>19</v>
      </c>
      <c r="N151" s="136" t="s">
        <v>47</v>
      </c>
      <c r="P151" s="137">
        <f>O151*H151</f>
        <v>0</v>
      </c>
      <c r="Q151" s="137">
        <v>0</v>
      </c>
      <c r="R151" s="137">
        <f>Q151*H151</f>
        <v>0</v>
      </c>
      <c r="S151" s="137">
        <v>0.41699999999999998</v>
      </c>
      <c r="T151" s="138">
        <f>S151*H151</f>
        <v>24.019199999999998</v>
      </c>
      <c r="AR151" s="139" t="s">
        <v>172</v>
      </c>
      <c r="AT151" s="139" t="s">
        <v>152</v>
      </c>
      <c r="AU151" s="139" t="s">
        <v>86</v>
      </c>
      <c r="AY151" s="16" t="s">
        <v>149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6" t="s">
        <v>84</v>
      </c>
      <c r="BK151" s="140">
        <f>ROUND(I151*H151,2)</f>
        <v>0</v>
      </c>
      <c r="BL151" s="16" t="s">
        <v>172</v>
      </c>
      <c r="BM151" s="139" t="s">
        <v>363</v>
      </c>
    </row>
    <row r="152" spans="2:65" s="1" customFormat="1" ht="34.799999999999997">
      <c r="B152" s="31"/>
      <c r="D152" s="141" t="s">
        <v>157</v>
      </c>
      <c r="F152" s="142" t="s">
        <v>364</v>
      </c>
      <c r="I152" s="143"/>
      <c r="L152" s="31"/>
      <c r="M152" s="144"/>
      <c r="T152" s="52"/>
      <c r="AT152" s="16" t="s">
        <v>157</v>
      </c>
      <c r="AU152" s="16" t="s">
        <v>86</v>
      </c>
    </row>
    <row r="153" spans="2:65" s="1" customFormat="1" ht="10.199999999999999">
      <c r="B153" s="31"/>
      <c r="D153" s="145" t="s">
        <v>158</v>
      </c>
      <c r="F153" s="146" t="s">
        <v>365</v>
      </c>
      <c r="I153" s="143"/>
      <c r="L153" s="31"/>
      <c r="M153" s="144"/>
      <c r="T153" s="52"/>
      <c r="AT153" s="16" t="s">
        <v>158</v>
      </c>
      <c r="AU153" s="16" t="s">
        <v>86</v>
      </c>
    </row>
    <row r="154" spans="2:65" s="12" customFormat="1" ht="10.199999999999999">
      <c r="B154" s="148"/>
      <c r="D154" s="141" t="s">
        <v>234</v>
      </c>
      <c r="E154" s="149" t="s">
        <v>19</v>
      </c>
      <c r="F154" s="150" t="s">
        <v>366</v>
      </c>
      <c r="H154" s="151">
        <v>57.6</v>
      </c>
      <c r="I154" s="152"/>
      <c r="L154" s="148"/>
      <c r="M154" s="153"/>
      <c r="T154" s="154"/>
      <c r="AT154" s="149" t="s">
        <v>234</v>
      </c>
      <c r="AU154" s="149" t="s">
        <v>86</v>
      </c>
      <c r="AV154" s="12" t="s">
        <v>86</v>
      </c>
      <c r="AW154" s="12" t="s">
        <v>37</v>
      </c>
      <c r="AX154" s="12" t="s">
        <v>84</v>
      </c>
      <c r="AY154" s="149" t="s">
        <v>149</v>
      </c>
    </row>
    <row r="155" spans="2:65" s="1" customFormat="1" ht="24.15" customHeight="1">
      <c r="B155" s="31"/>
      <c r="C155" s="127" t="s">
        <v>213</v>
      </c>
      <c r="D155" s="127" t="s">
        <v>152</v>
      </c>
      <c r="E155" s="128" t="s">
        <v>367</v>
      </c>
      <c r="F155" s="129" t="s">
        <v>368</v>
      </c>
      <c r="G155" s="130" t="s">
        <v>288</v>
      </c>
      <c r="H155" s="131">
        <v>1021</v>
      </c>
      <c r="I155" s="132"/>
      <c r="J155" s="133">
        <f>ROUND(I155*H155,2)</f>
        <v>0</v>
      </c>
      <c r="K155" s="134"/>
      <c r="L155" s="31"/>
      <c r="M155" s="135" t="s">
        <v>19</v>
      </c>
      <c r="N155" s="136" t="s">
        <v>47</v>
      </c>
      <c r="P155" s="137">
        <f>O155*H155</f>
        <v>0</v>
      </c>
      <c r="Q155" s="137">
        <v>0</v>
      </c>
      <c r="R155" s="137">
        <f>Q155*H155</f>
        <v>0</v>
      </c>
      <c r="S155" s="137">
        <v>9.8000000000000004E-2</v>
      </c>
      <c r="T155" s="138">
        <f>S155*H155</f>
        <v>100.05800000000001</v>
      </c>
      <c r="AR155" s="139" t="s">
        <v>172</v>
      </c>
      <c r="AT155" s="139" t="s">
        <v>152</v>
      </c>
      <c r="AU155" s="139" t="s">
        <v>86</v>
      </c>
      <c r="AY155" s="16" t="s">
        <v>149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6" t="s">
        <v>84</v>
      </c>
      <c r="BK155" s="140">
        <f>ROUND(I155*H155,2)</f>
        <v>0</v>
      </c>
      <c r="BL155" s="16" t="s">
        <v>172</v>
      </c>
      <c r="BM155" s="139" t="s">
        <v>369</v>
      </c>
    </row>
    <row r="156" spans="2:65" s="1" customFormat="1" ht="26.1">
      <c r="B156" s="31"/>
      <c r="D156" s="141" t="s">
        <v>157</v>
      </c>
      <c r="F156" s="142" t="s">
        <v>370</v>
      </c>
      <c r="I156" s="143"/>
      <c r="L156" s="31"/>
      <c r="M156" s="144"/>
      <c r="T156" s="52"/>
      <c r="AT156" s="16" t="s">
        <v>157</v>
      </c>
      <c r="AU156" s="16" t="s">
        <v>86</v>
      </c>
    </row>
    <row r="157" spans="2:65" s="1" customFormat="1" ht="10.199999999999999">
      <c r="B157" s="31"/>
      <c r="D157" s="145" t="s">
        <v>158</v>
      </c>
      <c r="F157" s="146" t="s">
        <v>371</v>
      </c>
      <c r="I157" s="143"/>
      <c r="L157" s="31"/>
      <c r="M157" s="144"/>
      <c r="T157" s="52"/>
      <c r="AT157" s="16" t="s">
        <v>158</v>
      </c>
      <c r="AU157" s="16" t="s">
        <v>86</v>
      </c>
    </row>
    <row r="158" spans="2:65" s="1" customFormat="1" ht="27">
      <c r="B158" s="31"/>
      <c r="D158" s="141" t="s">
        <v>160</v>
      </c>
      <c r="F158" s="147" t="s">
        <v>372</v>
      </c>
      <c r="I158" s="143"/>
      <c r="L158" s="31"/>
      <c r="M158" s="144"/>
      <c r="T158" s="52"/>
      <c r="AT158" s="16" t="s">
        <v>160</v>
      </c>
      <c r="AU158" s="16" t="s">
        <v>86</v>
      </c>
    </row>
    <row r="159" spans="2:65" s="12" customFormat="1" ht="10.199999999999999">
      <c r="B159" s="148"/>
      <c r="D159" s="141" t="s">
        <v>234</v>
      </c>
      <c r="E159" s="149" t="s">
        <v>19</v>
      </c>
      <c r="F159" s="150" t="s">
        <v>373</v>
      </c>
      <c r="H159" s="151">
        <v>1021</v>
      </c>
      <c r="I159" s="152"/>
      <c r="L159" s="148"/>
      <c r="M159" s="153"/>
      <c r="T159" s="154"/>
      <c r="AT159" s="149" t="s">
        <v>234</v>
      </c>
      <c r="AU159" s="149" t="s">
        <v>86</v>
      </c>
      <c r="AV159" s="12" t="s">
        <v>86</v>
      </c>
      <c r="AW159" s="12" t="s">
        <v>37</v>
      </c>
      <c r="AX159" s="12" t="s">
        <v>84</v>
      </c>
      <c r="AY159" s="149" t="s">
        <v>149</v>
      </c>
    </row>
    <row r="160" spans="2:65" s="1" customFormat="1" ht="33" customHeight="1">
      <c r="B160" s="31"/>
      <c r="C160" s="127" t="s">
        <v>219</v>
      </c>
      <c r="D160" s="127" t="s">
        <v>152</v>
      </c>
      <c r="E160" s="128" t="s">
        <v>374</v>
      </c>
      <c r="F160" s="129" t="s">
        <v>375</v>
      </c>
      <c r="G160" s="130" t="s">
        <v>288</v>
      </c>
      <c r="H160" s="131">
        <v>33</v>
      </c>
      <c r="I160" s="132"/>
      <c r="J160" s="133">
        <f>ROUND(I160*H160,2)</f>
        <v>0</v>
      </c>
      <c r="K160" s="134"/>
      <c r="L160" s="31"/>
      <c r="M160" s="135" t="s">
        <v>19</v>
      </c>
      <c r="N160" s="136" t="s">
        <v>47</v>
      </c>
      <c r="P160" s="137">
        <f>O160*H160</f>
        <v>0</v>
      </c>
      <c r="Q160" s="137">
        <v>0</v>
      </c>
      <c r="R160" s="137">
        <f>Q160*H160</f>
        <v>0</v>
      </c>
      <c r="S160" s="137">
        <v>0.28999999999999998</v>
      </c>
      <c r="T160" s="138">
        <f>S160*H160</f>
        <v>9.5699999999999985</v>
      </c>
      <c r="AR160" s="139" t="s">
        <v>172</v>
      </c>
      <c r="AT160" s="139" t="s">
        <v>152</v>
      </c>
      <c r="AU160" s="139" t="s">
        <v>86</v>
      </c>
      <c r="AY160" s="16" t="s">
        <v>149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6" t="s">
        <v>84</v>
      </c>
      <c r="BK160" s="140">
        <f>ROUND(I160*H160,2)</f>
        <v>0</v>
      </c>
      <c r="BL160" s="16" t="s">
        <v>172</v>
      </c>
      <c r="BM160" s="139" t="s">
        <v>376</v>
      </c>
    </row>
    <row r="161" spans="2:65" s="1" customFormat="1" ht="34.799999999999997">
      <c r="B161" s="31"/>
      <c r="D161" s="141" t="s">
        <v>157</v>
      </c>
      <c r="F161" s="142" t="s">
        <v>377</v>
      </c>
      <c r="I161" s="143"/>
      <c r="L161" s="31"/>
      <c r="M161" s="144"/>
      <c r="T161" s="52"/>
      <c r="AT161" s="16" t="s">
        <v>157</v>
      </c>
      <c r="AU161" s="16" t="s">
        <v>86</v>
      </c>
    </row>
    <row r="162" spans="2:65" s="1" customFormat="1" ht="10.199999999999999">
      <c r="B162" s="31"/>
      <c r="D162" s="145" t="s">
        <v>158</v>
      </c>
      <c r="F162" s="146" t="s">
        <v>378</v>
      </c>
      <c r="I162" s="143"/>
      <c r="L162" s="31"/>
      <c r="M162" s="144"/>
      <c r="T162" s="52"/>
      <c r="AT162" s="16" t="s">
        <v>158</v>
      </c>
      <c r="AU162" s="16" t="s">
        <v>86</v>
      </c>
    </row>
    <row r="163" spans="2:65" s="1" customFormat="1" ht="27">
      <c r="B163" s="31"/>
      <c r="D163" s="141" t="s">
        <v>160</v>
      </c>
      <c r="F163" s="147" t="s">
        <v>379</v>
      </c>
      <c r="I163" s="143"/>
      <c r="L163" s="31"/>
      <c r="M163" s="144"/>
      <c r="T163" s="52"/>
      <c r="AT163" s="16" t="s">
        <v>160</v>
      </c>
      <c r="AU163" s="16" t="s">
        <v>86</v>
      </c>
    </row>
    <row r="164" spans="2:65" s="12" customFormat="1" ht="10.199999999999999">
      <c r="B164" s="148"/>
      <c r="D164" s="141" t="s">
        <v>234</v>
      </c>
      <c r="E164" s="149" t="s">
        <v>19</v>
      </c>
      <c r="F164" s="150" t="s">
        <v>380</v>
      </c>
      <c r="H164" s="151">
        <v>33</v>
      </c>
      <c r="I164" s="152"/>
      <c r="L164" s="148"/>
      <c r="M164" s="153"/>
      <c r="T164" s="154"/>
      <c r="AT164" s="149" t="s">
        <v>234</v>
      </c>
      <c r="AU164" s="149" t="s">
        <v>86</v>
      </c>
      <c r="AV164" s="12" t="s">
        <v>86</v>
      </c>
      <c r="AW164" s="12" t="s">
        <v>37</v>
      </c>
      <c r="AX164" s="12" t="s">
        <v>84</v>
      </c>
      <c r="AY164" s="149" t="s">
        <v>149</v>
      </c>
    </row>
    <row r="165" spans="2:65" s="1" customFormat="1" ht="33" customHeight="1">
      <c r="B165" s="31"/>
      <c r="C165" s="127" t="s">
        <v>225</v>
      </c>
      <c r="D165" s="127" t="s">
        <v>152</v>
      </c>
      <c r="E165" s="128" t="s">
        <v>381</v>
      </c>
      <c r="F165" s="129" t="s">
        <v>382</v>
      </c>
      <c r="G165" s="130" t="s">
        <v>288</v>
      </c>
      <c r="H165" s="131">
        <v>1032</v>
      </c>
      <c r="I165" s="132"/>
      <c r="J165" s="133">
        <f>ROUND(I165*H165,2)</f>
        <v>0</v>
      </c>
      <c r="K165" s="134"/>
      <c r="L165" s="31"/>
      <c r="M165" s="135" t="s">
        <v>19</v>
      </c>
      <c r="N165" s="136" t="s">
        <v>47</v>
      </c>
      <c r="P165" s="137">
        <f>O165*H165</f>
        <v>0</v>
      </c>
      <c r="Q165" s="137">
        <v>0</v>
      </c>
      <c r="R165" s="137">
        <f>Q165*H165</f>
        <v>0</v>
      </c>
      <c r="S165" s="137">
        <v>0.625</v>
      </c>
      <c r="T165" s="138">
        <f>S165*H165</f>
        <v>645</v>
      </c>
      <c r="AR165" s="139" t="s">
        <v>172</v>
      </c>
      <c r="AT165" s="139" t="s">
        <v>152</v>
      </c>
      <c r="AU165" s="139" t="s">
        <v>86</v>
      </c>
      <c r="AY165" s="16" t="s">
        <v>149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6" t="s">
        <v>84</v>
      </c>
      <c r="BK165" s="140">
        <f>ROUND(I165*H165,2)</f>
        <v>0</v>
      </c>
      <c r="BL165" s="16" t="s">
        <v>172</v>
      </c>
      <c r="BM165" s="139" t="s">
        <v>383</v>
      </c>
    </row>
    <row r="166" spans="2:65" s="1" customFormat="1" ht="34.799999999999997">
      <c r="B166" s="31"/>
      <c r="D166" s="141" t="s">
        <v>157</v>
      </c>
      <c r="F166" s="142" t="s">
        <v>384</v>
      </c>
      <c r="I166" s="143"/>
      <c r="L166" s="31"/>
      <c r="M166" s="144"/>
      <c r="T166" s="52"/>
      <c r="AT166" s="16" t="s">
        <v>157</v>
      </c>
      <c r="AU166" s="16" t="s">
        <v>86</v>
      </c>
    </row>
    <row r="167" spans="2:65" s="1" customFormat="1" ht="10.199999999999999">
      <c r="B167" s="31"/>
      <c r="D167" s="145" t="s">
        <v>158</v>
      </c>
      <c r="F167" s="146" t="s">
        <v>385</v>
      </c>
      <c r="I167" s="143"/>
      <c r="L167" s="31"/>
      <c r="M167" s="144"/>
      <c r="T167" s="52"/>
      <c r="AT167" s="16" t="s">
        <v>158</v>
      </c>
      <c r="AU167" s="16" t="s">
        <v>86</v>
      </c>
    </row>
    <row r="168" spans="2:65" s="12" customFormat="1" ht="10.199999999999999">
      <c r="B168" s="148"/>
      <c r="D168" s="141" t="s">
        <v>234</v>
      </c>
      <c r="E168" s="149" t="s">
        <v>19</v>
      </c>
      <c r="F168" s="150" t="s">
        <v>386</v>
      </c>
      <c r="H168" s="151">
        <v>1021</v>
      </c>
      <c r="I168" s="152"/>
      <c r="L168" s="148"/>
      <c r="M168" s="153"/>
      <c r="T168" s="154"/>
      <c r="AT168" s="149" t="s">
        <v>234</v>
      </c>
      <c r="AU168" s="149" t="s">
        <v>86</v>
      </c>
      <c r="AV168" s="12" t="s">
        <v>86</v>
      </c>
      <c r="AW168" s="12" t="s">
        <v>37</v>
      </c>
      <c r="AX168" s="12" t="s">
        <v>76</v>
      </c>
      <c r="AY168" s="149" t="s">
        <v>149</v>
      </c>
    </row>
    <row r="169" spans="2:65" s="12" customFormat="1" ht="10.199999999999999">
      <c r="B169" s="148"/>
      <c r="D169" s="141" t="s">
        <v>234</v>
      </c>
      <c r="E169" s="149" t="s">
        <v>19</v>
      </c>
      <c r="F169" s="150" t="s">
        <v>387</v>
      </c>
      <c r="H169" s="151">
        <v>11</v>
      </c>
      <c r="I169" s="152"/>
      <c r="L169" s="148"/>
      <c r="M169" s="153"/>
      <c r="T169" s="154"/>
      <c r="AT169" s="149" t="s">
        <v>234</v>
      </c>
      <c r="AU169" s="149" t="s">
        <v>86</v>
      </c>
      <c r="AV169" s="12" t="s">
        <v>86</v>
      </c>
      <c r="AW169" s="12" t="s">
        <v>37</v>
      </c>
      <c r="AX169" s="12" t="s">
        <v>76</v>
      </c>
      <c r="AY169" s="149" t="s">
        <v>149</v>
      </c>
    </row>
    <row r="170" spans="2:65" s="13" customFormat="1" ht="10.199999999999999">
      <c r="B170" s="158"/>
      <c r="D170" s="141" t="s">
        <v>234</v>
      </c>
      <c r="E170" s="159" t="s">
        <v>19</v>
      </c>
      <c r="F170" s="160" t="s">
        <v>299</v>
      </c>
      <c r="H170" s="161">
        <v>1032</v>
      </c>
      <c r="I170" s="162"/>
      <c r="L170" s="158"/>
      <c r="M170" s="163"/>
      <c r="T170" s="164"/>
      <c r="AT170" s="159" t="s">
        <v>234</v>
      </c>
      <c r="AU170" s="159" t="s">
        <v>86</v>
      </c>
      <c r="AV170" s="13" t="s">
        <v>172</v>
      </c>
      <c r="AW170" s="13" t="s">
        <v>37</v>
      </c>
      <c r="AX170" s="13" t="s">
        <v>84</v>
      </c>
      <c r="AY170" s="159" t="s">
        <v>149</v>
      </c>
    </row>
    <row r="171" spans="2:65" s="1" customFormat="1" ht="33" customHeight="1">
      <c r="B171" s="31"/>
      <c r="C171" s="127" t="s">
        <v>231</v>
      </c>
      <c r="D171" s="127" t="s">
        <v>152</v>
      </c>
      <c r="E171" s="128" t="s">
        <v>388</v>
      </c>
      <c r="F171" s="129" t="s">
        <v>389</v>
      </c>
      <c r="G171" s="130" t="s">
        <v>288</v>
      </c>
      <c r="H171" s="131">
        <v>1417</v>
      </c>
      <c r="I171" s="132"/>
      <c r="J171" s="133">
        <f>ROUND(I171*H171,2)</f>
        <v>0</v>
      </c>
      <c r="K171" s="134"/>
      <c r="L171" s="31"/>
      <c r="M171" s="135" t="s">
        <v>19</v>
      </c>
      <c r="N171" s="136" t="s">
        <v>47</v>
      </c>
      <c r="P171" s="137">
        <f>O171*H171</f>
        <v>0</v>
      </c>
      <c r="Q171" s="137">
        <v>1.5714E-4</v>
      </c>
      <c r="R171" s="137">
        <f>Q171*H171</f>
        <v>0.22266738</v>
      </c>
      <c r="S171" s="137">
        <v>0.23</v>
      </c>
      <c r="T171" s="138">
        <f>S171*H171</f>
        <v>325.91000000000003</v>
      </c>
      <c r="AR171" s="139" t="s">
        <v>172</v>
      </c>
      <c r="AT171" s="139" t="s">
        <v>152</v>
      </c>
      <c r="AU171" s="139" t="s">
        <v>86</v>
      </c>
      <c r="AY171" s="16" t="s">
        <v>149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6" t="s">
        <v>84</v>
      </c>
      <c r="BK171" s="140">
        <f>ROUND(I171*H171,2)</f>
        <v>0</v>
      </c>
      <c r="BL171" s="16" t="s">
        <v>172</v>
      </c>
      <c r="BM171" s="139" t="s">
        <v>390</v>
      </c>
    </row>
    <row r="172" spans="2:65" s="1" customFormat="1" ht="26.1">
      <c r="B172" s="31"/>
      <c r="D172" s="141" t="s">
        <v>157</v>
      </c>
      <c r="F172" s="142" t="s">
        <v>391</v>
      </c>
      <c r="I172" s="143"/>
      <c r="L172" s="31"/>
      <c r="M172" s="144"/>
      <c r="T172" s="52"/>
      <c r="AT172" s="16" t="s">
        <v>157</v>
      </c>
      <c r="AU172" s="16" t="s">
        <v>86</v>
      </c>
    </row>
    <row r="173" spans="2:65" s="1" customFormat="1" ht="10.199999999999999">
      <c r="B173" s="31"/>
      <c r="D173" s="145" t="s">
        <v>158</v>
      </c>
      <c r="F173" s="146" t="s">
        <v>392</v>
      </c>
      <c r="I173" s="143"/>
      <c r="L173" s="31"/>
      <c r="M173" s="144"/>
      <c r="T173" s="52"/>
      <c r="AT173" s="16" t="s">
        <v>158</v>
      </c>
      <c r="AU173" s="16" t="s">
        <v>86</v>
      </c>
    </row>
    <row r="174" spans="2:65" s="1" customFormat="1" ht="18">
      <c r="B174" s="31"/>
      <c r="D174" s="141" t="s">
        <v>160</v>
      </c>
      <c r="F174" s="147" t="s">
        <v>393</v>
      </c>
      <c r="I174" s="143"/>
      <c r="L174" s="31"/>
      <c r="M174" s="144"/>
      <c r="T174" s="52"/>
      <c r="AT174" s="16" t="s">
        <v>160</v>
      </c>
      <c r="AU174" s="16" t="s">
        <v>86</v>
      </c>
    </row>
    <row r="175" spans="2:65" s="1" customFormat="1" ht="16.5" customHeight="1">
      <c r="B175" s="31"/>
      <c r="C175" s="127" t="s">
        <v>8</v>
      </c>
      <c r="D175" s="127" t="s">
        <v>152</v>
      </c>
      <c r="E175" s="128" t="s">
        <v>394</v>
      </c>
      <c r="F175" s="129" t="s">
        <v>395</v>
      </c>
      <c r="G175" s="130" t="s">
        <v>396</v>
      </c>
      <c r="H175" s="131">
        <v>686</v>
      </c>
      <c r="I175" s="132"/>
      <c r="J175" s="133">
        <f>ROUND(I175*H175,2)</f>
        <v>0</v>
      </c>
      <c r="K175" s="134"/>
      <c r="L175" s="31"/>
      <c r="M175" s="135" t="s">
        <v>19</v>
      </c>
      <c r="N175" s="136" t="s">
        <v>47</v>
      </c>
      <c r="P175" s="137">
        <f>O175*H175</f>
        <v>0</v>
      </c>
      <c r="Q175" s="137">
        <v>0</v>
      </c>
      <c r="R175" s="137">
        <f>Q175*H175</f>
        <v>0</v>
      </c>
      <c r="S175" s="137">
        <v>0.20499999999999999</v>
      </c>
      <c r="T175" s="138">
        <f>S175*H175</f>
        <v>140.63</v>
      </c>
      <c r="AR175" s="139" t="s">
        <v>172</v>
      </c>
      <c r="AT175" s="139" t="s">
        <v>152</v>
      </c>
      <c r="AU175" s="139" t="s">
        <v>86</v>
      </c>
      <c r="AY175" s="16" t="s">
        <v>149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6" t="s">
        <v>84</v>
      </c>
      <c r="BK175" s="140">
        <f>ROUND(I175*H175,2)</f>
        <v>0</v>
      </c>
      <c r="BL175" s="16" t="s">
        <v>172</v>
      </c>
      <c r="BM175" s="139" t="s">
        <v>397</v>
      </c>
    </row>
    <row r="176" spans="2:65" s="1" customFormat="1" ht="26.1">
      <c r="B176" s="31"/>
      <c r="D176" s="141" t="s">
        <v>157</v>
      </c>
      <c r="F176" s="142" t="s">
        <v>398</v>
      </c>
      <c r="I176" s="143"/>
      <c r="L176" s="31"/>
      <c r="M176" s="144"/>
      <c r="T176" s="52"/>
      <c r="AT176" s="16" t="s">
        <v>157</v>
      </c>
      <c r="AU176" s="16" t="s">
        <v>86</v>
      </c>
    </row>
    <row r="177" spans="2:65" s="1" customFormat="1" ht="10.199999999999999">
      <c r="B177" s="31"/>
      <c r="D177" s="145" t="s">
        <v>158</v>
      </c>
      <c r="F177" s="146" t="s">
        <v>399</v>
      </c>
      <c r="I177" s="143"/>
      <c r="L177" s="31"/>
      <c r="M177" s="144"/>
      <c r="T177" s="52"/>
      <c r="AT177" s="16" t="s">
        <v>158</v>
      </c>
      <c r="AU177" s="16" t="s">
        <v>86</v>
      </c>
    </row>
    <row r="178" spans="2:65" s="12" customFormat="1" ht="10.199999999999999">
      <c r="B178" s="148"/>
      <c r="D178" s="141" t="s">
        <v>234</v>
      </c>
      <c r="E178" s="149" t="s">
        <v>19</v>
      </c>
      <c r="F178" s="150" t="s">
        <v>400</v>
      </c>
      <c r="H178" s="151">
        <v>143</v>
      </c>
      <c r="I178" s="152"/>
      <c r="L178" s="148"/>
      <c r="M178" s="153"/>
      <c r="T178" s="154"/>
      <c r="AT178" s="149" t="s">
        <v>234</v>
      </c>
      <c r="AU178" s="149" t="s">
        <v>86</v>
      </c>
      <c r="AV178" s="12" t="s">
        <v>86</v>
      </c>
      <c r="AW178" s="12" t="s">
        <v>37</v>
      </c>
      <c r="AX178" s="12" t="s">
        <v>76</v>
      </c>
      <c r="AY178" s="149" t="s">
        <v>149</v>
      </c>
    </row>
    <row r="179" spans="2:65" s="12" customFormat="1" ht="10.199999999999999">
      <c r="B179" s="148"/>
      <c r="D179" s="141" t="s">
        <v>234</v>
      </c>
      <c r="E179" s="149" t="s">
        <v>19</v>
      </c>
      <c r="F179" s="150" t="s">
        <v>401</v>
      </c>
      <c r="H179" s="151">
        <v>543</v>
      </c>
      <c r="I179" s="152"/>
      <c r="L179" s="148"/>
      <c r="M179" s="153"/>
      <c r="T179" s="154"/>
      <c r="AT179" s="149" t="s">
        <v>234</v>
      </c>
      <c r="AU179" s="149" t="s">
        <v>86</v>
      </c>
      <c r="AV179" s="12" t="s">
        <v>86</v>
      </c>
      <c r="AW179" s="12" t="s">
        <v>37</v>
      </c>
      <c r="AX179" s="12" t="s">
        <v>76</v>
      </c>
      <c r="AY179" s="149" t="s">
        <v>149</v>
      </c>
    </row>
    <row r="180" spans="2:65" s="13" customFormat="1" ht="10.199999999999999">
      <c r="B180" s="158"/>
      <c r="D180" s="141" t="s">
        <v>234</v>
      </c>
      <c r="E180" s="159" t="s">
        <v>19</v>
      </c>
      <c r="F180" s="160" t="s">
        <v>299</v>
      </c>
      <c r="H180" s="161">
        <v>686</v>
      </c>
      <c r="I180" s="162"/>
      <c r="L180" s="158"/>
      <c r="M180" s="163"/>
      <c r="T180" s="164"/>
      <c r="AT180" s="159" t="s">
        <v>234</v>
      </c>
      <c r="AU180" s="159" t="s">
        <v>86</v>
      </c>
      <c r="AV180" s="13" t="s">
        <v>172</v>
      </c>
      <c r="AW180" s="13" t="s">
        <v>37</v>
      </c>
      <c r="AX180" s="13" t="s">
        <v>84</v>
      </c>
      <c r="AY180" s="159" t="s">
        <v>149</v>
      </c>
    </row>
    <row r="181" spans="2:65" s="1" customFormat="1" ht="33" customHeight="1">
      <c r="B181" s="31"/>
      <c r="C181" s="127" t="s">
        <v>242</v>
      </c>
      <c r="D181" s="127" t="s">
        <v>152</v>
      </c>
      <c r="E181" s="128" t="s">
        <v>402</v>
      </c>
      <c r="F181" s="129" t="s">
        <v>403</v>
      </c>
      <c r="G181" s="130" t="s">
        <v>404</v>
      </c>
      <c r="H181" s="131">
        <v>6</v>
      </c>
      <c r="I181" s="132"/>
      <c r="J181" s="133">
        <f>ROUND(I181*H181,2)</f>
        <v>0</v>
      </c>
      <c r="K181" s="134"/>
      <c r="L181" s="31"/>
      <c r="M181" s="135" t="s">
        <v>19</v>
      </c>
      <c r="N181" s="136" t="s">
        <v>47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AR181" s="139" t="s">
        <v>172</v>
      </c>
      <c r="AT181" s="139" t="s">
        <v>152</v>
      </c>
      <c r="AU181" s="139" t="s">
        <v>86</v>
      </c>
      <c r="AY181" s="16" t="s">
        <v>149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6" t="s">
        <v>84</v>
      </c>
      <c r="BK181" s="140">
        <f>ROUND(I181*H181,2)</f>
        <v>0</v>
      </c>
      <c r="BL181" s="16" t="s">
        <v>172</v>
      </c>
      <c r="BM181" s="139" t="s">
        <v>405</v>
      </c>
    </row>
    <row r="182" spans="2:65" s="1" customFormat="1" ht="17.399999999999999">
      <c r="B182" s="31"/>
      <c r="D182" s="141" t="s">
        <v>157</v>
      </c>
      <c r="F182" s="142" t="s">
        <v>406</v>
      </c>
      <c r="I182" s="143"/>
      <c r="L182" s="31"/>
      <c r="M182" s="144"/>
      <c r="T182" s="52"/>
      <c r="AT182" s="16" t="s">
        <v>157</v>
      </c>
      <c r="AU182" s="16" t="s">
        <v>86</v>
      </c>
    </row>
    <row r="183" spans="2:65" s="1" customFormat="1" ht="10.199999999999999">
      <c r="B183" s="31"/>
      <c r="D183" s="145" t="s">
        <v>158</v>
      </c>
      <c r="F183" s="146" t="s">
        <v>407</v>
      </c>
      <c r="I183" s="143"/>
      <c r="L183" s="31"/>
      <c r="M183" s="144"/>
      <c r="T183" s="52"/>
      <c r="AT183" s="16" t="s">
        <v>158</v>
      </c>
      <c r="AU183" s="16" t="s">
        <v>86</v>
      </c>
    </row>
    <row r="184" spans="2:65" s="1" customFormat="1" ht="18">
      <c r="B184" s="31"/>
      <c r="D184" s="141" t="s">
        <v>160</v>
      </c>
      <c r="F184" s="147" t="s">
        <v>408</v>
      </c>
      <c r="I184" s="143"/>
      <c r="L184" s="31"/>
      <c r="M184" s="144"/>
      <c r="T184" s="52"/>
      <c r="AT184" s="16" t="s">
        <v>160</v>
      </c>
      <c r="AU184" s="16" t="s">
        <v>86</v>
      </c>
    </row>
    <row r="185" spans="2:65" s="12" customFormat="1" ht="10.199999999999999">
      <c r="B185" s="148"/>
      <c r="D185" s="141" t="s">
        <v>234</v>
      </c>
      <c r="E185" s="149" t="s">
        <v>19</v>
      </c>
      <c r="F185" s="150" t="s">
        <v>409</v>
      </c>
      <c r="H185" s="151">
        <v>6</v>
      </c>
      <c r="I185" s="152"/>
      <c r="L185" s="148"/>
      <c r="M185" s="153"/>
      <c r="T185" s="154"/>
      <c r="AT185" s="149" t="s">
        <v>234</v>
      </c>
      <c r="AU185" s="149" t="s">
        <v>86</v>
      </c>
      <c r="AV185" s="12" t="s">
        <v>86</v>
      </c>
      <c r="AW185" s="12" t="s">
        <v>37</v>
      </c>
      <c r="AX185" s="12" t="s">
        <v>84</v>
      </c>
      <c r="AY185" s="149" t="s">
        <v>149</v>
      </c>
    </row>
    <row r="186" spans="2:65" s="1" customFormat="1" ht="24.15" customHeight="1">
      <c r="B186" s="31"/>
      <c r="C186" s="127" t="s">
        <v>410</v>
      </c>
      <c r="D186" s="127" t="s">
        <v>152</v>
      </c>
      <c r="E186" s="128" t="s">
        <v>411</v>
      </c>
      <c r="F186" s="129" t="s">
        <v>412</v>
      </c>
      <c r="G186" s="130" t="s">
        <v>308</v>
      </c>
      <c r="H186" s="131">
        <v>7</v>
      </c>
      <c r="I186" s="132"/>
      <c r="J186" s="133">
        <f>ROUND(I186*H186,2)</f>
        <v>0</v>
      </c>
      <c r="K186" s="134"/>
      <c r="L186" s="31"/>
      <c r="M186" s="135" t="s">
        <v>19</v>
      </c>
      <c r="N186" s="136" t="s">
        <v>47</v>
      </c>
      <c r="P186" s="137">
        <f>O186*H186</f>
        <v>0</v>
      </c>
      <c r="Q186" s="137">
        <v>0</v>
      </c>
      <c r="R186" s="137">
        <f>Q186*H186</f>
        <v>0</v>
      </c>
      <c r="S186" s="137">
        <v>0</v>
      </c>
      <c r="T186" s="138">
        <f>S186*H186</f>
        <v>0</v>
      </c>
      <c r="AR186" s="139" t="s">
        <v>172</v>
      </c>
      <c r="AT186" s="139" t="s">
        <v>152</v>
      </c>
      <c r="AU186" s="139" t="s">
        <v>86</v>
      </c>
      <c r="AY186" s="16" t="s">
        <v>149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6" t="s">
        <v>84</v>
      </c>
      <c r="BK186" s="140">
        <f>ROUND(I186*H186,2)</f>
        <v>0</v>
      </c>
      <c r="BL186" s="16" t="s">
        <v>172</v>
      </c>
      <c r="BM186" s="139" t="s">
        <v>413</v>
      </c>
    </row>
    <row r="187" spans="2:65" s="1" customFormat="1" ht="26.1">
      <c r="B187" s="31"/>
      <c r="D187" s="141" t="s">
        <v>157</v>
      </c>
      <c r="F187" s="142" t="s">
        <v>414</v>
      </c>
      <c r="I187" s="143"/>
      <c r="L187" s="31"/>
      <c r="M187" s="144"/>
      <c r="T187" s="52"/>
      <c r="AT187" s="16" t="s">
        <v>157</v>
      </c>
      <c r="AU187" s="16" t="s">
        <v>86</v>
      </c>
    </row>
    <row r="188" spans="2:65" s="1" customFormat="1" ht="10.199999999999999">
      <c r="B188" s="31"/>
      <c r="D188" s="145" t="s">
        <v>158</v>
      </c>
      <c r="F188" s="146" t="s">
        <v>415</v>
      </c>
      <c r="I188" s="143"/>
      <c r="L188" s="31"/>
      <c r="M188" s="144"/>
      <c r="T188" s="52"/>
      <c r="AT188" s="16" t="s">
        <v>158</v>
      </c>
      <c r="AU188" s="16" t="s">
        <v>86</v>
      </c>
    </row>
    <row r="189" spans="2:65" s="1" customFormat="1" ht="27">
      <c r="B189" s="31"/>
      <c r="D189" s="141" t="s">
        <v>160</v>
      </c>
      <c r="F189" s="147" t="s">
        <v>416</v>
      </c>
      <c r="I189" s="143"/>
      <c r="L189" s="31"/>
      <c r="M189" s="144"/>
      <c r="T189" s="52"/>
      <c r="AT189" s="16" t="s">
        <v>160</v>
      </c>
      <c r="AU189" s="16" t="s">
        <v>86</v>
      </c>
    </row>
    <row r="190" spans="2:65" s="12" customFormat="1" ht="10.199999999999999">
      <c r="B190" s="148"/>
      <c r="D190" s="141" t="s">
        <v>234</v>
      </c>
      <c r="E190" s="149" t="s">
        <v>19</v>
      </c>
      <c r="F190" s="150" t="s">
        <v>417</v>
      </c>
      <c r="H190" s="151">
        <v>7</v>
      </c>
      <c r="I190" s="152"/>
      <c r="L190" s="148"/>
      <c r="M190" s="153"/>
      <c r="T190" s="154"/>
      <c r="AT190" s="149" t="s">
        <v>234</v>
      </c>
      <c r="AU190" s="149" t="s">
        <v>86</v>
      </c>
      <c r="AV190" s="12" t="s">
        <v>86</v>
      </c>
      <c r="AW190" s="12" t="s">
        <v>37</v>
      </c>
      <c r="AX190" s="12" t="s">
        <v>84</v>
      </c>
      <c r="AY190" s="149" t="s">
        <v>149</v>
      </c>
    </row>
    <row r="191" spans="2:65" s="1" customFormat="1" ht="24.15" customHeight="1">
      <c r="B191" s="31"/>
      <c r="C191" s="127" t="s">
        <v>248</v>
      </c>
      <c r="D191" s="127" t="s">
        <v>152</v>
      </c>
      <c r="E191" s="128" t="s">
        <v>418</v>
      </c>
      <c r="F191" s="129" t="s">
        <v>419</v>
      </c>
      <c r="G191" s="130" t="s">
        <v>308</v>
      </c>
      <c r="H191" s="131">
        <v>7</v>
      </c>
      <c r="I191" s="132"/>
      <c r="J191" s="133">
        <f>ROUND(I191*H191,2)</f>
        <v>0</v>
      </c>
      <c r="K191" s="134"/>
      <c r="L191" s="31"/>
      <c r="M191" s="135" t="s">
        <v>19</v>
      </c>
      <c r="N191" s="136" t="s">
        <v>47</v>
      </c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AR191" s="139" t="s">
        <v>172</v>
      </c>
      <c r="AT191" s="139" t="s">
        <v>152</v>
      </c>
      <c r="AU191" s="139" t="s">
        <v>86</v>
      </c>
      <c r="AY191" s="16" t="s">
        <v>149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6" t="s">
        <v>84</v>
      </c>
      <c r="BK191" s="140">
        <f>ROUND(I191*H191,2)</f>
        <v>0</v>
      </c>
      <c r="BL191" s="16" t="s">
        <v>172</v>
      </c>
      <c r="BM191" s="139" t="s">
        <v>420</v>
      </c>
    </row>
    <row r="192" spans="2:65" s="1" customFormat="1" ht="26.1">
      <c r="B192" s="31"/>
      <c r="D192" s="141" t="s">
        <v>157</v>
      </c>
      <c r="F192" s="142" t="s">
        <v>421</v>
      </c>
      <c r="I192" s="143"/>
      <c r="L192" s="31"/>
      <c r="M192" s="144"/>
      <c r="T192" s="52"/>
      <c r="AT192" s="16" t="s">
        <v>157</v>
      </c>
      <c r="AU192" s="16" t="s">
        <v>86</v>
      </c>
    </row>
    <row r="193" spans="2:65" s="1" customFormat="1" ht="10.199999999999999">
      <c r="B193" s="31"/>
      <c r="D193" s="145" t="s">
        <v>158</v>
      </c>
      <c r="F193" s="146" t="s">
        <v>422</v>
      </c>
      <c r="I193" s="143"/>
      <c r="L193" s="31"/>
      <c r="M193" s="144"/>
      <c r="T193" s="52"/>
      <c r="AT193" s="16" t="s">
        <v>158</v>
      </c>
      <c r="AU193" s="16" t="s">
        <v>86</v>
      </c>
    </row>
    <row r="194" spans="2:65" s="1" customFormat="1" ht="27">
      <c r="B194" s="31"/>
      <c r="D194" s="141" t="s">
        <v>160</v>
      </c>
      <c r="F194" s="147" t="s">
        <v>416</v>
      </c>
      <c r="I194" s="143"/>
      <c r="L194" s="31"/>
      <c r="M194" s="144"/>
      <c r="T194" s="52"/>
      <c r="AT194" s="16" t="s">
        <v>160</v>
      </c>
      <c r="AU194" s="16" t="s">
        <v>86</v>
      </c>
    </row>
    <row r="195" spans="2:65" s="12" customFormat="1" ht="10.199999999999999">
      <c r="B195" s="148"/>
      <c r="D195" s="141" t="s">
        <v>234</v>
      </c>
      <c r="E195" s="149" t="s">
        <v>19</v>
      </c>
      <c r="F195" s="150" t="s">
        <v>188</v>
      </c>
      <c r="H195" s="151">
        <v>7</v>
      </c>
      <c r="I195" s="152"/>
      <c r="L195" s="148"/>
      <c r="M195" s="153"/>
      <c r="T195" s="154"/>
      <c r="AT195" s="149" t="s">
        <v>234</v>
      </c>
      <c r="AU195" s="149" t="s">
        <v>86</v>
      </c>
      <c r="AV195" s="12" t="s">
        <v>86</v>
      </c>
      <c r="AW195" s="12" t="s">
        <v>37</v>
      </c>
      <c r="AX195" s="12" t="s">
        <v>84</v>
      </c>
      <c r="AY195" s="149" t="s">
        <v>149</v>
      </c>
    </row>
    <row r="196" spans="2:65" s="1" customFormat="1" ht="24.15" customHeight="1">
      <c r="B196" s="31"/>
      <c r="C196" s="127" t="s">
        <v>254</v>
      </c>
      <c r="D196" s="127" t="s">
        <v>152</v>
      </c>
      <c r="E196" s="128" t="s">
        <v>423</v>
      </c>
      <c r="F196" s="129" t="s">
        <v>424</v>
      </c>
      <c r="G196" s="130" t="s">
        <v>308</v>
      </c>
      <c r="H196" s="131">
        <v>12</v>
      </c>
      <c r="I196" s="132"/>
      <c r="J196" s="133">
        <f>ROUND(I196*H196,2)</f>
        <v>0</v>
      </c>
      <c r="K196" s="134"/>
      <c r="L196" s="31"/>
      <c r="M196" s="135" t="s">
        <v>19</v>
      </c>
      <c r="N196" s="136" t="s">
        <v>47</v>
      </c>
      <c r="P196" s="137">
        <f>O196*H196</f>
        <v>0</v>
      </c>
      <c r="Q196" s="137">
        <v>0</v>
      </c>
      <c r="R196" s="137">
        <f>Q196*H196</f>
        <v>0</v>
      </c>
      <c r="S196" s="137">
        <v>0</v>
      </c>
      <c r="T196" s="138">
        <f>S196*H196</f>
        <v>0</v>
      </c>
      <c r="AR196" s="139" t="s">
        <v>172</v>
      </c>
      <c r="AT196" s="139" t="s">
        <v>152</v>
      </c>
      <c r="AU196" s="139" t="s">
        <v>86</v>
      </c>
      <c r="AY196" s="16" t="s">
        <v>149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6" t="s">
        <v>84</v>
      </c>
      <c r="BK196" s="140">
        <f>ROUND(I196*H196,2)</f>
        <v>0</v>
      </c>
      <c r="BL196" s="16" t="s">
        <v>172</v>
      </c>
      <c r="BM196" s="139" t="s">
        <v>425</v>
      </c>
    </row>
    <row r="197" spans="2:65" s="1" customFormat="1" ht="26.1">
      <c r="B197" s="31"/>
      <c r="D197" s="141" t="s">
        <v>157</v>
      </c>
      <c r="F197" s="142" t="s">
        <v>426</v>
      </c>
      <c r="I197" s="143"/>
      <c r="L197" s="31"/>
      <c r="M197" s="144"/>
      <c r="T197" s="52"/>
      <c r="AT197" s="16" t="s">
        <v>157</v>
      </c>
      <c r="AU197" s="16" t="s">
        <v>86</v>
      </c>
    </row>
    <row r="198" spans="2:65" s="1" customFormat="1" ht="10.199999999999999">
      <c r="B198" s="31"/>
      <c r="D198" s="145" t="s">
        <v>158</v>
      </c>
      <c r="F198" s="146" t="s">
        <v>427</v>
      </c>
      <c r="I198" s="143"/>
      <c r="L198" s="31"/>
      <c r="M198" s="144"/>
      <c r="T198" s="52"/>
      <c r="AT198" s="16" t="s">
        <v>158</v>
      </c>
      <c r="AU198" s="16" t="s">
        <v>86</v>
      </c>
    </row>
    <row r="199" spans="2:65" s="1" customFormat="1" ht="27">
      <c r="B199" s="31"/>
      <c r="D199" s="141" t="s">
        <v>160</v>
      </c>
      <c r="F199" s="147" t="s">
        <v>416</v>
      </c>
      <c r="I199" s="143"/>
      <c r="L199" s="31"/>
      <c r="M199" s="144"/>
      <c r="T199" s="52"/>
      <c r="AT199" s="16" t="s">
        <v>160</v>
      </c>
      <c r="AU199" s="16" t="s">
        <v>86</v>
      </c>
    </row>
    <row r="200" spans="2:65" s="12" customFormat="1" ht="10.199999999999999">
      <c r="B200" s="148"/>
      <c r="D200" s="141" t="s">
        <v>234</v>
      </c>
      <c r="E200" s="149" t="s">
        <v>19</v>
      </c>
      <c r="F200" s="150" t="s">
        <v>219</v>
      </c>
      <c r="H200" s="151">
        <v>12</v>
      </c>
      <c r="I200" s="152"/>
      <c r="L200" s="148"/>
      <c r="M200" s="153"/>
      <c r="T200" s="154"/>
      <c r="AT200" s="149" t="s">
        <v>234</v>
      </c>
      <c r="AU200" s="149" t="s">
        <v>86</v>
      </c>
      <c r="AV200" s="12" t="s">
        <v>86</v>
      </c>
      <c r="AW200" s="12" t="s">
        <v>37</v>
      </c>
      <c r="AX200" s="12" t="s">
        <v>84</v>
      </c>
      <c r="AY200" s="149" t="s">
        <v>149</v>
      </c>
    </row>
    <row r="201" spans="2:65" s="1" customFormat="1" ht="24.15" customHeight="1">
      <c r="B201" s="31"/>
      <c r="C201" s="127" t="s">
        <v>262</v>
      </c>
      <c r="D201" s="127" t="s">
        <v>152</v>
      </c>
      <c r="E201" s="128" t="s">
        <v>428</v>
      </c>
      <c r="F201" s="129" t="s">
        <v>429</v>
      </c>
      <c r="G201" s="130" t="s">
        <v>308</v>
      </c>
      <c r="H201" s="131">
        <v>7</v>
      </c>
      <c r="I201" s="132"/>
      <c r="J201" s="133">
        <f>ROUND(I201*H201,2)</f>
        <v>0</v>
      </c>
      <c r="K201" s="134"/>
      <c r="L201" s="31"/>
      <c r="M201" s="135" t="s">
        <v>19</v>
      </c>
      <c r="N201" s="136" t="s">
        <v>47</v>
      </c>
      <c r="P201" s="137">
        <f>O201*H201</f>
        <v>0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AR201" s="139" t="s">
        <v>172</v>
      </c>
      <c r="AT201" s="139" t="s">
        <v>152</v>
      </c>
      <c r="AU201" s="139" t="s">
        <v>86</v>
      </c>
      <c r="AY201" s="16" t="s">
        <v>149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6" t="s">
        <v>84</v>
      </c>
      <c r="BK201" s="140">
        <f>ROUND(I201*H201,2)</f>
        <v>0</v>
      </c>
      <c r="BL201" s="16" t="s">
        <v>172</v>
      </c>
      <c r="BM201" s="139" t="s">
        <v>430</v>
      </c>
    </row>
    <row r="202" spans="2:65" s="1" customFormat="1" ht="26.1">
      <c r="B202" s="31"/>
      <c r="D202" s="141" t="s">
        <v>157</v>
      </c>
      <c r="F202" s="142" t="s">
        <v>431</v>
      </c>
      <c r="I202" s="143"/>
      <c r="L202" s="31"/>
      <c r="M202" s="144"/>
      <c r="T202" s="52"/>
      <c r="AT202" s="16" t="s">
        <v>157</v>
      </c>
      <c r="AU202" s="16" t="s">
        <v>86</v>
      </c>
    </row>
    <row r="203" spans="2:65" s="1" customFormat="1" ht="10.199999999999999">
      <c r="B203" s="31"/>
      <c r="D203" s="145" t="s">
        <v>158</v>
      </c>
      <c r="F203" s="146" t="s">
        <v>432</v>
      </c>
      <c r="I203" s="143"/>
      <c r="L203" s="31"/>
      <c r="M203" s="144"/>
      <c r="T203" s="52"/>
      <c r="AT203" s="16" t="s">
        <v>158</v>
      </c>
      <c r="AU203" s="16" t="s">
        <v>86</v>
      </c>
    </row>
    <row r="204" spans="2:65" s="1" customFormat="1" ht="27">
      <c r="B204" s="31"/>
      <c r="D204" s="141" t="s">
        <v>160</v>
      </c>
      <c r="F204" s="147" t="s">
        <v>416</v>
      </c>
      <c r="I204" s="143"/>
      <c r="L204" s="31"/>
      <c r="M204" s="144"/>
      <c r="T204" s="52"/>
      <c r="AT204" s="16" t="s">
        <v>160</v>
      </c>
      <c r="AU204" s="16" t="s">
        <v>86</v>
      </c>
    </row>
    <row r="205" spans="2:65" s="12" customFormat="1" ht="10.199999999999999">
      <c r="B205" s="148"/>
      <c r="D205" s="141" t="s">
        <v>234</v>
      </c>
      <c r="E205" s="149" t="s">
        <v>19</v>
      </c>
      <c r="F205" s="150" t="s">
        <v>188</v>
      </c>
      <c r="H205" s="151">
        <v>7</v>
      </c>
      <c r="I205" s="152"/>
      <c r="L205" s="148"/>
      <c r="M205" s="153"/>
      <c r="T205" s="154"/>
      <c r="AT205" s="149" t="s">
        <v>234</v>
      </c>
      <c r="AU205" s="149" t="s">
        <v>86</v>
      </c>
      <c r="AV205" s="12" t="s">
        <v>86</v>
      </c>
      <c r="AW205" s="12" t="s">
        <v>37</v>
      </c>
      <c r="AX205" s="12" t="s">
        <v>84</v>
      </c>
      <c r="AY205" s="149" t="s">
        <v>149</v>
      </c>
    </row>
    <row r="206" spans="2:65" s="1" customFormat="1" ht="24.15" customHeight="1">
      <c r="B206" s="31"/>
      <c r="C206" s="127" t="s">
        <v>7</v>
      </c>
      <c r="D206" s="127" t="s">
        <v>152</v>
      </c>
      <c r="E206" s="128" t="s">
        <v>433</v>
      </c>
      <c r="F206" s="129" t="s">
        <v>434</v>
      </c>
      <c r="G206" s="130" t="s">
        <v>308</v>
      </c>
      <c r="H206" s="131">
        <v>7</v>
      </c>
      <c r="I206" s="132"/>
      <c r="J206" s="133">
        <f>ROUND(I206*H206,2)</f>
        <v>0</v>
      </c>
      <c r="K206" s="134"/>
      <c r="L206" s="31"/>
      <c r="M206" s="135" t="s">
        <v>19</v>
      </c>
      <c r="N206" s="136" t="s">
        <v>47</v>
      </c>
      <c r="P206" s="137">
        <f>O206*H206</f>
        <v>0</v>
      </c>
      <c r="Q206" s="137">
        <v>0</v>
      </c>
      <c r="R206" s="137">
        <f>Q206*H206</f>
        <v>0</v>
      </c>
      <c r="S206" s="137">
        <v>0</v>
      </c>
      <c r="T206" s="138">
        <f>S206*H206</f>
        <v>0</v>
      </c>
      <c r="AR206" s="139" t="s">
        <v>172</v>
      </c>
      <c r="AT206" s="139" t="s">
        <v>152</v>
      </c>
      <c r="AU206" s="139" t="s">
        <v>86</v>
      </c>
      <c r="AY206" s="16" t="s">
        <v>149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6" t="s">
        <v>84</v>
      </c>
      <c r="BK206" s="140">
        <f>ROUND(I206*H206,2)</f>
        <v>0</v>
      </c>
      <c r="BL206" s="16" t="s">
        <v>172</v>
      </c>
      <c r="BM206" s="139" t="s">
        <v>435</v>
      </c>
    </row>
    <row r="207" spans="2:65" s="1" customFormat="1" ht="26.1">
      <c r="B207" s="31"/>
      <c r="D207" s="141" t="s">
        <v>157</v>
      </c>
      <c r="F207" s="142" t="s">
        <v>436</v>
      </c>
      <c r="I207" s="143"/>
      <c r="L207" s="31"/>
      <c r="M207" s="144"/>
      <c r="T207" s="52"/>
      <c r="AT207" s="16" t="s">
        <v>157</v>
      </c>
      <c r="AU207" s="16" t="s">
        <v>86</v>
      </c>
    </row>
    <row r="208" spans="2:65" s="1" customFormat="1" ht="10.199999999999999">
      <c r="B208" s="31"/>
      <c r="D208" s="145" t="s">
        <v>158</v>
      </c>
      <c r="F208" s="146" t="s">
        <v>437</v>
      </c>
      <c r="I208" s="143"/>
      <c r="L208" s="31"/>
      <c r="M208" s="144"/>
      <c r="T208" s="52"/>
      <c r="AT208" s="16" t="s">
        <v>158</v>
      </c>
      <c r="AU208" s="16" t="s">
        <v>86</v>
      </c>
    </row>
    <row r="209" spans="2:65" s="1" customFormat="1" ht="27">
      <c r="B209" s="31"/>
      <c r="D209" s="141" t="s">
        <v>160</v>
      </c>
      <c r="F209" s="147" t="s">
        <v>416</v>
      </c>
      <c r="I209" s="143"/>
      <c r="L209" s="31"/>
      <c r="M209" s="144"/>
      <c r="T209" s="52"/>
      <c r="AT209" s="16" t="s">
        <v>160</v>
      </c>
      <c r="AU209" s="16" t="s">
        <v>86</v>
      </c>
    </row>
    <row r="210" spans="2:65" s="12" customFormat="1" ht="10.199999999999999">
      <c r="B210" s="148"/>
      <c r="D210" s="141" t="s">
        <v>234</v>
      </c>
      <c r="E210" s="149" t="s">
        <v>19</v>
      </c>
      <c r="F210" s="150" t="s">
        <v>188</v>
      </c>
      <c r="H210" s="151">
        <v>7</v>
      </c>
      <c r="I210" s="152"/>
      <c r="L210" s="148"/>
      <c r="M210" s="153"/>
      <c r="T210" s="154"/>
      <c r="AT210" s="149" t="s">
        <v>234</v>
      </c>
      <c r="AU210" s="149" t="s">
        <v>86</v>
      </c>
      <c r="AV210" s="12" t="s">
        <v>86</v>
      </c>
      <c r="AW210" s="12" t="s">
        <v>37</v>
      </c>
      <c r="AX210" s="12" t="s">
        <v>84</v>
      </c>
      <c r="AY210" s="149" t="s">
        <v>149</v>
      </c>
    </row>
    <row r="211" spans="2:65" s="1" customFormat="1" ht="24.15" customHeight="1">
      <c r="B211" s="31"/>
      <c r="C211" s="127" t="s">
        <v>438</v>
      </c>
      <c r="D211" s="127" t="s">
        <v>152</v>
      </c>
      <c r="E211" s="128" t="s">
        <v>439</v>
      </c>
      <c r="F211" s="129" t="s">
        <v>440</v>
      </c>
      <c r="G211" s="130" t="s">
        <v>308</v>
      </c>
      <c r="H211" s="131">
        <v>12</v>
      </c>
      <c r="I211" s="132"/>
      <c r="J211" s="133">
        <f>ROUND(I211*H211,2)</f>
        <v>0</v>
      </c>
      <c r="K211" s="134"/>
      <c r="L211" s="31"/>
      <c r="M211" s="135" t="s">
        <v>19</v>
      </c>
      <c r="N211" s="136" t="s">
        <v>47</v>
      </c>
      <c r="P211" s="137">
        <f>O211*H211</f>
        <v>0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AR211" s="139" t="s">
        <v>172</v>
      </c>
      <c r="AT211" s="139" t="s">
        <v>152</v>
      </c>
      <c r="AU211" s="139" t="s">
        <v>86</v>
      </c>
      <c r="AY211" s="16" t="s">
        <v>149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6" t="s">
        <v>84</v>
      </c>
      <c r="BK211" s="140">
        <f>ROUND(I211*H211,2)</f>
        <v>0</v>
      </c>
      <c r="BL211" s="16" t="s">
        <v>172</v>
      </c>
      <c r="BM211" s="139" t="s">
        <v>441</v>
      </c>
    </row>
    <row r="212" spans="2:65" s="1" customFormat="1" ht="26.1">
      <c r="B212" s="31"/>
      <c r="D212" s="141" t="s">
        <v>157</v>
      </c>
      <c r="F212" s="142" t="s">
        <v>442</v>
      </c>
      <c r="I212" s="143"/>
      <c r="L212" s="31"/>
      <c r="M212" s="144"/>
      <c r="T212" s="52"/>
      <c r="AT212" s="16" t="s">
        <v>157</v>
      </c>
      <c r="AU212" s="16" t="s">
        <v>86</v>
      </c>
    </row>
    <row r="213" spans="2:65" s="1" customFormat="1" ht="10.199999999999999">
      <c r="B213" s="31"/>
      <c r="D213" s="145" t="s">
        <v>158</v>
      </c>
      <c r="F213" s="146" t="s">
        <v>443</v>
      </c>
      <c r="I213" s="143"/>
      <c r="L213" s="31"/>
      <c r="M213" s="144"/>
      <c r="T213" s="52"/>
      <c r="AT213" s="16" t="s">
        <v>158</v>
      </c>
      <c r="AU213" s="16" t="s">
        <v>86</v>
      </c>
    </row>
    <row r="214" spans="2:65" s="1" customFormat="1" ht="27">
      <c r="B214" s="31"/>
      <c r="D214" s="141" t="s">
        <v>160</v>
      </c>
      <c r="F214" s="147" t="s">
        <v>416</v>
      </c>
      <c r="I214" s="143"/>
      <c r="L214" s="31"/>
      <c r="M214" s="144"/>
      <c r="T214" s="52"/>
      <c r="AT214" s="16" t="s">
        <v>160</v>
      </c>
      <c r="AU214" s="16" t="s">
        <v>86</v>
      </c>
    </row>
    <row r="215" spans="2:65" s="12" customFormat="1" ht="10.199999999999999">
      <c r="B215" s="148"/>
      <c r="D215" s="141" t="s">
        <v>234</v>
      </c>
      <c r="E215" s="149" t="s">
        <v>19</v>
      </c>
      <c r="F215" s="150" t="s">
        <v>219</v>
      </c>
      <c r="H215" s="151">
        <v>12</v>
      </c>
      <c r="I215" s="152"/>
      <c r="L215" s="148"/>
      <c r="M215" s="153"/>
      <c r="T215" s="154"/>
      <c r="AT215" s="149" t="s">
        <v>234</v>
      </c>
      <c r="AU215" s="149" t="s">
        <v>86</v>
      </c>
      <c r="AV215" s="12" t="s">
        <v>86</v>
      </c>
      <c r="AW215" s="12" t="s">
        <v>37</v>
      </c>
      <c r="AX215" s="12" t="s">
        <v>84</v>
      </c>
      <c r="AY215" s="149" t="s">
        <v>149</v>
      </c>
    </row>
    <row r="216" spans="2:65" s="1" customFormat="1" ht="24.15" customHeight="1">
      <c r="B216" s="31"/>
      <c r="C216" s="127" t="s">
        <v>444</v>
      </c>
      <c r="D216" s="127" t="s">
        <v>152</v>
      </c>
      <c r="E216" s="128" t="s">
        <v>445</v>
      </c>
      <c r="F216" s="129" t="s">
        <v>446</v>
      </c>
      <c r="G216" s="130" t="s">
        <v>308</v>
      </c>
      <c r="H216" s="131">
        <v>19</v>
      </c>
      <c r="I216" s="132"/>
      <c r="J216" s="133">
        <f>ROUND(I216*H216,2)</f>
        <v>0</v>
      </c>
      <c r="K216" s="134"/>
      <c r="L216" s="31"/>
      <c r="M216" s="135" t="s">
        <v>19</v>
      </c>
      <c r="N216" s="136" t="s">
        <v>47</v>
      </c>
      <c r="P216" s="137">
        <f>O216*H216</f>
        <v>0</v>
      </c>
      <c r="Q216" s="137">
        <v>0</v>
      </c>
      <c r="R216" s="137">
        <f>Q216*H216</f>
        <v>0</v>
      </c>
      <c r="S216" s="137">
        <v>0</v>
      </c>
      <c r="T216" s="138">
        <f>S216*H216</f>
        <v>0</v>
      </c>
      <c r="AR216" s="139" t="s">
        <v>172</v>
      </c>
      <c r="AT216" s="139" t="s">
        <v>152</v>
      </c>
      <c r="AU216" s="139" t="s">
        <v>86</v>
      </c>
      <c r="AY216" s="16" t="s">
        <v>149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6" t="s">
        <v>84</v>
      </c>
      <c r="BK216" s="140">
        <f>ROUND(I216*H216,2)</f>
        <v>0</v>
      </c>
      <c r="BL216" s="16" t="s">
        <v>172</v>
      </c>
      <c r="BM216" s="139" t="s">
        <v>447</v>
      </c>
    </row>
    <row r="217" spans="2:65" s="1" customFormat="1" ht="17.399999999999999">
      <c r="B217" s="31"/>
      <c r="D217" s="141" t="s">
        <v>157</v>
      </c>
      <c r="F217" s="142" t="s">
        <v>448</v>
      </c>
      <c r="I217" s="143"/>
      <c r="L217" s="31"/>
      <c r="M217" s="144"/>
      <c r="T217" s="52"/>
      <c r="AT217" s="16" t="s">
        <v>157</v>
      </c>
      <c r="AU217" s="16" t="s">
        <v>86</v>
      </c>
    </row>
    <row r="218" spans="2:65" s="1" customFormat="1" ht="10.199999999999999">
      <c r="B218" s="31"/>
      <c r="D218" s="145" t="s">
        <v>158</v>
      </c>
      <c r="F218" s="146" t="s">
        <v>449</v>
      </c>
      <c r="I218" s="143"/>
      <c r="L218" s="31"/>
      <c r="M218" s="144"/>
      <c r="T218" s="52"/>
      <c r="AT218" s="16" t="s">
        <v>158</v>
      </c>
      <c r="AU218" s="16" t="s">
        <v>86</v>
      </c>
    </row>
    <row r="219" spans="2:65" s="1" customFormat="1" ht="27">
      <c r="B219" s="31"/>
      <c r="D219" s="141" t="s">
        <v>160</v>
      </c>
      <c r="F219" s="147" t="s">
        <v>416</v>
      </c>
      <c r="I219" s="143"/>
      <c r="L219" s="31"/>
      <c r="M219" s="144"/>
      <c r="T219" s="52"/>
      <c r="AT219" s="16" t="s">
        <v>160</v>
      </c>
      <c r="AU219" s="16" t="s">
        <v>86</v>
      </c>
    </row>
    <row r="220" spans="2:65" s="12" customFormat="1" ht="10.199999999999999">
      <c r="B220" s="148"/>
      <c r="D220" s="141" t="s">
        <v>234</v>
      </c>
      <c r="E220" s="149" t="s">
        <v>19</v>
      </c>
      <c r="F220" s="150" t="s">
        <v>341</v>
      </c>
      <c r="H220" s="151">
        <v>19</v>
      </c>
      <c r="I220" s="152"/>
      <c r="L220" s="148"/>
      <c r="M220" s="153"/>
      <c r="T220" s="154"/>
      <c r="AT220" s="149" t="s">
        <v>234</v>
      </c>
      <c r="AU220" s="149" t="s">
        <v>86</v>
      </c>
      <c r="AV220" s="12" t="s">
        <v>86</v>
      </c>
      <c r="AW220" s="12" t="s">
        <v>37</v>
      </c>
      <c r="AX220" s="12" t="s">
        <v>84</v>
      </c>
      <c r="AY220" s="149" t="s">
        <v>149</v>
      </c>
    </row>
    <row r="221" spans="2:65" s="1" customFormat="1" ht="24.15" customHeight="1">
      <c r="B221" s="31"/>
      <c r="C221" s="127" t="s">
        <v>450</v>
      </c>
      <c r="D221" s="127" t="s">
        <v>152</v>
      </c>
      <c r="E221" s="128" t="s">
        <v>451</v>
      </c>
      <c r="F221" s="129" t="s">
        <v>452</v>
      </c>
      <c r="G221" s="130" t="s">
        <v>308</v>
      </c>
      <c r="H221" s="131">
        <v>7</v>
      </c>
      <c r="I221" s="132"/>
      <c r="J221" s="133">
        <f>ROUND(I221*H221,2)</f>
        <v>0</v>
      </c>
      <c r="K221" s="134"/>
      <c r="L221" s="31"/>
      <c r="M221" s="135" t="s">
        <v>19</v>
      </c>
      <c r="N221" s="136" t="s">
        <v>47</v>
      </c>
      <c r="P221" s="137">
        <f>O221*H221</f>
        <v>0</v>
      </c>
      <c r="Q221" s="137">
        <v>0</v>
      </c>
      <c r="R221" s="137">
        <f>Q221*H221</f>
        <v>0</v>
      </c>
      <c r="S221" s="137">
        <v>0</v>
      </c>
      <c r="T221" s="138">
        <f>S221*H221</f>
        <v>0</v>
      </c>
      <c r="AR221" s="139" t="s">
        <v>172</v>
      </c>
      <c r="AT221" s="139" t="s">
        <v>152</v>
      </c>
      <c r="AU221" s="139" t="s">
        <v>86</v>
      </c>
      <c r="AY221" s="16" t="s">
        <v>149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6" t="s">
        <v>84</v>
      </c>
      <c r="BK221" s="140">
        <f>ROUND(I221*H221,2)</f>
        <v>0</v>
      </c>
      <c r="BL221" s="16" t="s">
        <v>172</v>
      </c>
      <c r="BM221" s="139" t="s">
        <v>453</v>
      </c>
    </row>
    <row r="222" spans="2:65" s="1" customFormat="1" ht="17.399999999999999">
      <c r="B222" s="31"/>
      <c r="D222" s="141" t="s">
        <v>157</v>
      </c>
      <c r="F222" s="142" t="s">
        <v>454</v>
      </c>
      <c r="I222" s="143"/>
      <c r="L222" s="31"/>
      <c r="M222" s="144"/>
      <c r="T222" s="52"/>
      <c r="AT222" s="16" t="s">
        <v>157</v>
      </c>
      <c r="AU222" s="16" t="s">
        <v>86</v>
      </c>
    </row>
    <row r="223" spans="2:65" s="1" customFormat="1" ht="10.199999999999999">
      <c r="B223" s="31"/>
      <c r="D223" s="145" t="s">
        <v>158</v>
      </c>
      <c r="F223" s="146" t="s">
        <v>455</v>
      </c>
      <c r="I223" s="143"/>
      <c r="L223" s="31"/>
      <c r="M223" s="144"/>
      <c r="T223" s="52"/>
      <c r="AT223" s="16" t="s">
        <v>158</v>
      </c>
      <c r="AU223" s="16" t="s">
        <v>86</v>
      </c>
    </row>
    <row r="224" spans="2:65" s="1" customFormat="1" ht="27">
      <c r="B224" s="31"/>
      <c r="D224" s="141" t="s">
        <v>160</v>
      </c>
      <c r="F224" s="147" t="s">
        <v>416</v>
      </c>
      <c r="I224" s="143"/>
      <c r="L224" s="31"/>
      <c r="M224" s="144"/>
      <c r="T224" s="52"/>
      <c r="AT224" s="16" t="s">
        <v>160</v>
      </c>
      <c r="AU224" s="16" t="s">
        <v>86</v>
      </c>
    </row>
    <row r="225" spans="2:65" s="12" customFormat="1" ht="10.199999999999999">
      <c r="B225" s="148"/>
      <c r="D225" s="141" t="s">
        <v>234</v>
      </c>
      <c r="E225" s="149" t="s">
        <v>19</v>
      </c>
      <c r="F225" s="150" t="s">
        <v>188</v>
      </c>
      <c r="H225" s="151">
        <v>7</v>
      </c>
      <c r="I225" s="152"/>
      <c r="L225" s="148"/>
      <c r="M225" s="153"/>
      <c r="T225" s="154"/>
      <c r="AT225" s="149" t="s">
        <v>234</v>
      </c>
      <c r="AU225" s="149" t="s">
        <v>86</v>
      </c>
      <c r="AV225" s="12" t="s">
        <v>86</v>
      </c>
      <c r="AW225" s="12" t="s">
        <v>37</v>
      </c>
      <c r="AX225" s="12" t="s">
        <v>84</v>
      </c>
      <c r="AY225" s="149" t="s">
        <v>149</v>
      </c>
    </row>
    <row r="226" spans="2:65" s="11" customFormat="1" ht="22.8" customHeight="1">
      <c r="B226" s="115"/>
      <c r="D226" s="116" t="s">
        <v>75</v>
      </c>
      <c r="E226" s="125" t="s">
        <v>200</v>
      </c>
      <c r="F226" s="125" t="s">
        <v>456</v>
      </c>
      <c r="I226" s="118"/>
      <c r="J226" s="126">
        <f>BK226</f>
        <v>0</v>
      </c>
      <c r="L226" s="115"/>
      <c r="M226" s="120"/>
      <c r="P226" s="121">
        <f>SUM(P227:P258)</f>
        <v>0</v>
      </c>
      <c r="R226" s="121">
        <f>SUM(R227:R258)</f>
        <v>1.2876300000000001E-3</v>
      </c>
      <c r="T226" s="122">
        <f>SUM(T227:T258)</f>
        <v>45.267760000000003</v>
      </c>
      <c r="AR226" s="116" t="s">
        <v>84</v>
      </c>
      <c r="AT226" s="123" t="s">
        <v>75</v>
      </c>
      <c r="AU226" s="123" t="s">
        <v>84</v>
      </c>
      <c r="AY226" s="116" t="s">
        <v>149</v>
      </c>
      <c r="BK226" s="124">
        <f>SUM(BK227:BK258)</f>
        <v>0</v>
      </c>
    </row>
    <row r="227" spans="2:65" s="1" customFormat="1" ht="33" customHeight="1">
      <c r="B227" s="31"/>
      <c r="C227" s="127" t="s">
        <v>457</v>
      </c>
      <c r="D227" s="127" t="s">
        <v>152</v>
      </c>
      <c r="E227" s="128" t="s">
        <v>458</v>
      </c>
      <c r="F227" s="129" t="s">
        <v>459</v>
      </c>
      <c r="G227" s="130" t="s">
        <v>396</v>
      </c>
      <c r="H227" s="131">
        <v>117</v>
      </c>
      <c r="I227" s="132"/>
      <c r="J227" s="133">
        <f>ROUND(I227*H227,2)</f>
        <v>0</v>
      </c>
      <c r="K227" s="134"/>
      <c r="L227" s="31"/>
      <c r="M227" s="135" t="s">
        <v>19</v>
      </c>
      <c r="N227" s="136" t="s">
        <v>47</v>
      </c>
      <c r="P227" s="137">
        <f>O227*H227</f>
        <v>0</v>
      </c>
      <c r="Q227" s="137">
        <v>7.5900000000000002E-6</v>
      </c>
      <c r="R227" s="137">
        <f>Q227*H227</f>
        <v>8.8803000000000005E-4</v>
      </c>
      <c r="S227" s="137">
        <v>0</v>
      </c>
      <c r="T227" s="138">
        <f>S227*H227</f>
        <v>0</v>
      </c>
      <c r="AR227" s="139" t="s">
        <v>172</v>
      </c>
      <c r="AT227" s="139" t="s">
        <v>152</v>
      </c>
      <c r="AU227" s="139" t="s">
        <v>86</v>
      </c>
      <c r="AY227" s="16" t="s">
        <v>149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6" t="s">
        <v>84</v>
      </c>
      <c r="BK227" s="140">
        <f>ROUND(I227*H227,2)</f>
        <v>0</v>
      </c>
      <c r="BL227" s="16" t="s">
        <v>172</v>
      </c>
      <c r="BM227" s="139" t="s">
        <v>460</v>
      </c>
    </row>
    <row r="228" spans="2:65" s="1" customFormat="1" ht="17.399999999999999">
      <c r="B228" s="31"/>
      <c r="D228" s="141" t="s">
        <v>157</v>
      </c>
      <c r="F228" s="142" t="s">
        <v>461</v>
      </c>
      <c r="I228" s="143"/>
      <c r="L228" s="31"/>
      <c r="M228" s="144"/>
      <c r="T228" s="52"/>
      <c r="AT228" s="16" t="s">
        <v>157</v>
      </c>
      <c r="AU228" s="16" t="s">
        <v>86</v>
      </c>
    </row>
    <row r="229" spans="2:65" s="1" customFormat="1" ht="10.199999999999999">
      <c r="B229" s="31"/>
      <c r="D229" s="145" t="s">
        <v>158</v>
      </c>
      <c r="F229" s="146" t="s">
        <v>462</v>
      </c>
      <c r="I229" s="143"/>
      <c r="L229" s="31"/>
      <c r="M229" s="144"/>
      <c r="T229" s="52"/>
      <c r="AT229" s="16" t="s">
        <v>158</v>
      </c>
      <c r="AU229" s="16" t="s">
        <v>86</v>
      </c>
    </row>
    <row r="230" spans="2:65" s="1" customFormat="1" ht="18">
      <c r="B230" s="31"/>
      <c r="D230" s="141" t="s">
        <v>160</v>
      </c>
      <c r="F230" s="147" t="s">
        <v>393</v>
      </c>
      <c r="I230" s="143"/>
      <c r="L230" s="31"/>
      <c r="M230" s="144"/>
      <c r="T230" s="52"/>
      <c r="AT230" s="16" t="s">
        <v>160</v>
      </c>
      <c r="AU230" s="16" t="s">
        <v>86</v>
      </c>
    </row>
    <row r="231" spans="2:65" s="12" customFormat="1" ht="10.199999999999999">
      <c r="B231" s="148"/>
      <c r="D231" s="141" t="s">
        <v>234</v>
      </c>
      <c r="E231" s="149" t="s">
        <v>19</v>
      </c>
      <c r="F231" s="150" t="s">
        <v>463</v>
      </c>
      <c r="H231" s="151">
        <v>117</v>
      </c>
      <c r="I231" s="152"/>
      <c r="L231" s="148"/>
      <c r="M231" s="153"/>
      <c r="T231" s="154"/>
      <c r="AT231" s="149" t="s">
        <v>234</v>
      </c>
      <c r="AU231" s="149" t="s">
        <v>86</v>
      </c>
      <c r="AV231" s="12" t="s">
        <v>86</v>
      </c>
      <c r="AW231" s="12" t="s">
        <v>37</v>
      </c>
      <c r="AX231" s="12" t="s">
        <v>84</v>
      </c>
      <c r="AY231" s="149" t="s">
        <v>149</v>
      </c>
    </row>
    <row r="232" spans="2:65" s="1" customFormat="1" ht="24.15" customHeight="1">
      <c r="B232" s="31"/>
      <c r="C232" s="127" t="s">
        <v>464</v>
      </c>
      <c r="D232" s="127" t="s">
        <v>152</v>
      </c>
      <c r="E232" s="128" t="s">
        <v>465</v>
      </c>
      <c r="F232" s="129" t="s">
        <v>466</v>
      </c>
      <c r="G232" s="130" t="s">
        <v>308</v>
      </c>
      <c r="H232" s="131">
        <v>1</v>
      </c>
      <c r="I232" s="132"/>
      <c r="J232" s="133">
        <f>ROUND(I232*H232,2)</f>
        <v>0</v>
      </c>
      <c r="K232" s="134"/>
      <c r="L232" s="31"/>
      <c r="M232" s="135" t="s">
        <v>19</v>
      </c>
      <c r="N232" s="136" t="s">
        <v>47</v>
      </c>
      <c r="P232" s="137">
        <f>O232*H232</f>
        <v>0</v>
      </c>
      <c r="Q232" s="137">
        <v>0</v>
      </c>
      <c r="R232" s="137">
        <f>Q232*H232</f>
        <v>0</v>
      </c>
      <c r="S232" s="137">
        <v>8.2000000000000003E-2</v>
      </c>
      <c r="T232" s="138">
        <f>S232*H232</f>
        <v>8.2000000000000003E-2</v>
      </c>
      <c r="AR232" s="139" t="s">
        <v>172</v>
      </c>
      <c r="AT232" s="139" t="s">
        <v>152</v>
      </c>
      <c r="AU232" s="139" t="s">
        <v>86</v>
      </c>
      <c r="AY232" s="16" t="s">
        <v>149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6" t="s">
        <v>84</v>
      </c>
      <c r="BK232" s="140">
        <f>ROUND(I232*H232,2)</f>
        <v>0</v>
      </c>
      <c r="BL232" s="16" t="s">
        <v>172</v>
      </c>
      <c r="BM232" s="139" t="s">
        <v>467</v>
      </c>
    </row>
    <row r="233" spans="2:65" s="1" customFormat="1" ht="26.1">
      <c r="B233" s="31"/>
      <c r="D233" s="141" t="s">
        <v>157</v>
      </c>
      <c r="F233" s="142" t="s">
        <v>468</v>
      </c>
      <c r="I233" s="143"/>
      <c r="L233" s="31"/>
      <c r="M233" s="144"/>
      <c r="T233" s="52"/>
      <c r="AT233" s="16" t="s">
        <v>157</v>
      </c>
      <c r="AU233" s="16" t="s">
        <v>86</v>
      </c>
    </row>
    <row r="234" spans="2:65" s="1" customFormat="1" ht="10.199999999999999">
      <c r="B234" s="31"/>
      <c r="D234" s="145" t="s">
        <v>158</v>
      </c>
      <c r="F234" s="146" t="s">
        <v>469</v>
      </c>
      <c r="I234" s="143"/>
      <c r="L234" s="31"/>
      <c r="M234" s="144"/>
      <c r="T234" s="52"/>
      <c r="AT234" s="16" t="s">
        <v>158</v>
      </c>
      <c r="AU234" s="16" t="s">
        <v>86</v>
      </c>
    </row>
    <row r="235" spans="2:65" s="1" customFormat="1" ht="18">
      <c r="B235" s="31"/>
      <c r="D235" s="141" t="s">
        <v>160</v>
      </c>
      <c r="F235" s="147" t="s">
        <v>470</v>
      </c>
      <c r="I235" s="143"/>
      <c r="L235" s="31"/>
      <c r="M235" s="144"/>
      <c r="T235" s="52"/>
      <c r="AT235" s="16" t="s">
        <v>160</v>
      </c>
      <c r="AU235" s="16" t="s">
        <v>86</v>
      </c>
    </row>
    <row r="236" spans="2:65" s="1" customFormat="1" ht="24.15" customHeight="1">
      <c r="B236" s="31"/>
      <c r="C236" s="127" t="s">
        <v>471</v>
      </c>
      <c r="D236" s="127" t="s">
        <v>152</v>
      </c>
      <c r="E236" s="128" t="s">
        <v>472</v>
      </c>
      <c r="F236" s="129" t="s">
        <v>473</v>
      </c>
      <c r="G236" s="130" t="s">
        <v>308</v>
      </c>
      <c r="H236" s="131">
        <v>2</v>
      </c>
      <c r="I236" s="132"/>
      <c r="J236" s="133">
        <f>ROUND(I236*H236,2)</f>
        <v>0</v>
      </c>
      <c r="K236" s="134"/>
      <c r="L236" s="31"/>
      <c r="M236" s="135" t="s">
        <v>19</v>
      </c>
      <c r="N236" s="136" t="s">
        <v>47</v>
      </c>
      <c r="P236" s="137">
        <f>O236*H236</f>
        <v>0</v>
      </c>
      <c r="Q236" s="137">
        <v>0</v>
      </c>
      <c r="R236" s="137">
        <f>Q236*H236</f>
        <v>0</v>
      </c>
      <c r="S236" s="137">
        <v>4.0000000000000001E-3</v>
      </c>
      <c r="T236" s="138">
        <f>S236*H236</f>
        <v>8.0000000000000002E-3</v>
      </c>
      <c r="AR236" s="139" t="s">
        <v>172</v>
      </c>
      <c r="AT236" s="139" t="s">
        <v>152</v>
      </c>
      <c r="AU236" s="139" t="s">
        <v>86</v>
      </c>
      <c r="AY236" s="16" t="s">
        <v>149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6" t="s">
        <v>84</v>
      </c>
      <c r="BK236" s="140">
        <f>ROUND(I236*H236,2)</f>
        <v>0</v>
      </c>
      <c r="BL236" s="16" t="s">
        <v>172</v>
      </c>
      <c r="BM236" s="139" t="s">
        <v>474</v>
      </c>
    </row>
    <row r="237" spans="2:65" s="1" customFormat="1" ht="26.1">
      <c r="B237" s="31"/>
      <c r="D237" s="141" t="s">
        <v>157</v>
      </c>
      <c r="F237" s="142" t="s">
        <v>475</v>
      </c>
      <c r="I237" s="143"/>
      <c r="L237" s="31"/>
      <c r="M237" s="144"/>
      <c r="T237" s="52"/>
      <c r="AT237" s="16" t="s">
        <v>157</v>
      </c>
      <c r="AU237" s="16" t="s">
        <v>86</v>
      </c>
    </row>
    <row r="238" spans="2:65" s="1" customFormat="1" ht="10.199999999999999">
      <c r="B238" s="31"/>
      <c r="D238" s="145" t="s">
        <v>158</v>
      </c>
      <c r="F238" s="146" t="s">
        <v>476</v>
      </c>
      <c r="I238" s="143"/>
      <c r="L238" s="31"/>
      <c r="M238" s="144"/>
      <c r="T238" s="52"/>
      <c r="AT238" s="16" t="s">
        <v>158</v>
      </c>
      <c r="AU238" s="16" t="s">
        <v>86</v>
      </c>
    </row>
    <row r="239" spans="2:65" s="1" customFormat="1" ht="18">
      <c r="B239" s="31"/>
      <c r="D239" s="141" t="s">
        <v>160</v>
      </c>
      <c r="F239" s="147" t="s">
        <v>470</v>
      </c>
      <c r="I239" s="143"/>
      <c r="L239" s="31"/>
      <c r="M239" s="144"/>
      <c r="T239" s="52"/>
      <c r="AT239" s="16" t="s">
        <v>160</v>
      </c>
      <c r="AU239" s="16" t="s">
        <v>86</v>
      </c>
    </row>
    <row r="240" spans="2:65" s="1" customFormat="1" ht="24.15" customHeight="1">
      <c r="B240" s="31"/>
      <c r="C240" s="127" t="s">
        <v>477</v>
      </c>
      <c r="D240" s="127" t="s">
        <v>152</v>
      </c>
      <c r="E240" s="128" t="s">
        <v>478</v>
      </c>
      <c r="F240" s="129" t="s">
        <v>479</v>
      </c>
      <c r="G240" s="130" t="s">
        <v>396</v>
      </c>
      <c r="H240" s="131">
        <v>25</v>
      </c>
      <c r="I240" s="132"/>
      <c r="J240" s="133">
        <f>ROUND(I240*H240,2)</f>
        <v>0</v>
      </c>
      <c r="K240" s="134"/>
      <c r="L240" s="31"/>
      <c r="M240" s="135" t="s">
        <v>19</v>
      </c>
      <c r="N240" s="136" t="s">
        <v>47</v>
      </c>
      <c r="P240" s="137">
        <f>O240*H240</f>
        <v>0</v>
      </c>
      <c r="Q240" s="137">
        <v>0</v>
      </c>
      <c r="R240" s="137">
        <f>Q240*H240</f>
        <v>0</v>
      </c>
      <c r="S240" s="137">
        <v>0.9</v>
      </c>
      <c r="T240" s="138">
        <f>S240*H240</f>
        <v>22.5</v>
      </c>
      <c r="AR240" s="139" t="s">
        <v>172</v>
      </c>
      <c r="AT240" s="139" t="s">
        <v>152</v>
      </c>
      <c r="AU240" s="139" t="s">
        <v>86</v>
      </c>
      <c r="AY240" s="16" t="s">
        <v>149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6" t="s">
        <v>84</v>
      </c>
      <c r="BK240" s="140">
        <f>ROUND(I240*H240,2)</f>
        <v>0</v>
      </c>
      <c r="BL240" s="16" t="s">
        <v>172</v>
      </c>
      <c r="BM240" s="139" t="s">
        <v>480</v>
      </c>
    </row>
    <row r="241" spans="2:65" s="1" customFormat="1" ht="34.799999999999997">
      <c r="B241" s="31"/>
      <c r="D241" s="141" t="s">
        <v>157</v>
      </c>
      <c r="F241" s="142" t="s">
        <v>481</v>
      </c>
      <c r="I241" s="143"/>
      <c r="L241" s="31"/>
      <c r="M241" s="144"/>
      <c r="T241" s="52"/>
      <c r="AT241" s="16" t="s">
        <v>157</v>
      </c>
      <c r="AU241" s="16" t="s">
        <v>86</v>
      </c>
    </row>
    <row r="242" spans="2:65" s="1" customFormat="1" ht="10.199999999999999">
      <c r="B242" s="31"/>
      <c r="D242" s="145" t="s">
        <v>158</v>
      </c>
      <c r="F242" s="146" t="s">
        <v>482</v>
      </c>
      <c r="I242" s="143"/>
      <c r="L242" s="31"/>
      <c r="M242" s="144"/>
      <c r="T242" s="52"/>
      <c r="AT242" s="16" t="s">
        <v>158</v>
      </c>
      <c r="AU242" s="16" t="s">
        <v>86</v>
      </c>
    </row>
    <row r="243" spans="2:65" s="1" customFormat="1" ht="18">
      <c r="B243" s="31"/>
      <c r="D243" s="141" t="s">
        <v>160</v>
      </c>
      <c r="F243" s="147" t="s">
        <v>393</v>
      </c>
      <c r="I243" s="143"/>
      <c r="L243" s="31"/>
      <c r="M243" s="144"/>
      <c r="T243" s="52"/>
      <c r="AT243" s="16" t="s">
        <v>160</v>
      </c>
      <c r="AU243" s="16" t="s">
        <v>86</v>
      </c>
    </row>
    <row r="244" spans="2:65" s="12" customFormat="1" ht="10.199999999999999">
      <c r="B244" s="148"/>
      <c r="D244" s="141" t="s">
        <v>234</v>
      </c>
      <c r="E244" s="149" t="s">
        <v>19</v>
      </c>
      <c r="F244" s="150" t="s">
        <v>457</v>
      </c>
      <c r="H244" s="151">
        <v>25</v>
      </c>
      <c r="I244" s="152"/>
      <c r="L244" s="148"/>
      <c r="M244" s="153"/>
      <c r="T244" s="154"/>
      <c r="AT244" s="149" t="s">
        <v>234</v>
      </c>
      <c r="AU244" s="149" t="s">
        <v>86</v>
      </c>
      <c r="AV244" s="12" t="s">
        <v>86</v>
      </c>
      <c r="AW244" s="12" t="s">
        <v>37</v>
      </c>
      <c r="AX244" s="12" t="s">
        <v>84</v>
      </c>
      <c r="AY244" s="149" t="s">
        <v>149</v>
      </c>
    </row>
    <row r="245" spans="2:65" s="1" customFormat="1" ht="24.15" customHeight="1">
      <c r="B245" s="31"/>
      <c r="C245" s="127" t="s">
        <v>483</v>
      </c>
      <c r="D245" s="127" t="s">
        <v>152</v>
      </c>
      <c r="E245" s="128" t="s">
        <v>484</v>
      </c>
      <c r="F245" s="129" t="s">
        <v>485</v>
      </c>
      <c r="G245" s="130" t="s">
        <v>396</v>
      </c>
      <c r="H245" s="131">
        <v>12</v>
      </c>
      <c r="I245" s="132"/>
      <c r="J245" s="133">
        <f>ROUND(I245*H245,2)</f>
        <v>0</v>
      </c>
      <c r="K245" s="134"/>
      <c r="L245" s="31"/>
      <c r="M245" s="135" t="s">
        <v>19</v>
      </c>
      <c r="N245" s="136" t="s">
        <v>47</v>
      </c>
      <c r="P245" s="137">
        <f>O245*H245</f>
        <v>0</v>
      </c>
      <c r="Q245" s="137">
        <v>0</v>
      </c>
      <c r="R245" s="137">
        <f>Q245*H245</f>
        <v>0</v>
      </c>
      <c r="S245" s="137">
        <v>1.98E-3</v>
      </c>
      <c r="T245" s="138">
        <f>S245*H245</f>
        <v>2.376E-2</v>
      </c>
      <c r="AR245" s="139" t="s">
        <v>172</v>
      </c>
      <c r="AT245" s="139" t="s">
        <v>152</v>
      </c>
      <c r="AU245" s="139" t="s">
        <v>86</v>
      </c>
      <c r="AY245" s="16" t="s">
        <v>149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6" t="s">
        <v>84</v>
      </c>
      <c r="BK245" s="140">
        <f>ROUND(I245*H245,2)</f>
        <v>0</v>
      </c>
      <c r="BL245" s="16" t="s">
        <v>172</v>
      </c>
      <c r="BM245" s="139" t="s">
        <v>486</v>
      </c>
    </row>
    <row r="246" spans="2:65" s="1" customFormat="1" ht="17.399999999999999">
      <c r="B246" s="31"/>
      <c r="D246" s="141" t="s">
        <v>157</v>
      </c>
      <c r="F246" s="142" t="s">
        <v>487</v>
      </c>
      <c r="I246" s="143"/>
      <c r="L246" s="31"/>
      <c r="M246" s="144"/>
      <c r="T246" s="52"/>
      <c r="AT246" s="16" t="s">
        <v>157</v>
      </c>
      <c r="AU246" s="16" t="s">
        <v>86</v>
      </c>
    </row>
    <row r="247" spans="2:65" s="1" customFormat="1" ht="10.199999999999999">
      <c r="B247" s="31"/>
      <c r="D247" s="145" t="s">
        <v>158</v>
      </c>
      <c r="F247" s="146" t="s">
        <v>488</v>
      </c>
      <c r="I247" s="143"/>
      <c r="L247" s="31"/>
      <c r="M247" s="144"/>
      <c r="T247" s="52"/>
      <c r="AT247" s="16" t="s">
        <v>158</v>
      </c>
      <c r="AU247" s="16" t="s">
        <v>86</v>
      </c>
    </row>
    <row r="248" spans="2:65" s="1" customFormat="1" ht="18">
      <c r="B248" s="31"/>
      <c r="D248" s="141" t="s">
        <v>160</v>
      </c>
      <c r="F248" s="147" t="s">
        <v>489</v>
      </c>
      <c r="I248" s="143"/>
      <c r="L248" s="31"/>
      <c r="M248" s="144"/>
      <c r="T248" s="52"/>
      <c r="AT248" s="16" t="s">
        <v>160</v>
      </c>
      <c r="AU248" s="16" t="s">
        <v>86</v>
      </c>
    </row>
    <row r="249" spans="2:65" s="1" customFormat="1" ht="24.15" customHeight="1">
      <c r="B249" s="31"/>
      <c r="C249" s="127" t="s">
        <v>490</v>
      </c>
      <c r="D249" s="127" t="s">
        <v>152</v>
      </c>
      <c r="E249" s="128" t="s">
        <v>491</v>
      </c>
      <c r="F249" s="129" t="s">
        <v>492</v>
      </c>
      <c r="G249" s="130" t="s">
        <v>404</v>
      </c>
      <c r="H249" s="131">
        <v>4</v>
      </c>
      <c r="I249" s="132"/>
      <c r="J249" s="133">
        <f>ROUND(I249*H249,2)</f>
        <v>0</v>
      </c>
      <c r="K249" s="134"/>
      <c r="L249" s="31"/>
      <c r="M249" s="135" t="s">
        <v>19</v>
      </c>
      <c r="N249" s="136" t="s">
        <v>47</v>
      </c>
      <c r="P249" s="137">
        <f>O249*H249</f>
        <v>0</v>
      </c>
      <c r="Q249" s="137">
        <v>9.9900000000000002E-5</v>
      </c>
      <c r="R249" s="137">
        <f>Q249*H249</f>
        <v>3.9960000000000001E-4</v>
      </c>
      <c r="S249" s="137">
        <v>2.41</v>
      </c>
      <c r="T249" s="138">
        <f>S249*H249</f>
        <v>9.64</v>
      </c>
      <c r="AR249" s="139" t="s">
        <v>172</v>
      </c>
      <c r="AT249" s="139" t="s">
        <v>152</v>
      </c>
      <c r="AU249" s="139" t="s">
        <v>86</v>
      </c>
      <c r="AY249" s="16" t="s">
        <v>149</v>
      </c>
      <c r="BE249" s="140">
        <f>IF(N249="základní",J249,0)</f>
        <v>0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6" t="s">
        <v>84</v>
      </c>
      <c r="BK249" s="140">
        <f>ROUND(I249*H249,2)</f>
        <v>0</v>
      </c>
      <c r="BL249" s="16" t="s">
        <v>172</v>
      </c>
      <c r="BM249" s="139" t="s">
        <v>493</v>
      </c>
    </row>
    <row r="250" spans="2:65" s="1" customFormat="1" ht="17.399999999999999">
      <c r="B250" s="31"/>
      <c r="D250" s="141" t="s">
        <v>157</v>
      </c>
      <c r="F250" s="142" t="s">
        <v>494</v>
      </c>
      <c r="I250" s="143"/>
      <c r="L250" s="31"/>
      <c r="M250" s="144"/>
      <c r="T250" s="52"/>
      <c r="AT250" s="16" t="s">
        <v>157</v>
      </c>
      <c r="AU250" s="16" t="s">
        <v>86</v>
      </c>
    </row>
    <row r="251" spans="2:65" s="1" customFormat="1" ht="10.199999999999999">
      <c r="B251" s="31"/>
      <c r="D251" s="145" t="s">
        <v>158</v>
      </c>
      <c r="F251" s="146" t="s">
        <v>495</v>
      </c>
      <c r="I251" s="143"/>
      <c r="L251" s="31"/>
      <c r="M251" s="144"/>
      <c r="T251" s="52"/>
      <c r="AT251" s="16" t="s">
        <v>158</v>
      </c>
      <c r="AU251" s="16" t="s">
        <v>86</v>
      </c>
    </row>
    <row r="252" spans="2:65" s="1" customFormat="1" ht="18">
      <c r="B252" s="31"/>
      <c r="D252" s="141" t="s">
        <v>160</v>
      </c>
      <c r="F252" s="147" t="s">
        <v>496</v>
      </c>
      <c r="I252" s="143"/>
      <c r="L252" s="31"/>
      <c r="M252" s="144"/>
      <c r="T252" s="52"/>
      <c r="AT252" s="16" t="s">
        <v>160</v>
      </c>
      <c r="AU252" s="16" t="s">
        <v>86</v>
      </c>
    </row>
    <row r="253" spans="2:65" s="12" customFormat="1" ht="10.199999999999999">
      <c r="B253" s="148"/>
      <c r="D253" s="141" t="s">
        <v>234</v>
      </c>
      <c r="E253" s="149" t="s">
        <v>19</v>
      </c>
      <c r="F253" s="150" t="s">
        <v>497</v>
      </c>
      <c r="H253" s="151">
        <v>4</v>
      </c>
      <c r="I253" s="152"/>
      <c r="L253" s="148"/>
      <c r="M253" s="153"/>
      <c r="T253" s="154"/>
      <c r="AT253" s="149" t="s">
        <v>234</v>
      </c>
      <c r="AU253" s="149" t="s">
        <v>86</v>
      </c>
      <c r="AV253" s="12" t="s">
        <v>86</v>
      </c>
      <c r="AW253" s="12" t="s">
        <v>37</v>
      </c>
      <c r="AX253" s="12" t="s">
        <v>84</v>
      </c>
      <c r="AY253" s="149" t="s">
        <v>149</v>
      </c>
    </row>
    <row r="254" spans="2:65" s="1" customFormat="1" ht="24.15" customHeight="1">
      <c r="B254" s="31"/>
      <c r="C254" s="127" t="s">
        <v>498</v>
      </c>
      <c r="D254" s="127" t="s">
        <v>152</v>
      </c>
      <c r="E254" s="128" t="s">
        <v>499</v>
      </c>
      <c r="F254" s="129" t="s">
        <v>500</v>
      </c>
      <c r="G254" s="130" t="s">
        <v>404</v>
      </c>
      <c r="H254" s="131">
        <v>5.4</v>
      </c>
      <c r="I254" s="132"/>
      <c r="J254" s="133">
        <f>ROUND(I254*H254,2)</f>
        <v>0</v>
      </c>
      <c r="K254" s="134"/>
      <c r="L254" s="31"/>
      <c r="M254" s="135" t="s">
        <v>19</v>
      </c>
      <c r="N254" s="136" t="s">
        <v>47</v>
      </c>
      <c r="P254" s="137">
        <f>O254*H254</f>
        <v>0</v>
      </c>
      <c r="Q254" s="137">
        <v>0</v>
      </c>
      <c r="R254" s="137">
        <f>Q254*H254</f>
        <v>0</v>
      </c>
      <c r="S254" s="137">
        <v>2.41</v>
      </c>
      <c r="T254" s="138">
        <f>S254*H254</f>
        <v>13.014000000000001</v>
      </c>
      <c r="AR254" s="139" t="s">
        <v>172</v>
      </c>
      <c r="AT254" s="139" t="s">
        <v>152</v>
      </c>
      <c r="AU254" s="139" t="s">
        <v>86</v>
      </c>
      <c r="AY254" s="16" t="s">
        <v>149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6" t="s">
        <v>84</v>
      </c>
      <c r="BK254" s="140">
        <f>ROUND(I254*H254,2)</f>
        <v>0</v>
      </c>
      <c r="BL254" s="16" t="s">
        <v>172</v>
      </c>
      <c r="BM254" s="139" t="s">
        <v>501</v>
      </c>
    </row>
    <row r="255" spans="2:65" s="1" customFormat="1" ht="17.399999999999999">
      <c r="B255" s="31"/>
      <c r="D255" s="141" t="s">
        <v>157</v>
      </c>
      <c r="F255" s="142" t="s">
        <v>502</v>
      </c>
      <c r="I255" s="143"/>
      <c r="L255" s="31"/>
      <c r="M255" s="144"/>
      <c r="T255" s="52"/>
      <c r="AT255" s="16" t="s">
        <v>157</v>
      </c>
      <c r="AU255" s="16" t="s">
        <v>86</v>
      </c>
    </row>
    <row r="256" spans="2:65" s="1" customFormat="1" ht="10.199999999999999">
      <c r="B256" s="31"/>
      <c r="D256" s="145" t="s">
        <v>158</v>
      </c>
      <c r="F256" s="146" t="s">
        <v>503</v>
      </c>
      <c r="I256" s="143"/>
      <c r="L256" s="31"/>
      <c r="M256" s="144"/>
      <c r="T256" s="52"/>
      <c r="AT256" s="16" t="s">
        <v>158</v>
      </c>
      <c r="AU256" s="16" t="s">
        <v>86</v>
      </c>
    </row>
    <row r="257" spans="2:65" s="1" customFormat="1" ht="27">
      <c r="B257" s="31"/>
      <c r="D257" s="141" t="s">
        <v>160</v>
      </c>
      <c r="F257" s="147" t="s">
        <v>504</v>
      </c>
      <c r="I257" s="143"/>
      <c r="L257" s="31"/>
      <c r="M257" s="144"/>
      <c r="T257" s="52"/>
      <c r="AT257" s="16" t="s">
        <v>160</v>
      </c>
      <c r="AU257" s="16" t="s">
        <v>86</v>
      </c>
    </row>
    <row r="258" spans="2:65" s="12" customFormat="1" ht="10.199999999999999">
      <c r="B258" s="148"/>
      <c r="D258" s="141" t="s">
        <v>234</v>
      </c>
      <c r="E258" s="149" t="s">
        <v>19</v>
      </c>
      <c r="F258" s="150" t="s">
        <v>505</v>
      </c>
      <c r="H258" s="151">
        <v>5.4</v>
      </c>
      <c r="I258" s="152"/>
      <c r="L258" s="148"/>
      <c r="M258" s="153"/>
      <c r="T258" s="154"/>
      <c r="AT258" s="149" t="s">
        <v>234</v>
      </c>
      <c r="AU258" s="149" t="s">
        <v>86</v>
      </c>
      <c r="AV258" s="12" t="s">
        <v>86</v>
      </c>
      <c r="AW258" s="12" t="s">
        <v>37</v>
      </c>
      <c r="AX258" s="12" t="s">
        <v>84</v>
      </c>
      <c r="AY258" s="149" t="s">
        <v>149</v>
      </c>
    </row>
    <row r="259" spans="2:65" s="11" customFormat="1" ht="22.8" customHeight="1">
      <c r="B259" s="115"/>
      <c r="D259" s="116" t="s">
        <v>75</v>
      </c>
      <c r="E259" s="125" t="s">
        <v>506</v>
      </c>
      <c r="F259" s="125" t="s">
        <v>507</v>
      </c>
      <c r="I259" s="118"/>
      <c r="J259" s="126">
        <f>BK259</f>
        <v>0</v>
      </c>
      <c r="L259" s="115"/>
      <c r="M259" s="120"/>
      <c r="P259" s="121">
        <f>SUM(P260:P304)</f>
        <v>0</v>
      </c>
      <c r="R259" s="121">
        <f>SUM(R260:R304)</f>
        <v>0</v>
      </c>
      <c r="T259" s="122">
        <f>SUM(T260:T304)</f>
        <v>0</v>
      </c>
      <c r="AR259" s="116" t="s">
        <v>84</v>
      </c>
      <c r="AT259" s="123" t="s">
        <v>75</v>
      </c>
      <c r="AU259" s="123" t="s">
        <v>84</v>
      </c>
      <c r="AY259" s="116" t="s">
        <v>149</v>
      </c>
      <c r="BK259" s="124">
        <f>SUM(BK260:BK304)</f>
        <v>0</v>
      </c>
    </row>
    <row r="260" spans="2:65" s="1" customFormat="1" ht="24.15" customHeight="1">
      <c r="B260" s="31"/>
      <c r="C260" s="127" t="s">
        <v>508</v>
      </c>
      <c r="D260" s="127" t="s">
        <v>152</v>
      </c>
      <c r="E260" s="128" t="s">
        <v>509</v>
      </c>
      <c r="F260" s="129" t="s">
        <v>510</v>
      </c>
      <c r="G260" s="130" t="s">
        <v>511</v>
      </c>
      <c r="H260" s="131">
        <v>1586.653</v>
      </c>
      <c r="I260" s="132"/>
      <c r="J260" s="133">
        <f>ROUND(I260*H260,2)</f>
        <v>0</v>
      </c>
      <c r="K260" s="134"/>
      <c r="L260" s="31"/>
      <c r="M260" s="135" t="s">
        <v>19</v>
      </c>
      <c r="N260" s="136" t="s">
        <v>47</v>
      </c>
      <c r="P260" s="137">
        <f>O260*H260</f>
        <v>0</v>
      </c>
      <c r="Q260" s="137">
        <v>0</v>
      </c>
      <c r="R260" s="137">
        <f>Q260*H260</f>
        <v>0</v>
      </c>
      <c r="S260" s="137">
        <v>0</v>
      </c>
      <c r="T260" s="138">
        <f>S260*H260</f>
        <v>0</v>
      </c>
      <c r="AR260" s="139" t="s">
        <v>172</v>
      </c>
      <c r="AT260" s="139" t="s">
        <v>152</v>
      </c>
      <c r="AU260" s="139" t="s">
        <v>86</v>
      </c>
      <c r="AY260" s="16" t="s">
        <v>149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6" t="s">
        <v>84</v>
      </c>
      <c r="BK260" s="140">
        <f>ROUND(I260*H260,2)</f>
        <v>0</v>
      </c>
      <c r="BL260" s="16" t="s">
        <v>172</v>
      </c>
      <c r="BM260" s="139" t="s">
        <v>512</v>
      </c>
    </row>
    <row r="261" spans="2:65" s="1" customFormat="1" ht="17.399999999999999">
      <c r="B261" s="31"/>
      <c r="D261" s="141" t="s">
        <v>157</v>
      </c>
      <c r="F261" s="142" t="s">
        <v>513</v>
      </c>
      <c r="I261" s="143"/>
      <c r="L261" s="31"/>
      <c r="M261" s="144"/>
      <c r="T261" s="52"/>
      <c r="AT261" s="16" t="s">
        <v>157</v>
      </c>
      <c r="AU261" s="16" t="s">
        <v>86</v>
      </c>
    </row>
    <row r="262" spans="2:65" s="1" customFormat="1" ht="10.199999999999999">
      <c r="B262" s="31"/>
      <c r="D262" s="145" t="s">
        <v>158</v>
      </c>
      <c r="F262" s="146" t="s">
        <v>514</v>
      </c>
      <c r="I262" s="143"/>
      <c r="L262" s="31"/>
      <c r="M262" s="144"/>
      <c r="T262" s="52"/>
      <c r="AT262" s="16" t="s">
        <v>158</v>
      </c>
      <c r="AU262" s="16" t="s">
        <v>86</v>
      </c>
    </row>
    <row r="263" spans="2:65" s="12" customFormat="1" ht="10.199999999999999">
      <c r="B263" s="148"/>
      <c r="D263" s="141" t="s">
        <v>234</v>
      </c>
      <c r="E263" s="149" t="s">
        <v>19</v>
      </c>
      <c r="F263" s="150" t="s">
        <v>515</v>
      </c>
      <c r="H263" s="151">
        <v>1586.653</v>
      </c>
      <c r="I263" s="152"/>
      <c r="L263" s="148"/>
      <c r="M263" s="153"/>
      <c r="T263" s="154"/>
      <c r="AT263" s="149" t="s">
        <v>234</v>
      </c>
      <c r="AU263" s="149" t="s">
        <v>86</v>
      </c>
      <c r="AV263" s="12" t="s">
        <v>86</v>
      </c>
      <c r="AW263" s="12" t="s">
        <v>37</v>
      </c>
      <c r="AX263" s="12" t="s">
        <v>84</v>
      </c>
      <c r="AY263" s="149" t="s">
        <v>149</v>
      </c>
    </row>
    <row r="264" spans="2:65" s="1" customFormat="1" ht="24.15" customHeight="1">
      <c r="B264" s="31"/>
      <c r="C264" s="127" t="s">
        <v>380</v>
      </c>
      <c r="D264" s="127" t="s">
        <v>152</v>
      </c>
      <c r="E264" s="128" t="s">
        <v>516</v>
      </c>
      <c r="F264" s="129" t="s">
        <v>517</v>
      </c>
      <c r="G264" s="130" t="s">
        <v>511</v>
      </c>
      <c r="H264" s="131">
        <v>7933.2650000000003</v>
      </c>
      <c r="I264" s="132"/>
      <c r="J264" s="133">
        <f>ROUND(I264*H264,2)</f>
        <v>0</v>
      </c>
      <c r="K264" s="134"/>
      <c r="L264" s="31"/>
      <c r="M264" s="135" t="s">
        <v>19</v>
      </c>
      <c r="N264" s="136" t="s">
        <v>47</v>
      </c>
      <c r="P264" s="137">
        <f>O264*H264</f>
        <v>0</v>
      </c>
      <c r="Q264" s="137">
        <v>0</v>
      </c>
      <c r="R264" s="137">
        <f>Q264*H264</f>
        <v>0</v>
      </c>
      <c r="S264" s="137">
        <v>0</v>
      </c>
      <c r="T264" s="138">
        <f>S264*H264</f>
        <v>0</v>
      </c>
      <c r="AR264" s="139" t="s">
        <v>172</v>
      </c>
      <c r="AT264" s="139" t="s">
        <v>152</v>
      </c>
      <c r="AU264" s="139" t="s">
        <v>86</v>
      </c>
      <c r="AY264" s="16" t="s">
        <v>149</v>
      </c>
      <c r="BE264" s="140">
        <f>IF(N264="základní",J264,0)</f>
        <v>0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6" t="s">
        <v>84</v>
      </c>
      <c r="BK264" s="140">
        <f>ROUND(I264*H264,2)</f>
        <v>0</v>
      </c>
      <c r="BL264" s="16" t="s">
        <v>172</v>
      </c>
      <c r="BM264" s="139" t="s">
        <v>518</v>
      </c>
    </row>
    <row r="265" spans="2:65" s="1" customFormat="1" ht="26.1">
      <c r="B265" s="31"/>
      <c r="D265" s="141" t="s">
        <v>157</v>
      </c>
      <c r="F265" s="142" t="s">
        <v>519</v>
      </c>
      <c r="I265" s="143"/>
      <c r="L265" s="31"/>
      <c r="M265" s="144"/>
      <c r="T265" s="52"/>
      <c r="AT265" s="16" t="s">
        <v>157</v>
      </c>
      <c r="AU265" s="16" t="s">
        <v>86</v>
      </c>
    </row>
    <row r="266" spans="2:65" s="1" customFormat="1" ht="10.199999999999999">
      <c r="B266" s="31"/>
      <c r="D266" s="145" t="s">
        <v>158</v>
      </c>
      <c r="F266" s="146" t="s">
        <v>520</v>
      </c>
      <c r="I266" s="143"/>
      <c r="L266" s="31"/>
      <c r="M266" s="144"/>
      <c r="T266" s="52"/>
      <c r="AT266" s="16" t="s">
        <v>158</v>
      </c>
      <c r="AU266" s="16" t="s">
        <v>86</v>
      </c>
    </row>
    <row r="267" spans="2:65" s="1" customFormat="1" ht="18">
      <c r="B267" s="31"/>
      <c r="D267" s="141" t="s">
        <v>160</v>
      </c>
      <c r="F267" s="147" t="s">
        <v>521</v>
      </c>
      <c r="I267" s="143"/>
      <c r="L267" s="31"/>
      <c r="M267" s="144"/>
      <c r="T267" s="52"/>
      <c r="AT267" s="16" t="s">
        <v>160</v>
      </c>
      <c r="AU267" s="16" t="s">
        <v>86</v>
      </c>
    </row>
    <row r="268" spans="2:65" s="12" customFormat="1" ht="10.199999999999999">
      <c r="B268" s="148"/>
      <c r="D268" s="141" t="s">
        <v>234</v>
      </c>
      <c r="E268" s="149" t="s">
        <v>19</v>
      </c>
      <c r="F268" s="150" t="s">
        <v>522</v>
      </c>
      <c r="H268" s="151">
        <v>1586.653</v>
      </c>
      <c r="I268" s="152"/>
      <c r="L268" s="148"/>
      <c r="M268" s="153"/>
      <c r="T268" s="154"/>
      <c r="AT268" s="149" t="s">
        <v>234</v>
      </c>
      <c r="AU268" s="149" t="s">
        <v>86</v>
      </c>
      <c r="AV268" s="12" t="s">
        <v>86</v>
      </c>
      <c r="AW268" s="12" t="s">
        <v>37</v>
      </c>
      <c r="AX268" s="12" t="s">
        <v>84</v>
      </c>
      <c r="AY268" s="149" t="s">
        <v>149</v>
      </c>
    </row>
    <row r="269" spans="2:65" s="12" customFormat="1" ht="10.199999999999999">
      <c r="B269" s="148"/>
      <c r="D269" s="141" t="s">
        <v>234</v>
      </c>
      <c r="F269" s="150" t="s">
        <v>523</v>
      </c>
      <c r="H269" s="151">
        <v>7933.2650000000003</v>
      </c>
      <c r="I269" s="152"/>
      <c r="L269" s="148"/>
      <c r="M269" s="153"/>
      <c r="T269" s="154"/>
      <c r="AT269" s="149" t="s">
        <v>234</v>
      </c>
      <c r="AU269" s="149" t="s">
        <v>86</v>
      </c>
      <c r="AV269" s="12" t="s">
        <v>86</v>
      </c>
      <c r="AW269" s="12" t="s">
        <v>4</v>
      </c>
      <c r="AX269" s="12" t="s">
        <v>84</v>
      </c>
      <c r="AY269" s="149" t="s">
        <v>149</v>
      </c>
    </row>
    <row r="270" spans="2:65" s="1" customFormat="1" ht="33" customHeight="1">
      <c r="B270" s="31"/>
      <c r="C270" s="127" t="s">
        <v>524</v>
      </c>
      <c r="D270" s="127" t="s">
        <v>152</v>
      </c>
      <c r="E270" s="128" t="s">
        <v>525</v>
      </c>
      <c r="F270" s="129" t="s">
        <v>526</v>
      </c>
      <c r="G270" s="130" t="s">
        <v>511</v>
      </c>
      <c r="H270" s="131">
        <v>810.67899999999997</v>
      </c>
      <c r="I270" s="132"/>
      <c r="J270" s="133">
        <f>ROUND(I270*H270,2)</f>
        <v>0</v>
      </c>
      <c r="K270" s="134"/>
      <c r="L270" s="31"/>
      <c r="M270" s="135" t="s">
        <v>19</v>
      </c>
      <c r="N270" s="136" t="s">
        <v>47</v>
      </c>
      <c r="P270" s="137">
        <f>O270*H270</f>
        <v>0</v>
      </c>
      <c r="Q270" s="137">
        <v>0</v>
      </c>
      <c r="R270" s="137">
        <f>Q270*H270</f>
        <v>0</v>
      </c>
      <c r="S270" s="137">
        <v>0</v>
      </c>
      <c r="T270" s="138">
        <f>S270*H270</f>
        <v>0</v>
      </c>
      <c r="AR270" s="139" t="s">
        <v>172</v>
      </c>
      <c r="AT270" s="139" t="s">
        <v>152</v>
      </c>
      <c r="AU270" s="139" t="s">
        <v>86</v>
      </c>
      <c r="AY270" s="16" t="s">
        <v>149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6" t="s">
        <v>84</v>
      </c>
      <c r="BK270" s="140">
        <f>ROUND(I270*H270,2)</f>
        <v>0</v>
      </c>
      <c r="BL270" s="16" t="s">
        <v>172</v>
      </c>
      <c r="BM270" s="139" t="s">
        <v>527</v>
      </c>
    </row>
    <row r="271" spans="2:65" s="1" customFormat="1" ht="17.399999999999999">
      <c r="B271" s="31"/>
      <c r="D271" s="141" t="s">
        <v>157</v>
      </c>
      <c r="F271" s="142" t="s">
        <v>528</v>
      </c>
      <c r="I271" s="143"/>
      <c r="L271" s="31"/>
      <c r="M271" s="144"/>
      <c r="T271" s="52"/>
      <c r="AT271" s="16" t="s">
        <v>157</v>
      </c>
      <c r="AU271" s="16" t="s">
        <v>86</v>
      </c>
    </row>
    <row r="272" spans="2:65" s="1" customFormat="1" ht="10.199999999999999">
      <c r="B272" s="31"/>
      <c r="D272" s="145" t="s">
        <v>158</v>
      </c>
      <c r="F272" s="146" t="s">
        <v>529</v>
      </c>
      <c r="I272" s="143"/>
      <c r="L272" s="31"/>
      <c r="M272" s="144"/>
      <c r="T272" s="52"/>
      <c r="AT272" s="16" t="s">
        <v>158</v>
      </c>
      <c r="AU272" s="16" t="s">
        <v>86</v>
      </c>
    </row>
    <row r="273" spans="2:65" s="12" customFormat="1" ht="10.199999999999999">
      <c r="B273" s="148"/>
      <c r="D273" s="141" t="s">
        <v>234</v>
      </c>
      <c r="E273" s="149" t="s">
        <v>19</v>
      </c>
      <c r="F273" s="150" t="s">
        <v>530</v>
      </c>
      <c r="H273" s="151">
        <v>53.52</v>
      </c>
      <c r="I273" s="152"/>
      <c r="L273" s="148"/>
      <c r="M273" s="153"/>
      <c r="T273" s="154"/>
      <c r="AT273" s="149" t="s">
        <v>234</v>
      </c>
      <c r="AU273" s="149" t="s">
        <v>86</v>
      </c>
      <c r="AV273" s="12" t="s">
        <v>86</v>
      </c>
      <c r="AW273" s="12" t="s">
        <v>37</v>
      </c>
      <c r="AX273" s="12" t="s">
        <v>76</v>
      </c>
      <c r="AY273" s="149" t="s">
        <v>149</v>
      </c>
    </row>
    <row r="274" spans="2:65" s="12" customFormat="1" ht="10.199999999999999">
      <c r="B274" s="148"/>
      <c r="D274" s="141" t="s">
        <v>234</v>
      </c>
      <c r="E274" s="149" t="s">
        <v>19</v>
      </c>
      <c r="F274" s="150" t="s">
        <v>531</v>
      </c>
      <c r="H274" s="151">
        <v>11.5</v>
      </c>
      <c r="I274" s="152"/>
      <c r="L274" s="148"/>
      <c r="M274" s="153"/>
      <c r="T274" s="154"/>
      <c r="AT274" s="149" t="s">
        <v>234</v>
      </c>
      <c r="AU274" s="149" t="s">
        <v>86</v>
      </c>
      <c r="AV274" s="12" t="s">
        <v>86</v>
      </c>
      <c r="AW274" s="12" t="s">
        <v>37</v>
      </c>
      <c r="AX274" s="12" t="s">
        <v>76</v>
      </c>
      <c r="AY274" s="149" t="s">
        <v>149</v>
      </c>
    </row>
    <row r="275" spans="2:65" s="12" customFormat="1" ht="10.199999999999999">
      <c r="B275" s="148"/>
      <c r="D275" s="141" t="s">
        <v>234</v>
      </c>
      <c r="E275" s="149" t="s">
        <v>19</v>
      </c>
      <c r="F275" s="150" t="s">
        <v>532</v>
      </c>
      <c r="H275" s="151">
        <v>719.67</v>
      </c>
      <c r="I275" s="152"/>
      <c r="L275" s="148"/>
      <c r="M275" s="153"/>
      <c r="T275" s="154"/>
      <c r="AT275" s="149" t="s">
        <v>234</v>
      </c>
      <c r="AU275" s="149" t="s">
        <v>86</v>
      </c>
      <c r="AV275" s="12" t="s">
        <v>86</v>
      </c>
      <c r="AW275" s="12" t="s">
        <v>37</v>
      </c>
      <c r="AX275" s="12" t="s">
        <v>76</v>
      </c>
      <c r="AY275" s="149" t="s">
        <v>149</v>
      </c>
    </row>
    <row r="276" spans="2:65" s="12" customFormat="1" ht="10.199999999999999">
      <c r="B276" s="148"/>
      <c r="D276" s="141" t="s">
        <v>234</v>
      </c>
      <c r="E276" s="149" t="s">
        <v>19</v>
      </c>
      <c r="F276" s="150" t="s">
        <v>533</v>
      </c>
      <c r="H276" s="151">
        <v>1.0109999999999999</v>
      </c>
      <c r="I276" s="152"/>
      <c r="L276" s="148"/>
      <c r="M276" s="153"/>
      <c r="T276" s="154"/>
      <c r="AT276" s="149" t="s">
        <v>234</v>
      </c>
      <c r="AU276" s="149" t="s">
        <v>86</v>
      </c>
      <c r="AV276" s="12" t="s">
        <v>86</v>
      </c>
      <c r="AW276" s="12" t="s">
        <v>37</v>
      </c>
      <c r="AX276" s="12" t="s">
        <v>76</v>
      </c>
      <c r="AY276" s="149" t="s">
        <v>149</v>
      </c>
    </row>
    <row r="277" spans="2:65" s="12" customFormat="1" ht="10.199999999999999">
      <c r="B277" s="148"/>
      <c r="D277" s="141" t="s">
        <v>234</v>
      </c>
      <c r="E277" s="149" t="s">
        <v>19</v>
      </c>
      <c r="F277" s="150" t="s">
        <v>534</v>
      </c>
      <c r="H277" s="151">
        <v>24.978000000000002</v>
      </c>
      <c r="I277" s="152"/>
      <c r="L277" s="148"/>
      <c r="M277" s="153"/>
      <c r="T277" s="154"/>
      <c r="AT277" s="149" t="s">
        <v>234</v>
      </c>
      <c r="AU277" s="149" t="s">
        <v>86</v>
      </c>
      <c r="AV277" s="12" t="s">
        <v>86</v>
      </c>
      <c r="AW277" s="12" t="s">
        <v>37</v>
      </c>
      <c r="AX277" s="12" t="s">
        <v>76</v>
      </c>
      <c r="AY277" s="149" t="s">
        <v>149</v>
      </c>
    </row>
    <row r="278" spans="2:65" s="13" customFormat="1" ht="10.199999999999999">
      <c r="B278" s="158"/>
      <c r="D278" s="141" t="s">
        <v>234</v>
      </c>
      <c r="E278" s="159" t="s">
        <v>19</v>
      </c>
      <c r="F278" s="160" t="s">
        <v>299</v>
      </c>
      <c r="H278" s="161">
        <v>810.67899999999997</v>
      </c>
      <c r="I278" s="162"/>
      <c r="L278" s="158"/>
      <c r="M278" s="163"/>
      <c r="T278" s="164"/>
      <c r="AT278" s="159" t="s">
        <v>234</v>
      </c>
      <c r="AU278" s="159" t="s">
        <v>86</v>
      </c>
      <c r="AV278" s="13" t="s">
        <v>172</v>
      </c>
      <c r="AW278" s="13" t="s">
        <v>37</v>
      </c>
      <c r="AX278" s="13" t="s">
        <v>84</v>
      </c>
      <c r="AY278" s="159" t="s">
        <v>149</v>
      </c>
    </row>
    <row r="279" spans="2:65" s="1" customFormat="1" ht="37.799999999999997" customHeight="1">
      <c r="B279" s="31"/>
      <c r="C279" s="127" t="s">
        <v>535</v>
      </c>
      <c r="D279" s="127" t="s">
        <v>152</v>
      </c>
      <c r="E279" s="128" t="s">
        <v>536</v>
      </c>
      <c r="F279" s="129" t="s">
        <v>537</v>
      </c>
      <c r="G279" s="130" t="s">
        <v>511</v>
      </c>
      <c r="H279" s="131">
        <v>23.5</v>
      </c>
      <c r="I279" s="132"/>
      <c r="J279" s="133">
        <f>ROUND(I279*H279,2)</f>
        <v>0</v>
      </c>
      <c r="K279" s="134"/>
      <c r="L279" s="31"/>
      <c r="M279" s="135" t="s">
        <v>19</v>
      </c>
      <c r="N279" s="136" t="s">
        <v>47</v>
      </c>
      <c r="P279" s="137">
        <f>O279*H279</f>
        <v>0</v>
      </c>
      <c r="Q279" s="137">
        <v>0</v>
      </c>
      <c r="R279" s="137">
        <f>Q279*H279</f>
        <v>0</v>
      </c>
      <c r="S279" s="137">
        <v>0</v>
      </c>
      <c r="T279" s="138">
        <f>S279*H279</f>
        <v>0</v>
      </c>
      <c r="AR279" s="139" t="s">
        <v>172</v>
      </c>
      <c r="AT279" s="139" t="s">
        <v>152</v>
      </c>
      <c r="AU279" s="139" t="s">
        <v>86</v>
      </c>
      <c r="AY279" s="16" t="s">
        <v>149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6" t="s">
        <v>84</v>
      </c>
      <c r="BK279" s="140">
        <f>ROUND(I279*H279,2)</f>
        <v>0</v>
      </c>
      <c r="BL279" s="16" t="s">
        <v>172</v>
      </c>
      <c r="BM279" s="139" t="s">
        <v>538</v>
      </c>
    </row>
    <row r="280" spans="2:65" s="1" customFormat="1" ht="26.1">
      <c r="B280" s="31"/>
      <c r="D280" s="141" t="s">
        <v>157</v>
      </c>
      <c r="F280" s="142" t="s">
        <v>539</v>
      </c>
      <c r="I280" s="143"/>
      <c r="L280" s="31"/>
      <c r="M280" s="144"/>
      <c r="T280" s="52"/>
      <c r="AT280" s="16" t="s">
        <v>157</v>
      </c>
      <c r="AU280" s="16" t="s">
        <v>86</v>
      </c>
    </row>
    <row r="281" spans="2:65" s="1" customFormat="1" ht="10.199999999999999">
      <c r="B281" s="31"/>
      <c r="D281" s="145" t="s">
        <v>158</v>
      </c>
      <c r="F281" s="146" t="s">
        <v>540</v>
      </c>
      <c r="I281" s="143"/>
      <c r="L281" s="31"/>
      <c r="M281" s="144"/>
      <c r="T281" s="52"/>
      <c r="AT281" s="16" t="s">
        <v>158</v>
      </c>
      <c r="AU281" s="16" t="s">
        <v>86</v>
      </c>
    </row>
    <row r="282" spans="2:65" s="12" customFormat="1" ht="10.199999999999999">
      <c r="B282" s="148"/>
      <c r="D282" s="141" t="s">
        <v>234</v>
      </c>
      <c r="E282" s="149" t="s">
        <v>19</v>
      </c>
      <c r="F282" s="150" t="s">
        <v>541</v>
      </c>
      <c r="H282" s="151">
        <v>10</v>
      </c>
      <c r="I282" s="152"/>
      <c r="L282" s="148"/>
      <c r="M282" s="153"/>
      <c r="T282" s="154"/>
      <c r="AT282" s="149" t="s">
        <v>234</v>
      </c>
      <c r="AU282" s="149" t="s">
        <v>86</v>
      </c>
      <c r="AV282" s="12" t="s">
        <v>86</v>
      </c>
      <c r="AW282" s="12" t="s">
        <v>37</v>
      </c>
      <c r="AX282" s="12" t="s">
        <v>76</v>
      </c>
      <c r="AY282" s="149" t="s">
        <v>149</v>
      </c>
    </row>
    <row r="283" spans="2:65" s="12" customFormat="1" ht="10.199999999999999">
      <c r="B283" s="148"/>
      <c r="D283" s="141" t="s">
        <v>234</v>
      </c>
      <c r="E283" s="149" t="s">
        <v>19</v>
      </c>
      <c r="F283" s="150" t="s">
        <v>542</v>
      </c>
      <c r="H283" s="151">
        <v>13.5</v>
      </c>
      <c r="I283" s="152"/>
      <c r="L283" s="148"/>
      <c r="M283" s="153"/>
      <c r="T283" s="154"/>
      <c r="AT283" s="149" t="s">
        <v>234</v>
      </c>
      <c r="AU283" s="149" t="s">
        <v>86</v>
      </c>
      <c r="AV283" s="12" t="s">
        <v>86</v>
      </c>
      <c r="AW283" s="12" t="s">
        <v>37</v>
      </c>
      <c r="AX283" s="12" t="s">
        <v>76</v>
      </c>
      <c r="AY283" s="149" t="s">
        <v>149</v>
      </c>
    </row>
    <row r="284" spans="2:65" s="13" customFormat="1" ht="10.199999999999999">
      <c r="B284" s="158"/>
      <c r="D284" s="141" t="s">
        <v>234</v>
      </c>
      <c r="E284" s="159" t="s">
        <v>19</v>
      </c>
      <c r="F284" s="160" t="s">
        <v>299</v>
      </c>
      <c r="H284" s="161">
        <v>23.5</v>
      </c>
      <c r="I284" s="162"/>
      <c r="L284" s="158"/>
      <c r="M284" s="163"/>
      <c r="T284" s="164"/>
      <c r="AT284" s="159" t="s">
        <v>234</v>
      </c>
      <c r="AU284" s="159" t="s">
        <v>86</v>
      </c>
      <c r="AV284" s="13" t="s">
        <v>172</v>
      </c>
      <c r="AW284" s="13" t="s">
        <v>37</v>
      </c>
      <c r="AX284" s="13" t="s">
        <v>84</v>
      </c>
      <c r="AY284" s="159" t="s">
        <v>149</v>
      </c>
    </row>
    <row r="285" spans="2:65" s="1" customFormat="1" ht="24.15" customHeight="1">
      <c r="B285" s="31"/>
      <c r="C285" s="127" t="s">
        <v>543</v>
      </c>
      <c r="D285" s="127" t="s">
        <v>152</v>
      </c>
      <c r="E285" s="128" t="s">
        <v>544</v>
      </c>
      <c r="F285" s="129" t="s">
        <v>545</v>
      </c>
      <c r="G285" s="130" t="s">
        <v>511</v>
      </c>
      <c r="H285" s="131">
        <v>261.75799999999998</v>
      </c>
      <c r="I285" s="132"/>
      <c r="J285" s="133">
        <f>ROUND(I285*H285,2)</f>
        <v>0</v>
      </c>
      <c r="K285" s="134"/>
      <c r="L285" s="31"/>
      <c r="M285" s="135" t="s">
        <v>19</v>
      </c>
      <c r="N285" s="136" t="s">
        <v>47</v>
      </c>
      <c r="P285" s="137">
        <f>O285*H285</f>
        <v>0</v>
      </c>
      <c r="Q285" s="137">
        <v>0</v>
      </c>
      <c r="R285" s="137">
        <f>Q285*H285</f>
        <v>0</v>
      </c>
      <c r="S285" s="137">
        <v>0</v>
      </c>
      <c r="T285" s="138">
        <f>S285*H285</f>
        <v>0</v>
      </c>
      <c r="AR285" s="139" t="s">
        <v>172</v>
      </c>
      <c r="AT285" s="139" t="s">
        <v>152</v>
      </c>
      <c r="AU285" s="139" t="s">
        <v>86</v>
      </c>
      <c r="AY285" s="16" t="s">
        <v>149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6" t="s">
        <v>84</v>
      </c>
      <c r="BK285" s="140">
        <f>ROUND(I285*H285,2)</f>
        <v>0</v>
      </c>
      <c r="BL285" s="16" t="s">
        <v>172</v>
      </c>
      <c r="BM285" s="139" t="s">
        <v>546</v>
      </c>
    </row>
    <row r="286" spans="2:65" s="1" customFormat="1" ht="17.399999999999999">
      <c r="B286" s="31"/>
      <c r="D286" s="141" t="s">
        <v>157</v>
      </c>
      <c r="F286" s="142" t="s">
        <v>547</v>
      </c>
      <c r="I286" s="143"/>
      <c r="L286" s="31"/>
      <c r="M286" s="144"/>
      <c r="T286" s="52"/>
      <c r="AT286" s="16" t="s">
        <v>157</v>
      </c>
      <c r="AU286" s="16" t="s">
        <v>86</v>
      </c>
    </row>
    <row r="287" spans="2:65" s="1" customFormat="1" ht="10.199999999999999">
      <c r="B287" s="31"/>
      <c r="D287" s="145" t="s">
        <v>158</v>
      </c>
      <c r="F287" s="146" t="s">
        <v>548</v>
      </c>
      <c r="I287" s="143"/>
      <c r="L287" s="31"/>
      <c r="M287" s="144"/>
      <c r="T287" s="52"/>
      <c r="AT287" s="16" t="s">
        <v>158</v>
      </c>
      <c r="AU287" s="16" t="s">
        <v>86</v>
      </c>
    </row>
    <row r="288" spans="2:65" s="12" customFormat="1" ht="10.199999999999999">
      <c r="B288" s="148"/>
      <c r="D288" s="141" t="s">
        <v>234</v>
      </c>
      <c r="E288" s="149" t="s">
        <v>19</v>
      </c>
      <c r="F288" s="150" t="s">
        <v>549</v>
      </c>
      <c r="H288" s="151">
        <v>225.2</v>
      </c>
      <c r="I288" s="152"/>
      <c r="L288" s="148"/>
      <c r="M288" s="153"/>
      <c r="T288" s="154"/>
      <c r="AT288" s="149" t="s">
        <v>234</v>
      </c>
      <c r="AU288" s="149" t="s">
        <v>86</v>
      </c>
      <c r="AV288" s="12" t="s">
        <v>86</v>
      </c>
      <c r="AW288" s="12" t="s">
        <v>37</v>
      </c>
      <c r="AX288" s="12" t="s">
        <v>76</v>
      </c>
      <c r="AY288" s="149" t="s">
        <v>149</v>
      </c>
    </row>
    <row r="289" spans="2:65" s="12" customFormat="1" ht="10.199999999999999">
      <c r="B289" s="148"/>
      <c r="D289" s="141" t="s">
        <v>234</v>
      </c>
      <c r="E289" s="149" t="s">
        <v>19</v>
      </c>
      <c r="F289" s="150" t="s">
        <v>550</v>
      </c>
      <c r="H289" s="151">
        <v>12.54</v>
      </c>
      <c r="I289" s="152"/>
      <c r="L289" s="148"/>
      <c r="M289" s="153"/>
      <c r="T289" s="154"/>
      <c r="AT289" s="149" t="s">
        <v>234</v>
      </c>
      <c r="AU289" s="149" t="s">
        <v>86</v>
      </c>
      <c r="AV289" s="12" t="s">
        <v>86</v>
      </c>
      <c r="AW289" s="12" t="s">
        <v>37</v>
      </c>
      <c r="AX289" s="12" t="s">
        <v>76</v>
      </c>
      <c r="AY289" s="149" t="s">
        <v>149</v>
      </c>
    </row>
    <row r="290" spans="2:65" s="12" customFormat="1" ht="10.199999999999999">
      <c r="B290" s="148"/>
      <c r="D290" s="141" t="s">
        <v>234</v>
      </c>
      <c r="E290" s="149" t="s">
        <v>19</v>
      </c>
      <c r="F290" s="150" t="s">
        <v>551</v>
      </c>
      <c r="H290" s="151">
        <v>14.976000000000001</v>
      </c>
      <c r="I290" s="152"/>
      <c r="L290" s="148"/>
      <c r="M290" s="153"/>
      <c r="T290" s="154"/>
      <c r="AT290" s="149" t="s">
        <v>234</v>
      </c>
      <c r="AU290" s="149" t="s">
        <v>86</v>
      </c>
      <c r="AV290" s="12" t="s">
        <v>86</v>
      </c>
      <c r="AW290" s="12" t="s">
        <v>37</v>
      </c>
      <c r="AX290" s="12" t="s">
        <v>76</v>
      </c>
      <c r="AY290" s="149" t="s">
        <v>149</v>
      </c>
    </row>
    <row r="291" spans="2:65" s="12" customFormat="1" ht="10.199999999999999">
      <c r="B291" s="148"/>
      <c r="D291" s="141" t="s">
        <v>234</v>
      </c>
      <c r="E291" s="149" t="s">
        <v>19</v>
      </c>
      <c r="F291" s="150" t="s">
        <v>552</v>
      </c>
      <c r="H291" s="151">
        <v>9.0419999999999998</v>
      </c>
      <c r="I291" s="152"/>
      <c r="L291" s="148"/>
      <c r="M291" s="153"/>
      <c r="T291" s="154"/>
      <c r="AT291" s="149" t="s">
        <v>234</v>
      </c>
      <c r="AU291" s="149" t="s">
        <v>86</v>
      </c>
      <c r="AV291" s="12" t="s">
        <v>86</v>
      </c>
      <c r="AW291" s="12" t="s">
        <v>37</v>
      </c>
      <c r="AX291" s="12" t="s">
        <v>76</v>
      </c>
      <c r="AY291" s="149" t="s">
        <v>149</v>
      </c>
    </row>
    <row r="292" spans="2:65" s="13" customFormat="1" ht="10.199999999999999">
      <c r="B292" s="158"/>
      <c r="D292" s="141" t="s">
        <v>234</v>
      </c>
      <c r="E292" s="159" t="s">
        <v>19</v>
      </c>
      <c r="F292" s="160" t="s">
        <v>299</v>
      </c>
      <c r="H292" s="161">
        <v>261.75799999999998</v>
      </c>
      <c r="I292" s="162"/>
      <c r="L292" s="158"/>
      <c r="M292" s="163"/>
      <c r="T292" s="164"/>
      <c r="AT292" s="159" t="s">
        <v>234</v>
      </c>
      <c r="AU292" s="159" t="s">
        <v>86</v>
      </c>
      <c r="AV292" s="13" t="s">
        <v>172</v>
      </c>
      <c r="AW292" s="13" t="s">
        <v>37</v>
      </c>
      <c r="AX292" s="13" t="s">
        <v>84</v>
      </c>
      <c r="AY292" s="159" t="s">
        <v>149</v>
      </c>
    </row>
    <row r="293" spans="2:65" s="1" customFormat="1" ht="33" customHeight="1">
      <c r="B293" s="31"/>
      <c r="C293" s="127" t="s">
        <v>553</v>
      </c>
      <c r="D293" s="127" t="s">
        <v>152</v>
      </c>
      <c r="E293" s="128" t="s">
        <v>554</v>
      </c>
      <c r="F293" s="129" t="s">
        <v>555</v>
      </c>
      <c r="G293" s="130" t="s">
        <v>511</v>
      </c>
      <c r="H293" s="131">
        <v>25.356000000000002</v>
      </c>
      <c r="I293" s="132"/>
      <c r="J293" s="133">
        <f>ROUND(I293*H293,2)</f>
        <v>0</v>
      </c>
      <c r="K293" s="134"/>
      <c r="L293" s="31"/>
      <c r="M293" s="135" t="s">
        <v>19</v>
      </c>
      <c r="N293" s="136" t="s">
        <v>47</v>
      </c>
      <c r="P293" s="137">
        <f>O293*H293</f>
        <v>0</v>
      </c>
      <c r="Q293" s="137">
        <v>0</v>
      </c>
      <c r="R293" s="137">
        <f>Q293*H293</f>
        <v>0</v>
      </c>
      <c r="S293" s="137">
        <v>0</v>
      </c>
      <c r="T293" s="138">
        <f>S293*H293</f>
        <v>0</v>
      </c>
      <c r="AR293" s="139" t="s">
        <v>172</v>
      </c>
      <c r="AT293" s="139" t="s">
        <v>152</v>
      </c>
      <c r="AU293" s="139" t="s">
        <v>86</v>
      </c>
      <c r="AY293" s="16" t="s">
        <v>149</v>
      </c>
      <c r="BE293" s="140">
        <f>IF(N293="základní",J293,0)</f>
        <v>0</v>
      </c>
      <c r="BF293" s="140">
        <f>IF(N293="snížená",J293,0)</f>
        <v>0</v>
      </c>
      <c r="BG293" s="140">
        <f>IF(N293="zákl. přenesená",J293,0)</f>
        <v>0</v>
      </c>
      <c r="BH293" s="140">
        <f>IF(N293="sníž. přenesená",J293,0)</f>
        <v>0</v>
      </c>
      <c r="BI293" s="140">
        <f>IF(N293="nulová",J293,0)</f>
        <v>0</v>
      </c>
      <c r="BJ293" s="16" t="s">
        <v>84</v>
      </c>
      <c r="BK293" s="140">
        <f>ROUND(I293*H293,2)</f>
        <v>0</v>
      </c>
      <c r="BL293" s="16" t="s">
        <v>172</v>
      </c>
      <c r="BM293" s="139" t="s">
        <v>556</v>
      </c>
    </row>
    <row r="294" spans="2:65" s="1" customFormat="1" ht="17.399999999999999">
      <c r="B294" s="31"/>
      <c r="D294" s="141" t="s">
        <v>157</v>
      </c>
      <c r="F294" s="142" t="s">
        <v>557</v>
      </c>
      <c r="I294" s="143"/>
      <c r="L294" s="31"/>
      <c r="M294" s="144"/>
      <c r="T294" s="52"/>
      <c r="AT294" s="16" t="s">
        <v>157</v>
      </c>
      <c r="AU294" s="16" t="s">
        <v>86</v>
      </c>
    </row>
    <row r="295" spans="2:65" s="1" customFormat="1" ht="10.199999999999999">
      <c r="B295" s="31"/>
      <c r="D295" s="145" t="s">
        <v>158</v>
      </c>
      <c r="F295" s="146" t="s">
        <v>558</v>
      </c>
      <c r="I295" s="143"/>
      <c r="L295" s="31"/>
      <c r="M295" s="144"/>
      <c r="T295" s="52"/>
      <c r="AT295" s="16" t="s">
        <v>158</v>
      </c>
      <c r="AU295" s="16" t="s">
        <v>86</v>
      </c>
    </row>
    <row r="296" spans="2:65" s="12" customFormat="1" ht="10.199999999999999">
      <c r="B296" s="148"/>
      <c r="D296" s="141" t="s">
        <v>234</v>
      </c>
      <c r="E296" s="149" t="s">
        <v>19</v>
      </c>
      <c r="F296" s="150" t="s">
        <v>559</v>
      </c>
      <c r="H296" s="151">
        <v>0.1</v>
      </c>
      <c r="I296" s="152"/>
      <c r="L296" s="148"/>
      <c r="M296" s="153"/>
      <c r="T296" s="154"/>
      <c r="AT296" s="149" t="s">
        <v>234</v>
      </c>
      <c r="AU296" s="149" t="s">
        <v>86</v>
      </c>
      <c r="AV296" s="12" t="s">
        <v>86</v>
      </c>
      <c r="AW296" s="12" t="s">
        <v>37</v>
      </c>
      <c r="AX296" s="12" t="s">
        <v>76</v>
      </c>
      <c r="AY296" s="149" t="s">
        <v>149</v>
      </c>
    </row>
    <row r="297" spans="2:65" s="12" customFormat="1" ht="10.199999999999999">
      <c r="B297" s="148"/>
      <c r="D297" s="141" t="s">
        <v>234</v>
      </c>
      <c r="E297" s="149" t="s">
        <v>19</v>
      </c>
      <c r="F297" s="150" t="s">
        <v>560</v>
      </c>
      <c r="H297" s="151">
        <v>25.256</v>
      </c>
      <c r="I297" s="152"/>
      <c r="L297" s="148"/>
      <c r="M297" s="153"/>
      <c r="T297" s="154"/>
      <c r="AT297" s="149" t="s">
        <v>234</v>
      </c>
      <c r="AU297" s="149" t="s">
        <v>86</v>
      </c>
      <c r="AV297" s="12" t="s">
        <v>86</v>
      </c>
      <c r="AW297" s="12" t="s">
        <v>37</v>
      </c>
      <c r="AX297" s="12" t="s">
        <v>76</v>
      </c>
      <c r="AY297" s="149" t="s">
        <v>149</v>
      </c>
    </row>
    <row r="298" spans="2:65" s="13" customFormat="1" ht="10.199999999999999">
      <c r="B298" s="158"/>
      <c r="D298" s="141" t="s">
        <v>234</v>
      </c>
      <c r="E298" s="159" t="s">
        <v>19</v>
      </c>
      <c r="F298" s="160" t="s">
        <v>299</v>
      </c>
      <c r="H298" s="161">
        <v>25.356000000000002</v>
      </c>
      <c r="I298" s="162"/>
      <c r="L298" s="158"/>
      <c r="M298" s="163"/>
      <c r="T298" s="164"/>
      <c r="AT298" s="159" t="s">
        <v>234</v>
      </c>
      <c r="AU298" s="159" t="s">
        <v>86</v>
      </c>
      <c r="AV298" s="13" t="s">
        <v>172</v>
      </c>
      <c r="AW298" s="13" t="s">
        <v>37</v>
      </c>
      <c r="AX298" s="13" t="s">
        <v>84</v>
      </c>
      <c r="AY298" s="159" t="s">
        <v>149</v>
      </c>
    </row>
    <row r="299" spans="2:65" s="1" customFormat="1" ht="33" customHeight="1">
      <c r="B299" s="31"/>
      <c r="C299" s="127" t="s">
        <v>561</v>
      </c>
      <c r="D299" s="127" t="s">
        <v>152</v>
      </c>
      <c r="E299" s="128" t="s">
        <v>562</v>
      </c>
      <c r="F299" s="129" t="s">
        <v>563</v>
      </c>
      <c r="G299" s="130" t="s">
        <v>511</v>
      </c>
      <c r="H299" s="131">
        <v>462.6</v>
      </c>
      <c r="I299" s="132"/>
      <c r="J299" s="133">
        <f>ROUND(I299*H299,2)</f>
        <v>0</v>
      </c>
      <c r="K299" s="134"/>
      <c r="L299" s="31"/>
      <c r="M299" s="135" t="s">
        <v>19</v>
      </c>
      <c r="N299" s="136" t="s">
        <v>47</v>
      </c>
      <c r="P299" s="137">
        <f>O299*H299</f>
        <v>0</v>
      </c>
      <c r="Q299" s="137">
        <v>0</v>
      </c>
      <c r="R299" s="137">
        <f>Q299*H299</f>
        <v>0</v>
      </c>
      <c r="S299" s="137">
        <v>0</v>
      </c>
      <c r="T299" s="138">
        <f>S299*H299</f>
        <v>0</v>
      </c>
      <c r="AR299" s="139" t="s">
        <v>172</v>
      </c>
      <c r="AT299" s="139" t="s">
        <v>152</v>
      </c>
      <c r="AU299" s="139" t="s">
        <v>86</v>
      </c>
      <c r="AY299" s="16" t="s">
        <v>149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6" t="s">
        <v>84</v>
      </c>
      <c r="BK299" s="140">
        <f>ROUND(I299*H299,2)</f>
        <v>0</v>
      </c>
      <c r="BL299" s="16" t="s">
        <v>172</v>
      </c>
      <c r="BM299" s="139" t="s">
        <v>564</v>
      </c>
    </row>
    <row r="300" spans="2:65" s="1" customFormat="1" ht="26.1">
      <c r="B300" s="31"/>
      <c r="D300" s="141" t="s">
        <v>157</v>
      </c>
      <c r="F300" s="142" t="s">
        <v>565</v>
      </c>
      <c r="I300" s="143"/>
      <c r="L300" s="31"/>
      <c r="M300" s="144"/>
      <c r="T300" s="52"/>
      <c r="AT300" s="16" t="s">
        <v>157</v>
      </c>
      <c r="AU300" s="16" t="s">
        <v>86</v>
      </c>
    </row>
    <row r="301" spans="2:65" s="1" customFormat="1" ht="10.199999999999999">
      <c r="B301" s="31"/>
      <c r="D301" s="145" t="s">
        <v>158</v>
      </c>
      <c r="F301" s="146" t="s">
        <v>566</v>
      </c>
      <c r="I301" s="143"/>
      <c r="L301" s="31"/>
      <c r="M301" s="144"/>
      <c r="T301" s="52"/>
      <c r="AT301" s="16" t="s">
        <v>158</v>
      </c>
      <c r="AU301" s="16" t="s">
        <v>86</v>
      </c>
    </row>
    <row r="302" spans="2:65" s="12" customFormat="1" ht="10.199999999999999">
      <c r="B302" s="148"/>
      <c r="D302" s="141" t="s">
        <v>234</v>
      </c>
      <c r="E302" s="149" t="s">
        <v>19</v>
      </c>
      <c r="F302" s="150" t="s">
        <v>567</v>
      </c>
      <c r="H302" s="151">
        <v>340.08</v>
      </c>
      <c r="I302" s="152"/>
      <c r="L302" s="148"/>
      <c r="M302" s="153"/>
      <c r="T302" s="154"/>
      <c r="AT302" s="149" t="s">
        <v>234</v>
      </c>
      <c r="AU302" s="149" t="s">
        <v>86</v>
      </c>
      <c r="AV302" s="12" t="s">
        <v>86</v>
      </c>
      <c r="AW302" s="12" t="s">
        <v>37</v>
      </c>
      <c r="AX302" s="12" t="s">
        <v>76</v>
      </c>
      <c r="AY302" s="149" t="s">
        <v>149</v>
      </c>
    </row>
    <row r="303" spans="2:65" s="12" customFormat="1" ht="10.199999999999999">
      <c r="B303" s="148"/>
      <c r="D303" s="141" t="s">
        <v>234</v>
      </c>
      <c r="E303" s="149" t="s">
        <v>19</v>
      </c>
      <c r="F303" s="150" t="s">
        <v>568</v>
      </c>
      <c r="H303" s="151">
        <v>122.52</v>
      </c>
      <c r="I303" s="152"/>
      <c r="L303" s="148"/>
      <c r="M303" s="153"/>
      <c r="T303" s="154"/>
      <c r="AT303" s="149" t="s">
        <v>234</v>
      </c>
      <c r="AU303" s="149" t="s">
        <v>86</v>
      </c>
      <c r="AV303" s="12" t="s">
        <v>86</v>
      </c>
      <c r="AW303" s="12" t="s">
        <v>37</v>
      </c>
      <c r="AX303" s="12" t="s">
        <v>76</v>
      </c>
      <c r="AY303" s="149" t="s">
        <v>149</v>
      </c>
    </row>
    <row r="304" spans="2:65" s="13" customFormat="1" ht="10.199999999999999">
      <c r="B304" s="158"/>
      <c r="D304" s="141" t="s">
        <v>234</v>
      </c>
      <c r="E304" s="159" t="s">
        <v>19</v>
      </c>
      <c r="F304" s="160" t="s">
        <v>299</v>
      </c>
      <c r="H304" s="161">
        <v>462.6</v>
      </c>
      <c r="I304" s="162"/>
      <c r="L304" s="158"/>
      <c r="M304" s="163"/>
      <c r="T304" s="164"/>
      <c r="AT304" s="159" t="s">
        <v>234</v>
      </c>
      <c r="AU304" s="159" t="s">
        <v>86</v>
      </c>
      <c r="AV304" s="13" t="s">
        <v>172</v>
      </c>
      <c r="AW304" s="13" t="s">
        <v>37</v>
      </c>
      <c r="AX304" s="13" t="s">
        <v>84</v>
      </c>
      <c r="AY304" s="159" t="s">
        <v>149</v>
      </c>
    </row>
    <row r="305" spans="2:65" s="11" customFormat="1" ht="22.8" customHeight="1">
      <c r="B305" s="115"/>
      <c r="D305" s="116" t="s">
        <v>75</v>
      </c>
      <c r="E305" s="125" t="s">
        <v>569</v>
      </c>
      <c r="F305" s="125" t="s">
        <v>570</v>
      </c>
      <c r="I305" s="118"/>
      <c r="J305" s="126">
        <f>BK305</f>
        <v>0</v>
      </c>
      <c r="L305" s="115"/>
      <c r="M305" s="120"/>
      <c r="P305" s="121">
        <f>SUM(P306:P313)</f>
        <v>0</v>
      </c>
      <c r="R305" s="121">
        <f>SUM(R306:R313)</f>
        <v>0</v>
      </c>
      <c r="T305" s="122">
        <f>SUM(T306:T313)</f>
        <v>0</v>
      </c>
      <c r="AR305" s="116" t="s">
        <v>84</v>
      </c>
      <c r="AT305" s="123" t="s">
        <v>75</v>
      </c>
      <c r="AU305" s="123" t="s">
        <v>84</v>
      </c>
      <c r="AY305" s="116" t="s">
        <v>149</v>
      </c>
      <c r="BK305" s="124">
        <f>SUM(BK306:BK313)</f>
        <v>0</v>
      </c>
    </row>
    <row r="306" spans="2:65" s="1" customFormat="1" ht="33" customHeight="1">
      <c r="B306" s="31"/>
      <c r="C306" s="127" t="s">
        <v>571</v>
      </c>
      <c r="D306" s="127" t="s">
        <v>152</v>
      </c>
      <c r="E306" s="128" t="s">
        <v>572</v>
      </c>
      <c r="F306" s="129" t="s">
        <v>573</v>
      </c>
      <c r="G306" s="130" t="s">
        <v>511</v>
      </c>
      <c r="H306" s="131">
        <v>0.224</v>
      </c>
      <c r="I306" s="132"/>
      <c r="J306" s="133">
        <f>ROUND(I306*H306,2)</f>
        <v>0</v>
      </c>
      <c r="K306" s="134"/>
      <c r="L306" s="31"/>
      <c r="M306" s="135" t="s">
        <v>19</v>
      </c>
      <c r="N306" s="136" t="s">
        <v>47</v>
      </c>
      <c r="P306" s="137">
        <f>O306*H306</f>
        <v>0</v>
      </c>
      <c r="Q306" s="137">
        <v>0</v>
      </c>
      <c r="R306" s="137">
        <f>Q306*H306</f>
        <v>0</v>
      </c>
      <c r="S306" s="137">
        <v>0</v>
      </c>
      <c r="T306" s="138">
        <f>S306*H306</f>
        <v>0</v>
      </c>
      <c r="AR306" s="139" t="s">
        <v>172</v>
      </c>
      <c r="AT306" s="139" t="s">
        <v>152</v>
      </c>
      <c r="AU306" s="139" t="s">
        <v>86</v>
      </c>
      <c r="AY306" s="16" t="s">
        <v>149</v>
      </c>
      <c r="BE306" s="140">
        <f>IF(N306="základní",J306,0)</f>
        <v>0</v>
      </c>
      <c r="BF306" s="140">
        <f>IF(N306="snížená",J306,0)</f>
        <v>0</v>
      </c>
      <c r="BG306" s="140">
        <f>IF(N306="zákl. přenesená",J306,0)</f>
        <v>0</v>
      </c>
      <c r="BH306" s="140">
        <f>IF(N306="sníž. přenesená",J306,0)</f>
        <v>0</v>
      </c>
      <c r="BI306" s="140">
        <f>IF(N306="nulová",J306,0)</f>
        <v>0</v>
      </c>
      <c r="BJ306" s="16" t="s">
        <v>84</v>
      </c>
      <c r="BK306" s="140">
        <f>ROUND(I306*H306,2)</f>
        <v>0</v>
      </c>
      <c r="BL306" s="16" t="s">
        <v>172</v>
      </c>
      <c r="BM306" s="139" t="s">
        <v>574</v>
      </c>
    </row>
    <row r="307" spans="2:65" s="1" customFormat="1" ht="26.1">
      <c r="B307" s="31"/>
      <c r="D307" s="141" t="s">
        <v>157</v>
      </c>
      <c r="F307" s="142" t="s">
        <v>575</v>
      </c>
      <c r="I307" s="143"/>
      <c r="L307" s="31"/>
      <c r="M307" s="144"/>
      <c r="T307" s="52"/>
      <c r="AT307" s="16" t="s">
        <v>157</v>
      </c>
      <c r="AU307" s="16" t="s">
        <v>86</v>
      </c>
    </row>
    <row r="308" spans="2:65" s="1" customFormat="1" ht="10.199999999999999">
      <c r="B308" s="31"/>
      <c r="D308" s="145" t="s">
        <v>158</v>
      </c>
      <c r="F308" s="146" t="s">
        <v>576</v>
      </c>
      <c r="I308" s="143"/>
      <c r="L308" s="31"/>
      <c r="M308" s="144"/>
      <c r="T308" s="52"/>
      <c r="AT308" s="16" t="s">
        <v>158</v>
      </c>
      <c r="AU308" s="16" t="s">
        <v>86</v>
      </c>
    </row>
    <row r="309" spans="2:65" s="1" customFormat="1" ht="33" customHeight="1">
      <c r="B309" s="31"/>
      <c r="C309" s="127" t="s">
        <v>577</v>
      </c>
      <c r="D309" s="127" t="s">
        <v>152</v>
      </c>
      <c r="E309" s="128" t="s">
        <v>578</v>
      </c>
      <c r="F309" s="129" t="s">
        <v>579</v>
      </c>
      <c r="G309" s="130" t="s">
        <v>511</v>
      </c>
      <c r="H309" s="131">
        <v>1.1200000000000001</v>
      </c>
      <c r="I309" s="132"/>
      <c r="J309" s="133">
        <f>ROUND(I309*H309,2)</f>
        <v>0</v>
      </c>
      <c r="K309" s="134"/>
      <c r="L309" s="31"/>
      <c r="M309" s="135" t="s">
        <v>19</v>
      </c>
      <c r="N309" s="136" t="s">
        <v>47</v>
      </c>
      <c r="P309" s="137">
        <f>O309*H309</f>
        <v>0</v>
      </c>
      <c r="Q309" s="137">
        <v>0</v>
      </c>
      <c r="R309" s="137">
        <f>Q309*H309</f>
        <v>0</v>
      </c>
      <c r="S309" s="137">
        <v>0</v>
      </c>
      <c r="T309" s="138">
        <f>S309*H309</f>
        <v>0</v>
      </c>
      <c r="AR309" s="139" t="s">
        <v>172</v>
      </c>
      <c r="AT309" s="139" t="s">
        <v>152</v>
      </c>
      <c r="AU309" s="139" t="s">
        <v>86</v>
      </c>
      <c r="AY309" s="16" t="s">
        <v>149</v>
      </c>
      <c r="BE309" s="140">
        <f>IF(N309="základní",J309,0)</f>
        <v>0</v>
      </c>
      <c r="BF309" s="140">
        <f>IF(N309="snížená",J309,0)</f>
        <v>0</v>
      </c>
      <c r="BG309" s="140">
        <f>IF(N309="zákl. přenesená",J309,0)</f>
        <v>0</v>
      </c>
      <c r="BH309" s="140">
        <f>IF(N309="sníž. přenesená",J309,0)</f>
        <v>0</v>
      </c>
      <c r="BI309" s="140">
        <f>IF(N309="nulová",J309,0)</f>
        <v>0</v>
      </c>
      <c r="BJ309" s="16" t="s">
        <v>84</v>
      </c>
      <c r="BK309" s="140">
        <f>ROUND(I309*H309,2)</f>
        <v>0</v>
      </c>
      <c r="BL309" s="16" t="s">
        <v>172</v>
      </c>
      <c r="BM309" s="139" t="s">
        <v>580</v>
      </c>
    </row>
    <row r="310" spans="2:65" s="1" customFormat="1" ht="26.1">
      <c r="B310" s="31"/>
      <c r="D310" s="141" t="s">
        <v>157</v>
      </c>
      <c r="F310" s="142" t="s">
        <v>581</v>
      </c>
      <c r="I310" s="143"/>
      <c r="L310" s="31"/>
      <c r="M310" s="144"/>
      <c r="T310" s="52"/>
      <c r="AT310" s="16" t="s">
        <v>157</v>
      </c>
      <c r="AU310" s="16" t="s">
        <v>86</v>
      </c>
    </row>
    <row r="311" spans="2:65" s="1" customFormat="1" ht="10.199999999999999">
      <c r="B311" s="31"/>
      <c r="D311" s="145" t="s">
        <v>158</v>
      </c>
      <c r="F311" s="146" t="s">
        <v>582</v>
      </c>
      <c r="I311" s="143"/>
      <c r="L311" s="31"/>
      <c r="M311" s="144"/>
      <c r="T311" s="52"/>
      <c r="AT311" s="16" t="s">
        <v>158</v>
      </c>
      <c r="AU311" s="16" t="s">
        <v>86</v>
      </c>
    </row>
    <row r="312" spans="2:65" s="1" customFormat="1" ht="18">
      <c r="B312" s="31"/>
      <c r="D312" s="141" t="s">
        <v>160</v>
      </c>
      <c r="F312" s="147" t="s">
        <v>583</v>
      </c>
      <c r="I312" s="143"/>
      <c r="L312" s="31"/>
      <c r="M312" s="144"/>
      <c r="T312" s="52"/>
      <c r="AT312" s="16" t="s">
        <v>160</v>
      </c>
      <c r="AU312" s="16" t="s">
        <v>86</v>
      </c>
    </row>
    <row r="313" spans="2:65" s="12" customFormat="1" ht="10.199999999999999">
      <c r="B313" s="148"/>
      <c r="D313" s="141" t="s">
        <v>234</v>
      </c>
      <c r="F313" s="150" t="s">
        <v>584</v>
      </c>
      <c r="H313" s="151">
        <v>1.1200000000000001</v>
      </c>
      <c r="I313" s="152"/>
      <c r="L313" s="148"/>
      <c r="M313" s="153"/>
      <c r="T313" s="154"/>
      <c r="AT313" s="149" t="s">
        <v>234</v>
      </c>
      <c r="AU313" s="149" t="s">
        <v>86</v>
      </c>
      <c r="AV313" s="12" t="s">
        <v>86</v>
      </c>
      <c r="AW313" s="12" t="s">
        <v>4</v>
      </c>
      <c r="AX313" s="12" t="s">
        <v>84</v>
      </c>
      <c r="AY313" s="149" t="s">
        <v>149</v>
      </c>
    </row>
    <row r="314" spans="2:65" s="11" customFormat="1" ht="25.9" customHeight="1">
      <c r="B314" s="115"/>
      <c r="D314" s="116" t="s">
        <v>75</v>
      </c>
      <c r="E314" s="117" t="s">
        <v>585</v>
      </c>
      <c r="F314" s="117" t="s">
        <v>586</v>
      </c>
      <c r="I314" s="118"/>
      <c r="J314" s="119">
        <f>BK314</f>
        <v>0</v>
      </c>
      <c r="L314" s="115"/>
      <c r="M314" s="120"/>
      <c r="P314" s="121">
        <f>P315</f>
        <v>0</v>
      </c>
      <c r="R314" s="121">
        <f>R315</f>
        <v>0</v>
      </c>
      <c r="T314" s="122">
        <f>T315</f>
        <v>6.0000000000000001E-3</v>
      </c>
      <c r="AR314" s="116" t="s">
        <v>86</v>
      </c>
      <c r="AT314" s="123" t="s">
        <v>75</v>
      </c>
      <c r="AU314" s="123" t="s">
        <v>76</v>
      </c>
      <c r="AY314" s="116" t="s">
        <v>149</v>
      </c>
      <c r="BK314" s="124">
        <f>BK315</f>
        <v>0</v>
      </c>
    </row>
    <row r="315" spans="2:65" s="11" customFormat="1" ht="22.8" customHeight="1">
      <c r="B315" s="115"/>
      <c r="D315" s="116" t="s">
        <v>75</v>
      </c>
      <c r="E315" s="125" t="s">
        <v>587</v>
      </c>
      <c r="F315" s="125" t="s">
        <v>588</v>
      </c>
      <c r="I315" s="118"/>
      <c r="J315" s="126">
        <f>BK315</f>
        <v>0</v>
      </c>
      <c r="L315" s="115"/>
      <c r="M315" s="120"/>
      <c r="P315" s="121">
        <f>SUM(P316:P317)</f>
        <v>0</v>
      </c>
      <c r="R315" s="121">
        <f>SUM(R316:R317)</f>
        <v>0</v>
      </c>
      <c r="T315" s="122">
        <f>SUM(T316:T317)</f>
        <v>6.0000000000000001E-3</v>
      </c>
      <c r="AR315" s="116" t="s">
        <v>86</v>
      </c>
      <c r="AT315" s="123" t="s">
        <v>75</v>
      </c>
      <c r="AU315" s="123" t="s">
        <v>84</v>
      </c>
      <c r="AY315" s="116" t="s">
        <v>149</v>
      </c>
      <c r="BK315" s="124">
        <f>SUM(BK316:BK317)</f>
        <v>0</v>
      </c>
    </row>
    <row r="316" spans="2:65" s="1" customFormat="1" ht="16.5" customHeight="1">
      <c r="B316" s="31"/>
      <c r="C316" s="127" t="s">
        <v>589</v>
      </c>
      <c r="D316" s="127" t="s">
        <v>152</v>
      </c>
      <c r="E316" s="128" t="s">
        <v>590</v>
      </c>
      <c r="F316" s="129" t="s">
        <v>591</v>
      </c>
      <c r="G316" s="130" t="s">
        <v>154</v>
      </c>
      <c r="H316" s="131">
        <v>1</v>
      </c>
      <c r="I316" s="132"/>
      <c r="J316" s="133">
        <f>ROUND(I316*H316,2)</f>
        <v>0</v>
      </c>
      <c r="K316" s="134"/>
      <c r="L316" s="31"/>
      <c r="M316" s="135" t="s">
        <v>19</v>
      </c>
      <c r="N316" s="136" t="s">
        <v>47</v>
      </c>
      <c r="P316" s="137">
        <f>O316*H316</f>
        <v>0</v>
      </c>
      <c r="Q316" s="137">
        <v>0</v>
      </c>
      <c r="R316" s="137">
        <f>Q316*H316</f>
        <v>0</v>
      </c>
      <c r="S316" s="137">
        <v>6.0000000000000001E-3</v>
      </c>
      <c r="T316" s="138">
        <f>S316*H316</f>
        <v>6.0000000000000001E-3</v>
      </c>
      <c r="AR316" s="139" t="s">
        <v>242</v>
      </c>
      <c r="AT316" s="139" t="s">
        <v>152</v>
      </c>
      <c r="AU316" s="139" t="s">
        <v>86</v>
      </c>
      <c r="AY316" s="16" t="s">
        <v>149</v>
      </c>
      <c r="BE316" s="140">
        <f>IF(N316="základní",J316,0)</f>
        <v>0</v>
      </c>
      <c r="BF316" s="140">
        <f>IF(N316="snížená",J316,0)</f>
        <v>0</v>
      </c>
      <c r="BG316" s="140">
        <f>IF(N316="zákl. přenesená",J316,0)</f>
        <v>0</v>
      </c>
      <c r="BH316" s="140">
        <f>IF(N316="sníž. přenesená",J316,0)</f>
        <v>0</v>
      </c>
      <c r="BI316" s="140">
        <f>IF(N316="nulová",J316,0)</f>
        <v>0</v>
      </c>
      <c r="BJ316" s="16" t="s">
        <v>84</v>
      </c>
      <c r="BK316" s="140">
        <f>ROUND(I316*H316,2)</f>
        <v>0</v>
      </c>
      <c r="BL316" s="16" t="s">
        <v>242</v>
      </c>
      <c r="BM316" s="139" t="s">
        <v>592</v>
      </c>
    </row>
    <row r="317" spans="2:65" s="1" customFormat="1" ht="26.1">
      <c r="B317" s="31"/>
      <c r="D317" s="141" t="s">
        <v>157</v>
      </c>
      <c r="F317" s="142" t="s">
        <v>593</v>
      </c>
      <c r="I317" s="143"/>
      <c r="L317" s="31"/>
      <c r="M317" s="155"/>
      <c r="N317" s="156"/>
      <c r="O317" s="156"/>
      <c r="P317" s="156"/>
      <c r="Q317" s="156"/>
      <c r="R317" s="156"/>
      <c r="S317" s="156"/>
      <c r="T317" s="157"/>
      <c r="AT317" s="16" t="s">
        <v>157</v>
      </c>
      <c r="AU317" s="16" t="s">
        <v>86</v>
      </c>
    </row>
    <row r="318" spans="2:65" s="1" customFormat="1" ht="7" customHeight="1">
      <c r="B318" s="40"/>
      <c r="C318" s="41"/>
      <c r="D318" s="41"/>
      <c r="E318" s="41"/>
      <c r="F318" s="41"/>
      <c r="G318" s="41"/>
      <c r="H318" s="41"/>
      <c r="I318" s="41"/>
      <c r="J318" s="41"/>
      <c r="K318" s="41"/>
      <c r="L318" s="31"/>
    </row>
  </sheetData>
  <sheetProtection algorithmName="SHA-512" hashValue="myFgXGDfw7m0akUIn84Ol+DryDf6gajkBHO+nhmIIVIqZKcZcVb7y0+lPo/dvxmcjE536ziB6+uMgzeJbYUM0Q==" saltValue="C5ikuKGs781onC9D3WH4ZjlWioOvy0PgXX5BREXUsmRj5GsTWAVXtD48x/9KsZfCmTNH09D3YX6ZeRDqh93Wlw==" spinCount="100000" sheet="1" objects="1" scenarios="1" formatColumns="0" formatRows="0" autoFilter="0"/>
  <autoFilter ref="C85:K317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200-000000000000}"/>
    <hyperlink ref="F102" r:id="rId2" xr:uid="{00000000-0004-0000-0200-000001000000}"/>
    <hyperlink ref="F106" r:id="rId3" xr:uid="{00000000-0004-0000-0200-000002000000}"/>
    <hyperlink ref="F114" r:id="rId4" xr:uid="{00000000-0004-0000-0200-000003000000}"/>
    <hyperlink ref="F125" r:id="rId5" xr:uid="{00000000-0004-0000-0200-000004000000}"/>
    <hyperlink ref="F135" r:id="rId6" xr:uid="{00000000-0004-0000-0200-000005000000}"/>
    <hyperlink ref="F139" r:id="rId7" xr:uid="{00000000-0004-0000-0200-000006000000}"/>
    <hyperlink ref="F143" r:id="rId8" xr:uid="{00000000-0004-0000-0200-000007000000}"/>
    <hyperlink ref="F148" r:id="rId9" xr:uid="{00000000-0004-0000-0200-000008000000}"/>
    <hyperlink ref="F153" r:id="rId10" xr:uid="{00000000-0004-0000-0200-000009000000}"/>
    <hyperlink ref="F157" r:id="rId11" xr:uid="{00000000-0004-0000-0200-00000A000000}"/>
    <hyperlink ref="F162" r:id="rId12" xr:uid="{00000000-0004-0000-0200-00000B000000}"/>
    <hyperlink ref="F167" r:id="rId13" xr:uid="{00000000-0004-0000-0200-00000C000000}"/>
    <hyperlink ref="F173" r:id="rId14" xr:uid="{00000000-0004-0000-0200-00000D000000}"/>
    <hyperlink ref="F177" r:id="rId15" xr:uid="{00000000-0004-0000-0200-00000E000000}"/>
    <hyperlink ref="F183" r:id="rId16" xr:uid="{00000000-0004-0000-0200-00000F000000}"/>
    <hyperlink ref="F188" r:id="rId17" xr:uid="{00000000-0004-0000-0200-000010000000}"/>
    <hyperlink ref="F193" r:id="rId18" xr:uid="{00000000-0004-0000-0200-000011000000}"/>
    <hyperlink ref="F198" r:id="rId19" xr:uid="{00000000-0004-0000-0200-000012000000}"/>
    <hyperlink ref="F203" r:id="rId20" xr:uid="{00000000-0004-0000-0200-000013000000}"/>
    <hyperlink ref="F208" r:id="rId21" xr:uid="{00000000-0004-0000-0200-000014000000}"/>
    <hyperlink ref="F213" r:id="rId22" xr:uid="{00000000-0004-0000-0200-000015000000}"/>
    <hyperlink ref="F218" r:id="rId23" xr:uid="{00000000-0004-0000-0200-000016000000}"/>
    <hyperlink ref="F223" r:id="rId24" xr:uid="{00000000-0004-0000-0200-000017000000}"/>
    <hyperlink ref="F229" r:id="rId25" xr:uid="{00000000-0004-0000-0200-000018000000}"/>
    <hyperlink ref="F234" r:id="rId26" xr:uid="{00000000-0004-0000-0200-000019000000}"/>
    <hyperlink ref="F238" r:id="rId27" xr:uid="{00000000-0004-0000-0200-00001A000000}"/>
    <hyperlink ref="F242" r:id="rId28" xr:uid="{00000000-0004-0000-0200-00001B000000}"/>
    <hyperlink ref="F247" r:id="rId29" xr:uid="{00000000-0004-0000-0200-00001C000000}"/>
    <hyperlink ref="F251" r:id="rId30" xr:uid="{00000000-0004-0000-0200-00001D000000}"/>
    <hyperlink ref="F256" r:id="rId31" xr:uid="{00000000-0004-0000-0200-00001E000000}"/>
    <hyperlink ref="F262" r:id="rId32" xr:uid="{00000000-0004-0000-0200-00001F000000}"/>
    <hyperlink ref="F266" r:id="rId33" xr:uid="{00000000-0004-0000-0200-000020000000}"/>
    <hyperlink ref="F272" r:id="rId34" xr:uid="{00000000-0004-0000-0200-000021000000}"/>
    <hyperlink ref="F281" r:id="rId35" xr:uid="{00000000-0004-0000-0200-000022000000}"/>
    <hyperlink ref="F287" r:id="rId36" xr:uid="{00000000-0004-0000-0200-000023000000}"/>
    <hyperlink ref="F295" r:id="rId37" xr:uid="{00000000-0004-0000-0200-000024000000}"/>
    <hyperlink ref="F301" r:id="rId38" xr:uid="{00000000-0004-0000-0200-000025000000}"/>
    <hyperlink ref="F308" r:id="rId39" xr:uid="{00000000-0004-0000-0200-000026000000}"/>
    <hyperlink ref="F311" r:id="rId40" xr:uid="{00000000-0004-0000-0200-00002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4"/>
  <sheetViews>
    <sheetView showGridLines="0" workbookViewId="0"/>
  </sheetViews>
  <sheetFormatPr defaultRowHeight="14.4"/>
  <cols>
    <col min="1" max="1" width="8.33203125" customWidth="1"/>
    <col min="2" max="2" width="1.1992187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92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>
      <c r="B4" s="19"/>
      <c r="D4" s="20" t="s">
        <v>120</v>
      </c>
      <c r="L4" s="19"/>
      <c r="M4" s="84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Stavební úprava prostoru mezi tř. 17. listopadu a ulicí Nedbalovou v Karviné</v>
      </c>
      <c r="F7" s="236"/>
      <c r="G7" s="236"/>
      <c r="H7" s="236"/>
      <c r="L7" s="19"/>
    </row>
    <row r="8" spans="2:46" s="1" customFormat="1" ht="12" customHeight="1">
      <c r="B8" s="31"/>
      <c r="D8" s="26" t="s">
        <v>121</v>
      </c>
      <c r="L8" s="31"/>
    </row>
    <row r="9" spans="2:46" s="1" customFormat="1" ht="16.5" customHeight="1">
      <c r="B9" s="31"/>
      <c r="E9" s="202" t="s">
        <v>594</v>
      </c>
      <c r="F9" s="237"/>
      <c r="G9" s="237"/>
      <c r="H9" s="237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14. 4. 2022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8" t="str">
        <f>'Rekapitulace stavby'!E14</f>
        <v>Vyplň údaj</v>
      </c>
      <c r="F18" s="208"/>
      <c r="G18" s="208"/>
      <c r="H18" s="208"/>
      <c r="I18" s="26" t="s">
        <v>29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3" t="s">
        <v>19</v>
      </c>
      <c r="F27" s="213"/>
      <c r="G27" s="213"/>
      <c r="H27" s="213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5" customHeight="1">
      <c r="B30" s="31"/>
      <c r="D30" s="86" t="s">
        <v>42</v>
      </c>
      <c r="J30" s="62">
        <f>ROUND(J83,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7">
        <f>ROUND((SUM(BE83:BE123)),  2)</f>
        <v>0</v>
      </c>
      <c r="I33" s="88">
        <v>0.21</v>
      </c>
      <c r="J33" s="87">
        <f>ROUND(((SUM(BE83:BE123))*I33),  2)</f>
        <v>0</v>
      </c>
      <c r="L33" s="31"/>
    </row>
    <row r="34" spans="2:12" s="1" customFormat="1" ht="14.4" customHeight="1">
      <c r="B34" s="31"/>
      <c r="E34" s="26" t="s">
        <v>48</v>
      </c>
      <c r="F34" s="87">
        <f>ROUND((SUM(BF83:BF123)),  2)</f>
        <v>0</v>
      </c>
      <c r="I34" s="88">
        <v>0.15</v>
      </c>
      <c r="J34" s="87">
        <f>ROUND(((SUM(BF83:BF123))*I34),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7">
        <f>ROUND((SUM(BG83:BG123)),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7">
        <f>ROUND((SUM(BH83:BH123)),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7">
        <f>ROUND((SUM(BI83:BI123)),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hidden="1" customHeight="1">
      <c r="B45" s="31"/>
      <c r="C45" s="20" t="s">
        <v>123</v>
      </c>
      <c r="L45" s="31"/>
    </row>
    <row r="46" spans="2:12" s="1" customFormat="1" ht="7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26.25" hidden="1" customHeight="1">
      <c r="B48" s="31"/>
      <c r="E48" s="235" t="str">
        <f>E7</f>
        <v>Stavební úprava prostoru mezi tř. 17. listopadu a ulicí Nedbalovou v Karviné</v>
      </c>
      <c r="F48" s="236"/>
      <c r="G48" s="236"/>
      <c r="H48" s="236"/>
      <c r="L48" s="31"/>
    </row>
    <row r="49" spans="2:47" s="1" customFormat="1" ht="12" hidden="1" customHeight="1">
      <c r="B49" s="31"/>
      <c r="C49" s="26" t="s">
        <v>121</v>
      </c>
      <c r="L49" s="31"/>
    </row>
    <row r="50" spans="2:47" s="1" customFormat="1" ht="16.5" hidden="1" customHeight="1">
      <c r="B50" s="31"/>
      <c r="E50" s="202" t="str">
        <f>E9</f>
        <v>SO 020.1 - Příprava území- neuznatelné položky</v>
      </c>
      <c r="F50" s="237"/>
      <c r="G50" s="237"/>
      <c r="H50" s="237"/>
      <c r="L50" s="31"/>
    </row>
    <row r="51" spans="2:47" s="1" customFormat="1" ht="7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>Karviná</v>
      </c>
      <c r="I52" s="26" t="s">
        <v>23</v>
      </c>
      <c r="J52" s="48" t="str">
        <f>IF(J12="","",J12)</f>
        <v>14. 4. 2022</v>
      </c>
      <c r="L52" s="31"/>
    </row>
    <row r="53" spans="2:47" s="1" customFormat="1" ht="7" hidden="1" customHeight="1">
      <c r="B53" s="31"/>
      <c r="L53" s="31"/>
    </row>
    <row r="54" spans="2:47" s="1" customFormat="1" ht="25.65" hidden="1" customHeight="1">
      <c r="B54" s="31"/>
      <c r="C54" s="26" t="s">
        <v>25</v>
      </c>
      <c r="F54" s="24" t="str">
        <f>E15</f>
        <v>Statutární město Karviná</v>
      </c>
      <c r="I54" s="26" t="s">
        <v>33</v>
      </c>
      <c r="J54" s="29" t="str">
        <f>E21</f>
        <v>Dopravoprojekt Ostrava a.s.</v>
      </c>
      <c r="L54" s="31"/>
    </row>
    <row r="55" spans="2:47" s="1" customFormat="1" ht="15.15" hidden="1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" hidden="1" customHeight="1">
      <c r="B56" s="31"/>
      <c r="L56" s="31"/>
    </row>
    <row r="57" spans="2:47" s="1" customFormat="1" ht="29.25" hidden="1" customHeight="1">
      <c r="B57" s="31"/>
      <c r="C57" s="95" t="s">
        <v>124</v>
      </c>
      <c r="D57" s="89"/>
      <c r="E57" s="89"/>
      <c r="F57" s="89"/>
      <c r="G57" s="89"/>
      <c r="H57" s="89"/>
      <c r="I57" s="89"/>
      <c r="J57" s="96" t="s">
        <v>125</v>
      </c>
      <c r="K57" s="89"/>
      <c r="L57" s="31"/>
    </row>
    <row r="58" spans="2:47" s="1" customFormat="1" ht="10.3" hidden="1" customHeight="1">
      <c r="B58" s="31"/>
      <c r="L58" s="31"/>
    </row>
    <row r="59" spans="2:47" s="1" customFormat="1" ht="22.8" hidden="1" customHeight="1">
      <c r="B59" s="31"/>
      <c r="C59" s="97" t="s">
        <v>74</v>
      </c>
      <c r="J59" s="62">
        <f>J83</f>
        <v>0</v>
      </c>
      <c r="L59" s="31"/>
      <c r="AU59" s="16" t="s">
        <v>126</v>
      </c>
    </row>
    <row r="60" spans="2:47" s="8" customFormat="1" ht="25" hidden="1" customHeight="1">
      <c r="B60" s="98"/>
      <c r="D60" s="99" t="s">
        <v>276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9" customFormat="1" ht="19.899999999999999" hidden="1" customHeight="1">
      <c r="B61" s="102"/>
      <c r="D61" s="103" t="s">
        <v>277</v>
      </c>
      <c r="E61" s="104"/>
      <c r="F61" s="104"/>
      <c r="G61" s="104"/>
      <c r="H61" s="104"/>
      <c r="I61" s="104"/>
      <c r="J61" s="105">
        <f>J85</f>
        <v>0</v>
      </c>
      <c r="L61" s="102"/>
    </row>
    <row r="62" spans="2:47" s="9" customFormat="1" ht="19.899999999999999" hidden="1" customHeight="1">
      <c r="B62" s="102"/>
      <c r="D62" s="103" t="s">
        <v>279</v>
      </c>
      <c r="E62" s="104"/>
      <c r="F62" s="104"/>
      <c r="G62" s="104"/>
      <c r="H62" s="104"/>
      <c r="I62" s="104"/>
      <c r="J62" s="105">
        <f>J101</f>
        <v>0</v>
      </c>
      <c r="L62" s="102"/>
    </row>
    <row r="63" spans="2:47" s="9" customFormat="1" ht="19.899999999999999" hidden="1" customHeight="1">
      <c r="B63" s="102"/>
      <c r="D63" s="103" t="s">
        <v>280</v>
      </c>
      <c r="E63" s="104"/>
      <c r="F63" s="104"/>
      <c r="G63" s="104"/>
      <c r="H63" s="104"/>
      <c r="I63" s="104"/>
      <c r="J63" s="105">
        <f>J123</f>
        <v>0</v>
      </c>
      <c r="L63" s="102"/>
    </row>
    <row r="64" spans="2:47" s="1" customFormat="1" ht="21.85" hidden="1" customHeight="1">
      <c r="B64" s="31"/>
      <c r="L64" s="31"/>
    </row>
    <row r="65" spans="2:12" s="1" customFormat="1" ht="7" hidden="1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6" spans="2:12" ht="10.199999999999999" hidden="1"/>
    <row r="67" spans="2:12" ht="10.199999999999999" hidden="1"/>
    <row r="68" spans="2:12" ht="10.199999999999999" hidden="1"/>
    <row r="69" spans="2:12" s="1" customFormat="1" ht="7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5" customHeight="1">
      <c r="B70" s="31"/>
      <c r="C70" s="20" t="s">
        <v>133</v>
      </c>
      <c r="L70" s="31"/>
    </row>
    <row r="71" spans="2:12" s="1" customFormat="1" ht="7" customHeight="1">
      <c r="B71" s="31"/>
      <c r="L71" s="31"/>
    </row>
    <row r="72" spans="2:12" s="1" customFormat="1" ht="12" customHeight="1">
      <c r="B72" s="31"/>
      <c r="C72" s="26" t="s">
        <v>16</v>
      </c>
      <c r="L72" s="31"/>
    </row>
    <row r="73" spans="2:12" s="1" customFormat="1" ht="26.25" customHeight="1">
      <c r="B73" s="31"/>
      <c r="E73" s="235" t="str">
        <f>E7</f>
        <v>Stavební úprava prostoru mezi tř. 17. listopadu a ulicí Nedbalovou v Karviné</v>
      </c>
      <c r="F73" s="236"/>
      <c r="G73" s="236"/>
      <c r="H73" s="236"/>
      <c r="L73" s="31"/>
    </row>
    <row r="74" spans="2:12" s="1" customFormat="1" ht="12" customHeight="1">
      <c r="B74" s="31"/>
      <c r="C74" s="26" t="s">
        <v>121</v>
      </c>
      <c r="L74" s="31"/>
    </row>
    <row r="75" spans="2:12" s="1" customFormat="1" ht="16.5" customHeight="1">
      <c r="B75" s="31"/>
      <c r="E75" s="202" t="str">
        <f>E9</f>
        <v>SO 020.1 - Příprava území- neuznatelné položky</v>
      </c>
      <c r="F75" s="237"/>
      <c r="G75" s="237"/>
      <c r="H75" s="237"/>
      <c r="L75" s="31"/>
    </row>
    <row r="76" spans="2:12" s="1" customFormat="1" ht="7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>Karviná</v>
      </c>
      <c r="I77" s="26" t="s">
        <v>23</v>
      </c>
      <c r="J77" s="48" t="str">
        <f>IF(J12="","",J12)</f>
        <v>14. 4. 2022</v>
      </c>
      <c r="L77" s="31"/>
    </row>
    <row r="78" spans="2:12" s="1" customFormat="1" ht="7" customHeight="1">
      <c r="B78" s="31"/>
      <c r="L78" s="31"/>
    </row>
    <row r="79" spans="2:12" s="1" customFormat="1" ht="25.65" customHeight="1">
      <c r="B79" s="31"/>
      <c r="C79" s="26" t="s">
        <v>25</v>
      </c>
      <c r="F79" s="24" t="str">
        <f>E15</f>
        <v>Statutární město Karviná</v>
      </c>
      <c r="I79" s="26" t="s">
        <v>33</v>
      </c>
      <c r="J79" s="29" t="str">
        <f>E21</f>
        <v>Dopravoprojekt Ostrava a.s.</v>
      </c>
      <c r="L79" s="31"/>
    </row>
    <row r="80" spans="2:12" s="1" customFormat="1" ht="15.15" customHeight="1">
      <c r="B80" s="31"/>
      <c r="C80" s="26" t="s">
        <v>31</v>
      </c>
      <c r="F80" s="24" t="str">
        <f>IF(E18="","",E18)</f>
        <v>Vyplň údaj</v>
      </c>
      <c r="I80" s="26" t="s">
        <v>38</v>
      </c>
      <c r="J80" s="29" t="str">
        <f>E24</f>
        <v xml:space="preserve"> </v>
      </c>
      <c r="L80" s="31"/>
    </row>
    <row r="81" spans="2:65" s="1" customFormat="1" ht="10.3" customHeight="1">
      <c r="B81" s="31"/>
      <c r="L81" s="31"/>
    </row>
    <row r="82" spans="2:65" s="10" customFormat="1" ht="29.25" customHeight="1">
      <c r="B82" s="106"/>
      <c r="C82" s="107" t="s">
        <v>134</v>
      </c>
      <c r="D82" s="108" t="s">
        <v>61</v>
      </c>
      <c r="E82" s="108" t="s">
        <v>57</v>
      </c>
      <c r="F82" s="108" t="s">
        <v>58</v>
      </c>
      <c r="G82" s="108" t="s">
        <v>135</v>
      </c>
      <c r="H82" s="108" t="s">
        <v>136</v>
      </c>
      <c r="I82" s="108" t="s">
        <v>137</v>
      </c>
      <c r="J82" s="109" t="s">
        <v>125</v>
      </c>
      <c r="K82" s="110" t="s">
        <v>138</v>
      </c>
      <c r="L82" s="106"/>
      <c r="M82" s="55" t="s">
        <v>19</v>
      </c>
      <c r="N82" s="56" t="s">
        <v>46</v>
      </c>
      <c r="O82" s="56" t="s">
        <v>139</v>
      </c>
      <c r="P82" s="56" t="s">
        <v>140</v>
      </c>
      <c r="Q82" s="56" t="s">
        <v>141</v>
      </c>
      <c r="R82" s="56" t="s">
        <v>142</v>
      </c>
      <c r="S82" s="56" t="s">
        <v>143</v>
      </c>
      <c r="T82" s="57" t="s">
        <v>144</v>
      </c>
    </row>
    <row r="83" spans="2:65" s="1" customFormat="1" ht="22.8" customHeight="1">
      <c r="B83" s="31"/>
      <c r="C83" s="60" t="s">
        <v>145</v>
      </c>
      <c r="J83" s="111">
        <f>BK83</f>
        <v>0</v>
      </c>
      <c r="L83" s="31"/>
      <c r="M83" s="58"/>
      <c r="N83" s="49"/>
      <c r="O83" s="49"/>
      <c r="P83" s="112">
        <f>P84</f>
        <v>0</v>
      </c>
      <c r="Q83" s="49"/>
      <c r="R83" s="112">
        <f>R84</f>
        <v>0</v>
      </c>
      <c r="S83" s="49"/>
      <c r="T83" s="113">
        <f>T84</f>
        <v>37.023000000000003</v>
      </c>
      <c r="AT83" s="16" t="s">
        <v>75</v>
      </c>
      <c r="AU83" s="16" t="s">
        <v>126</v>
      </c>
      <c r="BK83" s="114">
        <f>BK84</f>
        <v>0</v>
      </c>
    </row>
    <row r="84" spans="2:65" s="11" customFormat="1" ht="25.9" customHeight="1">
      <c r="B84" s="115"/>
      <c r="D84" s="116" t="s">
        <v>75</v>
      </c>
      <c r="E84" s="117" t="s">
        <v>283</v>
      </c>
      <c r="F84" s="117" t="s">
        <v>284</v>
      </c>
      <c r="I84" s="118"/>
      <c r="J84" s="119">
        <f>BK84</f>
        <v>0</v>
      </c>
      <c r="L84" s="115"/>
      <c r="M84" s="120"/>
      <c r="P84" s="121">
        <f>P85+P101+P123</f>
        <v>0</v>
      </c>
      <c r="R84" s="121">
        <f>R85+R101+R123</f>
        <v>0</v>
      </c>
      <c r="T84" s="122">
        <f>T85+T101+T123</f>
        <v>37.023000000000003</v>
      </c>
      <c r="AR84" s="116" t="s">
        <v>84</v>
      </c>
      <c r="AT84" s="123" t="s">
        <v>75</v>
      </c>
      <c r="AU84" s="123" t="s">
        <v>76</v>
      </c>
      <c r="AY84" s="116" t="s">
        <v>149</v>
      </c>
      <c r="BK84" s="124">
        <f>BK85+BK101+BK123</f>
        <v>0</v>
      </c>
    </row>
    <row r="85" spans="2:65" s="11" customFormat="1" ht="22.8" customHeight="1">
      <c r="B85" s="115"/>
      <c r="D85" s="116" t="s">
        <v>75</v>
      </c>
      <c r="E85" s="125" t="s">
        <v>84</v>
      </c>
      <c r="F85" s="125" t="s">
        <v>285</v>
      </c>
      <c r="I85" s="118"/>
      <c r="J85" s="126">
        <f>BK85</f>
        <v>0</v>
      </c>
      <c r="L85" s="115"/>
      <c r="M85" s="120"/>
      <c r="P85" s="121">
        <f>SUM(P86:P100)</f>
        <v>0</v>
      </c>
      <c r="R85" s="121">
        <f>SUM(R86:R100)</f>
        <v>0</v>
      </c>
      <c r="T85" s="122">
        <f>SUM(T86:T100)</f>
        <v>37.023000000000003</v>
      </c>
      <c r="AR85" s="116" t="s">
        <v>84</v>
      </c>
      <c r="AT85" s="123" t="s">
        <v>75</v>
      </c>
      <c r="AU85" s="123" t="s">
        <v>84</v>
      </c>
      <c r="AY85" s="116" t="s">
        <v>149</v>
      </c>
      <c r="BK85" s="124">
        <f>SUM(BK86:BK100)</f>
        <v>0</v>
      </c>
    </row>
    <row r="86" spans="2:65" s="1" customFormat="1" ht="24.15" customHeight="1">
      <c r="B86" s="31"/>
      <c r="C86" s="127" t="s">
        <v>84</v>
      </c>
      <c r="D86" s="127" t="s">
        <v>152</v>
      </c>
      <c r="E86" s="128" t="s">
        <v>367</v>
      </c>
      <c r="F86" s="129" t="s">
        <v>368</v>
      </c>
      <c r="G86" s="130" t="s">
        <v>288</v>
      </c>
      <c r="H86" s="131">
        <v>41</v>
      </c>
      <c r="I86" s="132"/>
      <c r="J86" s="133">
        <f>ROUND(I86*H86,2)</f>
        <v>0</v>
      </c>
      <c r="K86" s="134"/>
      <c r="L86" s="31"/>
      <c r="M86" s="135" t="s">
        <v>19</v>
      </c>
      <c r="N86" s="136" t="s">
        <v>47</v>
      </c>
      <c r="P86" s="137">
        <f>O86*H86</f>
        <v>0</v>
      </c>
      <c r="Q86" s="137">
        <v>0</v>
      </c>
      <c r="R86" s="137">
        <f>Q86*H86</f>
        <v>0</v>
      </c>
      <c r="S86" s="137">
        <v>9.8000000000000004E-2</v>
      </c>
      <c r="T86" s="138">
        <f>S86*H86</f>
        <v>4.0179999999999998</v>
      </c>
      <c r="AR86" s="139" t="s">
        <v>172</v>
      </c>
      <c r="AT86" s="139" t="s">
        <v>152</v>
      </c>
      <c r="AU86" s="139" t="s">
        <v>86</v>
      </c>
      <c r="AY86" s="16" t="s">
        <v>149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6" t="s">
        <v>84</v>
      </c>
      <c r="BK86" s="140">
        <f>ROUND(I86*H86,2)</f>
        <v>0</v>
      </c>
      <c r="BL86" s="16" t="s">
        <v>172</v>
      </c>
      <c r="BM86" s="139" t="s">
        <v>595</v>
      </c>
    </row>
    <row r="87" spans="2:65" s="1" customFormat="1" ht="26.1">
      <c r="B87" s="31"/>
      <c r="D87" s="141" t="s">
        <v>157</v>
      </c>
      <c r="F87" s="142" t="s">
        <v>370</v>
      </c>
      <c r="I87" s="143"/>
      <c r="L87" s="31"/>
      <c r="M87" s="144"/>
      <c r="T87" s="52"/>
      <c r="AT87" s="16" t="s">
        <v>157</v>
      </c>
      <c r="AU87" s="16" t="s">
        <v>86</v>
      </c>
    </row>
    <row r="88" spans="2:65" s="1" customFormat="1" ht="10.199999999999999">
      <c r="B88" s="31"/>
      <c r="D88" s="145" t="s">
        <v>158</v>
      </c>
      <c r="F88" s="146" t="s">
        <v>371</v>
      </c>
      <c r="I88" s="143"/>
      <c r="L88" s="31"/>
      <c r="M88" s="144"/>
      <c r="T88" s="52"/>
      <c r="AT88" s="16" t="s">
        <v>158</v>
      </c>
      <c r="AU88" s="16" t="s">
        <v>86</v>
      </c>
    </row>
    <row r="89" spans="2:65" s="1" customFormat="1" ht="27">
      <c r="B89" s="31"/>
      <c r="D89" s="141" t="s">
        <v>160</v>
      </c>
      <c r="F89" s="147" t="s">
        <v>372</v>
      </c>
      <c r="I89" s="143"/>
      <c r="L89" s="31"/>
      <c r="M89" s="144"/>
      <c r="T89" s="52"/>
      <c r="AT89" s="16" t="s">
        <v>160</v>
      </c>
      <c r="AU89" s="16" t="s">
        <v>86</v>
      </c>
    </row>
    <row r="90" spans="2:65" s="1" customFormat="1" ht="33" customHeight="1">
      <c r="B90" s="31"/>
      <c r="C90" s="127" t="s">
        <v>86</v>
      </c>
      <c r="D90" s="127" t="s">
        <v>152</v>
      </c>
      <c r="E90" s="128" t="s">
        <v>381</v>
      </c>
      <c r="F90" s="129" t="s">
        <v>382</v>
      </c>
      <c r="G90" s="130" t="s">
        <v>288</v>
      </c>
      <c r="H90" s="131">
        <v>41</v>
      </c>
      <c r="I90" s="132"/>
      <c r="J90" s="133">
        <f>ROUND(I90*H90,2)</f>
        <v>0</v>
      </c>
      <c r="K90" s="134"/>
      <c r="L90" s="31"/>
      <c r="M90" s="135" t="s">
        <v>19</v>
      </c>
      <c r="N90" s="136" t="s">
        <v>47</v>
      </c>
      <c r="P90" s="137">
        <f>O90*H90</f>
        <v>0</v>
      </c>
      <c r="Q90" s="137">
        <v>0</v>
      </c>
      <c r="R90" s="137">
        <f>Q90*H90</f>
        <v>0</v>
      </c>
      <c r="S90" s="137">
        <v>0.625</v>
      </c>
      <c r="T90" s="138">
        <f>S90*H90</f>
        <v>25.625</v>
      </c>
      <c r="AR90" s="139" t="s">
        <v>172</v>
      </c>
      <c r="AT90" s="139" t="s">
        <v>152</v>
      </c>
      <c r="AU90" s="139" t="s">
        <v>86</v>
      </c>
      <c r="AY90" s="16" t="s">
        <v>149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6" t="s">
        <v>84</v>
      </c>
      <c r="BK90" s="140">
        <f>ROUND(I90*H90,2)</f>
        <v>0</v>
      </c>
      <c r="BL90" s="16" t="s">
        <v>172</v>
      </c>
      <c r="BM90" s="139" t="s">
        <v>596</v>
      </c>
    </row>
    <row r="91" spans="2:65" s="1" customFormat="1" ht="34.799999999999997">
      <c r="B91" s="31"/>
      <c r="D91" s="141" t="s">
        <v>157</v>
      </c>
      <c r="F91" s="142" t="s">
        <v>384</v>
      </c>
      <c r="I91" s="143"/>
      <c r="L91" s="31"/>
      <c r="M91" s="144"/>
      <c r="T91" s="52"/>
      <c r="AT91" s="16" t="s">
        <v>157</v>
      </c>
      <c r="AU91" s="16" t="s">
        <v>86</v>
      </c>
    </row>
    <row r="92" spans="2:65" s="1" customFormat="1" ht="10.199999999999999">
      <c r="B92" s="31"/>
      <c r="D92" s="145" t="s">
        <v>158</v>
      </c>
      <c r="F92" s="146" t="s">
        <v>385</v>
      </c>
      <c r="I92" s="143"/>
      <c r="L92" s="31"/>
      <c r="M92" s="144"/>
      <c r="T92" s="52"/>
      <c r="AT92" s="16" t="s">
        <v>158</v>
      </c>
      <c r="AU92" s="16" t="s">
        <v>86</v>
      </c>
    </row>
    <row r="93" spans="2:65" s="12" customFormat="1" ht="10.199999999999999">
      <c r="B93" s="148"/>
      <c r="D93" s="141" t="s">
        <v>234</v>
      </c>
      <c r="E93" s="149" t="s">
        <v>19</v>
      </c>
      <c r="F93" s="150" t="s">
        <v>597</v>
      </c>
      <c r="H93" s="151">
        <v>41</v>
      </c>
      <c r="I93" s="152"/>
      <c r="L93" s="148"/>
      <c r="M93" s="153"/>
      <c r="T93" s="154"/>
      <c r="AT93" s="149" t="s">
        <v>234</v>
      </c>
      <c r="AU93" s="149" t="s">
        <v>86</v>
      </c>
      <c r="AV93" s="12" t="s">
        <v>86</v>
      </c>
      <c r="AW93" s="12" t="s">
        <v>37</v>
      </c>
      <c r="AX93" s="12" t="s">
        <v>76</v>
      </c>
      <c r="AY93" s="149" t="s">
        <v>149</v>
      </c>
    </row>
    <row r="94" spans="2:65" s="13" customFormat="1" ht="10.199999999999999">
      <c r="B94" s="158"/>
      <c r="D94" s="141" t="s">
        <v>234</v>
      </c>
      <c r="E94" s="159" t="s">
        <v>19</v>
      </c>
      <c r="F94" s="160" t="s">
        <v>299</v>
      </c>
      <c r="H94" s="161">
        <v>41</v>
      </c>
      <c r="I94" s="162"/>
      <c r="L94" s="158"/>
      <c r="M94" s="163"/>
      <c r="T94" s="164"/>
      <c r="AT94" s="159" t="s">
        <v>234</v>
      </c>
      <c r="AU94" s="159" t="s">
        <v>86</v>
      </c>
      <c r="AV94" s="13" t="s">
        <v>172</v>
      </c>
      <c r="AW94" s="13" t="s">
        <v>37</v>
      </c>
      <c r="AX94" s="13" t="s">
        <v>84</v>
      </c>
      <c r="AY94" s="159" t="s">
        <v>149</v>
      </c>
    </row>
    <row r="95" spans="2:65" s="1" customFormat="1" ht="16.5" customHeight="1">
      <c r="B95" s="31"/>
      <c r="C95" s="127" t="s">
        <v>167</v>
      </c>
      <c r="D95" s="127" t="s">
        <v>152</v>
      </c>
      <c r="E95" s="128" t="s">
        <v>394</v>
      </c>
      <c r="F95" s="129" t="s">
        <v>395</v>
      </c>
      <c r="G95" s="130" t="s">
        <v>396</v>
      </c>
      <c r="H95" s="131">
        <v>36</v>
      </c>
      <c r="I95" s="132"/>
      <c r="J95" s="133">
        <f>ROUND(I95*H95,2)</f>
        <v>0</v>
      </c>
      <c r="K95" s="134"/>
      <c r="L95" s="31"/>
      <c r="M95" s="135" t="s">
        <v>19</v>
      </c>
      <c r="N95" s="136" t="s">
        <v>47</v>
      </c>
      <c r="P95" s="137">
        <f>O95*H95</f>
        <v>0</v>
      </c>
      <c r="Q95" s="137">
        <v>0</v>
      </c>
      <c r="R95" s="137">
        <f>Q95*H95</f>
        <v>0</v>
      </c>
      <c r="S95" s="137">
        <v>0.20499999999999999</v>
      </c>
      <c r="T95" s="138">
        <f>S95*H95</f>
        <v>7.38</v>
      </c>
      <c r="AR95" s="139" t="s">
        <v>172</v>
      </c>
      <c r="AT95" s="139" t="s">
        <v>152</v>
      </c>
      <c r="AU95" s="139" t="s">
        <v>86</v>
      </c>
      <c r="AY95" s="16" t="s">
        <v>149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6" t="s">
        <v>84</v>
      </c>
      <c r="BK95" s="140">
        <f>ROUND(I95*H95,2)</f>
        <v>0</v>
      </c>
      <c r="BL95" s="16" t="s">
        <v>172</v>
      </c>
      <c r="BM95" s="139" t="s">
        <v>598</v>
      </c>
    </row>
    <row r="96" spans="2:65" s="1" customFormat="1" ht="26.1">
      <c r="B96" s="31"/>
      <c r="D96" s="141" t="s">
        <v>157</v>
      </c>
      <c r="F96" s="142" t="s">
        <v>398</v>
      </c>
      <c r="I96" s="143"/>
      <c r="L96" s="31"/>
      <c r="M96" s="144"/>
      <c r="T96" s="52"/>
      <c r="AT96" s="16" t="s">
        <v>157</v>
      </c>
      <c r="AU96" s="16" t="s">
        <v>86</v>
      </c>
    </row>
    <row r="97" spans="2:65" s="1" customFormat="1" ht="10.199999999999999">
      <c r="B97" s="31"/>
      <c r="D97" s="145" t="s">
        <v>158</v>
      </c>
      <c r="F97" s="146" t="s">
        <v>399</v>
      </c>
      <c r="I97" s="143"/>
      <c r="L97" s="31"/>
      <c r="M97" s="144"/>
      <c r="T97" s="52"/>
      <c r="AT97" s="16" t="s">
        <v>158</v>
      </c>
      <c r="AU97" s="16" t="s">
        <v>86</v>
      </c>
    </row>
    <row r="98" spans="2:65" s="12" customFormat="1" ht="10.199999999999999">
      <c r="B98" s="148"/>
      <c r="D98" s="141" t="s">
        <v>234</v>
      </c>
      <c r="E98" s="149" t="s">
        <v>19</v>
      </c>
      <c r="F98" s="150" t="s">
        <v>599</v>
      </c>
      <c r="H98" s="151">
        <v>18</v>
      </c>
      <c r="I98" s="152"/>
      <c r="L98" s="148"/>
      <c r="M98" s="153"/>
      <c r="T98" s="154"/>
      <c r="AT98" s="149" t="s">
        <v>234</v>
      </c>
      <c r="AU98" s="149" t="s">
        <v>86</v>
      </c>
      <c r="AV98" s="12" t="s">
        <v>86</v>
      </c>
      <c r="AW98" s="12" t="s">
        <v>37</v>
      </c>
      <c r="AX98" s="12" t="s">
        <v>76</v>
      </c>
      <c r="AY98" s="149" t="s">
        <v>149</v>
      </c>
    </row>
    <row r="99" spans="2:65" s="12" customFormat="1" ht="10.199999999999999">
      <c r="B99" s="148"/>
      <c r="D99" s="141" t="s">
        <v>234</v>
      </c>
      <c r="E99" s="149" t="s">
        <v>19</v>
      </c>
      <c r="F99" s="150" t="s">
        <v>600</v>
      </c>
      <c r="H99" s="151">
        <v>18</v>
      </c>
      <c r="I99" s="152"/>
      <c r="L99" s="148"/>
      <c r="M99" s="153"/>
      <c r="T99" s="154"/>
      <c r="AT99" s="149" t="s">
        <v>234</v>
      </c>
      <c r="AU99" s="149" t="s">
        <v>86</v>
      </c>
      <c r="AV99" s="12" t="s">
        <v>86</v>
      </c>
      <c r="AW99" s="12" t="s">
        <v>37</v>
      </c>
      <c r="AX99" s="12" t="s">
        <v>76</v>
      </c>
      <c r="AY99" s="149" t="s">
        <v>149</v>
      </c>
    </row>
    <row r="100" spans="2:65" s="13" customFormat="1" ht="10.199999999999999">
      <c r="B100" s="158"/>
      <c r="D100" s="141" t="s">
        <v>234</v>
      </c>
      <c r="E100" s="159" t="s">
        <v>19</v>
      </c>
      <c r="F100" s="160" t="s">
        <v>299</v>
      </c>
      <c r="H100" s="161">
        <v>36</v>
      </c>
      <c r="I100" s="162"/>
      <c r="L100" s="158"/>
      <c r="M100" s="163"/>
      <c r="T100" s="164"/>
      <c r="AT100" s="159" t="s">
        <v>234</v>
      </c>
      <c r="AU100" s="159" t="s">
        <v>86</v>
      </c>
      <c r="AV100" s="13" t="s">
        <v>172</v>
      </c>
      <c r="AW100" s="13" t="s">
        <v>37</v>
      </c>
      <c r="AX100" s="13" t="s">
        <v>84</v>
      </c>
      <c r="AY100" s="159" t="s">
        <v>149</v>
      </c>
    </row>
    <row r="101" spans="2:65" s="11" customFormat="1" ht="22.8" customHeight="1">
      <c r="B101" s="115"/>
      <c r="D101" s="116" t="s">
        <v>75</v>
      </c>
      <c r="E101" s="125" t="s">
        <v>506</v>
      </c>
      <c r="F101" s="125" t="s">
        <v>507</v>
      </c>
      <c r="I101" s="118"/>
      <c r="J101" s="126">
        <f>BK101</f>
        <v>0</v>
      </c>
      <c r="L101" s="115"/>
      <c r="M101" s="120"/>
      <c r="P101" s="121">
        <f>SUM(P102:P122)</f>
        <v>0</v>
      </c>
      <c r="R101" s="121">
        <f>SUM(R102:R122)</f>
        <v>0</v>
      </c>
      <c r="T101" s="122">
        <f>SUM(T102:T122)</f>
        <v>0</v>
      </c>
      <c r="AR101" s="116" t="s">
        <v>84</v>
      </c>
      <c r="AT101" s="123" t="s">
        <v>75</v>
      </c>
      <c r="AU101" s="123" t="s">
        <v>84</v>
      </c>
      <c r="AY101" s="116" t="s">
        <v>149</v>
      </c>
      <c r="BK101" s="124">
        <f>SUM(BK102:BK122)</f>
        <v>0</v>
      </c>
    </row>
    <row r="102" spans="2:65" s="1" customFormat="1" ht="24.15" customHeight="1">
      <c r="B102" s="31"/>
      <c r="C102" s="127" t="s">
        <v>148</v>
      </c>
      <c r="D102" s="127" t="s">
        <v>152</v>
      </c>
      <c r="E102" s="128" t="s">
        <v>509</v>
      </c>
      <c r="F102" s="129" t="s">
        <v>510</v>
      </c>
      <c r="G102" s="130" t="s">
        <v>511</v>
      </c>
      <c r="H102" s="131">
        <v>31.277999999999999</v>
      </c>
      <c r="I102" s="132"/>
      <c r="J102" s="133">
        <f>ROUND(I102*H102,2)</f>
        <v>0</v>
      </c>
      <c r="K102" s="134"/>
      <c r="L102" s="31"/>
      <c r="M102" s="135" t="s">
        <v>19</v>
      </c>
      <c r="N102" s="136" t="s">
        <v>47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AR102" s="139" t="s">
        <v>172</v>
      </c>
      <c r="AT102" s="139" t="s">
        <v>152</v>
      </c>
      <c r="AU102" s="139" t="s">
        <v>86</v>
      </c>
      <c r="AY102" s="16" t="s">
        <v>149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6" t="s">
        <v>84</v>
      </c>
      <c r="BK102" s="140">
        <f>ROUND(I102*H102,2)</f>
        <v>0</v>
      </c>
      <c r="BL102" s="16" t="s">
        <v>172</v>
      </c>
      <c r="BM102" s="139" t="s">
        <v>601</v>
      </c>
    </row>
    <row r="103" spans="2:65" s="1" customFormat="1" ht="17.399999999999999">
      <c r="B103" s="31"/>
      <c r="D103" s="141" t="s">
        <v>157</v>
      </c>
      <c r="F103" s="142" t="s">
        <v>513</v>
      </c>
      <c r="I103" s="143"/>
      <c r="L103" s="31"/>
      <c r="M103" s="144"/>
      <c r="T103" s="52"/>
      <c r="AT103" s="16" t="s">
        <v>157</v>
      </c>
      <c r="AU103" s="16" t="s">
        <v>86</v>
      </c>
    </row>
    <row r="104" spans="2:65" s="1" customFormat="1" ht="10.199999999999999">
      <c r="B104" s="31"/>
      <c r="D104" s="145" t="s">
        <v>158</v>
      </c>
      <c r="F104" s="146" t="s">
        <v>514</v>
      </c>
      <c r="I104" s="143"/>
      <c r="L104" s="31"/>
      <c r="M104" s="144"/>
      <c r="T104" s="52"/>
      <c r="AT104" s="16" t="s">
        <v>158</v>
      </c>
      <c r="AU104" s="16" t="s">
        <v>86</v>
      </c>
    </row>
    <row r="105" spans="2:65" s="12" customFormat="1" ht="10.199999999999999">
      <c r="B105" s="148"/>
      <c r="D105" s="141" t="s">
        <v>234</v>
      </c>
      <c r="E105" s="149" t="s">
        <v>19</v>
      </c>
      <c r="F105" s="150" t="s">
        <v>602</v>
      </c>
      <c r="H105" s="151">
        <v>31.277999999999999</v>
      </c>
      <c r="I105" s="152"/>
      <c r="L105" s="148"/>
      <c r="M105" s="153"/>
      <c r="T105" s="154"/>
      <c r="AT105" s="149" t="s">
        <v>234</v>
      </c>
      <c r="AU105" s="149" t="s">
        <v>86</v>
      </c>
      <c r="AV105" s="12" t="s">
        <v>86</v>
      </c>
      <c r="AW105" s="12" t="s">
        <v>37</v>
      </c>
      <c r="AX105" s="12" t="s">
        <v>84</v>
      </c>
      <c r="AY105" s="149" t="s">
        <v>149</v>
      </c>
    </row>
    <row r="106" spans="2:65" s="1" customFormat="1" ht="24.15" customHeight="1">
      <c r="B106" s="31"/>
      <c r="C106" s="127" t="s">
        <v>182</v>
      </c>
      <c r="D106" s="127" t="s">
        <v>152</v>
      </c>
      <c r="E106" s="128" t="s">
        <v>516</v>
      </c>
      <c r="F106" s="129" t="s">
        <v>517</v>
      </c>
      <c r="G106" s="130" t="s">
        <v>511</v>
      </c>
      <c r="H106" s="131">
        <v>156.38999999999999</v>
      </c>
      <c r="I106" s="132"/>
      <c r="J106" s="133">
        <f>ROUND(I106*H106,2)</f>
        <v>0</v>
      </c>
      <c r="K106" s="134"/>
      <c r="L106" s="31"/>
      <c r="M106" s="135" t="s">
        <v>19</v>
      </c>
      <c r="N106" s="136" t="s">
        <v>47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AR106" s="139" t="s">
        <v>172</v>
      </c>
      <c r="AT106" s="139" t="s">
        <v>152</v>
      </c>
      <c r="AU106" s="139" t="s">
        <v>86</v>
      </c>
      <c r="AY106" s="16" t="s">
        <v>149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6" t="s">
        <v>84</v>
      </c>
      <c r="BK106" s="140">
        <f>ROUND(I106*H106,2)</f>
        <v>0</v>
      </c>
      <c r="BL106" s="16" t="s">
        <v>172</v>
      </c>
      <c r="BM106" s="139" t="s">
        <v>603</v>
      </c>
    </row>
    <row r="107" spans="2:65" s="1" customFormat="1" ht="26.1">
      <c r="B107" s="31"/>
      <c r="D107" s="141" t="s">
        <v>157</v>
      </c>
      <c r="F107" s="142" t="s">
        <v>519</v>
      </c>
      <c r="I107" s="143"/>
      <c r="L107" s="31"/>
      <c r="M107" s="144"/>
      <c r="T107" s="52"/>
      <c r="AT107" s="16" t="s">
        <v>157</v>
      </c>
      <c r="AU107" s="16" t="s">
        <v>86</v>
      </c>
    </row>
    <row r="108" spans="2:65" s="1" customFormat="1" ht="10.199999999999999">
      <c r="B108" s="31"/>
      <c r="D108" s="145" t="s">
        <v>158</v>
      </c>
      <c r="F108" s="146" t="s">
        <v>520</v>
      </c>
      <c r="I108" s="143"/>
      <c r="L108" s="31"/>
      <c r="M108" s="144"/>
      <c r="T108" s="52"/>
      <c r="AT108" s="16" t="s">
        <v>158</v>
      </c>
      <c r="AU108" s="16" t="s">
        <v>86</v>
      </c>
    </row>
    <row r="109" spans="2:65" s="1" customFormat="1" ht="18">
      <c r="B109" s="31"/>
      <c r="D109" s="141" t="s">
        <v>160</v>
      </c>
      <c r="F109" s="147" t="s">
        <v>521</v>
      </c>
      <c r="I109" s="143"/>
      <c r="L109" s="31"/>
      <c r="M109" s="144"/>
      <c r="T109" s="52"/>
      <c r="AT109" s="16" t="s">
        <v>160</v>
      </c>
      <c r="AU109" s="16" t="s">
        <v>86</v>
      </c>
    </row>
    <row r="110" spans="2:65" s="12" customFormat="1" ht="10.199999999999999">
      <c r="B110" s="148"/>
      <c r="D110" s="141" t="s">
        <v>234</v>
      </c>
      <c r="E110" s="149" t="s">
        <v>19</v>
      </c>
      <c r="F110" s="150" t="s">
        <v>604</v>
      </c>
      <c r="H110" s="151">
        <v>31.277999999999999</v>
      </c>
      <c r="I110" s="152"/>
      <c r="L110" s="148"/>
      <c r="M110" s="153"/>
      <c r="T110" s="154"/>
      <c r="AT110" s="149" t="s">
        <v>234</v>
      </c>
      <c r="AU110" s="149" t="s">
        <v>86</v>
      </c>
      <c r="AV110" s="12" t="s">
        <v>86</v>
      </c>
      <c r="AW110" s="12" t="s">
        <v>37</v>
      </c>
      <c r="AX110" s="12" t="s">
        <v>84</v>
      </c>
      <c r="AY110" s="149" t="s">
        <v>149</v>
      </c>
    </row>
    <row r="111" spans="2:65" s="12" customFormat="1" ht="10.199999999999999">
      <c r="B111" s="148"/>
      <c r="D111" s="141" t="s">
        <v>234</v>
      </c>
      <c r="F111" s="150" t="s">
        <v>605</v>
      </c>
      <c r="H111" s="151">
        <v>156.38999999999999</v>
      </c>
      <c r="I111" s="152"/>
      <c r="L111" s="148"/>
      <c r="M111" s="153"/>
      <c r="T111" s="154"/>
      <c r="AT111" s="149" t="s">
        <v>234</v>
      </c>
      <c r="AU111" s="149" t="s">
        <v>86</v>
      </c>
      <c r="AV111" s="12" t="s">
        <v>86</v>
      </c>
      <c r="AW111" s="12" t="s">
        <v>4</v>
      </c>
      <c r="AX111" s="12" t="s">
        <v>84</v>
      </c>
      <c r="AY111" s="149" t="s">
        <v>149</v>
      </c>
    </row>
    <row r="112" spans="2:65" s="1" customFormat="1" ht="33" customHeight="1">
      <c r="B112" s="31"/>
      <c r="C112" s="127" t="s">
        <v>188</v>
      </c>
      <c r="D112" s="127" t="s">
        <v>152</v>
      </c>
      <c r="E112" s="128" t="s">
        <v>525</v>
      </c>
      <c r="F112" s="129" t="s">
        <v>526</v>
      </c>
      <c r="G112" s="130" t="s">
        <v>511</v>
      </c>
      <c r="H112" s="131">
        <v>29.117999999999999</v>
      </c>
      <c r="I112" s="132"/>
      <c r="J112" s="133">
        <f>ROUND(I112*H112,2)</f>
        <v>0</v>
      </c>
      <c r="K112" s="134"/>
      <c r="L112" s="31"/>
      <c r="M112" s="135" t="s">
        <v>19</v>
      </c>
      <c r="N112" s="136" t="s">
        <v>47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172</v>
      </c>
      <c r="AT112" s="139" t="s">
        <v>152</v>
      </c>
      <c r="AU112" s="139" t="s">
        <v>86</v>
      </c>
      <c r="AY112" s="16" t="s">
        <v>149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6" t="s">
        <v>84</v>
      </c>
      <c r="BK112" s="140">
        <f>ROUND(I112*H112,2)</f>
        <v>0</v>
      </c>
      <c r="BL112" s="16" t="s">
        <v>172</v>
      </c>
      <c r="BM112" s="139" t="s">
        <v>606</v>
      </c>
    </row>
    <row r="113" spans="2:65" s="1" customFormat="1" ht="17.399999999999999">
      <c r="B113" s="31"/>
      <c r="D113" s="141" t="s">
        <v>157</v>
      </c>
      <c r="F113" s="142" t="s">
        <v>528</v>
      </c>
      <c r="I113" s="143"/>
      <c r="L113" s="31"/>
      <c r="M113" s="144"/>
      <c r="T113" s="52"/>
      <c r="AT113" s="16" t="s">
        <v>157</v>
      </c>
      <c r="AU113" s="16" t="s">
        <v>86</v>
      </c>
    </row>
    <row r="114" spans="2:65" s="1" customFormat="1" ht="10.199999999999999">
      <c r="B114" s="31"/>
      <c r="D114" s="145" t="s">
        <v>158</v>
      </c>
      <c r="F114" s="146" t="s">
        <v>529</v>
      </c>
      <c r="I114" s="143"/>
      <c r="L114" s="31"/>
      <c r="M114" s="144"/>
      <c r="T114" s="52"/>
      <c r="AT114" s="16" t="s">
        <v>158</v>
      </c>
      <c r="AU114" s="16" t="s">
        <v>86</v>
      </c>
    </row>
    <row r="115" spans="2:65" s="12" customFormat="1" ht="10.199999999999999">
      <c r="B115" s="148"/>
      <c r="D115" s="141" t="s">
        <v>234</v>
      </c>
      <c r="E115" s="149" t="s">
        <v>19</v>
      </c>
      <c r="F115" s="150" t="s">
        <v>607</v>
      </c>
      <c r="H115" s="151">
        <v>28.29</v>
      </c>
      <c r="I115" s="152"/>
      <c r="L115" s="148"/>
      <c r="M115" s="153"/>
      <c r="T115" s="154"/>
      <c r="AT115" s="149" t="s">
        <v>234</v>
      </c>
      <c r="AU115" s="149" t="s">
        <v>86</v>
      </c>
      <c r="AV115" s="12" t="s">
        <v>86</v>
      </c>
      <c r="AW115" s="12" t="s">
        <v>37</v>
      </c>
      <c r="AX115" s="12" t="s">
        <v>76</v>
      </c>
      <c r="AY115" s="149" t="s">
        <v>149</v>
      </c>
    </row>
    <row r="116" spans="2:65" s="12" customFormat="1" ht="10.199999999999999">
      <c r="B116" s="148"/>
      <c r="D116" s="141" t="s">
        <v>234</v>
      </c>
      <c r="E116" s="149" t="s">
        <v>19</v>
      </c>
      <c r="F116" s="150" t="s">
        <v>608</v>
      </c>
      <c r="H116" s="151">
        <v>0.82799999999999996</v>
      </c>
      <c r="I116" s="152"/>
      <c r="L116" s="148"/>
      <c r="M116" s="153"/>
      <c r="T116" s="154"/>
      <c r="AT116" s="149" t="s">
        <v>234</v>
      </c>
      <c r="AU116" s="149" t="s">
        <v>86</v>
      </c>
      <c r="AV116" s="12" t="s">
        <v>86</v>
      </c>
      <c r="AW116" s="12" t="s">
        <v>37</v>
      </c>
      <c r="AX116" s="12" t="s">
        <v>76</v>
      </c>
      <c r="AY116" s="149" t="s">
        <v>149</v>
      </c>
    </row>
    <row r="117" spans="2:65" s="13" customFormat="1" ht="10.199999999999999">
      <c r="B117" s="158"/>
      <c r="D117" s="141" t="s">
        <v>234</v>
      </c>
      <c r="E117" s="159" t="s">
        <v>19</v>
      </c>
      <c r="F117" s="160" t="s">
        <v>299</v>
      </c>
      <c r="H117" s="161">
        <v>29.117999999999999</v>
      </c>
      <c r="I117" s="162"/>
      <c r="L117" s="158"/>
      <c r="M117" s="163"/>
      <c r="T117" s="164"/>
      <c r="AT117" s="159" t="s">
        <v>234</v>
      </c>
      <c r="AU117" s="159" t="s">
        <v>86</v>
      </c>
      <c r="AV117" s="13" t="s">
        <v>172</v>
      </c>
      <c r="AW117" s="13" t="s">
        <v>37</v>
      </c>
      <c r="AX117" s="13" t="s">
        <v>84</v>
      </c>
      <c r="AY117" s="159" t="s">
        <v>149</v>
      </c>
    </row>
    <row r="118" spans="2:65" s="1" customFormat="1" ht="33" customHeight="1">
      <c r="B118" s="31"/>
      <c r="C118" s="127" t="s">
        <v>200</v>
      </c>
      <c r="D118" s="127" t="s">
        <v>152</v>
      </c>
      <c r="E118" s="128" t="s">
        <v>562</v>
      </c>
      <c r="F118" s="129" t="s">
        <v>563</v>
      </c>
      <c r="G118" s="130" t="s">
        <v>511</v>
      </c>
      <c r="H118" s="131">
        <v>4.92</v>
      </c>
      <c r="I118" s="132"/>
      <c r="J118" s="133">
        <f>ROUND(I118*H118,2)</f>
        <v>0</v>
      </c>
      <c r="K118" s="134"/>
      <c r="L118" s="31"/>
      <c r="M118" s="135" t="s">
        <v>19</v>
      </c>
      <c r="N118" s="136" t="s">
        <v>47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172</v>
      </c>
      <c r="AT118" s="139" t="s">
        <v>152</v>
      </c>
      <c r="AU118" s="139" t="s">
        <v>86</v>
      </c>
      <c r="AY118" s="16" t="s">
        <v>149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6" t="s">
        <v>84</v>
      </c>
      <c r="BK118" s="140">
        <f>ROUND(I118*H118,2)</f>
        <v>0</v>
      </c>
      <c r="BL118" s="16" t="s">
        <v>172</v>
      </c>
      <c r="BM118" s="139" t="s">
        <v>609</v>
      </c>
    </row>
    <row r="119" spans="2:65" s="1" customFormat="1" ht="26.1">
      <c r="B119" s="31"/>
      <c r="D119" s="141" t="s">
        <v>157</v>
      </c>
      <c r="F119" s="142" t="s">
        <v>565</v>
      </c>
      <c r="I119" s="143"/>
      <c r="L119" s="31"/>
      <c r="M119" s="144"/>
      <c r="T119" s="52"/>
      <c r="AT119" s="16" t="s">
        <v>157</v>
      </c>
      <c r="AU119" s="16" t="s">
        <v>86</v>
      </c>
    </row>
    <row r="120" spans="2:65" s="1" customFormat="1" ht="10.199999999999999">
      <c r="B120" s="31"/>
      <c r="D120" s="145" t="s">
        <v>158</v>
      </c>
      <c r="F120" s="146" t="s">
        <v>566</v>
      </c>
      <c r="I120" s="143"/>
      <c r="L120" s="31"/>
      <c r="M120" s="144"/>
      <c r="T120" s="52"/>
      <c r="AT120" s="16" t="s">
        <v>158</v>
      </c>
      <c r="AU120" s="16" t="s">
        <v>86</v>
      </c>
    </row>
    <row r="121" spans="2:65" s="12" customFormat="1" ht="10.199999999999999">
      <c r="B121" s="148"/>
      <c r="D121" s="141" t="s">
        <v>234</v>
      </c>
      <c r="E121" s="149" t="s">
        <v>19</v>
      </c>
      <c r="F121" s="150" t="s">
        <v>610</v>
      </c>
      <c r="H121" s="151">
        <v>4.92</v>
      </c>
      <c r="I121" s="152"/>
      <c r="L121" s="148"/>
      <c r="M121" s="153"/>
      <c r="T121" s="154"/>
      <c r="AT121" s="149" t="s">
        <v>234</v>
      </c>
      <c r="AU121" s="149" t="s">
        <v>86</v>
      </c>
      <c r="AV121" s="12" t="s">
        <v>86</v>
      </c>
      <c r="AW121" s="12" t="s">
        <v>37</v>
      </c>
      <c r="AX121" s="12" t="s">
        <v>76</v>
      </c>
      <c r="AY121" s="149" t="s">
        <v>149</v>
      </c>
    </row>
    <row r="122" spans="2:65" s="13" customFormat="1" ht="10.199999999999999">
      <c r="B122" s="158"/>
      <c r="D122" s="141" t="s">
        <v>234</v>
      </c>
      <c r="E122" s="159" t="s">
        <v>19</v>
      </c>
      <c r="F122" s="160" t="s">
        <v>299</v>
      </c>
      <c r="H122" s="161">
        <v>4.92</v>
      </c>
      <c r="I122" s="162"/>
      <c r="L122" s="158"/>
      <c r="M122" s="163"/>
      <c r="T122" s="164"/>
      <c r="AT122" s="159" t="s">
        <v>234</v>
      </c>
      <c r="AU122" s="159" t="s">
        <v>86</v>
      </c>
      <c r="AV122" s="13" t="s">
        <v>172</v>
      </c>
      <c r="AW122" s="13" t="s">
        <v>37</v>
      </c>
      <c r="AX122" s="13" t="s">
        <v>84</v>
      </c>
      <c r="AY122" s="159" t="s">
        <v>149</v>
      </c>
    </row>
    <row r="123" spans="2:65" s="11" customFormat="1" ht="22.8" customHeight="1">
      <c r="B123" s="115"/>
      <c r="D123" s="116" t="s">
        <v>75</v>
      </c>
      <c r="E123" s="125" t="s">
        <v>569</v>
      </c>
      <c r="F123" s="125" t="s">
        <v>570</v>
      </c>
      <c r="I123" s="118"/>
      <c r="J123" s="126">
        <f>BK123</f>
        <v>0</v>
      </c>
      <c r="L123" s="115"/>
      <c r="M123" s="165"/>
      <c r="N123" s="166"/>
      <c r="O123" s="166"/>
      <c r="P123" s="167">
        <v>0</v>
      </c>
      <c r="Q123" s="166"/>
      <c r="R123" s="167">
        <v>0</v>
      </c>
      <c r="S123" s="166"/>
      <c r="T123" s="168">
        <v>0</v>
      </c>
      <c r="AR123" s="116" t="s">
        <v>84</v>
      </c>
      <c r="AT123" s="123" t="s">
        <v>75</v>
      </c>
      <c r="AU123" s="123" t="s">
        <v>84</v>
      </c>
      <c r="AY123" s="116" t="s">
        <v>149</v>
      </c>
      <c r="BK123" s="124">
        <v>0</v>
      </c>
    </row>
    <row r="124" spans="2:65" s="1" customFormat="1" ht="7" customHeight="1"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31"/>
    </row>
  </sheetData>
  <sheetProtection algorithmName="SHA-512" hashValue="1h9GV9PoNa8LBEWqKdyCKNhdEyYMbvQscy4DMSrQldeOjPkU53D7PZ9Vhc+0VNySXyT7Go80PvXnfQGd6l9HCQ==" saltValue="p0vqSvx0STM1IJkoReEsG6e737v/+9zx3K17mSwl8Tx5omuzSB4K0uGWG2loqfkhvnHFcWo0D0jQLBINy8Yf6A==" spinCount="100000" sheet="1" objects="1" scenarios="1" formatColumns="0" formatRows="0" autoFilter="0"/>
  <autoFilter ref="C82:K123" xr:uid="{00000000-0009-0000-0000-000003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300-000000000000}"/>
    <hyperlink ref="F92" r:id="rId2" xr:uid="{00000000-0004-0000-0300-000001000000}"/>
    <hyperlink ref="F97" r:id="rId3" xr:uid="{00000000-0004-0000-0300-000002000000}"/>
    <hyperlink ref="F104" r:id="rId4" xr:uid="{00000000-0004-0000-0300-000003000000}"/>
    <hyperlink ref="F108" r:id="rId5" xr:uid="{00000000-0004-0000-0300-000004000000}"/>
    <hyperlink ref="F114" r:id="rId6" xr:uid="{00000000-0004-0000-0300-000005000000}"/>
    <hyperlink ref="F120" r:id="rId7" xr:uid="{00000000-0004-0000-03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610"/>
  <sheetViews>
    <sheetView showGridLines="0" workbookViewId="0"/>
  </sheetViews>
  <sheetFormatPr defaultRowHeight="14.4"/>
  <cols>
    <col min="1" max="1" width="8.33203125" customWidth="1"/>
    <col min="2" max="2" width="1.1992187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95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>
      <c r="B4" s="19"/>
      <c r="D4" s="20" t="s">
        <v>120</v>
      </c>
      <c r="L4" s="19"/>
      <c r="M4" s="84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Stavební úprava prostoru mezi tř. 17. listopadu a ulicí Nedbalovou v Karviné</v>
      </c>
      <c r="F7" s="236"/>
      <c r="G7" s="236"/>
      <c r="H7" s="236"/>
      <c r="L7" s="19"/>
    </row>
    <row r="8" spans="2:46" s="1" customFormat="1" ht="12" customHeight="1">
      <c r="B8" s="31"/>
      <c r="D8" s="26" t="s">
        <v>121</v>
      </c>
      <c r="L8" s="31"/>
    </row>
    <row r="9" spans="2:46" s="1" customFormat="1" ht="16.5" customHeight="1">
      <c r="B9" s="31"/>
      <c r="E9" s="202" t="s">
        <v>611</v>
      </c>
      <c r="F9" s="237"/>
      <c r="G9" s="237"/>
      <c r="H9" s="237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14. 4. 2022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8" t="str">
        <f>'Rekapitulace stavby'!E14</f>
        <v>Vyplň údaj</v>
      </c>
      <c r="F18" s="208"/>
      <c r="G18" s="208"/>
      <c r="H18" s="208"/>
      <c r="I18" s="26" t="s">
        <v>29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3" t="s">
        <v>19</v>
      </c>
      <c r="F27" s="213"/>
      <c r="G27" s="213"/>
      <c r="H27" s="213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5" customHeight="1">
      <c r="B30" s="31"/>
      <c r="D30" s="86" t="s">
        <v>42</v>
      </c>
      <c r="J30" s="62">
        <f>ROUND(J89,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7">
        <f>ROUND((SUM(BE89:BE609)),  2)</f>
        <v>0</v>
      </c>
      <c r="I33" s="88">
        <v>0.21</v>
      </c>
      <c r="J33" s="87">
        <f>ROUND(((SUM(BE89:BE609))*I33),  2)</f>
        <v>0</v>
      </c>
      <c r="L33" s="31"/>
    </row>
    <row r="34" spans="2:12" s="1" customFormat="1" ht="14.4" customHeight="1">
      <c r="B34" s="31"/>
      <c r="E34" s="26" t="s">
        <v>48</v>
      </c>
      <c r="F34" s="87">
        <f>ROUND((SUM(BF89:BF609)),  2)</f>
        <v>0</v>
      </c>
      <c r="I34" s="88">
        <v>0.15</v>
      </c>
      <c r="J34" s="87">
        <f>ROUND(((SUM(BF89:BF609))*I34),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7">
        <f>ROUND((SUM(BG89:BG609)),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7">
        <f>ROUND((SUM(BH89:BH609)),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7">
        <f>ROUND((SUM(BI89:BI609)),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hidden="1" customHeight="1">
      <c r="B45" s="31"/>
      <c r="C45" s="20" t="s">
        <v>123</v>
      </c>
      <c r="L45" s="31"/>
    </row>
    <row r="46" spans="2:12" s="1" customFormat="1" ht="7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26.25" hidden="1" customHeight="1">
      <c r="B48" s="31"/>
      <c r="E48" s="235" t="str">
        <f>E7</f>
        <v>Stavební úprava prostoru mezi tř. 17. listopadu a ulicí Nedbalovou v Karviné</v>
      </c>
      <c r="F48" s="236"/>
      <c r="G48" s="236"/>
      <c r="H48" s="236"/>
      <c r="L48" s="31"/>
    </row>
    <row r="49" spans="2:47" s="1" customFormat="1" ht="12" hidden="1" customHeight="1">
      <c r="B49" s="31"/>
      <c r="C49" s="26" t="s">
        <v>121</v>
      </c>
      <c r="L49" s="31"/>
    </row>
    <row r="50" spans="2:47" s="1" customFormat="1" ht="16.5" hidden="1" customHeight="1">
      <c r="B50" s="31"/>
      <c r="E50" s="202" t="str">
        <f>E9</f>
        <v>SO 110 - Komunikace</v>
      </c>
      <c r="F50" s="237"/>
      <c r="G50" s="237"/>
      <c r="H50" s="237"/>
      <c r="L50" s="31"/>
    </row>
    <row r="51" spans="2:47" s="1" customFormat="1" ht="7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>Karviná</v>
      </c>
      <c r="I52" s="26" t="s">
        <v>23</v>
      </c>
      <c r="J52" s="48" t="str">
        <f>IF(J12="","",J12)</f>
        <v>14. 4. 2022</v>
      </c>
      <c r="L52" s="31"/>
    </row>
    <row r="53" spans="2:47" s="1" customFormat="1" ht="7" hidden="1" customHeight="1">
      <c r="B53" s="31"/>
      <c r="L53" s="31"/>
    </row>
    <row r="54" spans="2:47" s="1" customFormat="1" ht="25.65" hidden="1" customHeight="1">
      <c r="B54" s="31"/>
      <c r="C54" s="26" t="s">
        <v>25</v>
      </c>
      <c r="F54" s="24" t="str">
        <f>E15</f>
        <v>Statutární město Karviná</v>
      </c>
      <c r="I54" s="26" t="s">
        <v>33</v>
      </c>
      <c r="J54" s="29" t="str">
        <f>E21</f>
        <v>Dopravoprojekt Ostrava a.s.</v>
      </c>
      <c r="L54" s="31"/>
    </row>
    <row r="55" spans="2:47" s="1" customFormat="1" ht="15.15" hidden="1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" hidden="1" customHeight="1">
      <c r="B56" s="31"/>
      <c r="L56" s="31"/>
    </row>
    <row r="57" spans="2:47" s="1" customFormat="1" ht="29.25" hidden="1" customHeight="1">
      <c r="B57" s="31"/>
      <c r="C57" s="95" t="s">
        <v>124</v>
      </c>
      <c r="D57" s="89"/>
      <c r="E57" s="89"/>
      <c r="F57" s="89"/>
      <c r="G57" s="89"/>
      <c r="H57" s="89"/>
      <c r="I57" s="89"/>
      <c r="J57" s="96" t="s">
        <v>125</v>
      </c>
      <c r="K57" s="89"/>
      <c r="L57" s="31"/>
    </row>
    <row r="58" spans="2:47" s="1" customFormat="1" ht="10.3" hidden="1" customHeight="1">
      <c r="B58" s="31"/>
      <c r="L58" s="31"/>
    </row>
    <row r="59" spans="2:47" s="1" customFormat="1" ht="22.8" hidden="1" customHeight="1">
      <c r="B59" s="31"/>
      <c r="C59" s="97" t="s">
        <v>74</v>
      </c>
      <c r="J59" s="62">
        <f>J89</f>
        <v>0</v>
      </c>
      <c r="L59" s="31"/>
      <c r="AU59" s="16" t="s">
        <v>126</v>
      </c>
    </row>
    <row r="60" spans="2:47" s="8" customFormat="1" ht="25" hidden="1" customHeight="1">
      <c r="B60" s="98"/>
      <c r="D60" s="99" t="s">
        <v>276</v>
      </c>
      <c r="E60" s="100"/>
      <c r="F60" s="100"/>
      <c r="G60" s="100"/>
      <c r="H60" s="100"/>
      <c r="I60" s="100"/>
      <c r="J60" s="101">
        <f>J90</f>
        <v>0</v>
      </c>
      <c r="L60" s="98"/>
    </row>
    <row r="61" spans="2:47" s="9" customFormat="1" ht="19.899999999999999" hidden="1" customHeight="1">
      <c r="B61" s="102"/>
      <c r="D61" s="103" t="s">
        <v>277</v>
      </c>
      <c r="E61" s="104"/>
      <c r="F61" s="104"/>
      <c r="G61" s="104"/>
      <c r="H61" s="104"/>
      <c r="I61" s="104"/>
      <c r="J61" s="105">
        <f>J91</f>
        <v>0</v>
      </c>
      <c r="L61" s="102"/>
    </row>
    <row r="62" spans="2:47" s="9" customFormat="1" ht="19.899999999999999" hidden="1" customHeight="1">
      <c r="B62" s="102"/>
      <c r="D62" s="103" t="s">
        <v>612</v>
      </c>
      <c r="E62" s="104"/>
      <c r="F62" s="104"/>
      <c r="G62" s="104"/>
      <c r="H62" s="104"/>
      <c r="I62" s="104"/>
      <c r="J62" s="105">
        <f>J201</f>
        <v>0</v>
      </c>
      <c r="L62" s="102"/>
    </row>
    <row r="63" spans="2:47" s="9" customFormat="1" ht="19.899999999999999" hidden="1" customHeight="1">
      <c r="B63" s="102"/>
      <c r="D63" s="103" t="s">
        <v>613</v>
      </c>
      <c r="E63" s="104"/>
      <c r="F63" s="104"/>
      <c r="G63" s="104"/>
      <c r="H63" s="104"/>
      <c r="I63" s="104"/>
      <c r="J63" s="105">
        <f>J246</f>
        <v>0</v>
      </c>
      <c r="L63" s="102"/>
    </row>
    <row r="64" spans="2:47" s="9" customFormat="1" ht="19.899999999999999" hidden="1" customHeight="1">
      <c r="B64" s="102"/>
      <c r="D64" s="103" t="s">
        <v>614</v>
      </c>
      <c r="E64" s="104"/>
      <c r="F64" s="104"/>
      <c r="G64" s="104"/>
      <c r="H64" s="104"/>
      <c r="I64" s="104"/>
      <c r="J64" s="105">
        <f>J301</f>
        <v>0</v>
      </c>
      <c r="L64" s="102"/>
    </row>
    <row r="65" spans="2:12" s="9" customFormat="1" ht="19.899999999999999" hidden="1" customHeight="1">
      <c r="B65" s="102"/>
      <c r="D65" s="103" t="s">
        <v>615</v>
      </c>
      <c r="E65" s="104"/>
      <c r="F65" s="104"/>
      <c r="G65" s="104"/>
      <c r="H65" s="104"/>
      <c r="I65" s="104"/>
      <c r="J65" s="105">
        <f>J452</f>
        <v>0</v>
      </c>
      <c r="L65" s="102"/>
    </row>
    <row r="66" spans="2:12" s="9" customFormat="1" ht="19.899999999999999" hidden="1" customHeight="1">
      <c r="B66" s="102"/>
      <c r="D66" s="103" t="s">
        <v>278</v>
      </c>
      <c r="E66" s="104"/>
      <c r="F66" s="104"/>
      <c r="G66" s="104"/>
      <c r="H66" s="104"/>
      <c r="I66" s="104"/>
      <c r="J66" s="105">
        <f>J503</f>
        <v>0</v>
      </c>
      <c r="L66" s="102"/>
    </row>
    <row r="67" spans="2:12" s="9" customFormat="1" ht="19.899999999999999" hidden="1" customHeight="1">
      <c r="B67" s="102"/>
      <c r="D67" s="103" t="s">
        <v>280</v>
      </c>
      <c r="E67" s="104"/>
      <c r="F67" s="104"/>
      <c r="G67" s="104"/>
      <c r="H67" s="104"/>
      <c r="I67" s="104"/>
      <c r="J67" s="105">
        <f>J600</f>
        <v>0</v>
      </c>
      <c r="L67" s="102"/>
    </row>
    <row r="68" spans="2:12" s="8" customFormat="1" ht="25" hidden="1" customHeight="1">
      <c r="B68" s="98"/>
      <c r="D68" s="99" t="s">
        <v>616</v>
      </c>
      <c r="E68" s="100"/>
      <c r="F68" s="100"/>
      <c r="G68" s="100"/>
      <c r="H68" s="100"/>
      <c r="I68" s="100"/>
      <c r="J68" s="101">
        <f>J608</f>
        <v>0</v>
      </c>
      <c r="L68" s="98"/>
    </row>
    <row r="69" spans="2:12" s="9" customFormat="1" ht="19.899999999999999" hidden="1" customHeight="1">
      <c r="B69" s="102"/>
      <c r="D69" s="103" t="s">
        <v>617</v>
      </c>
      <c r="E69" s="104"/>
      <c r="F69" s="104"/>
      <c r="G69" s="104"/>
      <c r="H69" s="104"/>
      <c r="I69" s="104"/>
      <c r="J69" s="105">
        <f>J609</f>
        <v>0</v>
      </c>
      <c r="L69" s="102"/>
    </row>
    <row r="70" spans="2:12" s="1" customFormat="1" ht="21.85" hidden="1" customHeight="1">
      <c r="B70" s="31"/>
      <c r="L70" s="31"/>
    </row>
    <row r="71" spans="2:12" s="1" customFormat="1" ht="7" hidden="1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31"/>
    </row>
    <row r="72" spans="2:12" ht="10.199999999999999" hidden="1"/>
    <row r="73" spans="2:12" ht="10.199999999999999" hidden="1"/>
    <row r="74" spans="2:12" ht="10.199999999999999" hidden="1"/>
    <row r="75" spans="2:12" s="1" customFormat="1" ht="7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1"/>
    </row>
    <row r="76" spans="2:12" s="1" customFormat="1" ht="25" customHeight="1">
      <c r="B76" s="31"/>
      <c r="C76" s="20" t="s">
        <v>133</v>
      </c>
      <c r="L76" s="31"/>
    </row>
    <row r="77" spans="2:12" s="1" customFormat="1" ht="7" customHeight="1">
      <c r="B77" s="31"/>
      <c r="L77" s="31"/>
    </row>
    <row r="78" spans="2:12" s="1" customFormat="1" ht="12" customHeight="1">
      <c r="B78" s="31"/>
      <c r="C78" s="26" t="s">
        <v>16</v>
      </c>
      <c r="L78" s="31"/>
    </row>
    <row r="79" spans="2:12" s="1" customFormat="1" ht="26.25" customHeight="1">
      <c r="B79" s="31"/>
      <c r="E79" s="235" t="str">
        <f>E7</f>
        <v>Stavební úprava prostoru mezi tř. 17. listopadu a ulicí Nedbalovou v Karviné</v>
      </c>
      <c r="F79" s="236"/>
      <c r="G79" s="236"/>
      <c r="H79" s="236"/>
      <c r="L79" s="31"/>
    </row>
    <row r="80" spans="2:12" s="1" customFormat="1" ht="12" customHeight="1">
      <c r="B80" s="31"/>
      <c r="C80" s="26" t="s">
        <v>121</v>
      </c>
      <c r="L80" s="31"/>
    </row>
    <row r="81" spans="2:65" s="1" customFormat="1" ht="16.5" customHeight="1">
      <c r="B81" s="31"/>
      <c r="E81" s="202" t="str">
        <f>E9</f>
        <v>SO 110 - Komunikace</v>
      </c>
      <c r="F81" s="237"/>
      <c r="G81" s="237"/>
      <c r="H81" s="237"/>
      <c r="L81" s="31"/>
    </row>
    <row r="82" spans="2:65" s="1" customFormat="1" ht="7" customHeight="1">
      <c r="B82" s="31"/>
      <c r="L82" s="31"/>
    </row>
    <row r="83" spans="2:65" s="1" customFormat="1" ht="12" customHeight="1">
      <c r="B83" s="31"/>
      <c r="C83" s="26" t="s">
        <v>21</v>
      </c>
      <c r="F83" s="24" t="str">
        <f>F12</f>
        <v>Karviná</v>
      </c>
      <c r="I83" s="26" t="s">
        <v>23</v>
      </c>
      <c r="J83" s="48" t="str">
        <f>IF(J12="","",J12)</f>
        <v>14. 4. 2022</v>
      </c>
      <c r="L83" s="31"/>
    </row>
    <row r="84" spans="2:65" s="1" customFormat="1" ht="7" customHeight="1">
      <c r="B84" s="31"/>
      <c r="L84" s="31"/>
    </row>
    <row r="85" spans="2:65" s="1" customFormat="1" ht="25.65" customHeight="1">
      <c r="B85" s="31"/>
      <c r="C85" s="26" t="s">
        <v>25</v>
      </c>
      <c r="F85" s="24" t="str">
        <f>E15</f>
        <v>Statutární město Karviná</v>
      </c>
      <c r="I85" s="26" t="s">
        <v>33</v>
      </c>
      <c r="J85" s="29" t="str">
        <f>E21</f>
        <v>Dopravoprojekt Ostrava a.s.</v>
      </c>
      <c r="L85" s="31"/>
    </row>
    <row r="86" spans="2:65" s="1" customFormat="1" ht="15.15" customHeight="1">
      <c r="B86" s="31"/>
      <c r="C86" s="26" t="s">
        <v>31</v>
      </c>
      <c r="F86" s="24" t="str">
        <f>IF(E18="","",E18)</f>
        <v>Vyplň údaj</v>
      </c>
      <c r="I86" s="26" t="s">
        <v>38</v>
      </c>
      <c r="J86" s="29" t="str">
        <f>E24</f>
        <v xml:space="preserve"> </v>
      </c>
      <c r="L86" s="31"/>
    </row>
    <row r="87" spans="2:65" s="1" customFormat="1" ht="10.3" customHeight="1">
      <c r="B87" s="31"/>
      <c r="L87" s="31"/>
    </row>
    <row r="88" spans="2:65" s="10" customFormat="1" ht="29.25" customHeight="1">
      <c r="B88" s="106"/>
      <c r="C88" s="107" t="s">
        <v>134</v>
      </c>
      <c r="D88" s="108" t="s">
        <v>61</v>
      </c>
      <c r="E88" s="108" t="s">
        <v>57</v>
      </c>
      <c r="F88" s="108" t="s">
        <v>58</v>
      </c>
      <c r="G88" s="108" t="s">
        <v>135</v>
      </c>
      <c r="H88" s="108" t="s">
        <v>136</v>
      </c>
      <c r="I88" s="108" t="s">
        <v>137</v>
      </c>
      <c r="J88" s="109" t="s">
        <v>125</v>
      </c>
      <c r="K88" s="110" t="s">
        <v>138</v>
      </c>
      <c r="L88" s="106"/>
      <c r="M88" s="55" t="s">
        <v>19</v>
      </c>
      <c r="N88" s="56" t="s">
        <v>46</v>
      </c>
      <c r="O88" s="56" t="s">
        <v>139</v>
      </c>
      <c r="P88" s="56" t="s">
        <v>140</v>
      </c>
      <c r="Q88" s="56" t="s">
        <v>141</v>
      </c>
      <c r="R88" s="56" t="s">
        <v>142</v>
      </c>
      <c r="S88" s="56" t="s">
        <v>143</v>
      </c>
      <c r="T88" s="57" t="s">
        <v>144</v>
      </c>
    </row>
    <row r="89" spans="2:65" s="1" customFormat="1" ht="22.8" customHeight="1">
      <c r="B89" s="31"/>
      <c r="C89" s="60" t="s">
        <v>145</v>
      </c>
      <c r="J89" s="111">
        <f>BK89</f>
        <v>0</v>
      </c>
      <c r="L89" s="31"/>
      <c r="M89" s="58"/>
      <c r="N89" s="49"/>
      <c r="O89" s="49"/>
      <c r="P89" s="112">
        <f>P90+P608</f>
        <v>0</v>
      </c>
      <c r="Q89" s="49"/>
      <c r="R89" s="112">
        <f>R90+R608</f>
        <v>3797.15946147869</v>
      </c>
      <c r="S89" s="49"/>
      <c r="T89" s="113">
        <f>T90+T608</f>
        <v>4.4000000000000003E-3</v>
      </c>
      <c r="AT89" s="16" t="s">
        <v>75</v>
      </c>
      <c r="AU89" s="16" t="s">
        <v>126</v>
      </c>
      <c r="BK89" s="114">
        <f>BK90+BK608</f>
        <v>0</v>
      </c>
    </row>
    <row r="90" spans="2:65" s="11" customFormat="1" ht="25.9" customHeight="1">
      <c r="B90" s="115"/>
      <c r="D90" s="116" t="s">
        <v>75</v>
      </c>
      <c r="E90" s="117" t="s">
        <v>283</v>
      </c>
      <c r="F90" s="117" t="s">
        <v>284</v>
      </c>
      <c r="I90" s="118"/>
      <c r="J90" s="119">
        <f>BK90</f>
        <v>0</v>
      </c>
      <c r="L90" s="115"/>
      <c r="M90" s="120"/>
      <c r="P90" s="121">
        <f>P91+P201+P246+P301+P452+P503+P600</f>
        <v>0</v>
      </c>
      <c r="R90" s="121">
        <f>R91+R201+R246+R301+R452+R503+R600</f>
        <v>3797.15946147869</v>
      </c>
      <c r="T90" s="122">
        <f>T91+T201+T246+T301+T452+T503+T600</f>
        <v>4.4000000000000003E-3</v>
      </c>
      <c r="AR90" s="116" t="s">
        <v>84</v>
      </c>
      <c r="AT90" s="123" t="s">
        <v>75</v>
      </c>
      <c r="AU90" s="123" t="s">
        <v>76</v>
      </c>
      <c r="AY90" s="116" t="s">
        <v>149</v>
      </c>
      <c r="BK90" s="124">
        <f>BK91+BK201+BK246+BK301+BK452+BK503+BK600</f>
        <v>0</v>
      </c>
    </row>
    <row r="91" spans="2:65" s="11" customFormat="1" ht="22.8" customHeight="1">
      <c r="B91" s="115"/>
      <c r="D91" s="116" t="s">
        <v>75</v>
      </c>
      <c r="E91" s="125" t="s">
        <v>84</v>
      </c>
      <c r="F91" s="125" t="s">
        <v>285</v>
      </c>
      <c r="I91" s="118"/>
      <c r="J91" s="126">
        <f>BK91</f>
        <v>0</v>
      </c>
      <c r="L91" s="115"/>
      <c r="M91" s="120"/>
      <c r="P91" s="121">
        <f>SUM(P92:P200)</f>
        <v>0</v>
      </c>
      <c r="R91" s="121">
        <f>SUM(R92:R200)</f>
        <v>3050.8616158999998</v>
      </c>
      <c r="T91" s="122">
        <f>SUM(T92:T200)</f>
        <v>0</v>
      </c>
      <c r="AR91" s="116" t="s">
        <v>84</v>
      </c>
      <c r="AT91" s="123" t="s">
        <v>75</v>
      </c>
      <c r="AU91" s="123" t="s">
        <v>84</v>
      </c>
      <c r="AY91" s="116" t="s">
        <v>149</v>
      </c>
      <c r="BK91" s="124">
        <f>SUM(BK92:BK200)</f>
        <v>0</v>
      </c>
    </row>
    <row r="92" spans="2:65" s="1" customFormat="1" ht="33" customHeight="1">
      <c r="B92" s="31"/>
      <c r="C92" s="127" t="s">
        <v>84</v>
      </c>
      <c r="D92" s="127" t="s">
        <v>152</v>
      </c>
      <c r="E92" s="128" t="s">
        <v>618</v>
      </c>
      <c r="F92" s="129" t="s">
        <v>619</v>
      </c>
      <c r="G92" s="130" t="s">
        <v>404</v>
      </c>
      <c r="H92" s="131">
        <v>2391.0619999999999</v>
      </c>
      <c r="I92" s="132"/>
      <c r="J92" s="133">
        <f>ROUND(I92*H92,2)</f>
        <v>0</v>
      </c>
      <c r="K92" s="134"/>
      <c r="L92" s="31"/>
      <c r="M92" s="135" t="s">
        <v>19</v>
      </c>
      <c r="N92" s="136" t="s">
        <v>47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172</v>
      </c>
      <c r="AT92" s="139" t="s">
        <v>152</v>
      </c>
      <c r="AU92" s="139" t="s">
        <v>86</v>
      </c>
      <c r="AY92" s="16" t="s">
        <v>149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6" t="s">
        <v>84</v>
      </c>
      <c r="BK92" s="140">
        <f>ROUND(I92*H92,2)</f>
        <v>0</v>
      </c>
      <c r="BL92" s="16" t="s">
        <v>172</v>
      </c>
      <c r="BM92" s="139" t="s">
        <v>620</v>
      </c>
    </row>
    <row r="93" spans="2:65" s="1" customFormat="1" ht="17.399999999999999">
      <c r="B93" s="31"/>
      <c r="D93" s="141" t="s">
        <v>157</v>
      </c>
      <c r="F93" s="142" t="s">
        <v>621</v>
      </c>
      <c r="I93" s="143"/>
      <c r="L93" s="31"/>
      <c r="M93" s="144"/>
      <c r="T93" s="52"/>
      <c r="AT93" s="16" t="s">
        <v>157</v>
      </c>
      <c r="AU93" s="16" t="s">
        <v>86</v>
      </c>
    </row>
    <row r="94" spans="2:65" s="1" customFormat="1" ht="10.199999999999999">
      <c r="B94" s="31"/>
      <c r="D94" s="145" t="s">
        <v>158</v>
      </c>
      <c r="F94" s="146" t="s">
        <v>622</v>
      </c>
      <c r="I94" s="143"/>
      <c r="L94" s="31"/>
      <c r="M94" s="144"/>
      <c r="T94" s="52"/>
      <c r="AT94" s="16" t="s">
        <v>158</v>
      </c>
      <c r="AU94" s="16" t="s">
        <v>86</v>
      </c>
    </row>
    <row r="95" spans="2:65" s="1" customFormat="1" ht="45">
      <c r="B95" s="31"/>
      <c r="D95" s="141" t="s">
        <v>160</v>
      </c>
      <c r="F95" s="147" t="s">
        <v>623</v>
      </c>
      <c r="I95" s="143"/>
      <c r="L95" s="31"/>
      <c r="M95" s="144"/>
      <c r="T95" s="52"/>
      <c r="AT95" s="16" t="s">
        <v>160</v>
      </c>
      <c r="AU95" s="16" t="s">
        <v>86</v>
      </c>
    </row>
    <row r="96" spans="2:65" s="12" customFormat="1" ht="10.199999999999999">
      <c r="B96" s="148"/>
      <c r="D96" s="141" t="s">
        <v>234</v>
      </c>
      <c r="E96" s="149" t="s">
        <v>19</v>
      </c>
      <c r="F96" s="150" t="s">
        <v>624</v>
      </c>
      <c r="H96" s="151">
        <v>233.46899999999999</v>
      </c>
      <c r="I96" s="152"/>
      <c r="L96" s="148"/>
      <c r="M96" s="153"/>
      <c r="T96" s="154"/>
      <c r="AT96" s="149" t="s">
        <v>234</v>
      </c>
      <c r="AU96" s="149" t="s">
        <v>86</v>
      </c>
      <c r="AV96" s="12" t="s">
        <v>86</v>
      </c>
      <c r="AW96" s="12" t="s">
        <v>37</v>
      </c>
      <c r="AX96" s="12" t="s">
        <v>76</v>
      </c>
      <c r="AY96" s="149" t="s">
        <v>149</v>
      </c>
    </row>
    <row r="97" spans="2:65" s="12" customFormat="1" ht="10.199999999999999">
      <c r="B97" s="148"/>
      <c r="D97" s="141" t="s">
        <v>234</v>
      </c>
      <c r="E97" s="149" t="s">
        <v>19</v>
      </c>
      <c r="F97" s="150" t="s">
        <v>625</v>
      </c>
      <c r="H97" s="151">
        <v>58.436</v>
      </c>
      <c r="I97" s="152"/>
      <c r="L97" s="148"/>
      <c r="M97" s="153"/>
      <c r="T97" s="154"/>
      <c r="AT97" s="149" t="s">
        <v>234</v>
      </c>
      <c r="AU97" s="149" t="s">
        <v>86</v>
      </c>
      <c r="AV97" s="12" t="s">
        <v>86</v>
      </c>
      <c r="AW97" s="12" t="s">
        <v>37</v>
      </c>
      <c r="AX97" s="12" t="s">
        <v>76</v>
      </c>
      <c r="AY97" s="149" t="s">
        <v>149</v>
      </c>
    </row>
    <row r="98" spans="2:65" s="12" customFormat="1" ht="10.199999999999999">
      <c r="B98" s="148"/>
      <c r="D98" s="141" t="s">
        <v>234</v>
      </c>
      <c r="E98" s="149" t="s">
        <v>19</v>
      </c>
      <c r="F98" s="150" t="s">
        <v>626</v>
      </c>
      <c r="H98" s="151">
        <v>59.609000000000002</v>
      </c>
      <c r="I98" s="152"/>
      <c r="L98" s="148"/>
      <c r="M98" s="153"/>
      <c r="T98" s="154"/>
      <c r="AT98" s="149" t="s">
        <v>234</v>
      </c>
      <c r="AU98" s="149" t="s">
        <v>86</v>
      </c>
      <c r="AV98" s="12" t="s">
        <v>86</v>
      </c>
      <c r="AW98" s="12" t="s">
        <v>37</v>
      </c>
      <c r="AX98" s="12" t="s">
        <v>76</v>
      </c>
      <c r="AY98" s="149" t="s">
        <v>149</v>
      </c>
    </row>
    <row r="99" spans="2:65" s="12" customFormat="1" ht="10.199999999999999">
      <c r="B99" s="148"/>
      <c r="D99" s="141" t="s">
        <v>234</v>
      </c>
      <c r="E99" s="149" t="s">
        <v>19</v>
      </c>
      <c r="F99" s="150" t="s">
        <v>627</v>
      </c>
      <c r="H99" s="151">
        <v>1142.5319999999999</v>
      </c>
      <c r="I99" s="152"/>
      <c r="L99" s="148"/>
      <c r="M99" s="153"/>
      <c r="T99" s="154"/>
      <c r="AT99" s="149" t="s">
        <v>234</v>
      </c>
      <c r="AU99" s="149" t="s">
        <v>86</v>
      </c>
      <c r="AV99" s="12" t="s">
        <v>86</v>
      </c>
      <c r="AW99" s="12" t="s">
        <v>37</v>
      </c>
      <c r="AX99" s="12" t="s">
        <v>76</v>
      </c>
      <c r="AY99" s="149" t="s">
        <v>149</v>
      </c>
    </row>
    <row r="100" spans="2:65" s="12" customFormat="1" ht="10.199999999999999">
      <c r="B100" s="148"/>
      <c r="D100" s="141" t="s">
        <v>234</v>
      </c>
      <c r="E100" s="149" t="s">
        <v>19</v>
      </c>
      <c r="F100" s="150" t="s">
        <v>628</v>
      </c>
      <c r="H100" s="151">
        <v>129.279</v>
      </c>
      <c r="I100" s="152"/>
      <c r="L100" s="148"/>
      <c r="M100" s="153"/>
      <c r="T100" s="154"/>
      <c r="AT100" s="149" t="s">
        <v>234</v>
      </c>
      <c r="AU100" s="149" t="s">
        <v>86</v>
      </c>
      <c r="AV100" s="12" t="s">
        <v>86</v>
      </c>
      <c r="AW100" s="12" t="s">
        <v>37</v>
      </c>
      <c r="AX100" s="12" t="s">
        <v>76</v>
      </c>
      <c r="AY100" s="149" t="s">
        <v>149</v>
      </c>
    </row>
    <row r="101" spans="2:65" s="12" customFormat="1" ht="10.199999999999999">
      <c r="B101" s="148"/>
      <c r="D101" s="141" t="s">
        <v>234</v>
      </c>
      <c r="E101" s="149" t="s">
        <v>19</v>
      </c>
      <c r="F101" s="150" t="s">
        <v>629</v>
      </c>
      <c r="H101" s="151">
        <v>344.90600000000001</v>
      </c>
      <c r="I101" s="152"/>
      <c r="L101" s="148"/>
      <c r="M101" s="153"/>
      <c r="T101" s="154"/>
      <c r="AT101" s="149" t="s">
        <v>234</v>
      </c>
      <c r="AU101" s="149" t="s">
        <v>86</v>
      </c>
      <c r="AV101" s="12" t="s">
        <v>86</v>
      </c>
      <c r="AW101" s="12" t="s">
        <v>37</v>
      </c>
      <c r="AX101" s="12" t="s">
        <v>76</v>
      </c>
      <c r="AY101" s="149" t="s">
        <v>149</v>
      </c>
    </row>
    <row r="102" spans="2:65" s="12" customFormat="1" ht="10.199999999999999">
      <c r="B102" s="148"/>
      <c r="D102" s="141" t="s">
        <v>234</v>
      </c>
      <c r="E102" s="149" t="s">
        <v>19</v>
      </c>
      <c r="F102" s="150" t="s">
        <v>630</v>
      </c>
      <c r="H102" s="151">
        <v>370.399</v>
      </c>
      <c r="I102" s="152"/>
      <c r="L102" s="148"/>
      <c r="M102" s="153"/>
      <c r="T102" s="154"/>
      <c r="AT102" s="149" t="s">
        <v>234</v>
      </c>
      <c r="AU102" s="149" t="s">
        <v>86</v>
      </c>
      <c r="AV102" s="12" t="s">
        <v>86</v>
      </c>
      <c r="AW102" s="12" t="s">
        <v>37</v>
      </c>
      <c r="AX102" s="12" t="s">
        <v>76</v>
      </c>
      <c r="AY102" s="149" t="s">
        <v>149</v>
      </c>
    </row>
    <row r="103" spans="2:65" s="12" customFormat="1" ht="10.199999999999999">
      <c r="B103" s="148"/>
      <c r="D103" s="141" t="s">
        <v>234</v>
      </c>
      <c r="E103" s="149" t="s">
        <v>19</v>
      </c>
      <c r="F103" s="150" t="s">
        <v>631</v>
      </c>
      <c r="H103" s="151">
        <v>37.697000000000003</v>
      </c>
      <c r="I103" s="152"/>
      <c r="L103" s="148"/>
      <c r="M103" s="153"/>
      <c r="T103" s="154"/>
      <c r="AT103" s="149" t="s">
        <v>234</v>
      </c>
      <c r="AU103" s="149" t="s">
        <v>86</v>
      </c>
      <c r="AV103" s="12" t="s">
        <v>86</v>
      </c>
      <c r="AW103" s="12" t="s">
        <v>37</v>
      </c>
      <c r="AX103" s="12" t="s">
        <v>76</v>
      </c>
      <c r="AY103" s="149" t="s">
        <v>149</v>
      </c>
    </row>
    <row r="104" spans="2:65" s="12" customFormat="1" ht="10.199999999999999">
      <c r="B104" s="148"/>
      <c r="D104" s="141" t="s">
        <v>234</v>
      </c>
      <c r="E104" s="149" t="s">
        <v>19</v>
      </c>
      <c r="F104" s="150" t="s">
        <v>632</v>
      </c>
      <c r="H104" s="151">
        <v>35.838999999999999</v>
      </c>
      <c r="I104" s="152"/>
      <c r="L104" s="148"/>
      <c r="M104" s="153"/>
      <c r="T104" s="154"/>
      <c r="AT104" s="149" t="s">
        <v>234</v>
      </c>
      <c r="AU104" s="149" t="s">
        <v>86</v>
      </c>
      <c r="AV104" s="12" t="s">
        <v>86</v>
      </c>
      <c r="AW104" s="12" t="s">
        <v>37</v>
      </c>
      <c r="AX104" s="12" t="s">
        <v>76</v>
      </c>
      <c r="AY104" s="149" t="s">
        <v>149</v>
      </c>
    </row>
    <row r="105" spans="2:65" s="12" customFormat="1" ht="10.199999999999999">
      <c r="B105" s="148"/>
      <c r="D105" s="141" t="s">
        <v>234</v>
      </c>
      <c r="E105" s="149" t="s">
        <v>19</v>
      </c>
      <c r="F105" s="150" t="s">
        <v>633</v>
      </c>
      <c r="H105" s="151">
        <v>1.8560000000000001</v>
      </c>
      <c r="I105" s="152"/>
      <c r="L105" s="148"/>
      <c r="M105" s="153"/>
      <c r="T105" s="154"/>
      <c r="AT105" s="149" t="s">
        <v>234</v>
      </c>
      <c r="AU105" s="149" t="s">
        <v>86</v>
      </c>
      <c r="AV105" s="12" t="s">
        <v>86</v>
      </c>
      <c r="AW105" s="12" t="s">
        <v>37</v>
      </c>
      <c r="AX105" s="12" t="s">
        <v>76</v>
      </c>
      <c r="AY105" s="149" t="s">
        <v>149</v>
      </c>
    </row>
    <row r="106" spans="2:65" s="12" customFormat="1" ht="10.199999999999999">
      <c r="B106" s="148"/>
      <c r="D106" s="141" t="s">
        <v>234</v>
      </c>
      <c r="E106" s="149" t="s">
        <v>19</v>
      </c>
      <c r="F106" s="150" t="s">
        <v>634</v>
      </c>
      <c r="H106" s="151">
        <v>-22.96</v>
      </c>
      <c r="I106" s="152"/>
      <c r="L106" s="148"/>
      <c r="M106" s="153"/>
      <c r="T106" s="154"/>
      <c r="AT106" s="149" t="s">
        <v>234</v>
      </c>
      <c r="AU106" s="149" t="s">
        <v>86</v>
      </c>
      <c r="AV106" s="12" t="s">
        <v>86</v>
      </c>
      <c r="AW106" s="12" t="s">
        <v>37</v>
      </c>
      <c r="AX106" s="12" t="s">
        <v>76</v>
      </c>
      <c r="AY106" s="149" t="s">
        <v>149</v>
      </c>
    </row>
    <row r="107" spans="2:65" s="13" customFormat="1" ht="10.199999999999999">
      <c r="B107" s="158"/>
      <c r="D107" s="141" t="s">
        <v>234</v>
      </c>
      <c r="E107" s="159" t="s">
        <v>19</v>
      </c>
      <c r="F107" s="160" t="s">
        <v>299</v>
      </c>
      <c r="H107" s="161">
        <v>2391.0619999999999</v>
      </c>
      <c r="I107" s="162"/>
      <c r="L107" s="158"/>
      <c r="M107" s="163"/>
      <c r="T107" s="164"/>
      <c r="AT107" s="159" t="s">
        <v>234</v>
      </c>
      <c r="AU107" s="159" t="s">
        <v>86</v>
      </c>
      <c r="AV107" s="13" t="s">
        <v>172</v>
      </c>
      <c r="AW107" s="13" t="s">
        <v>37</v>
      </c>
      <c r="AX107" s="13" t="s">
        <v>84</v>
      </c>
      <c r="AY107" s="159" t="s">
        <v>149</v>
      </c>
    </row>
    <row r="108" spans="2:65" s="1" customFormat="1" ht="33" customHeight="1">
      <c r="B108" s="31"/>
      <c r="C108" s="127" t="s">
        <v>86</v>
      </c>
      <c r="D108" s="127" t="s">
        <v>152</v>
      </c>
      <c r="E108" s="128" t="s">
        <v>635</v>
      </c>
      <c r="F108" s="129" t="s">
        <v>636</v>
      </c>
      <c r="G108" s="130" t="s">
        <v>404</v>
      </c>
      <c r="H108" s="131">
        <v>90.768000000000001</v>
      </c>
      <c r="I108" s="132"/>
      <c r="J108" s="133">
        <f>ROUND(I108*H108,2)</f>
        <v>0</v>
      </c>
      <c r="K108" s="134"/>
      <c r="L108" s="31"/>
      <c r="M108" s="135" t="s">
        <v>19</v>
      </c>
      <c r="N108" s="136" t="s">
        <v>47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AR108" s="139" t="s">
        <v>172</v>
      </c>
      <c r="AT108" s="139" t="s">
        <v>152</v>
      </c>
      <c r="AU108" s="139" t="s">
        <v>86</v>
      </c>
      <c r="AY108" s="16" t="s">
        <v>149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6" t="s">
        <v>84</v>
      </c>
      <c r="BK108" s="140">
        <f>ROUND(I108*H108,2)</f>
        <v>0</v>
      </c>
      <c r="BL108" s="16" t="s">
        <v>172</v>
      </c>
      <c r="BM108" s="139" t="s">
        <v>637</v>
      </c>
    </row>
    <row r="109" spans="2:65" s="1" customFormat="1" ht="26.1">
      <c r="B109" s="31"/>
      <c r="D109" s="141" t="s">
        <v>157</v>
      </c>
      <c r="F109" s="142" t="s">
        <v>638</v>
      </c>
      <c r="I109" s="143"/>
      <c r="L109" s="31"/>
      <c r="M109" s="144"/>
      <c r="T109" s="52"/>
      <c r="AT109" s="16" t="s">
        <v>157</v>
      </c>
      <c r="AU109" s="16" t="s">
        <v>86</v>
      </c>
    </row>
    <row r="110" spans="2:65" s="1" customFormat="1" ht="10.199999999999999">
      <c r="B110" s="31"/>
      <c r="D110" s="145" t="s">
        <v>158</v>
      </c>
      <c r="F110" s="146" t="s">
        <v>639</v>
      </c>
      <c r="I110" s="143"/>
      <c r="L110" s="31"/>
      <c r="M110" s="144"/>
      <c r="T110" s="52"/>
      <c r="AT110" s="16" t="s">
        <v>158</v>
      </c>
      <c r="AU110" s="16" t="s">
        <v>86</v>
      </c>
    </row>
    <row r="111" spans="2:65" s="1" customFormat="1" ht="45">
      <c r="B111" s="31"/>
      <c r="D111" s="141" t="s">
        <v>160</v>
      </c>
      <c r="F111" s="147" t="s">
        <v>640</v>
      </c>
      <c r="I111" s="143"/>
      <c r="L111" s="31"/>
      <c r="M111" s="144"/>
      <c r="T111" s="52"/>
      <c r="AT111" s="16" t="s">
        <v>160</v>
      </c>
      <c r="AU111" s="16" t="s">
        <v>86</v>
      </c>
    </row>
    <row r="112" spans="2:65" s="12" customFormat="1" ht="20.399999999999999">
      <c r="B112" s="148"/>
      <c r="D112" s="141" t="s">
        <v>234</v>
      </c>
      <c r="E112" s="149" t="s">
        <v>19</v>
      </c>
      <c r="F112" s="150" t="s">
        <v>641</v>
      </c>
      <c r="H112" s="151">
        <v>58.593000000000004</v>
      </c>
      <c r="I112" s="152"/>
      <c r="L112" s="148"/>
      <c r="M112" s="153"/>
      <c r="T112" s="154"/>
      <c r="AT112" s="149" t="s">
        <v>234</v>
      </c>
      <c r="AU112" s="149" t="s">
        <v>86</v>
      </c>
      <c r="AV112" s="12" t="s">
        <v>86</v>
      </c>
      <c r="AW112" s="12" t="s">
        <v>37</v>
      </c>
      <c r="AX112" s="12" t="s">
        <v>76</v>
      </c>
      <c r="AY112" s="149" t="s">
        <v>149</v>
      </c>
    </row>
    <row r="113" spans="2:65" s="12" customFormat="1" ht="10.199999999999999">
      <c r="B113" s="148"/>
      <c r="D113" s="141" t="s">
        <v>234</v>
      </c>
      <c r="E113" s="149" t="s">
        <v>19</v>
      </c>
      <c r="F113" s="150" t="s">
        <v>642</v>
      </c>
      <c r="H113" s="151">
        <v>3.5</v>
      </c>
      <c r="I113" s="152"/>
      <c r="L113" s="148"/>
      <c r="M113" s="153"/>
      <c r="T113" s="154"/>
      <c r="AT113" s="149" t="s">
        <v>234</v>
      </c>
      <c r="AU113" s="149" t="s">
        <v>86</v>
      </c>
      <c r="AV113" s="12" t="s">
        <v>86</v>
      </c>
      <c r="AW113" s="12" t="s">
        <v>37</v>
      </c>
      <c r="AX113" s="12" t="s">
        <v>76</v>
      </c>
      <c r="AY113" s="149" t="s">
        <v>149</v>
      </c>
    </row>
    <row r="114" spans="2:65" s="12" customFormat="1" ht="10.199999999999999">
      <c r="B114" s="148"/>
      <c r="D114" s="141" t="s">
        <v>234</v>
      </c>
      <c r="E114" s="149" t="s">
        <v>19</v>
      </c>
      <c r="F114" s="150" t="s">
        <v>643</v>
      </c>
      <c r="H114" s="151">
        <v>9.25</v>
      </c>
      <c r="I114" s="152"/>
      <c r="L114" s="148"/>
      <c r="M114" s="153"/>
      <c r="T114" s="154"/>
      <c r="AT114" s="149" t="s">
        <v>234</v>
      </c>
      <c r="AU114" s="149" t="s">
        <v>86</v>
      </c>
      <c r="AV114" s="12" t="s">
        <v>86</v>
      </c>
      <c r="AW114" s="12" t="s">
        <v>37</v>
      </c>
      <c r="AX114" s="12" t="s">
        <v>76</v>
      </c>
      <c r="AY114" s="149" t="s">
        <v>149</v>
      </c>
    </row>
    <row r="115" spans="2:65" s="12" customFormat="1" ht="10.199999999999999">
      <c r="B115" s="148"/>
      <c r="D115" s="141" t="s">
        <v>234</v>
      </c>
      <c r="E115" s="149" t="s">
        <v>19</v>
      </c>
      <c r="F115" s="150" t="s">
        <v>644</v>
      </c>
      <c r="H115" s="151">
        <v>10.5</v>
      </c>
      <c r="I115" s="152"/>
      <c r="L115" s="148"/>
      <c r="M115" s="153"/>
      <c r="T115" s="154"/>
      <c r="AT115" s="149" t="s">
        <v>234</v>
      </c>
      <c r="AU115" s="149" t="s">
        <v>86</v>
      </c>
      <c r="AV115" s="12" t="s">
        <v>86</v>
      </c>
      <c r="AW115" s="12" t="s">
        <v>37</v>
      </c>
      <c r="AX115" s="12" t="s">
        <v>76</v>
      </c>
      <c r="AY115" s="149" t="s">
        <v>149</v>
      </c>
    </row>
    <row r="116" spans="2:65" s="12" customFormat="1" ht="10.199999999999999">
      <c r="B116" s="148"/>
      <c r="D116" s="141" t="s">
        <v>234</v>
      </c>
      <c r="E116" s="149" t="s">
        <v>19</v>
      </c>
      <c r="F116" s="150" t="s">
        <v>645</v>
      </c>
      <c r="H116" s="151">
        <v>9.5</v>
      </c>
      <c r="I116" s="152"/>
      <c r="L116" s="148"/>
      <c r="M116" s="153"/>
      <c r="T116" s="154"/>
      <c r="AT116" s="149" t="s">
        <v>234</v>
      </c>
      <c r="AU116" s="149" t="s">
        <v>86</v>
      </c>
      <c r="AV116" s="12" t="s">
        <v>86</v>
      </c>
      <c r="AW116" s="12" t="s">
        <v>37</v>
      </c>
      <c r="AX116" s="12" t="s">
        <v>76</v>
      </c>
      <c r="AY116" s="149" t="s">
        <v>149</v>
      </c>
    </row>
    <row r="117" spans="2:65" s="12" customFormat="1" ht="10.199999999999999">
      <c r="B117" s="148"/>
      <c r="D117" s="141" t="s">
        <v>234</v>
      </c>
      <c r="E117" s="149" t="s">
        <v>19</v>
      </c>
      <c r="F117" s="150" t="s">
        <v>646</v>
      </c>
      <c r="H117" s="151">
        <v>-0.57499999999999996</v>
      </c>
      <c r="I117" s="152"/>
      <c r="L117" s="148"/>
      <c r="M117" s="153"/>
      <c r="T117" s="154"/>
      <c r="AT117" s="149" t="s">
        <v>234</v>
      </c>
      <c r="AU117" s="149" t="s">
        <v>86</v>
      </c>
      <c r="AV117" s="12" t="s">
        <v>86</v>
      </c>
      <c r="AW117" s="12" t="s">
        <v>37</v>
      </c>
      <c r="AX117" s="12" t="s">
        <v>76</v>
      </c>
      <c r="AY117" s="149" t="s">
        <v>149</v>
      </c>
    </row>
    <row r="118" spans="2:65" s="13" customFormat="1" ht="10.199999999999999">
      <c r="B118" s="158"/>
      <c r="D118" s="141" t="s">
        <v>234</v>
      </c>
      <c r="E118" s="159" t="s">
        <v>19</v>
      </c>
      <c r="F118" s="160" t="s">
        <v>299</v>
      </c>
      <c r="H118" s="161">
        <v>90.768000000000001</v>
      </c>
      <c r="I118" s="162"/>
      <c r="L118" s="158"/>
      <c r="M118" s="163"/>
      <c r="T118" s="164"/>
      <c r="AT118" s="159" t="s">
        <v>234</v>
      </c>
      <c r="AU118" s="159" t="s">
        <v>86</v>
      </c>
      <c r="AV118" s="13" t="s">
        <v>172</v>
      </c>
      <c r="AW118" s="13" t="s">
        <v>37</v>
      </c>
      <c r="AX118" s="13" t="s">
        <v>84</v>
      </c>
      <c r="AY118" s="159" t="s">
        <v>149</v>
      </c>
    </row>
    <row r="119" spans="2:65" s="1" customFormat="1" ht="24.15" customHeight="1">
      <c r="B119" s="31"/>
      <c r="C119" s="127" t="s">
        <v>167</v>
      </c>
      <c r="D119" s="127" t="s">
        <v>152</v>
      </c>
      <c r="E119" s="128" t="s">
        <v>647</v>
      </c>
      <c r="F119" s="129" t="s">
        <v>648</v>
      </c>
      <c r="G119" s="130" t="s">
        <v>404</v>
      </c>
      <c r="H119" s="131">
        <v>2.8260000000000001</v>
      </c>
      <c r="I119" s="132"/>
      <c r="J119" s="133">
        <f>ROUND(I119*H119,2)</f>
        <v>0</v>
      </c>
      <c r="K119" s="134"/>
      <c r="L119" s="31"/>
      <c r="M119" s="135" t="s">
        <v>19</v>
      </c>
      <c r="N119" s="136" t="s">
        <v>47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172</v>
      </c>
      <c r="AT119" s="139" t="s">
        <v>152</v>
      </c>
      <c r="AU119" s="139" t="s">
        <v>86</v>
      </c>
      <c r="AY119" s="16" t="s">
        <v>149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6" t="s">
        <v>84</v>
      </c>
      <c r="BK119" s="140">
        <f>ROUND(I119*H119,2)</f>
        <v>0</v>
      </c>
      <c r="BL119" s="16" t="s">
        <v>172</v>
      </c>
      <c r="BM119" s="139" t="s">
        <v>649</v>
      </c>
    </row>
    <row r="120" spans="2:65" s="1" customFormat="1" ht="17.399999999999999">
      <c r="B120" s="31"/>
      <c r="D120" s="141" t="s">
        <v>157</v>
      </c>
      <c r="F120" s="142" t="s">
        <v>650</v>
      </c>
      <c r="I120" s="143"/>
      <c r="L120" s="31"/>
      <c r="M120" s="144"/>
      <c r="T120" s="52"/>
      <c r="AT120" s="16" t="s">
        <v>157</v>
      </c>
      <c r="AU120" s="16" t="s">
        <v>86</v>
      </c>
    </row>
    <row r="121" spans="2:65" s="1" customFormat="1" ht="10.199999999999999">
      <c r="B121" s="31"/>
      <c r="D121" s="145" t="s">
        <v>158</v>
      </c>
      <c r="F121" s="146" t="s">
        <v>651</v>
      </c>
      <c r="I121" s="143"/>
      <c r="L121" s="31"/>
      <c r="M121" s="144"/>
      <c r="T121" s="52"/>
      <c r="AT121" s="16" t="s">
        <v>158</v>
      </c>
      <c r="AU121" s="16" t="s">
        <v>86</v>
      </c>
    </row>
    <row r="122" spans="2:65" s="1" customFormat="1" ht="54">
      <c r="B122" s="31"/>
      <c r="D122" s="141" t="s">
        <v>160</v>
      </c>
      <c r="F122" s="147" t="s">
        <v>652</v>
      </c>
      <c r="I122" s="143"/>
      <c r="L122" s="31"/>
      <c r="M122" s="144"/>
      <c r="T122" s="52"/>
      <c r="AT122" s="16" t="s">
        <v>160</v>
      </c>
      <c r="AU122" s="16" t="s">
        <v>86</v>
      </c>
    </row>
    <row r="123" spans="2:65" s="12" customFormat="1" ht="10.199999999999999">
      <c r="B123" s="148"/>
      <c r="D123" s="141" t="s">
        <v>234</v>
      </c>
      <c r="E123" s="149" t="s">
        <v>19</v>
      </c>
      <c r="F123" s="150" t="s">
        <v>653</v>
      </c>
      <c r="H123" s="151">
        <v>2.25</v>
      </c>
      <c r="I123" s="152"/>
      <c r="L123" s="148"/>
      <c r="M123" s="153"/>
      <c r="T123" s="154"/>
      <c r="AT123" s="149" t="s">
        <v>234</v>
      </c>
      <c r="AU123" s="149" t="s">
        <v>86</v>
      </c>
      <c r="AV123" s="12" t="s">
        <v>86</v>
      </c>
      <c r="AW123" s="12" t="s">
        <v>37</v>
      </c>
      <c r="AX123" s="12" t="s">
        <v>76</v>
      </c>
      <c r="AY123" s="149" t="s">
        <v>149</v>
      </c>
    </row>
    <row r="124" spans="2:65" s="12" customFormat="1" ht="20.399999999999999">
      <c r="B124" s="148"/>
      <c r="D124" s="141" t="s">
        <v>234</v>
      </c>
      <c r="E124" s="149" t="s">
        <v>19</v>
      </c>
      <c r="F124" s="150" t="s">
        <v>654</v>
      </c>
      <c r="H124" s="151">
        <v>0.57599999999999996</v>
      </c>
      <c r="I124" s="152"/>
      <c r="L124" s="148"/>
      <c r="M124" s="153"/>
      <c r="T124" s="154"/>
      <c r="AT124" s="149" t="s">
        <v>234</v>
      </c>
      <c r="AU124" s="149" t="s">
        <v>86</v>
      </c>
      <c r="AV124" s="12" t="s">
        <v>86</v>
      </c>
      <c r="AW124" s="12" t="s">
        <v>37</v>
      </c>
      <c r="AX124" s="12" t="s">
        <v>76</v>
      </c>
      <c r="AY124" s="149" t="s">
        <v>149</v>
      </c>
    </row>
    <row r="125" spans="2:65" s="13" customFormat="1" ht="10.199999999999999">
      <c r="B125" s="158"/>
      <c r="D125" s="141" t="s">
        <v>234</v>
      </c>
      <c r="E125" s="159" t="s">
        <v>19</v>
      </c>
      <c r="F125" s="160" t="s">
        <v>299</v>
      </c>
      <c r="H125" s="161">
        <v>2.8260000000000001</v>
      </c>
      <c r="I125" s="162"/>
      <c r="L125" s="158"/>
      <c r="M125" s="163"/>
      <c r="T125" s="164"/>
      <c r="AT125" s="159" t="s">
        <v>234</v>
      </c>
      <c r="AU125" s="159" t="s">
        <v>86</v>
      </c>
      <c r="AV125" s="13" t="s">
        <v>172</v>
      </c>
      <c r="AW125" s="13" t="s">
        <v>37</v>
      </c>
      <c r="AX125" s="13" t="s">
        <v>84</v>
      </c>
      <c r="AY125" s="159" t="s">
        <v>149</v>
      </c>
    </row>
    <row r="126" spans="2:65" s="1" customFormat="1" ht="37.799999999999997" customHeight="1">
      <c r="B126" s="31"/>
      <c r="C126" s="127" t="s">
        <v>172</v>
      </c>
      <c r="D126" s="127" t="s">
        <v>152</v>
      </c>
      <c r="E126" s="128" t="s">
        <v>655</v>
      </c>
      <c r="F126" s="129" t="s">
        <v>656</v>
      </c>
      <c r="G126" s="130" t="s">
        <v>404</v>
      </c>
      <c r="H126" s="131">
        <v>2361.6080000000002</v>
      </c>
      <c r="I126" s="132"/>
      <c r="J126" s="133">
        <f>ROUND(I126*H126,2)</f>
        <v>0</v>
      </c>
      <c r="K126" s="134"/>
      <c r="L126" s="31"/>
      <c r="M126" s="135" t="s">
        <v>19</v>
      </c>
      <c r="N126" s="136" t="s">
        <v>47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172</v>
      </c>
      <c r="AT126" s="139" t="s">
        <v>152</v>
      </c>
      <c r="AU126" s="139" t="s">
        <v>86</v>
      </c>
      <c r="AY126" s="16" t="s">
        <v>149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6" t="s">
        <v>84</v>
      </c>
      <c r="BK126" s="140">
        <f>ROUND(I126*H126,2)</f>
        <v>0</v>
      </c>
      <c r="BL126" s="16" t="s">
        <v>172</v>
      </c>
      <c r="BM126" s="139" t="s">
        <v>657</v>
      </c>
    </row>
    <row r="127" spans="2:65" s="1" customFormat="1" ht="34.799999999999997">
      <c r="B127" s="31"/>
      <c r="D127" s="141" t="s">
        <v>157</v>
      </c>
      <c r="F127" s="142" t="s">
        <v>658</v>
      </c>
      <c r="I127" s="143"/>
      <c r="L127" s="31"/>
      <c r="M127" s="144"/>
      <c r="T127" s="52"/>
      <c r="AT127" s="16" t="s">
        <v>157</v>
      </c>
      <c r="AU127" s="16" t="s">
        <v>86</v>
      </c>
    </row>
    <row r="128" spans="2:65" s="1" customFormat="1" ht="10.199999999999999">
      <c r="B128" s="31"/>
      <c r="D128" s="145" t="s">
        <v>158</v>
      </c>
      <c r="F128" s="146" t="s">
        <v>659</v>
      </c>
      <c r="I128" s="143"/>
      <c r="L128" s="31"/>
      <c r="M128" s="144"/>
      <c r="T128" s="52"/>
      <c r="AT128" s="16" t="s">
        <v>158</v>
      </c>
      <c r="AU128" s="16" t="s">
        <v>86</v>
      </c>
    </row>
    <row r="129" spans="2:65" s="1" customFormat="1" ht="36">
      <c r="B129" s="31"/>
      <c r="D129" s="141" t="s">
        <v>160</v>
      </c>
      <c r="F129" s="147" t="s">
        <v>660</v>
      </c>
      <c r="I129" s="143"/>
      <c r="L129" s="31"/>
      <c r="M129" s="144"/>
      <c r="T129" s="52"/>
      <c r="AT129" s="16" t="s">
        <v>160</v>
      </c>
      <c r="AU129" s="16" t="s">
        <v>86</v>
      </c>
    </row>
    <row r="130" spans="2:65" s="12" customFormat="1" ht="20.399999999999999">
      <c r="B130" s="148"/>
      <c r="D130" s="141" t="s">
        <v>234</v>
      </c>
      <c r="E130" s="149" t="s">
        <v>19</v>
      </c>
      <c r="F130" s="150" t="s">
        <v>661</v>
      </c>
      <c r="H130" s="151">
        <v>2290.9740000000002</v>
      </c>
      <c r="I130" s="152"/>
      <c r="L130" s="148"/>
      <c r="M130" s="153"/>
      <c r="T130" s="154"/>
      <c r="AT130" s="149" t="s">
        <v>234</v>
      </c>
      <c r="AU130" s="149" t="s">
        <v>86</v>
      </c>
      <c r="AV130" s="12" t="s">
        <v>86</v>
      </c>
      <c r="AW130" s="12" t="s">
        <v>37</v>
      </c>
      <c r="AX130" s="12" t="s">
        <v>76</v>
      </c>
      <c r="AY130" s="149" t="s">
        <v>149</v>
      </c>
    </row>
    <row r="131" spans="2:65" s="12" customFormat="1" ht="10.199999999999999">
      <c r="B131" s="148"/>
      <c r="D131" s="141" t="s">
        <v>234</v>
      </c>
      <c r="E131" s="149" t="s">
        <v>19</v>
      </c>
      <c r="F131" s="150" t="s">
        <v>662</v>
      </c>
      <c r="H131" s="151">
        <v>91.343000000000004</v>
      </c>
      <c r="I131" s="152"/>
      <c r="L131" s="148"/>
      <c r="M131" s="153"/>
      <c r="T131" s="154"/>
      <c r="AT131" s="149" t="s">
        <v>234</v>
      </c>
      <c r="AU131" s="149" t="s">
        <v>86</v>
      </c>
      <c r="AV131" s="12" t="s">
        <v>86</v>
      </c>
      <c r="AW131" s="12" t="s">
        <v>37</v>
      </c>
      <c r="AX131" s="12" t="s">
        <v>76</v>
      </c>
      <c r="AY131" s="149" t="s">
        <v>149</v>
      </c>
    </row>
    <row r="132" spans="2:65" s="12" customFormat="1" ht="10.199999999999999">
      <c r="B132" s="148"/>
      <c r="D132" s="141" t="s">
        <v>234</v>
      </c>
      <c r="E132" s="149" t="s">
        <v>19</v>
      </c>
      <c r="F132" s="150" t="s">
        <v>663</v>
      </c>
      <c r="H132" s="151">
        <v>2.8260000000000001</v>
      </c>
      <c r="I132" s="152"/>
      <c r="L132" s="148"/>
      <c r="M132" s="153"/>
      <c r="T132" s="154"/>
      <c r="AT132" s="149" t="s">
        <v>234</v>
      </c>
      <c r="AU132" s="149" t="s">
        <v>86</v>
      </c>
      <c r="AV132" s="12" t="s">
        <v>86</v>
      </c>
      <c r="AW132" s="12" t="s">
        <v>37</v>
      </c>
      <c r="AX132" s="12" t="s">
        <v>76</v>
      </c>
      <c r="AY132" s="149" t="s">
        <v>149</v>
      </c>
    </row>
    <row r="133" spans="2:65" s="12" customFormat="1" ht="10.199999999999999">
      <c r="B133" s="148"/>
      <c r="D133" s="141" t="s">
        <v>234</v>
      </c>
      <c r="E133" s="149" t="s">
        <v>19</v>
      </c>
      <c r="F133" s="150" t="s">
        <v>664</v>
      </c>
      <c r="H133" s="151">
        <v>-23.535</v>
      </c>
      <c r="I133" s="152"/>
      <c r="L133" s="148"/>
      <c r="M133" s="153"/>
      <c r="T133" s="154"/>
      <c r="AT133" s="149" t="s">
        <v>234</v>
      </c>
      <c r="AU133" s="149" t="s">
        <v>86</v>
      </c>
      <c r="AV133" s="12" t="s">
        <v>86</v>
      </c>
      <c r="AW133" s="12" t="s">
        <v>37</v>
      </c>
      <c r="AX133" s="12" t="s">
        <v>76</v>
      </c>
      <c r="AY133" s="149" t="s">
        <v>149</v>
      </c>
    </row>
    <row r="134" spans="2:65" s="13" customFormat="1" ht="10.199999999999999">
      <c r="B134" s="158"/>
      <c r="D134" s="141" t="s">
        <v>234</v>
      </c>
      <c r="E134" s="159" t="s">
        <v>19</v>
      </c>
      <c r="F134" s="160" t="s">
        <v>299</v>
      </c>
      <c r="H134" s="161">
        <v>2361.6080000000002</v>
      </c>
      <c r="I134" s="162"/>
      <c r="L134" s="158"/>
      <c r="M134" s="163"/>
      <c r="T134" s="164"/>
      <c r="AT134" s="159" t="s">
        <v>234</v>
      </c>
      <c r="AU134" s="159" t="s">
        <v>86</v>
      </c>
      <c r="AV134" s="13" t="s">
        <v>172</v>
      </c>
      <c r="AW134" s="13" t="s">
        <v>37</v>
      </c>
      <c r="AX134" s="13" t="s">
        <v>84</v>
      </c>
      <c r="AY134" s="159" t="s">
        <v>149</v>
      </c>
    </row>
    <row r="135" spans="2:65" s="1" customFormat="1" ht="24.15" customHeight="1">
      <c r="B135" s="31"/>
      <c r="C135" s="127" t="s">
        <v>148</v>
      </c>
      <c r="D135" s="127" t="s">
        <v>152</v>
      </c>
      <c r="E135" s="128" t="s">
        <v>665</v>
      </c>
      <c r="F135" s="129" t="s">
        <v>666</v>
      </c>
      <c r="G135" s="130" t="s">
        <v>404</v>
      </c>
      <c r="H135" s="131">
        <v>2484.6559999999999</v>
      </c>
      <c r="I135" s="132"/>
      <c r="J135" s="133">
        <f>ROUND(I135*H135,2)</f>
        <v>0</v>
      </c>
      <c r="K135" s="134"/>
      <c r="L135" s="31"/>
      <c r="M135" s="135" t="s">
        <v>19</v>
      </c>
      <c r="N135" s="136" t="s">
        <v>47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172</v>
      </c>
      <c r="AT135" s="139" t="s">
        <v>152</v>
      </c>
      <c r="AU135" s="139" t="s">
        <v>86</v>
      </c>
      <c r="AY135" s="16" t="s">
        <v>149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6" t="s">
        <v>84</v>
      </c>
      <c r="BK135" s="140">
        <f>ROUND(I135*H135,2)</f>
        <v>0</v>
      </c>
      <c r="BL135" s="16" t="s">
        <v>172</v>
      </c>
      <c r="BM135" s="139" t="s">
        <v>667</v>
      </c>
    </row>
    <row r="136" spans="2:65" s="1" customFormat="1" ht="26.1">
      <c r="B136" s="31"/>
      <c r="D136" s="141" t="s">
        <v>157</v>
      </c>
      <c r="F136" s="142" t="s">
        <v>668</v>
      </c>
      <c r="I136" s="143"/>
      <c r="L136" s="31"/>
      <c r="M136" s="144"/>
      <c r="T136" s="52"/>
      <c r="AT136" s="16" t="s">
        <v>157</v>
      </c>
      <c r="AU136" s="16" t="s">
        <v>86</v>
      </c>
    </row>
    <row r="137" spans="2:65" s="1" customFormat="1" ht="10.199999999999999">
      <c r="B137" s="31"/>
      <c r="D137" s="145" t="s">
        <v>158</v>
      </c>
      <c r="F137" s="146" t="s">
        <v>669</v>
      </c>
      <c r="I137" s="143"/>
      <c r="L137" s="31"/>
      <c r="M137" s="144"/>
      <c r="T137" s="52"/>
      <c r="AT137" s="16" t="s">
        <v>158</v>
      </c>
      <c r="AU137" s="16" t="s">
        <v>86</v>
      </c>
    </row>
    <row r="138" spans="2:65" s="1" customFormat="1" ht="36">
      <c r="B138" s="31"/>
      <c r="D138" s="141" t="s">
        <v>160</v>
      </c>
      <c r="F138" s="147" t="s">
        <v>670</v>
      </c>
      <c r="I138" s="143"/>
      <c r="L138" s="31"/>
      <c r="M138" s="144"/>
      <c r="T138" s="52"/>
      <c r="AT138" s="16" t="s">
        <v>160</v>
      </c>
      <c r="AU138" s="16" t="s">
        <v>86</v>
      </c>
    </row>
    <row r="139" spans="2:65" s="12" customFormat="1" ht="10.199999999999999">
      <c r="B139" s="148"/>
      <c r="D139" s="141" t="s">
        <v>234</v>
      </c>
      <c r="E139" s="149" t="s">
        <v>19</v>
      </c>
      <c r="F139" s="150" t="s">
        <v>671</v>
      </c>
      <c r="H139" s="151">
        <v>2414.0219999999999</v>
      </c>
      <c r="I139" s="152"/>
      <c r="L139" s="148"/>
      <c r="M139" s="153"/>
      <c r="T139" s="154"/>
      <c r="AT139" s="149" t="s">
        <v>234</v>
      </c>
      <c r="AU139" s="149" t="s">
        <v>86</v>
      </c>
      <c r="AV139" s="12" t="s">
        <v>86</v>
      </c>
      <c r="AW139" s="12" t="s">
        <v>37</v>
      </c>
      <c r="AX139" s="12" t="s">
        <v>76</v>
      </c>
      <c r="AY139" s="149" t="s">
        <v>149</v>
      </c>
    </row>
    <row r="140" spans="2:65" s="12" customFormat="1" ht="10.199999999999999">
      <c r="B140" s="148"/>
      <c r="D140" s="141" t="s">
        <v>234</v>
      </c>
      <c r="E140" s="149" t="s">
        <v>19</v>
      </c>
      <c r="F140" s="150" t="s">
        <v>662</v>
      </c>
      <c r="H140" s="151">
        <v>91.343000000000004</v>
      </c>
      <c r="I140" s="152"/>
      <c r="L140" s="148"/>
      <c r="M140" s="153"/>
      <c r="T140" s="154"/>
      <c r="AT140" s="149" t="s">
        <v>234</v>
      </c>
      <c r="AU140" s="149" t="s">
        <v>86</v>
      </c>
      <c r="AV140" s="12" t="s">
        <v>86</v>
      </c>
      <c r="AW140" s="12" t="s">
        <v>37</v>
      </c>
      <c r="AX140" s="12" t="s">
        <v>76</v>
      </c>
      <c r="AY140" s="149" t="s">
        <v>149</v>
      </c>
    </row>
    <row r="141" spans="2:65" s="12" customFormat="1" ht="10.199999999999999">
      <c r="B141" s="148"/>
      <c r="D141" s="141" t="s">
        <v>234</v>
      </c>
      <c r="E141" s="149" t="s">
        <v>19</v>
      </c>
      <c r="F141" s="150" t="s">
        <v>663</v>
      </c>
      <c r="H141" s="151">
        <v>2.8260000000000001</v>
      </c>
      <c r="I141" s="152"/>
      <c r="L141" s="148"/>
      <c r="M141" s="153"/>
      <c r="T141" s="154"/>
      <c r="AT141" s="149" t="s">
        <v>234</v>
      </c>
      <c r="AU141" s="149" t="s">
        <v>86</v>
      </c>
      <c r="AV141" s="12" t="s">
        <v>86</v>
      </c>
      <c r="AW141" s="12" t="s">
        <v>37</v>
      </c>
      <c r="AX141" s="12" t="s">
        <v>76</v>
      </c>
      <c r="AY141" s="149" t="s">
        <v>149</v>
      </c>
    </row>
    <row r="142" spans="2:65" s="12" customFormat="1" ht="10.199999999999999">
      <c r="B142" s="148"/>
      <c r="D142" s="141" t="s">
        <v>234</v>
      </c>
      <c r="E142" s="149" t="s">
        <v>19</v>
      </c>
      <c r="F142" s="150" t="s">
        <v>664</v>
      </c>
      <c r="H142" s="151">
        <v>-23.535</v>
      </c>
      <c r="I142" s="152"/>
      <c r="L142" s="148"/>
      <c r="M142" s="153"/>
      <c r="T142" s="154"/>
      <c r="AT142" s="149" t="s">
        <v>234</v>
      </c>
      <c r="AU142" s="149" t="s">
        <v>86</v>
      </c>
      <c r="AV142" s="12" t="s">
        <v>86</v>
      </c>
      <c r="AW142" s="12" t="s">
        <v>37</v>
      </c>
      <c r="AX142" s="12" t="s">
        <v>76</v>
      </c>
      <c r="AY142" s="149" t="s">
        <v>149</v>
      </c>
    </row>
    <row r="143" spans="2:65" s="13" customFormat="1" ht="10.199999999999999">
      <c r="B143" s="158"/>
      <c r="D143" s="141" t="s">
        <v>234</v>
      </c>
      <c r="E143" s="159" t="s">
        <v>19</v>
      </c>
      <c r="F143" s="160" t="s">
        <v>299</v>
      </c>
      <c r="H143" s="161">
        <v>2484.6559999999999</v>
      </c>
      <c r="I143" s="162"/>
      <c r="L143" s="158"/>
      <c r="M143" s="163"/>
      <c r="T143" s="164"/>
      <c r="AT143" s="159" t="s">
        <v>234</v>
      </c>
      <c r="AU143" s="159" t="s">
        <v>86</v>
      </c>
      <c r="AV143" s="13" t="s">
        <v>172</v>
      </c>
      <c r="AW143" s="13" t="s">
        <v>37</v>
      </c>
      <c r="AX143" s="13" t="s">
        <v>84</v>
      </c>
      <c r="AY143" s="159" t="s">
        <v>149</v>
      </c>
    </row>
    <row r="144" spans="2:65" s="1" customFormat="1" ht="33" customHeight="1">
      <c r="B144" s="31"/>
      <c r="C144" s="127" t="s">
        <v>182</v>
      </c>
      <c r="D144" s="127" t="s">
        <v>152</v>
      </c>
      <c r="E144" s="128" t="s">
        <v>672</v>
      </c>
      <c r="F144" s="129" t="s">
        <v>673</v>
      </c>
      <c r="G144" s="130" t="s">
        <v>404</v>
      </c>
      <c r="H144" s="131">
        <v>1605.595</v>
      </c>
      <c r="I144" s="132"/>
      <c r="J144" s="133">
        <f>ROUND(I144*H144,2)</f>
        <v>0</v>
      </c>
      <c r="K144" s="134"/>
      <c r="L144" s="31"/>
      <c r="M144" s="135" t="s">
        <v>19</v>
      </c>
      <c r="N144" s="136" t="s">
        <v>47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172</v>
      </c>
      <c r="AT144" s="139" t="s">
        <v>152</v>
      </c>
      <c r="AU144" s="139" t="s">
        <v>86</v>
      </c>
      <c r="AY144" s="16" t="s">
        <v>149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6" t="s">
        <v>84</v>
      </c>
      <c r="BK144" s="140">
        <f>ROUND(I144*H144,2)</f>
        <v>0</v>
      </c>
      <c r="BL144" s="16" t="s">
        <v>172</v>
      </c>
      <c r="BM144" s="139" t="s">
        <v>674</v>
      </c>
    </row>
    <row r="145" spans="2:65" s="1" customFormat="1" ht="26.1">
      <c r="B145" s="31"/>
      <c r="D145" s="141" t="s">
        <v>157</v>
      </c>
      <c r="F145" s="142" t="s">
        <v>675</v>
      </c>
      <c r="I145" s="143"/>
      <c r="L145" s="31"/>
      <c r="M145" s="144"/>
      <c r="T145" s="52"/>
      <c r="AT145" s="16" t="s">
        <v>157</v>
      </c>
      <c r="AU145" s="16" t="s">
        <v>86</v>
      </c>
    </row>
    <row r="146" spans="2:65" s="1" customFormat="1" ht="10.199999999999999">
      <c r="B146" s="31"/>
      <c r="D146" s="145" t="s">
        <v>158</v>
      </c>
      <c r="F146" s="146" t="s">
        <v>676</v>
      </c>
      <c r="I146" s="143"/>
      <c r="L146" s="31"/>
      <c r="M146" s="144"/>
      <c r="T146" s="52"/>
      <c r="AT146" s="16" t="s">
        <v>158</v>
      </c>
      <c r="AU146" s="16" t="s">
        <v>86</v>
      </c>
    </row>
    <row r="147" spans="2:65" s="1" customFormat="1" ht="36">
      <c r="B147" s="31"/>
      <c r="D147" s="141" t="s">
        <v>160</v>
      </c>
      <c r="F147" s="147" t="s">
        <v>677</v>
      </c>
      <c r="I147" s="143"/>
      <c r="L147" s="31"/>
      <c r="M147" s="144"/>
      <c r="T147" s="52"/>
      <c r="AT147" s="16" t="s">
        <v>160</v>
      </c>
      <c r="AU147" s="16" t="s">
        <v>86</v>
      </c>
    </row>
    <row r="148" spans="2:65" s="12" customFormat="1" ht="10.199999999999999">
      <c r="B148" s="148"/>
      <c r="D148" s="141" t="s">
        <v>234</v>
      </c>
      <c r="E148" s="149" t="s">
        <v>19</v>
      </c>
      <c r="F148" s="150" t="s">
        <v>678</v>
      </c>
      <c r="H148" s="151">
        <v>150.40299999999999</v>
      </c>
      <c r="I148" s="152"/>
      <c r="L148" s="148"/>
      <c r="M148" s="153"/>
      <c r="T148" s="154"/>
      <c r="AT148" s="149" t="s">
        <v>234</v>
      </c>
      <c r="AU148" s="149" t="s">
        <v>86</v>
      </c>
      <c r="AV148" s="12" t="s">
        <v>86</v>
      </c>
      <c r="AW148" s="12" t="s">
        <v>37</v>
      </c>
      <c r="AX148" s="12" t="s">
        <v>76</v>
      </c>
      <c r="AY148" s="149" t="s">
        <v>149</v>
      </c>
    </row>
    <row r="149" spans="2:65" s="12" customFormat="1" ht="10.199999999999999">
      <c r="B149" s="148"/>
      <c r="D149" s="141" t="s">
        <v>234</v>
      </c>
      <c r="E149" s="149" t="s">
        <v>19</v>
      </c>
      <c r="F149" s="150" t="s">
        <v>679</v>
      </c>
      <c r="H149" s="151">
        <v>17.361000000000001</v>
      </c>
      <c r="I149" s="152"/>
      <c r="L149" s="148"/>
      <c r="M149" s="153"/>
      <c r="T149" s="154"/>
      <c r="AT149" s="149" t="s">
        <v>234</v>
      </c>
      <c r="AU149" s="149" t="s">
        <v>86</v>
      </c>
      <c r="AV149" s="12" t="s">
        <v>86</v>
      </c>
      <c r="AW149" s="12" t="s">
        <v>37</v>
      </c>
      <c r="AX149" s="12" t="s">
        <v>76</v>
      </c>
      <c r="AY149" s="149" t="s">
        <v>149</v>
      </c>
    </row>
    <row r="150" spans="2:65" s="12" customFormat="1" ht="10.199999999999999">
      <c r="B150" s="148"/>
      <c r="D150" s="141" t="s">
        <v>234</v>
      </c>
      <c r="E150" s="149" t="s">
        <v>19</v>
      </c>
      <c r="F150" s="150" t="s">
        <v>680</v>
      </c>
      <c r="H150" s="151">
        <v>346.74</v>
      </c>
      <c r="I150" s="152"/>
      <c r="L150" s="148"/>
      <c r="M150" s="153"/>
      <c r="T150" s="154"/>
      <c r="AT150" s="149" t="s">
        <v>234</v>
      </c>
      <c r="AU150" s="149" t="s">
        <v>86</v>
      </c>
      <c r="AV150" s="12" t="s">
        <v>86</v>
      </c>
      <c r="AW150" s="12" t="s">
        <v>37</v>
      </c>
      <c r="AX150" s="12" t="s">
        <v>76</v>
      </c>
      <c r="AY150" s="149" t="s">
        <v>149</v>
      </c>
    </row>
    <row r="151" spans="2:65" s="12" customFormat="1" ht="10.199999999999999">
      <c r="B151" s="148"/>
      <c r="D151" s="141" t="s">
        <v>234</v>
      </c>
      <c r="E151" s="149" t="s">
        <v>19</v>
      </c>
      <c r="F151" s="150" t="s">
        <v>681</v>
      </c>
      <c r="H151" s="151">
        <v>1105.3710000000001</v>
      </c>
      <c r="I151" s="152"/>
      <c r="L151" s="148"/>
      <c r="M151" s="153"/>
      <c r="T151" s="154"/>
      <c r="AT151" s="149" t="s">
        <v>234</v>
      </c>
      <c r="AU151" s="149" t="s">
        <v>86</v>
      </c>
      <c r="AV151" s="12" t="s">
        <v>86</v>
      </c>
      <c r="AW151" s="12" t="s">
        <v>37</v>
      </c>
      <c r="AX151" s="12" t="s">
        <v>76</v>
      </c>
      <c r="AY151" s="149" t="s">
        <v>149</v>
      </c>
    </row>
    <row r="152" spans="2:65" s="12" customFormat="1" ht="10.199999999999999">
      <c r="B152" s="148"/>
      <c r="D152" s="141" t="s">
        <v>234</v>
      </c>
      <c r="E152" s="149" t="s">
        <v>19</v>
      </c>
      <c r="F152" s="150" t="s">
        <v>682</v>
      </c>
      <c r="H152" s="151">
        <v>-14.28</v>
      </c>
      <c r="I152" s="152"/>
      <c r="L152" s="148"/>
      <c r="M152" s="153"/>
      <c r="T152" s="154"/>
      <c r="AT152" s="149" t="s">
        <v>234</v>
      </c>
      <c r="AU152" s="149" t="s">
        <v>86</v>
      </c>
      <c r="AV152" s="12" t="s">
        <v>86</v>
      </c>
      <c r="AW152" s="12" t="s">
        <v>37</v>
      </c>
      <c r="AX152" s="12" t="s">
        <v>76</v>
      </c>
      <c r="AY152" s="149" t="s">
        <v>149</v>
      </c>
    </row>
    <row r="153" spans="2:65" s="13" customFormat="1" ht="10.199999999999999">
      <c r="B153" s="158"/>
      <c r="D153" s="141" t="s">
        <v>234</v>
      </c>
      <c r="E153" s="159" t="s">
        <v>19</v>
      </c>
      <c r="F153" s="160" t="s">
        <v>299</v>
      </c>
      <c r="H153" s="161">
        <v>1605.595</v>
      </c>
      <c r="I153" s="162"/>
      <c r="L153" s="158"/>
      <c r="M153" s="163"/>
      <c r="T153" s="164"/>
      <c r="AT153" s="159" t="s">
        <v>234</v>
      </c>
      <c r="AU153" s="159" t="s">
        <v>86</v>
      </c>
      <c r="AV153" s="13" t="s">
        <v>172</v>
      </c>
      <c r="AW153" s="13" t="s">
        <v>37</v>
      </c>
      <c r="AX153" s="13" t="s">
        <v>84</v>
      </c>
      <c r="AY153" s="159" t="s">
        <v>149</v>
      </c>
    </row>
    <row r="154" spans="2:65" s="1" customFormat="1" ht="16.5" customHeight="1">
      <c r="B154" s="31"/>
      <c r="C154" s="169" t="s">
        <v>188</v>
      </c>
      <c r="D154" s="169" t="s">
        <v>683</v>
      </c>
      <c r="E154" s="170" t="s">
        <v>684</v>
      </c>
      <c r="F154" s="171" t="s">
        <v>685</v>
      </c>
      <c r="G154" s="172" t="s">
        <v>511</v>
      </c>
      <c r="H154" s="173">
        <v>3050.6309999999999</v>
      </c>
      <c r="I154" s="174"/>
      <c r="J154" s="175">
        <f>ROUND(I154*H154,2)</f>
        <v>0</v>
      </c>
      <c r="K154" s="176"/>
      <c r="L154" s="177"/>
      <c r="M154" s="178" t="s">
        <v>19</v>
      </c>
      <c r="N154" s="179" t="s">
        <v>47</v>
      </c>
      <c r="P154" s="137">
        <f>O154*H154</f>
        <v>0</v>
      </c>
      <c r="Q154" s="137">
        <v>1</v>
      </c>
      <c r="R154" s="137">
        <f>Q154*H154</f>
        <v>3050.6309999999999</v>
      </c>
      <c r="S154" s="137">
        <v>0</v>
      </c>
      <c r="T154" s="138">
        <f>S154*H154</f>
        <v>0</v>
      </c>
      <c r="AR154" s="139" t="s">
        <v>194</v>
      </c>
      <c r="AT154" s="139" t="s">
        <v>683</v>
      </c>
      <c r="AU154" s="139" t="s">
        <v>86</v>
      </c>
      <c r="AY154" s="16" t="s">
        <v>149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6" t="s">
        <v>84</v>
      </c>
      <c r="BK154" s="140">
        <f>ROUND(I154*H154,2)</f>
        <v>0</v>
      </c>
      <c r="BL154" s="16" t="s">
        <v>172</v>
      </c>
      <c r="BM154" s="139" t="s">
        <v>686</v>
      </c>
    </row>
    <row r="155" spans="2:65" s="1" customFormat="1" ht="10.199999999999999">
      <c r="B155" s="31"/>
      <c r="D155" s="141" t="s">
        <v>157</v>
      </c>
      <c r="F155" s="142" t="s">
        <v>685</v>
      </c>
      <c r="I155" s="143"/>
      <c r="L155" s="31"/>
      <c r="M155" s="144"/>
      <c r="T155" s="52"/>
      <c r="AT155" s="16" t="s">
        <v>157</v>
      </c>
      <c r="AU155" s="16" t="s">
        <v>86</v>
      </c>
    </row>
    <row r="156" spans="2:65" s="1" customFormat="1" ht="36">
      <c r="B156" s="31"/>
      <c r="D156" s="141" t="s">
        <v>160</v>
      </c>
      <c r="F156" s="147" t="s">
        <v>687</v>
      </c>
      <c r="I156" s="143"/>
      <c r="L156" s="31"/>
      <c r="M156" s="144"/>
      <c r="T156" s="52"/>
      <c r="AT156" s="16" t="s">
        <v>160</v>
      </c>
      <c r="AU156" s="16" t="s">
        <v>86</v>
      </c>
    </row>
    <row r="157" spans="2:65" s="12" customFormat="1" ht="10.199999999999999">
      <c r="B157" s="148"/>
      <c r="D157" s="141" t="s">
        <v>234</v>
      </c>
      <c r="E157" s="149" t="s">
        <v>19</v>
      </c>
      <c r="F157" s="150" t="s">
        <v>688</v>
      </c>
      <c r="H157" s="151">
        <v>285.76600000000002</v>
      </c>
      <c r="I157" s="152"/>
      <c r="L157" s="148"/>
      <c r="M157" s="153"/>
      <c r="T157" s="154"/>
      <c r="AT157" s="149" t="s">
        <v>234</v>
      </c>
      <c r="AU157" s="149" t="s">
        <v>86</v>
      </c>
      <c r="AV157" s="12" t="s">
        <v>86</v>
      </c>
      <c r="AW157" s="12" t="s">
        <v>37</v>
      </c>
      <c r="AX157" s="12" t="s">
        <v>76</v>
      </c>
      <c r="AY157" s="149" t="s">
        <v>149</v>
      </c>
    </row>
    <row r="158" spans="2:65" s="12" customFormat="1" ht="10.199999999999999">
      <c r="B158" s="148"/>
      <c r="D158" s="141" t="s">
        <v>234</v>
      </c>
      <c r="E158" s="149" t="s">
        <v>19</v>
      </c>
      <c r="F158" s="150" t="s">
        <v>689</v>
      </c>
      <c r="H158" s="151">
        <v>32.985999999999997</v>
      </c>
      <c r="I158" s="152"/>
      <c r="L158" s="148"/>
      <c r="M158" s="153"/>
      <c r="T158" s="154"/>
      <c r="AT158" s="149" t="s">
        <v>234</v>
      </c>
      <c r="AU158" s="149" t="s">
        <v>86</v>
      </c>
      <c r="AV158" s="12" t="s">
        <v>86</v>
      </c>
      <c r="AW158" s="12" t="s">
        <v>37</v>
      </c>
      <c r="AX158" s="12" t="s">
        <v>76</v>
      </c>
      <c r="AY158" s="149" t="s">
        <v>149</v>
      </c>
    </row>
    <row r="159" spans="2:65" s="12" customFormat="1" ht="10.199999999999999">
      <c r="B159" s="148"/>
      <c r="D159" s="141" t="s">
        <v>234</v>
      </c>
      <c r="E159" s="149" t="s">
        <v>19</v>
      </c>
      <c r="F159" s="150" t="s">
        <v>690</v>
      </c>
      <c r="H159" s="151">
        <v>658.80600000000004</v>
      </c>
      <c r="I159" s="152"/>
      <c r="L159" s="148"/>
      <c r="M159" s="153"/>
      <c r="T159" s="154"/>
      <c r="AT159" s="149" t="s">
        <v>234</v>
      </c>
      <c r="AU159" s="149" t="s">
        <v>86</v>
      </c>
      <c r="AV159" s="12" t="s">
        <v>86</v>
      </c>
      <c r="AW159" s="12" t="s">
        <v>37</v>
      </c>
      <c r="AX159" s="12" t="s">
        <v>76</v>
      </c>
      <c r="AY159" s="149" t="s">
        <v>149</v>
      </c>
    </row>
    <row r="160" spans="2:65" s="12" customFormat="1" ht="10.199999999999999">
      <c r="B160" s="148"/>
      <c r="D160" s="141" t="s">
        <v>234</v>
      </c>
      <c r="E160" s="149" t="s">
        <v>19</v>
      </c>
      <c r="F160" s="150" t="s">
        <v>691</v>
      </c>
      <c r="H160" s="151">
        <v>2100.2049999999999</v>
      </c>
      <c r="I160" s="152"/>
      <c r="L160" s="148"/>
      <c r="M160" s="153"/>
      <c r="T160" s="154"/>
      <c r="AT160" s="149" t="s">
        <v>234</v>
      </c>
      <c r="AU160" s="149" t="s">
        <v>86</v>
      </c>
      <c r="AV160" s="12" t="s">
        <v>86</v>
      </c>
      <c r="AW160" s="12" t="s">
        <v>37</v>
      </c>
      <c r="AX160" s="12" t="s">
        <v>76</v>
      </c>
      <c r="AY160" s="149" t="s">
        <v>149</v>
      </c>
    </row>
    <row r="161" spans="2:65" s="12" customFormat="1" ht="10.199999999999999">
      <c r="B161" s="148"/>
      <c r="D161" s="141" t="s">
        <v>234</v>
      </c>
      <c r="E161" s="149" t="s">
        <v>19</v>
      </c>
      <c r="F161" s="150" t="s">
        <v>692</v>
      </c>
      <c r="H161" s="151">
        <v>-27.132000000000001</v>
      </c>
      <c r="I161" s="152"/>
      <c r="L161" s="148"/>
      <c r="M161" s="153"/>
      <c r="T161" s="154"/>
      <c r="AT161" s="149" t="s">
        <v>234</v>
      </c>
      <c r="AU161" s="149" t="s">
        <v>86</v>
      </c>
      <c r="AV161" s="12" t="s">
        <v>86</v>
      </c>
      <c r="AW161" s="12" t="s">
        <v>37</v>
      </c>
      <c r="AX161" s="12" t="s">
        <v>76</v>
      </c>
      <c r="AY161" s="149" t="s">
        <v>149</v>
      </c>
    </row>
    <row r="162" spans="2:65" s="13" customFormat="1" ht="10.199999999999999">
      <c r="B162" s="158"/>
      <c r="D162" s="141" t="s">
        <v>234</v>
      </c>
      <c r="E162" s="159" t="s">
        <v>19</v>
      </c>
      <c r="F162" s="160" t="s">
        <v>299</v>
      </c>
      <c r="H162" s="161">
        <v>3050.6309999999999</v>
      </c>
      <c r="I162" s="162"/>
      <c r="L162" s="158"/>
      <c r="M162" s="163"/>
      <c r="T162" s="164"/>
      <c r="AT162" s="159" t="s">
        <v>234</v>
      </c>
      <c r="AU162" s="159" t="s">
        <v>86</v>
      </c>
      <c r="AV162" s="13" t="s">
        <v>172</v>
      </c>
      <c r="AW162" s="13" t="s">
        <v>37</v>
      </c>
      <c r="AX162" s="13" t="s">
        <v>84</v>
      </c>
      <c r="AY162" s="159" t="s">
        <v>149</v>
      </c>
    </row>
    <row r="163" spans="2:65" s="1" customFormat="1" ht="24.15" customHeight="1">
      <c r="B163" s="31"/>
      <c r="C163" s="127" t="s">
        <v>194</v>
      </c>
      <c r="D163" s="127" t="s">
        <v>152</v>
      </c>
      <c r="E163" s="128" t="s">
        <v>693</v>
      </c>
      <c r="F163" s="129" t="s">
        <v>545</v>
      </c>
      <c r="G163" s="130" t="s">
        <v>511</v>
      </c>
      <c r="H163" s="131">
        <v>4487.0550000000003</v>
      </c>
      <c r="I163" s="132"/>
      <c r="J163" s="133">
        <f>ROUND(I163*H163,2)</f>
        <v>0</v>
      </c>
      <c r="K163" s="134"/>
      <c r="L163" s="31"/>
      <c r="M163" s="135" t="s">
        <v>19</v>
      </c>
      <c r="N163" s="136" t="s">
        <v>47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172</v>
      </c>
      <c r="AT163" s="139" t="s">
        <v>152</v>
      </c>
      <c r="AU163" s="139" t="s">
        <v>86</v>
      </c>
      <c r="AY163" s="16" t="s">
        <v>149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6" t="s">
        <v>84</v>
      </c>
      <c r="BK163" s="140">
        <f>ROUND(I163*H163,2)</f>
        <v>0</v>
      </c>
      <c r="BL163" s="16" t="s">
        <v>172</v>
      </c>
      <c r="BM163" s="139" t="s">
        <v>694</v>
      </c>
    </row>
    <row r="164" spans="2:65" s="1" customFormat="1" ht="17.399999999999999">
      <c r="B164" s="31"/>
      <c r="D164" s="141" t="s">
        <v>157</v>
      </c>
      <c r="F164" s="142" t="s">
        <v>547</v>
      </c>
      <c r="I164" s="143"/>
      <c r="L164" s="31"/>
      <c r="M164" s="144"/>
      <c r="T164" s="52"/>
      <c r="AT164" s="16" t="s">
        <v>157</v>
      </c>
      <c r="AU164" s="16" t="s">
        <v>86</v>
      </c>
    </row>
    <row r="165" spans="2:65" s="1" customFormat="1" ht="10.199999999999999">
      <c r="B165" s="31"/>
      <c r="D165" s="145" t="s">
        <v>158</v>
      </c>
      <c r="F165" s="146" t="s">
        <v>695</v>
      </c>
      <c r="I165" s="143"/>
      <c r="L165" s="31"/>
      <c r="M165" s="144"/>
      <c r="T165" s="52"/>
      <c r="AT165" s="16" t="s">
        <v>158</v>
      </c>
      <c r="AU165" s="16" t="s">
        <v>86</v>
      </c>
    </row>
    <row r="166" spans="2:65" s="1" customFormat="1" ht="27">
      <c r="B166" s="31"/>
      <c r="D166" s="141" t="s">
        <v>160</v>
      </c>
      <c r="F166" s="147" t="s">
        <v>696</v>
      </c>
      <c r="I166" s="143"/>
      <c r="L166" s="31"/>
      <c r="M166" s="144"/>
      <c r="T166" s="52"/>
      <c r="AT166" s="16" t="s">
        <v>160</v>
      </c>
      <c r="AU166" s="16" t="s">
        <v>86</v>
      </c>
    </row>
    <row r="167" spans="2:65" s="12" customFormat="1" ht="20.399999999999999">
      <c r="B167" s="148"/>
      <c r="D167" s="141" t="s">
        <v>234</v>
      </c>
      <c r="E167" s="149" t="s">
        <v>19</v>
      </c>
      <c r="F167" s="150" t="s">
        <v>697</v>
      </c>
      <c r="H167" s="151">
        <v>4352.8509999999997</v>
      </c>
      <c r="I167" s="152"/>
      <c r="L167" s="148"/>
      <c r="M167" s="153"/>
      <c r="T167" s="154"/>
      <c r="AT167" s="149" t="s">
        <v>234</v>
      </c>
      <c r="AU167" s="149" t="s">
        <v>86</v>
      </c>
      <c r="AV167" s="12" t="s">
        <v>86</v>
      </c>
      <c r="AW167" s="12" t="s">
        <v>37</v>
      </c>
      <c r="AX167" s="12" t="s">
        <v>76</v>
      </c>
      <c r="AY167" s="149" t="s">
        <v>149</v>
      </c>
    </row>
    <row r="168" spans="2:65" s="12" customFormat="1" ht="10.199999999999999">
      <c r="B168" s="148"/>
      <c r="D168" s="141" t="s">
        <v>234</v>
      </c>
      <c r="E168" s="149" t="s">
        <v>19</v>
      </c>
      <c r="F168" s="150" t="s">
        <v>698</v>
      </c>
      <c r="H168" s="151">
        <v>173.55199999999999</v>
      </c>
      <c r="I168" s="152"/>
      <c r="L168" s="148"/>
      <c r="M168" s="153"/>
      <c r="T168" s="154"/>
      <c r="AT168" s="149" t="s">
        <v>234</v>
      </c>
      <c r="AU168" s="149" t="s">
        <v>86</v>
      </c>
      <c r="AV168" s="12" t="s">
        <v>86</v>
      </c>
      <c r="AW168" s="12" t="s">
        <v>37</v>
      </c>
      <c r="AX168" s="12" t="s">
        <v>76</v>
      </c>
      <c r="AY168" s="149" t="s">
        <v>149</v>
      </c>
    </row>
    <row r="169" spans="2:65" s="12" customFormat="1" ht="10.199999999999999">
      <c r="B169" s="148"/>
      <c r="D169" s="141" t="s">
        <v>234</v>
      </c>
      <c r="E169" s="149" t="s">
        <v>19</v>
      </c>
      <c r="F169" s="150" t="s">
        <v>699</v>
      </c>
      <c r="H169" s="151">
        <v>5.3689999999999998</v>
      </c>
      <c r="I169" s="152"/>
      <c r="L169" s="148"/>
      <c r="M169" s="153"/>
      <c r="T169" s="154"/>
      <c r="AT169" s="149" t="s">
        <v>234</v>
      </c>
      <c r="AU169" s="149" t="s">
        <v>86</v>
      </c>
      <c r="AV169" s="12" t="s">
        <v>86</v>
      </c>
      <c r="AW169" s="12" t="s">
        <v>37</v>
      </c>
      <c r="AX169" s="12" t="s">
        <v>76</v>
      </c>
      <c r="AY169" s="149" t="s">
        <v>149</v>
      </c>
    </row>
    <row r="170" spans="2:65" s="12" customFormat="1" ht="10.199999999999999">
      <c r="B170" s="148"/>
      <c r="D170" s="141" t="s">
        <v>234</v>
      </c>
      <c r="E170" s="149" t="s">
        <v>19</v>
      </c>
      <c r="F170" s="150" t="s">
        <v>700</v>
      </c>
      <c r="H170" s="151">
        <v>-44.716999999999999</v>
      </c>
      <c r="I170" s="152"/>
      <c r="L170" s="148"/>
      <c r="M170" s="153"/>
      <c r="T170" s="154"/>
      <c r="AT170" s="149" t="s">
        <v>234</v>
      </c>
      <c r="AU170" s="149" t="s">
        <v>86</v>
      </c>
      <c r="AV170" s="12" t="s">
        <v>86</v>
      </c>
      <c r="AW170" s="12" t="s">
        <v>37</v>
      </c>
      <c r="AX170" s="12" t="s">
        <v>76</v>
      </c>
      <c r="AY170" s="149" t="s">
        <v>149</v>
      </c>
    </row>
    <row r="171" spans="2:65" s="13" customFormat="1" ht="10.199999999999999">
      <c r="B171" s="158"/>
      <c r="D171" s="141" t="s">
        <v>234</v>
      </c>
      <c r="E171" s="159" t="s">
        <v>19</v>
      </c>
      <c r="F171" s="160" t="s">
        <v>299</v>
      </c>
      <c r="H171" s="161">
        <v>4487.0550000000003</v>
      </c>
      <c r="I171" s="162"/>
      <c r="L171" s="158"/>
      <c r="M171" s="163"/>
      <c r="T171" s="164"/>
      <c r="AT171" s="159" t="s">
        <v>234</v>
      </c>
      <c r="AU171" s="159" t="s">
        <v>86</v>
      </c>
      <c r="AV171" s="13" t="s">
        <v>172</v>
      </c>
      <c r="AW171" s="13" t="s">
        <v>37</v>
      </c>
      <c r="AX171" s="13" t="s">
        <v>84</v>
      </c>
      <c r="AY171" s="159" t="s">
        <v>149</v>
      </c>
    </row>
    <row r="172" spans="2:65" s="1" customFormat="1" ht="33" customHeight="1">
      <c r="B172" s="31"/>
      <c r="C172" s="127" t="s">
        <v>200</v>
      </c>
      <c r="D172" s="127" t="s">
        <v>152</v>
      </c>
      <c r="E172" s="128" t="s">
        <v>701</v>
      </c>
      <c r="F172" s="129" t="s">
        <v>702</v>
      </c>
      <c r="G172" s="130" t="s">
        <v>404</v>
      </c>
      <c r="H172" s="131">
        <v>30.375</v>
      </c>
      <c r="I172" s="132"/>
      <c r="J172" s="133">
        <f>ROUND(I172*H172,2)</f>
        <v>0</v>
      </c>
      <c r="K172" s="134"/>
      <c r="L172" s="31"/>
      <c r="M172" s="135" t="s">
        <v>19</v>
      </c>
      <c r="N172" s="136" t="s">
        <v>47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172</v>
      </c>
      <c r="AT172" s="139" t="s">
        <v>152</v>
      </c>
      <c r="AU172" s="139" t="s">
        <v>86</v>
      </c>
      <c r="AY172" s="16" t="s">
        <v>149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6" t="s">
        <v>84</v>
      </c>
      <c r="BK172" s="140">
        <f>ROUND(I172*H172,2)</f>
        <v>0</v>
      </c>
      <c r="BL172" s="16" t="s">
        <v>172</v>
      </c>
      <c r="BM172" s="139" t="s">
        <v>703</v>
      </c>
    </row>
    <row r="173" spans="2:65" s="1" customFormat="1" ht="34.799999999999997">
      <c r="B173" s="31"/>
      <c r="D173" s="141" t="s">
        <v>157</v>
      </c>
      <c r="F173" s="142" t="s">
        <v>704</v>
      </c>
      <c r="I173" s="143"/>
      <c r="L173" s="31"/>
      <c r="M173" s="144"/>
      <c r="T173" s="52"/>
      <c r="AT173" s="16" t="s">
        <v>157</v>
      </c>
      <c r="AU173" s="16" t="s">
        <v>86</v>
      </c>
    </row>
    <row r="174" spans="2:65" s="1" customFormat="1" ht="10.199999999999999">
      <c r="B174" s="31"/>
      <c r="D174" s="145" t="s">
        <v>158</v>
      </c>
      <c r="F174" s="146" t="s">
        <v>705</v>
      </c>
      <c r="I174" s="143"/>
      <c r="L174" s="31"/>
      <c r="M174" s="144"/>
      <c r="T174" s="52"/>
      <c r="AT174" s="16" t="s">
        <v>158</v>
      </c>
      <c r="AU174" s="16" t="s">
        <v>86</v>
      </c>
    </row>
    <row r="175" spans="2:65" s="1" customFormat="1" ht="54">
      <c r="B175" s="31"/>
      <c r="D175" s="141" t="s">
        <v>160</v>
      </c>
      <c r="F175" s="147" t="s">
        <v>706</v>
      </c>
      <c r="I175" s="143"/>
      <c r="L175" s="31"/>
      <c r="M175" s="144"/>
      <c r="T175" s="52"/>
      <c r="AT175" s="16" t="s">
        <v>160</v>
      </c>
      <c r="AU175" s="16" t="s">
        <v>86</v>
      </c>
    </row>
    <row r="176" spans="2:65" s="12" customFormat="1" ht="10.199999999999999">
      <c r="B176" s="148"/>
      <c r="D176" s="141" t="s">
        <v>234</v>
      </c>
      <c r="E176" s="149" t="s">
        <v>19</v>
      </c>
      <c r="F176" s="150" t="s">
        <v>707</v>
      </c>
      <c r="H176" s="151">
        <v>1.125</v>
      </c>
      <c r="I176" s="152"/>
      <c r="L176" s="148"/>
      <c r="M176" s="153"/>
      <c r="T176" s="154"/>
      <c r="AT176" s="149" t="s">
        <v>234</v>
      </c>
      <c r="AU176" s="149" t="s">
        <v>86</v>
      </c>
      <c r="AV176" s="12" t="s">
        <v>86</v>
      </c>
      <c r="AW176" s="12" t="s">
        <v>37</v>
      </c>
      <c r="AX176" s="12" t="s">
        <v>76</v>
      </c>
      <c r="AY176" s="149" t="s">
        <v>149</v>
      </c>
    </row>
    <row r="177" spans="2:65" s="12" customFormat="1" ht="10.199999999999999">
      <c r="B177" s="148"/>
      <c r="D177" s="141" t="s">
        <v>234</v>
      </c>
      <c r="E177" s="149" t="s">
        <v>19</v>
      </c>
      <c r="F177" s="150" t="s">
        <v>708</v>
      </c>
      <c r="H177" s="151">
        <v>10.5</v>
      </c>
      <c r="I177" s="152"/>
      <c r="L177" s="148"/>
      <c r="M177" s="153"/>
      <c r="T177" s="154"/>
      <c r="AT177" s="149" t="s">
        <v>234</v>
      </c>
      <c r="AU177" s="149" t="s">
        <v>86</v>
      </c>
      <c r="AV177" s="12" t="s">
        <v>86</v>
      </c>
      <c r="AW177" s="12" t="s">
        <v>37</v>
      </c>
      <c r="AX177" s="12" t="s">
        <v>76</v>
      </c>
      <c r="AY177" s="149" t="s">
        <v>149</v>
      </c>
    </row>
    <row r="178" spans="2:65" s="12" customFormat="1" ht="10.199999999999999">
      <c r="B178" s="148"/>
      <c r="D178" s="141" t="s">
        <v>234</v>
      </c>
      <c r="E178" s="149" t="s">
        <v>19</v>
      </c>
      <c r="F178" s="150" t="s">
        <v>709</v>
      </c>
      <c r="H178" s="151">
        <v>9.25</v>
      </c>
      <c r="I178" s="152"/>
      <c r="L178" s="148"/>
      <c r="M178" s="153"/>
      <c r="T178" s="154"/>
      <c r="AT178" s="149" t="s">
        <v>234</v>
      </c>
      <c r="AU178" s="149" t="s">
        <v>86</v>
      </c>
      <c r="AV178" s="12" t="s">
        <v>86</v>
      </c>
      <c r="AW178" s="12" t="s">
        <v>37</v>
      </c>
      <c r="AX178" s="12" t="s">
        <v>76</v>
      </c>
      <c r="AY178" s="149" t="s">
        <v>149</v>
      </c>
    </row>
    <row r="179" spans="2:65" s="12" customFormat="1" ht="10.199999999999999">
      <c r="B179" s="148"/>
      <c r="D179" s="141" t="s">
        <v>234</v>
      </c>
      <c r="E179" s="149" t="s">
        <v>19</v>
      </c>
      <c r="F179" s="150" t="s">
        <v>710</v>
      </c>
      <c r="H179" s="151">
        <v>9.5</v>
      </c>
      <c r="I179" s="152"/>
      <c r="L179" s="148"/>
      <c r="M179" s="153"/>
      <c r="T179" s="154"/>
      <c r="AT179" s="149" t="s">
        <v>234</v>
      </c>
      <c r="AU179" s="149" t="s">
        <v>86</v>
      </c>
      <c r="AV179" s="12" t="s">
        <v>86</v>
      </c>
      <c r="AW179" s="12" t="s">
        <v>37</v>
      </c>
      <c r="AX179" s="12" t="s">
        <v>76</v>
      </c>
      <c r="AY179" s="149" t="s">
        <v>149</v>
      </c>
    </row>
    <row r="180" spans="2:65" s="13" customFormat="1" ht="10.199999999999999">
      <c r="B180" s="158"/>
      <c r="D180" s="141" t="s">
        <v>234</v>
      </c>
      <c r="E180" s="159" t="s">
        <v>19</v>
      </c>
      <c r="F180" s="160" t="s">
        <v>299</v>
      </c>
      <c r="H180" s="161">
        <v>30.375</v>
      </c>
      <c r="I180" s="162"/>
      <c r="L180" s="158"/>
      <c r="M180" s="163"/>
      <c r="T180" s="164"/>
      <c r="AT180" s="159" t="s">
        <v>234</v>
      </c>
      <c r="AU180" s="159" t="s">
        <v>86</v>
      </c>
      <c r="AV180" s="13" t="s">
        <v>172</v>
      </c>
      <c r="AW180" s="13" t="s">
        <v>37</v>
      </c>
      <c r="AX180" s="13" t="s">
        <v>84</v>
      </c>
      <c r="AY180" s="159" t="s">
        <v>149</v>
      </c>
    </row>
    <row r="181" spans="2:65" s="1" customFormat="1" ht="24.15" customHeight="1">
      <c r="B181" s="31"/>
      <c r="C181" s="127" t="s">
        <v>208</v>
      </c>
      <c r="D181" s="127" t="s">
        <v>152</v>
      </c>
      <c r="E181" s="128" t="s">
        <v>711</v>
      </c>
      <c r="F181" s="129" t="s">
        <v>712</v>
      </c>
      <c r="G181" s="130" t="s">
        <v>288</v>
      </c>
      <c r="H181" s="131">
        <v>3865.4090000000001</v>
      </c>
      <c r="I181" s="132"/>
      <c r="J181" s="133">
        <f>ROUND(I181*H181,2)</f>
        <v>0</v>
      </c>
      <c r="K181" s="134"/>
      <c r="L181" s="31"/>
      <c r="M181" s="135" t="s">
        <v>19</v>
      </c>
      <c r="N181" s="136" t="s">
        <v>47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AR181" s="139" t="s">
        <v>172</v>
      </c>
      <c r="AT181" s="139" t="s">
        <v>152</v>
      </c>
      <c r="AU181" s="139" t="s">
        <v>86</v>
      </c>
      <c r="AY181" s="16" t="s">
        <v>149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6" t="s">
        <v>84</v>
      </c>
      <c r="BK181" s="140">
        <f>ROUND(I181*H181,2)</f>
        <v>0</v>
      </c>
      <c r="BL181" s="16" t="s">
        <v>172</v>
      </c>
      <c r="BM181" s="139" t="s">
        <v>713</v>
      </c>
    </row>
    <row r="182" spans="2:65" s="1" customFormat="1" ht="17.399999999999999">
      <c r="B182" s="31"/>
      <c r="D182" s="141" t="s">
        <v>157</v>
      </c>
      <c r="F182" s="142" t="s">
        <v>714</v>
      </c>
      <c r="I182" s="143"/>
      <c r="L182" s="31"/>
      <c r="M182" s="144"/>
      <c r="T182" s="52"/>
      <c r="AT182" s="16" t="s">
        <v>157</v>
      </c>
      <c r="AU182" s="16" t="s">
        <v>86</v>
      </c>
    </row>
    <row r="183" spans="2:65" s="1" customFormat="1" ht="10.199999999999999">
      <c r="B183" s="31"/>
      <c r="D183" s="145" t="s">
        <v>158</v>
      </c>
      <c r="F183" s="146" t="s">
        <v>715</v>
      </c>
      <c r="I183" s="143"/>
      <c r="L183" s="31"/>
      <c r="M183" s="144"/>
      <c r="T183" s="52"/>
      <c r="AT183" s="16" t="s">
        <v>158</v>
      </c>
      <c r="AU183" s="16" t="s">
        <v>86</v>
      </c>
    </row>
    <row r="184" spans="2:65" s="1" customFormat="1" ht="27">
      <c r="B184" s="31"/>
      <c r="D184" s="141" t="s">
        <v>160</v>
      </c>
      <c r="F184" s="147" t="s">
        <v>716</v>
      </c>
      <c r="I184" s="143"/>
      <c r="L184" s="31"/>
      <c r="M184" s="144"/>
      <c r="T184" s="52"/>
      <c r="AT184" s="16" t="s">
        <v>160</v>
      </c>
      <c r="AU184" s="16" t="s">
        <v>86</v>
      </c>
    </row>
    <row r="185" spans="2:65" s="12" customFormat="1" ht="10.199999999999999">
      <c r="B185" s="148"/>
      <c r="D185" s="141" t="s">
        <v>234</v>
      </c>
      <c r="E185" s="149" t="s">
        <v>19</v>
      </c>
      <c r="F185" s="150" t="s">
        <v>717</v>
      </c>
      <c r="H185" s="151">
        <v>501.34500000000003</v>
      </c>
      <c r="I185" s="152"/>
      <c r="L185" s="148"/>
      <c r="M185" s="153"/>
      <c r="T185" s="154"/>
      <c r="AT185" s="149" t="s">
        <v>234</v>
      </c>
      <c r="AU185" s="149" t="s">
        <v>86</v>
      </c>
      <c r="AV185" s="12" t="s">
        <v>86</v>
      </c>
      <c r="AW185" s="12" t="s">
        <v>37</v>
      </c>
      <c r="AX185" s="12" t="s">
        <v>76</v>
      </c>
      <c r="AY185" s="149" t="s">
        <v>149</v>
      </c>
    </row>
    <row r="186" spans="2:65" s="12" customFormat="1" ht="10.199999999999999">
      <c r="B186" s="148"/>
      <c r="D186" s="141" t="s">
        <v>234</v>
      </c>
      <c r="E186" s="149" t="s">
        <v>19</v>
      </c>
      <c r="F186" s="150" t="s">
        <v>718</v>
      </c>
      <c r="H186" s="151">
        <v>34.722000000000001</v>
      </c>
      <c r="I186" s="152"/>
      <c r="L186" s="148"/>
      <c r="M186" s="153"/>
      <c r="T186" s="154"/>
      <c r="AT186" s="149" t="s">
        <v>234</v>
      </c>
      <c r="AU186" s="149" t="s">
        <v>86</v>
      </c>
      <c r="AV186" s="12" t="s">
        <v>86</v>
      </c>
      <c r="AW186" s="12" t="s">
        <v>37</v>
      </c>
      <c r="AX186" s="12" t="s">
        <v>76</v>
      </c>
      <c r="AY186" s="149" t="s">
        <v>149</v>
      </c>
    </row>
    <row r="187" spans="2:65" s="12" customFormat="1" ht="10.199999999999999">
      <c r="B187" s="148"/>
      <c r="D187" s="141" t="s">
        <v>234</v>
      </c>
      <c r="E187" s="149" t="s">
        <v>19</v>
      </c>
      <c r="F187" s="150" t="s">
        <v>719</v>
      </c>
      <c r="H187" s="151">
        <v>1155.8</v>
      </c>
      <c r="I187" s="152"/>
      <c r="L187" s="148"/>
      <c r="M187" s="153"/>
      <c r="T187" s="154"/>
      <c r="AT187" s="149" t="s">
        <v>234</v>
      </c>
      <c r="AU187" s="149" t="s">
        <v>86</v>
      </c>
      <c r="AV187" s="12" t="s">
        <v>86</v>
      </c>
      <c r="AW187" s="12" t="s">
        <v>37</v>
      </c>
      <c r="AX187" s="12" t="s">
        <v>76</v>
      </c>
      <c r="AY187" s="149" t="s">
        <v>149</v>
      </c>
    </row>
    <row r="188" spans="2:65" s="12" customFormat="1" ht="10.199999999999999">
      <c r="B188" s="148"/>
      <c r="D188" s="141" t="s">
        <v>234</v>
      </c>
      <c r="E188" s="149" t="s">
        <v>19</v>
      </c>
      <c r="F188" s="150" t="s">
        <v>720</v>
      </c>
      <c r="H188" s="151">
        <v>2210.7420000000002</v>
      </c>
      <c r="I188" s="152"/>
      <c r="L188" s="148"/>
      <c r="M188" s="153"/>
      <c r="T188" s="154"/>
      <c r="AT188" s="149" t="s">
        <v>234</v>
      </c>
      <c r="AU188" s="149" t="s">
        <v>86</v>
      </c>
      <c r="AV188" s="12" t="s">
        <v>86</v>
      </c>
      <c r="AW188" s="12" t="s">
        <v>37</v>
      </c>
      <c r="AX188" s="12" t="s">
        <v>76</v>
      </c>
      <c r="AY188" s="149" t="s">
        <v>149</v>
      </c>
    </row>
    <row r="189" spans="2:65" s="12" customFormat="1" ht="10.199999999999999">
      <c r="B189" s="148"/>
      <c r="D189" s="141" t="s">
        <v>234</v>
      </c>
      <c r="E189" s="149" t="s">
        <v>19</v>
      </c>
      <c r="F189" s="150" t="s">
        <v>721</v>
      </c>
      <c r="H189" s="151">
        <v>-37.200000000000003</v>
      </c>
      <c r="I189" s="152"/>
      <c r="L189" s="148"/>
      <c r="M189" s="153"/>
      <c r="T189" s="154"/>
      <c r="AT189" s="149" t="s">
        <v>234</v>
      </c>
      <c r="AU189" s="149" t="s">
        <v>86</v>
      </c>
      <c r="AV189" s="12" t="s">
        <v>86</v>
      </c>
      <c r="AW189" s="12" t="s">
        <v>37</v>
      </c>
      <c r="AX189" s="12" t="s">
        <v>76</v>
      </c>
      <c r="AY189" s="149" t="s">
        <v>149</v>
      </c>
    </row>
    <row r="190" spans="2:65" s="13" customFormat="1" ht="10.199999999999999">
      <c r="B190" s="158"/>
      <c r="D190" s="141" t="s">
        <v>234</v>
      </c>
      <c r="E190" s="159" t="s">
        <v>19</v>
      </c>
      <c r="F190" s="160" t="s">
        <v>299</v>
      </c>
      <c r="H190" s="161">
        <v>3865.4090000000001</v>
      </c>
      <c r="I190" s="162"/>
      <c r="L190" s="158"/>
      <c r="M190" s="163"/>
      <c r="T190" s="164"/>
      <c r="AT190" s="159" t="s">
        <v>234</v>
      </c>
      <c r="AU190" s="159" t="s">
        <v>86</v>
      </c>
      <c r="AV190" s="13" t="s">
        <v>172</v>
      </c>
      <c r="AW190" s="13" t="s">
        <v>37</v>
      </c>
      <c r="AX190" s="13" t="s">
        <v>84</v>
      </c>
      <c r="AY190" s="159" t="s">
        <v>149</v>
      </c>
    </row>
    <row r="191" spans="2:65" s="1" customFormat="1" ht="24.15" customHeight="1">
      <c r="B191" s="31"/>
      <c r="C191" s="127" t="s">
        <v>213</v>
      </c>
      <c r="D191" s="127" t="s">
        <v>152</v>
      </c>
      <c r="E191" s="128" t="s">
        <v>722</v>
      </c>
      <c r="F191" s="129" t="s">
        <v>723</v>
      </c>
      <c r="G191" s="130" t="s">
        <v>308</v>
      </c>
      <c r="H191" s="131">
        <v>13</v>
      </c>
      <c r="I191" s="132"/>
      <c r="J191" s="133">
        <f>ROUND(I191*H191,2)</f>
        <v>0</v>
      </c>
      <c r="K191" s="134"/>
      <c r="L191" s="31"/>
      <c r="M191" s="135" t="s">
        <v>19</v>
      </c>
      <c r="N191" s="136" t="s">
        <v>47</v>
      </c>
      <c r="P191" s="137">
        <f>O191*H191</f>
        <v>0</v>
      </c>
      <c r="Q191" s="137">
        <v>1.28123E-2</v>
      </c>
      <c r="R191" s="137">
        <f>Q191*H191</f>
        <v>0.16655990000000001</v>
      </c>
      <c r="S191" s="137">
        <v>0</v>
      </c>
      <c r="T191" s="138">
        <f>S191*H191</f>
        <v>0</v>
      </c>
      <c r="AR191" s="139" t="s">
        <v>172</v>
      </c>
      <c r="AT191" s="139" t="s">
        <v>152</v>
      </c>
      <c r="AU191" s="139" t="s">
        <v>86</v>
      </c>
      <c r="AY191" s="16" t="s">
        <v>149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6" t="s">
        <v>84</v>
      </c>
      <c r="BK191" s="140">
        <f>ROUND(I191*H191,2)</f>
        <v>0</v>
      </c>
      <c r="BL191" s="16" t="s">
        <v>172</v>
      </c>
      <c r="BM191" s="139" t="s">
        <v>724</v>
      </c>
    </row>
    <row r="192" spans="2:65" s="1" customFormat="1" ht="17.399999999999999">
      <c r="B192" s="31"/>
      <c r="D192" s="141" t="s">
        <v>157</v>
      </c>
      <c r="F192" s="142" t="s">
        <v>725</v>
      </c>
      <c r="I192" s="143"/>
      <c r="L192" s="31"/>
      <c r="M192" s="144"/>
      <c r="T192" s="52"/>
      <c r="AT192" s="16" t="s">
        <v>157</v>
      </c>
      <c r="AU192" s="16" t="s">
        <v>86</v>
      </c>
    </row>
    <row r="193" spans="2:65" s="1" customFormat="1" ht="10.199999999999999">
      <c r="B193" s="31"/>
      <c r="D193" s="145" t="s">
        <v>158</v>
      </c>
      <c r="F193" s="146" t="s">
        <v>726</v>
      </c>
      <c r="I193" s="143"/>
      <c r="L193" s="31"/>
      <c r="M193" s="144"/>
      <c r="T193" s="52"/>
      <c r="AT193" s="16" t="s">
        <v>158</v>
      </c>
      <c r="AU193" s="16" t="s">
        <v>86</v>
      </c>
    </row>
    <row r="194" spans="2:65" s="1" customFormat="1" ht="18">
      <c r="B194" s="31"/>
      <c r="D194" s="141" t="s">
        <v>160</v>
      </c>
      <c r="F194" s="147" t="s">
        <v>727</v>
      </c>
      <c r="I194" s="143"/>
      <c r="L194" s="31"/>
      <c r="M194" s="144"/>
      <c r="T194" s="52"/>
      <c r="AT194" s="16" t="s">
        <v>160</v>
      </c>
      <c r="AU194" s="16" t="s">
        <v>86</v>
      </c>
    </row>
    <row r="195" spans="2:65" s="12" customFormat="1" ht="10.199999999999999">
      <c r="B195" s="148"/>
      <c r="D195" s="141" t="s">
        <v>234</v>
      </c>
      <c r="E195" s="149" t="s">
        <v>19</v>
      </c>
      <c r="F195" s="150" t="s">
        <v>225</v>
      </c>
      <c r="H195" s="151">
        <v>13</v>
      </c>
      <c r="I195" s="152"/>
      <c r="L195" s="148"/>
      <c r="M195" s="153"/>
      <c r="T195" s="154"/>
      <c r="AT195" s="149" t="s">
        <v>234</v>
      </c>
      <c r="AU195" s="149" t="s">
        <v>86</v>
      </c>
      <c r="AV195" s="12" t="s">
        <v>86</v>
      </c>
      <c r="AW195" s="12" t="s">
        <v>37</v>
      </c>
      <c r="AX195" s="12" t="s">
        <v>84</v>
      </c>
      <c r="AY195" s="149" t="s">
        <v>149</v>
      </c>
    </row>
    <row r="196" spans="2:65" s="1" customFormat="1" ht="24.15" customHeight="1">
      <c r="B196" s="31"/>
      <c r="C196" s="127" t="s">
        <v>219</v>
      </c>
      <c r="D196" s="127" t="s">
        <v>152</v>
      </c>
      <c r="E196" s="128" t="s">
        <v>728</v>
      </c>
      <c r="F196" s="129" t="s">
        <v>729</v>
      </c>
      <c r="G196" s="130" t="s">
        <v>308</v>
      </c>
      <c r="H196" s="131">
        <v>3</v>
      </c>
      <c r="I196" s="132"/>
      <c r="J196" s="133">
        <f>ROUND(I196*H196,2)</f>
        <v>0</v>
      </c>
      <c r="K196" s="134"/>
      <c r="L196" s="31"/>
      <c r="M196" s="135" t="s">
        <v>19</v>
      </c>
      <c r="N196" s="136" t="s">
        <v>47</v>
      </c>
      <c r="P196" s="137">
        <f>O196*H196</f>
        <v>0</v>
      </c>
      <c r="Q196" s="137">
        <v>2.1351999999999999E-2</v>
      </c>
      <c r="R196" s="137">
        <f>Q196*H196</f>
        <v>6.4056000000000002E-2</v>
      </c>
      <c r="S196" s="137">
        <v>0</v>
      </c>
      <c r="T196" s="138">
        <f>S196*H196</f>
        <v>0</v>
      </c>
      <c r="AR196" s="139" t="s">
        <v>172</v>
      </c>
      <c r="AT196" s="139" t="s">
        <v>152</v>
      </c>
      <c r="AU196" s="139" t="s">
        <v>86</v>
      </c>
      <c r="AY196" s="16" t="s">
        <v>149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6" t="s">
        <v>84</v>
      </c>
      <c r="BK196" s="140">
        <f>ROUND(I196*H196,2)</f>
        <v>0</v>
      </c>
      <c r="BL196" s="16" t="s">
        <v>172</v>
      </c>
      <c r="BM196" s="139" t="s">
        <v>730</v>
      </c>
    </row>
    <row r="197" spans="2:65" s="1" customFormat="1" ht="26.1">
      <c r="B197" s="31"/>
      <c r="D197" s="141" t="s">
        <v>157</v>
      </c>
      <c r="F197" s="142" t="s">
        <v>731</v>
      </c>
      <c r="I197" s="143"/>
      <c r="L197" s="31"/>
      <c r="M197" s="144"/>
      <c r="T197" s="52"/>
      <c r="AT197" s="16" t="s">
        <v>157</v>
      </c>
      <c r="AU197" s="16" t="s">
        <v>86</v>
      </c>
    </row>
    <row r="198" spans="2:65" s="1" customFormat="1" ht="10.199999999999999">
      <c r="B198" s="31"/>
      <c r="D198" s="145" t="s">
        <v>158</v>
      </c>
      <c r="F198" s="146" t="s">
        <v>732</v>
      </c>
      <c r="I198" s="143"/>
      <c r="L198" s="31"/>
      <c r="M198" s="144"/>
      <c r="T198" s="52"/>
      <c r="AT198" s="16" t="s">
        <v>158</v>
      </c>
      <c r="AU198" s="16" t="s">
        <v>86</v>
      </c>
    </row>
    <row r="199" spans="2:65" s="1" customFormat="1" ht="18">
      <c r="B199" s="31"/>
      <c r="D199" s="141" t="s">
        <v>160</v>
      </c>
      <c r="F199" s="147" t="s">
        <v>727</v>
      </c>
      <c r="I199" s="143"/>
      <c r="L199" s="31"/>
      <c r="M199" s="144"/>
      <c r="T199" s="52"/>
      <c r="AT199" s="16" t="s">
        <v>160</v>
      </c>
      <c r="AU199" s="16" t="s">
        <v>86</v>
      </c>
    </row>
    <row r="200" spans="2:65" s="12" customFormat="1" ht="10.199999999999999">
      <c r="B200" s="148"/>
      <c r="D200" s="141" t="s">
        <v>234</v>
      </c>
      <c r="E200" s="149" t="s">
        <v>19</v>
      </c>
      <c r="F200" s="150" t="s">
        <v>167</v>
      </c>
      <c r="H200" s="151">
        <v>3</v>
      </c>
      <c r="I200" s="152"/>
      <c r="L200" s="148"/>
      <c r="M200" s="153"/>
      <c r="T200" s="154"/>
      <c r="AT200" s="149" t="s">
        <v>234</v>
      </c>
      <c r="AU200" s="149" t="s">
        <v>86</v>
      </c>
      <c r="AV200" s="12" t="s">
        <v>86</v>
      </c>
      <c r="AW200" s="12" t="s">
        <v>37</v>
      </c>
      <c r="AX200" s="12" t="s">
        <v>84</v>
      </c>
      <c r="AY200" s="149" t="s">
        <v>149</v>
      </c>
    </row>
    <row r="201" spans="2:65" s="11" customFormat="1" ht="22.8" customHeight="1">
      <c r="B201" s="115"/>
      <c r="D201" s="116" t="s">
        <v>75</v>
      </c>
      <c r="E201" s="125" t="s">
        <v>86</v>
      </c>
      <c r="F201" s="125" t="s">
        <v>733</v>
      </c>
      <c r="I201" s="118"/>
      <c r="J201" s="126">
        <f>BK201</f>
        <v>0</v>
      </c>
      <c r="L201" s="115"/>
      <c r="M201" s="120"/>
      <c r="P201" s="121">
        <f>SUM(P202:P245)</f>
        <v>0</v>
      </c>
      <c r="R201" s="121">
        <f>SUM(R202:R245)</f>
        <v>82.250894468840002</v>
      </c>
      <c r="T201" s="122">
        <f>SUM(T202:T245)</f>
        <v>0</v>
      </c>
      <c r="AR201" s="116" t="s">
        <v>84</v>
      </c>
      <c r="AT201" s="123" t="s">
        <v>75</v>
      </c>
      <c r="AU201" s="123" t="s">
        <v>84</v>
      </c>
      <c r="AY201" s="116" t="s">
        <v>149</v>
      </c>
      <c r="BK201" s="124">
        <f>SUM(BK202:BK245)</f>
        <v>0</v>
      </c>
    </row>
    <row r="202" spans="2:65" s="1" customFormat="1" ht="24.15" customHeight="1">
      <c r="B202" s="31"/>
      <c r="C202" s="127" t="s">
        <v>225</v>
      </c>
      <c r="D202" s="127" t="s">
        <v>152</v>
      </c>
      <c r="E202" s="128" t="s">
        <v>734</v>
      </c>
      <c r="F202" s="129" t="s">
        <v>735</v>
      </c>
      <c r="G202" s="130" t="s">
        <v>288</v>
      </c>
      <c r="H202" s="131">
        <v>533.76099999999997</v>
      </c>
      <c r="I202" s="132"/>
      <c r="J202" s="133">
        <f>ROUND(I202*H202,2)</f>
        <v>0</v>
      </c>
      <c r="K202" s="134"/>
      <c r="L202" s="31"/>
      <c r="M202" s="135" t="s">
        <v>19</v>
      </c>
      <c r="N202" s="136" t="s">
        <v>47</v>
      </c>
      <c r="P202" s="137">
        <f>O202*H202</f>
        <v>0</v>
      </c>
      <c r="Q202" s="137">
        <v>1.6694E-4</v>
      </c>
      <c r="R202" s="137">
        <f>Q202*H202</f>
        <v>8.9106061339999987E-2</v>
      </c>
      <c r="S202" s="137">
        <v>0</v>
      </c>
      <c r="T202" s="138">
        <f>S202*H202</f>
        <v>0</v>
      </c>
      <c r="AR202" s="139" t="s">
        <v>172</v>
      </c>
      <c r="AT202" s="139" t="s">
        <v>152</v>
      </c>
      <c r="AU202" s="139" t="s">
        <v>86</v>
      </c>
      <c r="AY202" s="16" t="s">
        <v>149</v>
      </c>
      <c r="BE202" s="140">
        <f>IF(N202="základní",J202,0)</f>
        <v>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6" t="s">
        <v>84</v>
      </c>
      <c r="BK202" s="140">
        <f>ROUND(I202*H202,2)</f>
        <v>0</v>
      </c>
      <c r="BL202" s="16" t="s">
        <v>172</v>
      </c>
      <c r="BM202" s="139" t="s">
        <v>736</v>
      </c>
    </row>
    <row r="203" spans="2:65" s="1" customFormat="1" ht="17.399999999999999">
      <c r="B203" s="31"/>
      <c r="D203" s="141" t="s">
        <v>157</v>
      </c>
      <c r="F203" s="142" t="s">
        <v>737</v>
      </c>
      <c r="I203" s="143"/>
      <c r="L203" s="31"/>
      <c r="M203" s="144"/>
      <c r="T203" s="52"/>
      <c r="AT203" s="16" t="s">
        <v>157</v>
      </c>
      <c r="AU203" s="16" t="s">
        <v>86</v>
      </c>
    </row>
    <row r="204" spans="2:65" s="1" customFormat="1" ht="10.199999999999999">
      <c r="B204" s="31"/>
      <c r="D204" s="145" t="s">
        <v>158</v>
      </c>
      <c r="F204" s="146" t="s">
        <v>738</v>
      </c>
      <c r="I204" s="143"/>
      <c r="L204" s="31"/>
      <c r="M204" s="144"/>
      <c r="T204" s="52"/>
      <c r="AT204" s="16" t="s">
        <v>158</v>
      </c>
      <c r="AU204" s="16" t="s">
        <v>86</v>
      </c>
    </row>
    <row r="205" spans="2:65" s="1" customFormat="1" ht="18">
      <c r="B205" s="31"/>
      <c r="D205" s="141" t="s">
        <v>160</v>
      </c>
      <c r="F205" s="147" t="s">
        <v>739</v>
      </c>
      <c r="I205" s="143"/>
      <c r="L205" s="31"/>
      <c r="M205" s="144"/>
      <c r="T205" s="52"/>
      <c r="AT205" s="16" t="s">
        <v>160</v>
      </c>
      <c r="AU205" s="16" t="s">
        <v>86</v>
      </c>
    </row>
    <row r="206" spans="2:65" s="1" customFormat="1" ht="24.15" customHeight="1">
      <c r="B206" s="31"/>
      <c r="C206" s="169" t="s">
        <v>231</v>
      </c>
      <c r="D206" s="169" t="s">
        <v>683</v>
      </c>
      <c r="E206" s="170" t="s">
        <v>740</v>
      </c>
      <c r="F206" s="171" t="s">
        <v>741</v>
      </c>
      <c r="G206" s="172" t="s">
        <v>288</v>
      </c>
      <c r="H206" s="173">
        <v>632.24</v>
      </c>
      <c r="I206" s="174"/>
      <c r="J206" s="175">
        <f>ROUND(I206*H206,2)</f>
        <v>0</v>
      </c>
      <c r="K206" s="176"/>
      <c r="L206" s="177"/>
      <c r="M206" s="178" t="s">
        <v>19</v>
      </c>
      <c r="N206" s="179" t="s">
        <v>47</v>
      </c>
      <c r="P206" s="137">
        <f>O206*H206</f>
        <v>0</v>
      </c>
      <c r="Q206" s="137">
        <v>2.9999999999999997E-4</v>
      </c>
      <c r="R206" s="137">
        <f>Q206*H206</f>
        <v>0.18967199999999998</v>
      </c>
      <c r="S206" s="137">
        <v>0</v>
      </c>
      <c r="T206" s="138">
        <f>S206*H206</f>
        <v>0</v>
      </c>
      <c r="AR206" s="139" t="s">
        <v>194</v>
      </c>
      <c r="AT206" s="139" t="s">
        <v>683</v>
      </c>
      <c r="AU206" s="139" t="s">
        <v>86</v>
      </c>
      <c r="AY206" s="16" t="s">
        <v>149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6" t="s">
        <v>84</v>
      </c>
      <c r="BK206" s="140">
        <f>ROUND(I206*H206,2)</f>
        <v>0</v>
      </c>
      <c r="BL206" s="16" t="s">
        <v>172</v>
      </c>
      <c r="BM206" s="139" t="s">
        <v>742</v>
      </c>
    </row>
    <row r="207" spans="2:65" s="1" customFormat="1" ht="10.199999999999999">
      <c r="B207" s="31"/>
      <c r="D207" s="141" t="s">
        <v>157</v>
      </c>
      <c r="F207" s="142" t="s">
        <v>741</v>
      </c>
      <c r="I207" s="143"/>
      <c r="L207" s="31"/>
      <c r="M207" s="144"/>
      <c r="T207" s="52"/>
      <c r="AT207" s="16" t="s">
        <v>157</v>
      </c>
      <c r="AU207" s="16" t="s">
        <v>86</v>
      </c>
    </row>
    <row r="208" spans="2:65" s="1" customFormat="1" ht="45">
      <c r="B208" s="31"/>
      <c r="D208" s="141" t="s">
        <v>160</v>
      </c>
      <c r="F208" s="147" t="s">
        <v>743</v>
      </c>
      <c r="I208" s="143"/>
      <c r="L208" s="31"/>
      <c r="M208" s="144"/>
      <c r="T208" s="52"/>
      <c r="AT208" s="16" t="s">
        <v>160</v>
      </c>
      <c r="AU208" s="16" t="s">
        <v>86</v>
      </c>
    </row>
    <row r="209" spans="2:65" s="12" customFormat="1" ht="10.199999999999999">
      <c r="B209" s="148"/>
      <c r="D209" s="141" t="s">
        <v>234</v>
      </c>
      <c r="E209" s="149" t="s">
        <v>19</v>
      </c>
      <c r="F209" s="150" t="s">
        <v>744</v>
      </c>
      <c r="H209" s="151">
        <v>421.86599999999999</v>
      </c>
      <c r="I209" s="152"/>
      <c r="L209" s="148"/>
      <c r="M209" s="153"/>
      <c r="T209" s="154"/>
      <c r="AT209" s="149" t="s">
        <v>234</v>
      </c>
      <c r="AU209" s="149" t="s">
        <v>86</v>
      </c>
      <c r="AV209" s="12" t="s">
        <v>86</v>
      </c>
      <c r="AW209" s="12" t="s">
        <v>37</v>
      </c>
      <c r="AX209" s="12" t="s">
        <v>76</v>
      </c>
      <c r="AY209" s="149" t="s">
        <v>149</v>
      </c>
    </row>
    <row r="210" spans="2:65" s="12" customFormat="1" ht="10.199999999999999">
      <c r="B210" s="148"/>
      <c r="D210" s="141" t="s">
        <v>234</v>
      </c>
      <c r="E210" s="149" t="s">
        <v>19</v>
      </c>
      <c r="F210" s="150" t="s">
        <v>745</v>
      </c>
      <c r="H210" s="151">
        <v>117.185</v>
      </c>
      <c r="I210" s="152"/>
      <c r="L210" s="148"/>
      <c r="M210" s="153"/>
      <c r="T210" s="154"/>
      <c r="AT210" s="149" t="s">
        <v>234</v>
      </c>
      <c r="AU210" s="149" t="s">
        <v>86</v>
      </c>
      <c r="AV210" s="12" t="s">
        <v>86</v>
      </c>
      <c r="AW210" s="12" t="s">
        <v>37</v>
      </c>
      <c r="AX210" s="12" t="s">
        <v>76</v>
      </c>
      <c r="AY210" s="149" t="s">
        <v>149</v>
      </c>
    </row>
    <row r="211" spans="2:65" s="12" customFormat="1" ht="10.199999999999999">
      <c r="B211" s="148"/>
      <c r="D211" s="141" t="s">
        <v>234</v>
      </c>
      <c r="E211" s="149" t="s">
        <v>19</v>
      </c>
      <c r="F211" s="150" t="s">
        <v>746</v>
      </c>
      <c r="H211" s="151">
        <v>-5.29</v>
      </c>
      <c r="I211" s="152"/>
      <c r="L211" s="148"/>
      <c r="M211" s="153"/>
      <c r="T211" s="154"/>
      <c r="AT211" s="149" t="s">
        <v>234</v>
      </c>
      <c r="AU211" s="149" t="s">
        <v>86</v>
      </c>
      <c r="AV211" s="12" t="s">
        <v>86</v>
      </c>
      <c r="AW211" s="12" t="s">
        <v>37</v>
      </c>
      <c r="AX211" s="12" t="s">
        <v>76</v>
      </c>
      <c r="AY211" s="149" t="s">
        <v>149</v>
      </c>
    </row>
    <row r="212" spans="2:65" s="13" customFormat="1" ht="10.199999999999999">
      <c r="B212" s="158"/>
      <c r="D212" s="141" t="s">
        <v>234</v>
      </c>
      <c r="E212" s="159" t="s">
        <v>19</v>
      </c>
      <c r="F212" s="160" t="s">
        <v>299</v>
      </c>
      <c r="H212" s="161">
        <v>533.76099999999997</v>
      </c>
      <c r="I212" s="162"/>
      <c r="L212" s="158"/>
      <c r="M212" s="163"/>
      <c r="T212" s="164"/>
      <c r="AT212" s="159" t="s">
        <v>234</v>
      </c>
      <c r="AU212" s="159" t="s">
        <v>86</v>
      </c>
      <c r="AV212" s="13" t="s">
        <v>172</v>
      </c>
      <c r="AW212" s="13" t="s">
        <v>37</v>
      </c>
      <c r="AX212" s="13" t="s">
        <v>84</v>
      </c>
      <c r="AY212" s="159" t="s">
        <v>149</v>
      </c>
    </row>
    <row r="213" spans="2:65" s="12" customFormat="1" ht="10.199999999999999">
      <c r="B213" s="148"/>
      <c r="D213" s="141" t="s">
        <v>234</v>
      </c>
      <c r="F213" s="150" t="s">
        <v>747</v>
      </c>
      <c r="H213" s="151">
        <v>632.24</v>
      </c>
      <c r="I213" s="152"/>
      <c r="L213" s="148"/>
      <c r="M213" s="153"/>
      <c r="T213" s="154"/>
      <c r="AT213" s="149" t="s">
        <v>234</v>
      </c>
      <c r="AU213" s="149" t="s">
        <v>86</v>
      </c>
      <c r="AV213" s="12" t="s">
        <v>86</v>
      </c>
      <c r="AW213" s="12" t="s">
        <v>4</v>
      </c>
      <c r="AX213" s="12" t="s">
        <v>84</v>
      </c>
      <c r="AY213" s="149" t="s">
        <v>149</v>
      </c>
    </row>
    <row r="214" spans="2:65" s="1" customFormat="1" ht="37.799999999999997" customHeight="1">
      <c r="B214" s="31"/>
      <c r="C214" s="127" t="s">
        <v>8</v>
      </c>
      <c r="D214" s="127" t="s">
        <v>152</v>
      </c>
      <c r="E214" s="128" t="s">
        <v>748</v>
      </c>
      <c r="F214" s="129" t="s">
        <v>749</v>
      </c>
      <c r="G214" s="130" t="s">
        <v>396</v>
      </c>
      <c r="H214" s="131">
        <v>289.87</v>
      </c>
      <c r="I214" s="132"/>
      <c r="J214" s="133">
        <f>ROUND(I214*H214,2)</f>
        <v>0</v>
      </c>
      <c r="K214" s="134"/>
      <c r="L214" s="31"/>
      <c r="M214" s="135" t="s">
        <v>19</v>
      </c>
      <c r="N214" s="136" t="s">
        <v>47</v>
      </c>
      <c r="P214" s="137">
        <f>O214*H214</f>
        <v>0</v>
      </c>
      <c r="Q214" s="137">
        <v>0.27561099999999999</v>
      </c>
      <c r="R214" s="137">
        <f>Q214*H214</f>
        <v>79.891360570000003</v>
      </c>
      <c r="S214" s="137">
        <v>0</v>
      </c>
      <c r="T214" s="138">
        <f>S214*H214</f>
        <v>0</v>
      </c>
      <c r="AR214" s="139" t="s">
        <v>172</v>
      </c>
      <c r="AT214" s="139" t="s">
        <v>152</v>
      </c>
      <c r="AU214" s="139" t="s">
        <v>86</v>
      </c>
      <c r="AY214" s="16" t="s">
        <v>149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6" t="s">
        <v>84</v>
      </c>
      <c r="BK214" s="140">
        <f>ROUND(I214*H214,2)</f>
        <v>0</v>
      </c>
      <c r="BL214" s="16" t="s">
        <v>172</v>
      </c>
      <c r="BM214" s="139" t="s">
        <v>750</v>
      </c>
    </row>
    <row r="215" spans="2:65" s="1" customFormat="1" ht="26.1">
      <c r="B215" s="31"/>
      <c r="D215" s="141" t="s">
        <v>157</v>
      </c>
      <c r="F215" s="142" t="s">
        <v>751</v>
      </c>
      <c r="I215" s="143"/>
      <c r="L215" s="31"/>
      <c r="M215" s="144"/>
      <c r="T215" s="52"/>
      <c r="AT215" s="16" t="s">
        <v>157</v>
      </c>
      <c r="AU215" s="16" t="s">
        <v>86</v>
      </c>
    </row>
    <row r="216" spans="2:65" s="1" customFormat="1" ht="10.199999999999999">
      <c r="B216" s="31"/>
      <c r="D216" s="145" t="s">
        <v>158</v>
      </c>
      <c r="F216" s="146" t="s">
        <v>752</v>
      </c>
      <c r="I216" s="143"/>
      <c r="L216" s="31"/>
      <c r="M216" s="144"/>
      <c r="T216" s="52"/>
      <c r="AT216" s="16" t="s">
        <v>158</v>
      </c>
      <c r="AU216" s="16" t="s">
        <v>86</v>
      </c>
    </row>
    <row r="217" spans="2:65" s="1" customFormat="1" ht="27">
      <c r="B217" s="31"/>
      <c r="D217" s="141" t="s">
        <v>160</v>
      </c>
      <c r="F217" s="147" t="s">
        <v>753</v>
      </c>
      <c r="I217" s="143"/>
      <c r="L217" s="31"/>
      <c r="M217" s="144"/>
      <c r="T217" s="52"/>
      <c r="AT217" s="16" t="s">
        <v>160</v>
      </c>
      <c r="AU217" s="16" t="s">
        <v>86</v>
      </c>
    </row>
    <row r="218" spans="2:65" s="12" customFormat="1" ht="10.199999999999999">
      <c r="B218" s="148"/>
      <c r="D218" s="141" t="s">
        <v>234</v>
      </c>
      <c r="E218" s="149" t="s">
        <v>19</v>
      </c>
      <c r="F218" s="150" t="s">
        <v>754</v>
      </c>
      <c r="H218" s="151">
        <v>234.37</v>
      </c>
      <c r="I218" s="152"/>
      <c r="L218" s="148"/>
      <c r="M218" s="153"/>
      <c r="T218" s="154"/>
      <c r="AT218" s="149" t="s">
        <v>234</v>
      </c>
      <c r="AU218" s="149" t="s">
        <v>86</v>
      </c>
      <c r="AV218" s="12" t="s">
        <v>86</v>
      </c>
      <c r="AW218" s="12" t="s">
        <v>37</v>
      </c>
      <c r="AX218" s="12" t="s">
        <v>76</v>
      </c>
      <c r="AY218" s="149" t="s">
        <v>149</v>
      </c>
    </row>
    <row r="219" spans="2:65" s="12" customFormat="1" ht="10.199999999999999">
      <c r="B219" s="148"/>
      <c r="D219" s="141" t="s">
        <v>234</v>
      </c>
      <c r="E219" s="149" t="s">
        <v>19</v>
      </c>
      <c r="F219" s="150" t="s">
        <v>755</v>
      </c>
      <c r="H219" s="151">
        <v>60.1</v>
      </c>
      <c r="I219" s="152"/>
      <c r="L219" s="148"/>
      <c r="M219" s="153"/>
      <c r="T219" s="154"/>
      <c r="AT219" s="149" t="s">
        <v>234</v>
      </c>
      <c r="AU219" s="149" t="s">
        <v>86</v>
      </c>
      <c r="AV219" s="12" t="s">
        <v>86</v>
      </c>
      <c r="AW219" s="12" t="s">
        <v>37</v>
      </c>
      <c r="AX219" s="12" t="s">
        <v>76</v>
      </c>
      <c r="AY219" s="149" t="s">
        <v>149</v>
      </c>
    </row>
    <row r="220" spans="2:65" s="12" customFormat="1" ht="10.199999999999999">
      <c r="B220" s="148"/>
      <c r="D220" s="141" t="s">
        <v>234</v>
      </c>
      <c r="E220" s="149" t="s">
        <v>19</v>
      </c>
      <c r="F220" s="150" t="s">
        <v>756</v>
      </c>
      <c r="H220" s="151">
        <v>-4.5999999999999996</v>
      </c>
      <c r="I220" s="152"/>
      <c r="L220" s="148"/>
      <c r="M220" s="153"/>
      <c r="T220" s="154"/>
      <c r="AT220" s="149" t="s">
        <v>234</v>
      </c>
      <c r="AU220" s="149" t="s">
        <v>86</v>
      </c>
      <c r="AV220" s="12" t="s">
        <v>86</v>
      </c>
      <c r="AW220" s="12" t="s">
        <v>37</v>
      </c>
      <c r="AX220" s="12" t="s">
        <v>76</v>
      </c>
      <c r="AY220" s="149" t="s">
        <v>149</v>
      </c>
    </row>
    <row r="221" spans="2:65" s="13" customFormat="1" ht="10.199999999999999">
      <c r="B221" s="158"/>
      <c r="D221" s="141" t="s">
        <v>234</v>
      </c>
      <c r="E221" s="159" t="s">
        <v>19</v>
      </c>
      <c r="F221" s="160" t="s">
        <v>299</v>
      </c>
      <c r="H221" s="161">
        <v>289.87</v>
      </c>
      <c r="I221" s="162"/>
      <c r="L221" s="158"/>
      <c r="M221" s="163"/>
      <c r="T221" s="164"/>
      <c r="AT221" s="159" t="s">
        <v>234</v>
      </c>
      <c r="AU221" s="159" t="s">
        <v>86</v>
      </c>
      <c r="AV221" s="13" t="s">
        <v>172</v>
      </c>
      <c r="AW221" s="13" t="s">
        <v>37</v>
      </c>
      <c r="AX221" s="13" t="s">
        <v>84</v>
      </c>
      <c r="AY221" s="159" t="s">
        <v>149</v>
      </c>
    </row>
    <row r="222" spans="2:65" s="1" customFormat="1" ht="24.15" customHeight="1">
      <c r="B222" s="31"/>
      <c r="C222" s="127" t="s">
        <v>242</v>
      </c>
      <c r="D222" s="127" t="s">
        <v>152</v>
      </c>
      <c r="E222" s="128" t="s">
        <v>757</v>
      </c>
      <c r="F222" s="129" t="s">
        <v>758</v>
      </c>
      <c r="G222" s="130" t="s">
        <v>288</v>
      </c>
      <c r="H222" s="131">
        <v>4246.8890000000001</v>
      </c>
      <c r="I222" s="132"/>
      <c r="J222" s="133">
        <f>ROUND(I222*H222,2)</f>
        <v>0</v>
      </c>
      <c r="K222" s="134"/>
      <c r="L222" s="31"/>
      <c r="M222" s="135" t="s">
        <v>19</v>
      </c>
      <c r="N222" s="136" t="s">
        <v>47</v>
      </c>
      <c r="P222" s="137">
        <f>O222*H222</f>
        <v>0</v>
      </c>
      <c r="Q222" s="137">
        <v>1.3750000000000001E-4</v>
      </c>
      <c r="R222" s="137">
        <f>Q222*H222</f>
        <v>0.5839472375000001</v>
      </c>
      <c r="S222" s="137">
        <v>0</v>
      </c>
      <c r="T222" s="138">
        <f>S222*H222</f>
        <v>0</v>
      </c>
      <c r="AR222" s="139" t="s">
        <v>172</v>
      </c>
      <c r="AT222" s="139" t="s">
        <v>152</v>
      </c>
      <c r="AU222" s="139" t="s">
        <v>86</v>
      </c>
      <c r="AY222" s="16" t="s">
        <v>149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6" t="s">
        <v>84</v>
      </c>
      <c r="BK222" s="140">
        <f>ROUND(I222*H222,2)</f>
        <v>0</v>
      </c>
      <c r="BL222" s="16" t="s">
        <v>172</v>
      </c>
      <c r="BM222" s="139" t="s">
        <v>759</v>
      </c>
    </row>
    <row r="223" spans="2:65" s="1" customFormat="1" ht="26.1">
      <c r="B223" s="31"/>
      <c r="D223" s="141" t="s">
        <v>157</v>
      </c>
      <c r="F223" s="142" t="s">
        <v>760</v>
      </c>
      <c r="I223" s="143"/>
      <c r="L223" s="31"/>
      <c r="M223" s="144"/>
      <c r="T223" s="52"/>
      <c r="AT223" s="16" t="s">
        <v>157</v>
      </c>
      <c r="AU223" s="16" t="s">
        <v>86</v>
      </c>
    </row>
    <row r="224" spans="2:65" s="1" customFormat="1" ht="10.199999999999999">
      <c r="B224" s="31"/>
      <c r="D224" s="145" t="s">
        <v>158</v>
      </c>
      <c r="F224" s="146" t="s">
        <v>761</v>
      </c>
      <c r="I224" s="143"/>
      <c r="L224" s="31"/>
      <c r="M224" s="144"/>
      <c r="T224" s="52"/>
      <c r="AT224" s="16" t="s">
        <v>158</v>
      </c>
      <c r="AU224" s="16" t="s">
        <v>86</v>
      </c>
    </row>
    <row r="225" spans="2:65" s="1" customFormat="1" ht="36">
      <c r="B225" s="31"/>
      <c r="D225" s="141" t="s">
        <v>160</v>
      </c>
      <c r="F225" s="147" t="s">
        <v>762</v>
      </c>
      <c r="I225" s="143"/>
      <c r="L225" s="31"/>
      <c r="M225" s="144"/>
      <c r="T225" s="52"/>
      <c r="AT225" s="16" t="s">
        <v>160</v>
      </c>
      <c r="AU225" s="16" t="s">
        <v>86</v>
      </c>
    </row>
    <row r="226" spans="2:65" s="12" customFormat="1" ht="10.199999999999999">
      <c r="B226" s="148"/>
      <c r="D226" s="141" t="s">
        <v>234</v>
      </c>
      <c r="E226" s="149" t="s">
        <v>19</v>
      </c>
      <c r="F226" s="150" t="s">
        <v>717</v>
      </c>
      <c r="H226" s="151">
        <v>501.34500000000003</v>
      </c>
      <c r="I226" s="152"/>
      <c r="L226" s="148"/>
      <c r="M226" s="153"/>
      <c r="T226" s="154"/>
      <c r="AT226" s="149" t="s">
        <v>234</v>
      </c>
      <c r="AU226" s="149" t="s">
        <v>86</v>
      </c>
      <c r="AV226" s="12" t="s">
        <v>86</v>
      </c>
      <c r="AW226" s="12" t="s">
        <v>37</v>
      </c>
      <c r="AX226" s="12" t="s">
        <v>76</v>
      </c>
      <c r="AY226" s="149" t="s">
        <v>149</v>
      </c>
    </row>
    <row r="227" spans="2:65" s="12" customFormat="1" ht="10.199999999999999">
      <c r="B227" s="148"/>
      <c r="D227" s="141" t="s">
        <v>234</v>
      </c>
      <c r="E227" s="149" t="s">
        <v>19</v>
      </c>
      <c r="F227" s="150" t="s">
        <v>718</v>
      </c>
      <c r="H227" s="151">
        <v>34.722000000000001</v>
      </c>
      <c r="I227" s="152"/>
      <c r="L227" s="148"/>
      <c r="M227" s="153"/>
      <c r="T227" s="154"/>
      <c r="AT227" s="149" t="s">
        <v>234</v>
      </c>
      <c r="AU227" s="149" t="s">
        <v>86</v>
      </c>
      <c r="AV227" s="12" t="s">
        <v>86</v>
      </c>
      <c r="AW227" s="12" t="s">
        <v>37</v>
      </c>
      <c r="AX227" s="12" t="s">
        <v>76</v>
      </c>
      <c r="AY227" s="149" t="s">
        <v>149</v>
      </c>
    </row>
    <row r="228" spans="2:65" s="12" customFormat="1" ht="10.199999999999999">
      <c r="B228" s="148"/>
      <c r="D228" s="141" t="s">
        <v>234</v>
      </c>
      <c r="E228" s="149" t="s">
        <v>19</v>
      </c>
      <c r="F228" s="150" t="s">
        <v>719</v>
      </c>
      <c r="H228" s="151">
        <v>1155.8</v>
      </c>
      <c r="I228" s="152"/>
      <c r="L228" s="148"/>
      <c r="M228" s="153"/>
      <c r="T228" s="154"/>
      <c r="AT228" s="149" t="s">
        <v>234</v>
      </c>
      <c r="AU228" s="149" t="s">
        <v>86</v>
      </c>
      <c r="AV228" s="12" t="s">
        <v>86</v>
      </c>
      <c r="AW228" s="12" t="s">
        <v>37</v>
      </c>
      <c r="AX228" s="12" t="s">
        <v>76</v>
      </c>
      <c r="AY228" s="149" t="s">
        <v>149</v>
      </c>
    </row>
    <row r="229" spans="2:65" s="12" customFormat="1" ht="10.199999999999999">
      <c r="B229" s="148"/>
      <c r="D229" s="141" t="s">
        <v>234</v>
      </c>
      <c r="E229" s="149" t="s">
        <v>19</v>
      </c>
      <c r="F229" s="150" t="s">
        <v>720</v>
      </c>
      <c r="H229" s="151">
        <v>2210.7420000000002</v>
      </c>
      <c r="I229" s="152"/>
      <c r="L229" s="148"/>
      <c r="M229" s="153"/>
      <c r="T229" s="154"/>
      <c r="AT229" s="149" t="s">
        <v>234</v>
      </c>
      <c r="AU229" s="149" t="s">
        <v>86</v>
      </c>
      <c r="AV229" s="12" t="s">
        <v>86</v>
      </c>
      <c r="AW229" s="12" t="s">
        <v>37</v>
      </c>
      <c r="AX229" s="12" t="s">
        <v>76</v>
      </c>
      <c r="AY229" s="149" t="s">
        <v>149</v>
      </c>
    </row>
    <row r="230" spans="2:65" s="12" customFormat="1" ht="20.399999999999999">
      <c r="B230" s="148"/>
      <c r="D230" s="141" t="s">
        <v>234</v>
      </c>
      <c r="E230" s="149" t="s">
        <v>19</v>
      </c>
      <c r="F230" s="150" t="s">
        <v>763</v>
      </c>
      <c r="H230" s="151">
        <v>216.36</v>
      </c>
      <c r="I230" s="152"/>
      <c r="L230" s="148"/>
      <c r="M230" s="153"/>
      <c r="T230" s="154"/>
      <c r="AT230" s="149" t="s">
        <v>234</v>
      </c>
      <c r="AU230" s="149" t="s">
        <v>86</v>
      </c>
      <c r="AV230" s="12" t="s">
        <v>86</v>
      </c>
      <c r="AW230" s="12" t="s">
        <v>37</v>
      </c>
      <c r="AX230" s="12" t="s">
        <v>76</v>
      </c>
      <c r="AY230" s="149" t="s">
        <v>149</v>
      </c>
    </row>
    <row r="231" spans="2:65" s="12" customFormat="1" ht="20.399999999999999">
      <c r="B231" s="148"/>
      <c r="D231" s="141" t="s">
        <v>234</v>
      </c>
      <c r="E231" s="149" t="s">
        <v>19</v>
      </c>
      <c r="F231" s="150" t="s">
        <v>764</v>
      </c>
      <c r="H231" s="151">
        <v>180.3</v>
      </c>
      <c r="I231" s="152"/>
      <c r="L231" s="148"/>
      <c r="M231" s="153"/>
      <c r="T231" s="154"/>
      <c r="AT231" s="149" t="s">
        <v>234</v>
      </c>
      <c r="AU231" s="149" t="s">
        <v>86</v>
      </c>
      <c r="AV231" s="12" t="s">
        <v>86</v>
      </c>
      <c r="AW231" s="12" t="s">
        <v>37</v>
      </c>
      <c r="AX231" s="12" t="s">
        <v>76</v>
      </c>
      <c r="AY231" s="149" t="s">
        <v>149</v>
      </c>
    </row>
    <row r="232" spans="2:65" s="12" customFormat="1" ht="10.199999999999999">
      <c r="B232" s="148"/>
      <c r="D232" s="141" t="s">
        <v>234</v>
      </c>
      <c r="E232" s="149" t="s">
        <v>19</v>
      </c>
      <c r="F232" s="150" t="s">
        <v>765</v>
      </c>
      <c r="H232" s="151">
        <v>-52.38</v>
      </c>
      <c r="I232" s="152"/>
      <c r="L232" s="148"/>
      <c r="M232" s="153"/>
      <c r="T232" s="154"/>
      <c r="AT232" s="149" t="s">
        <v>234</v>
      </c>
      <c r="AU232" s="149" t="s">
        <v>86</v>
      </c>
      <c r="AV232" s="12" t="s">
        <v>86</v>
      </c>
      <c r="AW232" s="12" t="s">
        <v>37</v>
      </c>
      <c r="AX232" s="12" t="s">
        <v>76</v>
      </c>
      <c r="AY232" s="149" t="s">
        <v>149</v>
      </c>
    </row>
    <row r="233" spans="2:65" s="13" customFormat="1" ht="10.199999999999999">
      <c r="B233" s="158"/>
      <c r="D233" s="141" t="s">
        <v>234</v>
      </c>
      <c r="E233" s="159" t="s">
        <v>19</v>
      </c>
      <c r="F233" s="160" t="s">
        <v>299</v>
      </c>
      <c r="H233" s="161">
        <v>4246.8890000000001</v>
      </c>
      <c r="I233" s="162"/>
      <c r="L233" s="158"/>
      <c r="M233" s="163"/>
      <c r="T233" s="164"/>
      <c r="AT233" s="159" t="s">
        <v>234</v>
      </c>
      <c r="AU233" s="159" t="s">
        <v>86</v>
      </c>
      <c r="AV233" s="13" t="s">
        <v>172</v>
      </c>
      <c r="AW233" s="13" t="s">
        <v>37</v>
      </c>
      <c r="AX233" s="13" t="s">
        <v>84</v>
      </c>
      <c r="AY233" s="159" t="s">
        <v>149</v>
      </c>
    </row>
    <row r="234" spans="2:65" s="1" customFormat="1" ht="24.15" customHeight="1">
      <c r="B234" s="31"/>
      <c r="C234" s="169" t="s">
        <v>410</v>
      </c>
      <c r="D234" s="169" t="s">
        <v>683</v>
      </c>
      <c r="E234" s="170" t="s">
        <v>740</v>
      </c>
      <c r="F234" s="171" t="s">
        <v>741</v>
      </c>
      <c r="G234" s="172" t="s">
        <v>288</v>
      </c>
      <c r="H234" s="173">
        <v>4989.3620000000001</v>
      </c>
      <c r="I234" s="174"/>
      <c r="J234" s="175">
        <f>ROUND(I234*H234,2)</f>
        <v>0</v>
      </c>
      <c r="K234" s="176"/>
      <c r="L234" s="177"/>
      <c r="M234" s="178" t="s">
        <v>19</v>
      </c>
      <c r="N234" s="179" t="s">
        <v>47</v>
      </c>
      <c r="P234" s="137">
        <f>O234*H234</f>
        <v>0</v>
      </c>
      <c r="Q234" s="137">
        <v>2.9999999999999997E-4</v>
      </c>
      <c r="R234" s="137">
        <f>Q234*H234</f>
        <v>1.4968085999999998</v>
      </c>
      <c r="S234" s="137">
        <v>0</v>
      </c>
      <c r="T234" s="138">
        <f>S234*H234</f>
        <v>0</v>
      </c>
      <c r="AR234" s="139" t="s">
        <v>194</v>
      </c>
      <c r="AT234" s="139" t="s">
        <v>683</v>
      </c>
      <c r="AU234" s="139" t="s">
        <v>86</v>
      </c>
      <c r="AY234" s="16" t="s">
        <v>149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6" t="s">
        <v>84</v>
      </c>
      <c r="BK234" s="140">
        <f>ROUND(I234*H234,2)</f>
        <v>0</v>
      </c>
      <c r="BL234" s="16" t="s">
        <v>172</v>
      </c>
      <c r="BM234" s="139" t="s">
        <v>766</v>
      </c>
    </row>
    <row r="235" spans="2:65" s="1" customFormat="1" ht="10.199999999999999">
      <c r="B235" s="31"/>
      <c r="D235" s="141" t="s">
        <v>157</v>
      </c>
      <c r="F235" s="142" t="s">
        <v>741</v>
      </c>
      <c r="I235" s="143"/>
      <c r="L235" s="31"/>
      <c r="M235" s="144"/>
      <c r="T235" s="52"/>
      <c r="AT235" s="16" t="s">
        <v>157</v>
      </c>
      <c r="AU235" s="16" t="s">
        <v>86</v>
      </c>
    </row>
    <row r="236" spans="2:65" s="1" customFormat="1" ht="18">
      <c r="B236" s="31"/>
      <c r="D236" s="141" t="s">
        <v>160</v>
      </c>
      <c r="F236" s="147" t="s">
        <v>739</v>
      </c>
      <c r="I236" s="143"/>
      <c r="L236" s="31"/>
      <c r="M236" s="144"/>
      <c r="T236" s="52"/>
      <c r="AT236" s="16" t="s">
        <v>160</v>
      </c>
      <c r="AU236" s="16" t="s">
        <v>86</v>
      </c>
    </row>
    <row r="237" spans="2:65" s="12" customFormat="1" ht="10.199999999999999">
      <c r="B237" s="148"/>
      <c r="D237" s="141" t="s">
        <v>234</v>
      </c>
      <c r="E237" s="149" t="s">
        <v>19</v>
      </c>
      <c r="F237" s="150" t="s">
        <v>717</v>
      </c>
      <c r="H237" s="151">
        <v>501.34500000000003</v>
      </c>
      <c r="I237" s="152"/>
      <c r="L237" s="148"/>
      <c r="M237" s="153"/>
      <c r="T237" s="154"/>
      <c r="AT237" s="149" t="s">
        <v>234</v>
      </c>
      <c r="AU237" s="149" t="s">
        <v>86</v>
      </c>
      <c r="AV237" s="12" t="s">
        <v>86</v>
      </c>
      <c r="AW237" s="12" t="s">
        <v>37</v>
      </c>
      <c r="AX237" s="12" t="s">
        <v>76</v>
      </c>
      <c r="AY237" s="149" t="s">
        <v>149</v>
      </c>
    </row>
    <row r="238" spans="2:65" s="12" customFormat="1" ht="10.199999999999999">
      <c r="B238" s="148"/>
      <c r="D238" s="141" t="s">
        <v>234</v>
      </c>
      <c r="E238" s="149" t="s">
        <v>19</v>
      </c>
      <c r="F238" s="150" t="s">
        <v>718</v>
      </c>
      <c r="H238" s="151">
        <v>34.722000000000001</v>
      </c>
      <c r="I238" s="152"/>
      <c r="L238" s="148"/>
      <c r="M238" s="153"/>
      <c r="T238" s="154"/>
      <c r="AT238" s="149" t="s">
        <v>234</v>
      </c>
      <c r="AU238" s="149" t="s">
        <v>86</v>
      </c>
      <c r="AV238" s="12" t="s">
        <v>86</v>
      </c>
      <c r="AW238" s="12" t="s">
        <v>37</v>
      </c>
      <c r="AX238" s="12" t="s">
        <v>76</v>
      </c>
      <c r="AY238" s="149" t="s">
        <v>149</v>
      </c>
    </row>
    <row r="239" spans="2:65" s="12" customFormat="1" ht="10.199999999999999">
      <c r="B239" s="148"/>
      <c r="D239" s="141" t="s">
        <v>234</v>
      </c>
      <c r="E239" s="149" t="s">
        <v>19</v>
      </c>
      <c r="F239" s="150" t="s">
        <v>719</v>
      </c>
      <c r="H239" s="151">
        <v>1155.8</v>
      </c>
      <c r="I239" s="152"/>
      <c r="L239" s="148"/>
      <c r="M239" s="153"/>
      <c r="T239" s="154"/>
      <c r="AT239" s="149" t="s">
        <v>234</v>
      </c>
      <c r="AU239" s="149" t="s">
        <v>86</v>
      </c>
      <c r="AV239" s="12" t="s">
        <v>86</v>
      </c>
      <c r="AW239" s="12" t="s">
        <v>37</v>
      </c>
      <c r="AX239" s="12" t="s">
        <v>76</v>
      </c>
      <c r="AY239" s="149" t="s">
        <v>149</v>
      </c>
    </row>
    <row r="240" spans="2:65" s="12" customFormat="1" ht="10.199999999999999">
      <c r="B240" s="148"/>
      <c r="D240" s="141" t="s">
        <v>234</v>
      </c>
      <c r="E240" s="149" t="s">
        <v>19</v>
      </c>
      <c r="F240" s="150" t="s">
        <v>720</v>
      </c>
      <c r="H240" s="151">
        <v>2210.7420000000002</v>
      </c>
      <c r="I240" s="152"/>
      <c r="L240" s="148"/>
      <c r="M240" s="153"/>
      <c r="T240" s="154"/>
      <c r="AT240" s="149" t="s">
        <v>234</v>
      </c>
      <c r="AU240" s="149" t="s">
        <v>86</v>
      </c>
      <c r="AV240" s="12" t="s">
        <v>86</v>
      </c>
      <c r="AW240" s="12" t="s">
        <v>37</v>
      </c>
      <c r="AX240" s="12" t="s">
        <v>76</v>
      </c>
      <c r="AY240" s="149" t="s">
        <v>149</v>
      </c>
    </row>
    <row r="241" spans="2:65" s="12" customFormat="1" ht="20.399999999999999">
      <c r="B241" s="148"/>
      <c r="D241" s="141" t="s">
        <v>234</v>
      </c>
      <c r="E241" s="149" t="s">
        <v>19</v>
      </c>
      <c r="F241" s="150" t="s">
        <v>767</v>
      </c>
      <c r="H241" s="151">
        <v>180.3</v>
      </c>
      <c r="I241" s="152"/>
      <c r="L241" s="148"/>
      <c r="M241" s="153"/>
      <c r="T241" s="154"/>
      <c r="AT241" s="149" t="s">
        <v>234</v>
      </c>
      <c r="AU241" s="149" t="s">
        <v>86</v>
      </c>
      <c r="AV241" s="12" t="s">
        <v>86</v>
      </c>
      <c r="AW241" s="12" t="s">
        <v>37</v>
      </c>
      <c r="AX241" s="12" t="s">
        <v>76</v>
      </c>
      <c r="AY241" s="149" t="s">
        <v>149</v>
      </c>
    </row>
    <row r="242" spans="2:65" s="12" customFormat="1" ht="20.399999999999999">
      <c r="B242" s="148"/>
      <c r="D242" s="141" t="s">
        <v>234</v>
      </c>
      <c r="E242" s="149" t="s">
        <v>19</v>
      </c>
      <c r="F242" s="150" t="s">
        <v>768</v>
      </c>
      <c r="H242" s="151">
        <v>180.3</v>
      </c>
      <c r="I242" s="152"/>
      <c r="L242" s="148"/>
      <c r="M242" s="153"/>
      <c r="T242" s="154"/>
      <c r="AT242" s="149" t="s">
        <v>234</v>
      </c>
      <c r="AU242" s="149" t="s">
        <v>86</v>
      </c>
      <c r="AV242" s="12" t="s">
        <v>86</v>
      </c>
      <c r="AW242" s="12" t="s">
        <v>37</v>
      </c>
      <c r="AX242" s="12" t="s">
        <v>76</v>
      </c>
      <c r="AY242" s="149" t="s">
        <v>149</v>
      </c>
    </row>
    <row r="243" spans="2:65" s="12" customFormat="1" ht="10.199999999999999">
      <c r="B243" s="148"/>
      <c r="D243" s="141" t="s">
        <v>234</v>
      </c>
      <c r="E243" s="149" t="s">
        <v>19</v>
      </c>
      <c r="F243" s="150" t="s">
        <v>769</v>
      </c>
      <c r="H243" s="151">
        <v>-51</v>
      </c>
      <c r="I243" s="152"/>
      <c r="L243" s="148"/>
      <c r="M243" s="153"/>
      <c r="T243" s="154"/>
      <c r="AT243" s="149" t="s">
        <v>234</v>
      </c>
      <c r="AU243" s="149" t="s">
        <v>86</v>
      </c>
      <c r="AV243" s="12" t="s">
        <v>86</v>
      </c>
      <c r="AW243" s="12" t="s">
        <v>37</v>
      </c>
      <c r="AX243" s="12" t="s">
        <v>76</v>
      </c>
      <c r="AY243" s="149" t="s">
        <v>149</v>
      </c>
    </row>
    <row r="244" spans="2:65" s="13" customFormat="1" ht="10.199999999999999">
      <c r="B244" s="158"/>
      <c r="D244" s="141" t="s">
        <v>234</v>
      </c>
      <c r="E244" s="159" t="s">
        <v>19</v>
      </c>
      <c r="F244" s="160" t="s">
        <v>299</v>
      </c>
      <c r="H244" s="161">
        <v>4212.2089999999998</v>
      </c>
      <c r="I244" s="162"/>
      <c r="L244" s="158"/>
      <c r="M244" s="163"/>
      <c r="T244" s="164"/>
      <c r="AT244" s="159" t="s">
        <v>234</v>
      </c>
      <c r="AU244" s="159" t="s">
        <v>86</v>
      </c>
      <c r="AV244" s="13" t="s">
        <v>172</v>
      </c>
      <c r="AW244" s="13" t="s">
        <v>37</v>
      </c>
      <c r="AX244" s="13" t="s">
        <v>84</v>
      </c>
      <c r="AY244" s="159" t="s">
        <v>149</v>
      </c>
    </row>
    <row r="245" spans="2:65" s="12" customFormat="1" ht="10.199999999999999">
      <c r="B245" s="148"/>
      <c r="D245" s="141" t="s">
        <v>234</v>
      </c>
      <c r="F245" s="150" t="s">
        <v>770</v>
      </c>
      <c r="H245" s="151">
        <v>4989.3620000000001</v>
      </c>
      <c r="I245" s="152"/>
      <c r="L245" s="148"/>
      <c r="M245" s="153"/>
      <c r="T245" s="154"/>
      <c r="AT245" s="149" t="s">
        <v>234</v>
      </c>
      <c r="AU245" s="149" t="s">
        <v>86</v>
      </c>
      <c r="AV245" s="12" t="s">
        <v>86</v>
      </c>
      <c r="AW245" s="12" t="s">
        <v>4</v>
      </c>
      <c r="AX245" s="12" t="s">
        <v>84</v>
      </c>
      <c r="AY245" s="149" t="s">
        <v>149</v>
      </c>
    </row>
    <row r="246" spans="2:65" s="11" customFormat="1" ht="22.8" customHeight="1">
      <c r="B246" s="115"/>
      <c r="D246" s="116" t="s">
        <v>75</v>
      </c>
      <c r="E246" s="125" t="s">
        <v>167</v>
      </c>
      <c r="F246" s="125" t="s">
        <v>771</v>
      </c>
      <c r="I246" s="118"/>
      <c r="J246" s="126">
        <f>BK246</f>
        <v>0</v>
      </c>
      <c r="L246" s="115"/>
      <c r="M246" s="120"/>
      <c r="P246" s="121">
        <f>SUM(P247:P300)</f>
        <v>0</v>
      </c>
      <c r="R246" s="121">
        <f>SUM(R247:R300)</f>
        <v>151.69075527999999</v>
      </c>
      <c r="T246" s="122">
        <f>SUM(T247:T300)</f>
        <v>4.4000000000000003E-3</v>
      </c>
      <c r="AR246" s="116" t="s">
        <v>84</v>
      </c>
      <c r="AT246" s="123" t="s">
        <v>75</v>
      </c>
      <c r="AU246" s="123" t="s">
        <v>84</v>
      </c>
      <c r="AY246" s="116" t="s">
        <v>149</v>
      </c>
      <c r="BK246" s="124">
        <f>SUM(BK247:BK300)</f>
        <v>0</v>
      </c>
    </row>
    <row r="247" spans="2:65" s="1" customFormat="1" ht="24.15" customHeight="1">
      <c r="B247" s="31"/>
      <c r="C247" s="127" t="s">
        <v>248</v>
      </c>
      <c r="D247" s="127" t="s">
        <v>152</v>
      </c>
      <c r="E247" s="128" t="s">
        <v>772</v>
      </c>
      <c r="F247" s="129" t="s">
        <v>773</v>
      </c>
      <c r="G247" s="130" t="s">
        <v>308</v>
      </c>
      <c r="H247" s="131">
        <v>18</v>
      </c>
      <c r="I247" s="132"/>
      <c r="J247" s="133">
        <f>ROUND(I247*H247,2)</f>
        <v>0</v>
      </c>
      <c r="K247" s="134"/>
      <c r="L247" s="31"/>
      <c r="M247" s="135" t="s">
        <v>19</v>
      </c>
      <c r="N247" s="136" t="s">
        <v>47</v>
      </c>
      <c r="P247" s="137">
        <f>O247*H247</f>
        <v>0</v>
      </c>
      <c r="Q247" s="137">
        <v>0.17488799999999999</v>
      </c>
      <c r="R247" s="137">
        <f>Q247*H247</f>
        <v>3.1479839999999997</v>
      </c>
      <c r="S247" s="137">
        <v>0</v>
      </c>
      <c r="T247" s="138">
        <f>S247*H247</f>
        <v>0</v>
      </c>
      <c r="AR247" s="139" t="s">
        <v>172</v>
      </c>
      <c r="AT247" s="139" t="s">
        <v>152</v>
      </c>
      <c r="AU247" s="139" t="s">
        <v>86</v>
      </c>
      <c r="AY247" s="16" t="s">
        <v>149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6" t="s">
        <v>84</v>
      </c>
      <c r="BK247" s="140">
        <f>ROUND(I247*H247,2)</f>
        <v>0</v>
      </c>
      <c r="BL247" s="16" t="s">
        <v>172</v>
      </c>
      <c r="BM247" s="139" t="s">
        <v>774</v>
      </c>
    </row>
    <row r="248" spans="2:65" s="1" customFormat="1" ht="26.1">
      <c r="B248" s="31"/>
      <c r="D248" s="141" t="s">
        <v>157</v>
      </c>
      <c r="F248" s="142" t="s">
        <v>775</v>
      </c>
      <c r="I248" s="143"/>
      <c r="L248" s="31"/>
      <c r="M248" s="144"/>
      <c r="T248" s="52"/>
      <c r="AT248" s="16" t="s">
        <v>157</v>
      </c>
      <c r="AU248" s="16" t="s">
        <v>86</v>
      </c>
    </row>
    <row r="249" spans="2:65" s="1" customFormat="1" ht="10.199999999999999">
      <c r="B249" s="31"/>
      <c r="D249" s="145" t="s">
        <v>158</v>
      </c>
      <c r="F249" s="146" t="s">
        <v>776</v>
      </c>
      <c r="I249" s="143"/>
      <c r="L249" s="31"/>
      <c r="M249" s="144"/>
      <c r="T249" s="52"/>
      <c r="AT249" s="16" t="s">
        <v>158</v>
      </c>
      <c r="AU249" s="16" t="s">
        <v>86</v>
      </c>
    </row>
    <row r="250" spans="2:65" s="1" customFormat="1" ht="27">
      <c r="B250" s="31"/>
      <c r="D250" s="141" t="s">
        <v>160</v>
      </c>
      <c r="F250" s="147" t="s">
        <v>777</v>
      </c>
      <c r="I250" s="143"/>
      <c r="L250" s="31"/>
      <c r="M250" s="144"/>
      <c r="T250" s="52"/>
      <c r="AT250" s="16" t="s">
        <v>160</v>
      </c>
      <c r="AU250" s="16" t="s">
        <v>86</v>
      </c>
    </row>
    <row r="251" spans="2:65" s="12" customFormat="1" ht="10.199999999999999">
      <c r="B251" s="148"/>
      <c r="D251" s="141" t="s">
        <v>234</v>
      </c>
      <c r="E251" s="149" t="s">
        <v>19</v>
      </c>
      <c r="F251" s="150" t="s">
        <v>248</v>
      </c>
      <c r="H251" s="151">
        <v>18</v>
      </c>
      <c r="I251" s="152"/>
      <c r="L251" s="148"/>
      <c r="M251" s="153"/>
      <c r="T251" s="154"/>
      <c r="AT251" s="149" t="s">
        <v>234</v>
      </c>
      <c r="AU251" s="149" t="s">
        <v>86</v>
      </c>
      <c r="AV251" s="12" t="s">
        <v>86</v>
      </c>
      <c r="AW251" s="12" t="s">
        <v>37</v>
      </c>
      <c r="AX251" s="12" t="s">
        <v>84</v>
      </c>
      <c r="AY251" s="149" t="s">
        <v>149</v>
      </c>
    </row>
    <row r="252" spans="2:65" s="1" customFormat="1" ht="24.15" customHeight="1">
      <c r="B252" s="31"/>
      <c r="C252" s="169" t="s">
        <v>254</v>
      </c>
      <c r="D252" s="169" t="s">
        <v>683</v>
      </c>
      <c r="E252" s="170" t="s">
        <v>778</v>
      </c>
      <c r="F252" s="171" t="s">
        <v>779</v>
      </c>
      <c r="G252" s="172" t="s">
        <v>308</v>
      </c>
      <c r="H252" s="173">
        <v>4</v>
      </c>
      <c r="I252" s="174"/>
      <c r="J252" s="175">
        <f>ROUND(I252*H252,2)</f>
        <v>0</v>
      </c>
      <c r="K252" s="176"/>
      <c r="L252" s="177"/>
      <c r="M252" s="178" t="s">
        <v>19</v>
      </c>
      <c r="N252" s="179" t="s">
        <v>47</v>
      </c>
      <c r="P252" s="137">
        <f>O252*H252</f>
        <v>0</v>
      </c>
      <c r="Q252" s="137">
        <v>3.3999999999999998E-3</v>
      </c>
      <c r="R252" s="137">
        <f>Q252*H252</f>
        <v>1.3599999999999999E-2</v>
      </c>
      <c r="S252" s="137">
        <v>0</v>
      </c>
      <c r="T252" s="138">
        <f>S252*H252</f>
        <v>0</v>
      </c>
      <c r="AR252" s="139" t="s">
        <v>194</v>
      </c>
      <c r="AT252" s="139" t="s">
        <v>683</v>
      </c>
      <c r="AU252" s="139" t="s">
        <v>86</v>
      </c>
      <c r="AY252" s="16" t="s">
        <v>149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6" t="s">
        <v>84</v>
      </c>
      <c r="BK252" s="140">
        <f>ROUND(I252*H252,2)</f>
        <v>0</v>
      </c>
      <c r="BL252" s="16" t="s">
        <v>172</v>
      </c>
      <c r="BM252" s="139" t="s">
        <v>780</v>
      </c>
    </row>
    <row r="253" spans="2:65" s="1" customFormat="1" ht="10.199999999999999">
      <c r="B253" s="31"/>
      <c r="D253" s="141" t="s">
        <v>157</v>
      </c>
      <c r="F253" s="142" t="s">
        <v>779</v>
      </c>
      <c r="I253" s="143"/>
      <c r="L253" s="31"/>
      <c r="M253" s="144"/>
      <c r="T253" s="52"/>
      <c r="AT253" s="16" t="s">
        <v>157</v>
      </c>
      <c r="AU253" s="16" t="s">
        <v>86</v>
      </c>
    </row>
    <row r="254" spans="2:65" s="1" customFormat="1" ht="18">
      <c r="B254" s="31"/>
      <c r="D254" s="141" t="s">
        <v>160</v>
      </c>
      <c r="F254" s="147" t="s">
        <v>781</v>
      </c>
      <c r="I254" s="143"/>
      <c r="L254" s="31"/>
      <c r="M254" s="144"/>
      <c r="T254" s="52"/>
      <c r="AT254" s="16" t="s">
        <v>160</v>
      </c>
      <c r="AU254" s="16" t="s">
        <v>86</v>
      </c>
    </row>
    <row r="255" spans="2:65" s="1" customFormat="1" ht="24.15" customHeight="1">
      <c r="B255" s="31"/>
      <c r="C255" s="169" t="s">
        <v>262</v>
      </c>
      <c r="D255" s="169" t="s">
        <v>683</v>
      </c>
      <c r="E255" s="170" t="s">
        <v>782</v>
      </c>
      <c r="F255" s="171" t="s">
        <v>783</v>
      </c>
      <c r="G255" s="172" t="s">
        <v>308</v>
      </c>
      <c r="H255" s="173">
        <v>10</v>
      </c>
      <c r="I255" s="174"/>
      <c r="J255" s="175">
        <f>ROUND(I255*H255,2)</f>
        <v>0</v>
      </c>
      <c r="K255" s="176"/>
      <c r="L255" s="177"/>
      <c r="M255" s="178" t="s">
        <v>19</v>
      </c>
      <c r="N255" s="179" t="s">
        <v>47</v>
      </c>
      <c r="P255" s="137">
        <f>O255*H255</f>
        <v>0</v>
      </c>
      <c r="Q255" s="137">
        <v>2.8E-3</v>
      </c>
      <c r="R255" s="137">
        <f>Q255*H255</f>
        <v>2.8000000000000001E-2</v>
      </c>
      <c r="S255" s="137">
        <v>0</v>
      </c>
      <c r="T255" s="138">
        <f>S255*H255</f>
        <v>0</v>
      </c>
      <c r="AR255" s="139" t="s">
        <v>194</v>
      </c>
      <c r="AT255" s="139" t="s">
        <v>683</v>
      </c>
      <c r="AU255" s="139" t="s">
        <v>86</v>
      </c>
      <c r="AY255" s="16" t="s">
        <v>149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6" t="s">
        <v>84</v>
      </c>
      <c r="BK255" s="140">
        <f>ROUND(I255*H255,2)</f>
        <v>0</v>
      </c>
      <c r="BL255" s="16" t="s">
        <v>172</v>
      </c>
      <c r="BM255" s="139" t="s">
        <v>784</v>
      </c>
    </row>
    <row r="256" spans="2:65" s="1" customFormat="1" ht="10.199999999999999">
      <c r="B256" s="31"/>
      <c r="D256" s="141" t="s">
        <v>157</v>
      </c>
      <c r="F256" s="142" t="s">
        <v>783</v>
      </c>
      <c r="I256" s="143"/>
      <c r="L256" s="31"/>
      <c r="M256" s="144"/>
      <c r="T256" s="52"/>
      <c r="AT256" s="16" t="s">
        <v>157</v>
      </c>
      <c r="AU256" s="16" t="s">
        <v>86</v>
      </c>
    </row>
    <row r="257" spans="2:65" s="1" customFormat="1" ht="18">
      <c r="B257" s="31"/>
      <c r="D257" s="141" t="s">
        <v>160</v>
      </c>
      <c r="F257" s="147" t="s">
        <v>781</v>
      </c>
      <c r="I257" s="143"/>
      <c r="L257" s="31"/>
      <c r="M257" s="144"/>
      <c r="T257" s="52"/>
      <c r="AT257" s="16" t="s">
        <v>160</v>
      </c>
      <c r="AU257" s="16" t="s">
        <v>86</v>
      </c>
    </row>
    <row r="258" spans="2:65" s="12" customFormat="1" ht="10.199999999999999">
      <c r="B258" s="148"/>
      <c r="D258" s="141" t="s">
        <v>234</v>
      </c>
      <c r="E258" s="149" t="s">
        <v>19</v>
      </c>
      <c r="F258" s="150" t="s">
        <v>785</v>
      </c>
      <c r="H258" s="151">
        <v>10</v>
      </c>
      <c r="I258" s="152"/>
      <c r="L258" s="148"/>
      <c r="M258" s="153"/>
      <c r="T258" s="154"/>
      <c r="AT258" s="149" t="s">
        <v>234</v>
      </c>
      <c r="AU258" s="149" t="s">
        <v>86</v>
      </c>
      <c r="AV258" s="12" t="s">
        <v>86</v>
      </c>
      <c r="AW258" s="12" t="s">
        <v>37</v>
      </c>
      <c r="AX258" s="12" t="s">
        <v>84</v>
      </c>
      <c r="AY258" s="149" t="s">
        <v>149</v>
      </c>
    </row>
    <row r="259" spans="2:65" s="1" customFormat="1" ht="16.5" customHeight="1">
      <c r="B259" s="31"/>
      <c r="C259" s="169" t="s">
        <v>7</v>
      </c>
      <c r="D259" s="169" t="s">
        <v>683</v>
      </c>
      <c r="E259" s="170" t="s">
        <v>786</v>
      </c>
      <c r="F259" s="171" t="s">
        <v>787</v>
      </c>
      <c r="G259" s="172" t="s">
        <v>308</v>
      </c>
      <c r="H259" s="173">
        <v>4</v>
      </c>
      <c r="I259" s="174"/>
      <c r="J259" s="175">
        <f>ROUND(I259*H259,2)</f>
        <v>0</v>
      </c>
      <c r="K259" s="176"/>
      <c r="L259" s="177"/>
      <c r="M259" s="178" t="s">
        <v>19</v>
      </c>
      <c r="N259" s="179" t="s">
        <v>47</v>
      </c>
      <c r="P259" s="137">
        <f>O259*H259</f>
        <v>0</v>
      </c>
      <c r="Q259" s="137">
        <v>0</v>
      </c>
      <c r="R259" s="137">
        <f>Q259*H259</f>
        <v>0</v>
      </c>
      <c r="S259" s="137">
        <v>0</v>
      </c>
      <c r="T259" s="138">
        <f>S259*H259</f>
        <v>0</v>
      </c>
      <c r="AR259" s="139" t="s">
        <v>194</v>
      </c>
      <c r="AT259" s="139" t="s">
        <v>683</v>
      </c>
      <c r="AU259" s="139" t="s">
        <v>86</v>
      </c>
      <c r="AY259" s="16" t="s">
        <v>149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6" t="s">
        <v>84</v>
      </c>
      <c r="BK259" s="140">
        <f>ROUND(I259*H259,2)</f>
        <v>0</v>
      </c>
      <c r="BL259" s="16" t="s">
        <v>172</v>
      </c>
      <c r="BM259" s="139" t="s">
        <v>788</v>
      </c>
    </row>
    <row r="260" spans="2:65" s="1" customFormat="1" ht="10.199999999999999">
      <c r="B260" s="31"/>
      <c r="D260" s="141" t="s">
        <v>157</v>
      </c>
      <c r="F260" s="142" t="s">
        <v>787</v>
      </c>
      <c r="I260" s="143"/>
      <c r="L260" s="31"/>
      <c r="M260" s="144"/>
      <c r="T260" s="52"/>
      <c r="AT260" s="16" t="s">
        <v>157</v>
      </c>
      <c r="AU260" s="16" t="s">
        <v>86</v>
      </c>
    </row>
    <row r="261" spans="2:65" s="1" customFormat="1" ht="18">
      <c r="B261" s="31"/>
      <c r="D261" s="141" t="s">
        <v>160</v>
      </c>
      <c r="F261" s="147" t="s">
        <v>781</v>
      </c>
      <c r="I261" s="143"/>
      <c r="L261" s="31"/>
      <c r="M261" s="144"/>
      <c r="T261" s="52"/>
      <c r="AT261" s="16" t="s">
        <v>160</v>
      </c>
      <c r="AU261" s="16" t="s">
        <v>86</v>
      </c>
    </row>
    <row r="262" spans="2:65" s="12" customFormat="1" ht="10.199999999999999">
      <c r="B262" s="148"/>
      <c r="D262" s="141" t="s">
        <v>234</v>
      </c>
      <c r="E262" s="149" t="s">
        <v>19</v>
      </c>
      <c r="F262" s="150" t="s">
        <v>172</v>
      </c>
      <c r="H262" s="151">
        <v>4</v>
      </c>
      <c r="I262" s="152"/>
      <c r="L262" s="148"/>
      <c r="M262" s="153"/>
      <c r="T262" s="154"/>
      <c r="AT262" s="149" t="s">
        <v>234</v>
      </c>
      <c r="AU262" s="149" t="s">
        <v>86</v>
      </c>
      <c r="AV262" s="12" t="s">
        <v>86</v>
      </c>
      <c r="AW262" s="12" t="s">
        <v>37</v>
      </c>
      <c r="AX262" s="12" t="s">
        <v>84</v>
      </c>
      <c r="AY262" s="149" t="s">
        <v>149</v>
      </c>
    </row>
    <row r="263" spans="2:65" s="1" customFormat="1" ht="24.15" customHeight="1">
      <c r="B263" s="31"/>
      <c r="C263" s="127" t="s">
        <v>438</v>
      </c>
      <c r="D263" s="127" t="s">
        <v>152</v>
      </c>
      <c r="E263" s="128" t="s">
        <v>789</v>
      </c>
      <c r="F263" s="129" t="s">
        <v>790</v>
      </c>
      <c r="G263" s="130" t="s">
        <v>396</v>
      </c>
      <c r="H263" s="131">
        <v>14</v>
      </c>
      <c r="I263" s="132"/>
      <c r="J263" s="133">
        <f>ROUND(I263*H263,2)</f>
        <v>0</v>
      </c>
      <c r="K263" s="134"/>
      <c r="L263" s="31"/>
      <c r="M263" s="135" t="s">
        <v>19</v>
      </c>
      <c r="N263" s="136" t="s">
        <v>47</v>
      </c>
      <c r="P263" s="137">
        <f>O263*H263</f>
        <v>0</v>
      </c>
      <c r="Q263" s="137">
        <v>0.12063599999999999</v>
      </c>
      <c r="R263" s="137">
        <f>Q263*H263</f>
        <v>1.688904</v>
      </c>
      <c r="S263" s="137">
        <v>0</v>
      </c>
      <c r="T263" s="138">
        <f>S263*H263</f>
        <v>0</v>
      </c>
      <c r="AR263" s="139" t="s">
        <v>172</v>
      </c>
      <c r="AT263" s="139" t="s">
        <v>152</v>
      </c>
      <c r="AU263" s="139" t="s">
        <v>86</v>
      </c>
      <c r="AY263" s="16" t="s">
        <v>149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6" t="s">
        <v>84</v>
      </c>
      <c r="BK263" s="140">
        <f>ROUND(I263*H263,2)</f>
        <v>0</v>
      </c>
      <c r="BL263" s="16" t="s">
        <v>172</v>
      </c>
      <c r="BM263" s="139" t="s">
        <v>791</v>
      </c>
    </row>
    <row r="264" spans="2:65" s="1" customFormat="1" ht="17.399999999999999">
      <c r="B264" s="31"/>
      <c r="D264" s="141" t="s">
        <v>157</v>
      </c>
      <c r="F264" s="142" t="s">
        <v>792</v>
      </c>
      <c r="I264" s="143"/>
      <c r="L264" s="31"/>
      <c r="M264" s="144"/>
      <c r="T264" s="52"/>
      <c r="AT264" s="16" t="s">
        <v>157</v>
      </c>
      <c r="AU264" s="16" t="s">
        <v>86</v>
      </c>
    </row>
    <row r="265" spans="2:65" s="1" customFormat="1" ht="10.199999999999999">
      <c r="B265" s="31"/>
      <c r="D265" s="145" t="s">
        <v>158</v>
      </c>
      <c r="F265" s="146" t="s">
        <v>793</v>
      </c>
      <c r="I265" s="143"/>
      <c r="L265" s="31"/>
      <c r="M265" s="144"/>
      <c r="T265" s="52"/>
      <c r="AT265" s="16" t="s">
        <v>158</v>
      </c>
      <c r="AU265" s="16" t="s">
        <v>86</v>
      </c>
    </row>
    <row r="266" spans="2:65" s="1" customFormat="1" ht="45">
      <c r="B266" s="31"/>
      <c r="D266" s="141" t="s">
        <v>160</v>
      </c>
      <c r="F266" s="147" t="s">
        <v>794</v>
      </c>
      <c r="I266" s="143"/>
      <c r="L266" s="31"/>
      <c r="M266" s="144"/>
      <c r="T266" s="52"/>
      <c r="AT266" s="16" t="s">
        <v>160</v>
      </c>
      <c r="AU266" s="16" t="s">
        <v>86</v>
      </c>
    </row>
    <row r="267" spans="2:65" s="1" customFormat="1" ht="16.5" customHeight="1">
      <c r="B267" s="31"/>
      <c r="C267" s="169" t="s">
        <v>444</v>
      </c>
      <c r="D267" s="169" t="s">
        <v>683</v>
      </c>
      <c r="E267" s="170" t="s">
        <v>795</v>
      </c>
      <c r="F267" s="171" t="s">
        <v>796</v>
      </c>
      <c r="G267" s="172" t="s">
        <v>308</v>
      </c>
      <c r="H267" s="173">
        <v>127.26</v>
      </c>
      <c r="I267" s="174"/>
      <c r="J267" s="175">
        <f>ROUND(I267*H267,2)</f>
        <v>0</v>
      </c>
      <c r="K267" s="176"/>
      <c r="L267" s="177"/>
      <c r="M267" s="178" t="s">
        <v>19</v>
      </c>
      <c r="N267" s="179" t="s">
        <v>47</v>
      </c>
      <c r="P267" s="137">
        <f>O267*H267</f>
        <v>0</v>
      </c>
      <c r="Q267" s="137">
        <v>1.6E-2</v>
      </c>
      <c r="R267" s="137">
        <f>Q267*H267</f>
        <v>2.0361600000000002</v>
      </c>
      <c r="S267" s="137">
        <v>0</v>
      </c>
      <c r="T267" s="138">
        <f>S267*H267</f>
        <v>0</v>
      </c>
      <c r="AR267" s="139" t="s">
        <v>194</v>
      </c>
      <c r="AT267" s="139" t="s">
        <v>683</v>
      </c>
      <c r="AU267" s="139" t="s">
        <v>86</v>
      </c>
      <c r="AY267" s="16" t="s">
        <v>149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6" t="s">
        <v>84</v>
      </c>
      <c r="BK267" s="140">
        <f>ROUND(I267*H267,2)</f>
        <v>0</v>
      </c>
      <c r="BL267" s="16" t="s">
        <v>172</v>
      </c>
      <c r="BM267" s="139" t="s">
        <v>797</v>
      </c>
    </row>
    <row r="268" spans="2:65" s="1" customFormat="1" ht="10.199999999999999">
      <c r="B268" s="31"/>
      <c r="D268" s="141" t="s">
        <v>157</v>
      </c>
      <c r="F268" s="142" t="s">
        <v>796</v>
      </c>
      <c r="I268" s="143"/>
      <c r="L268" s="31"/>
      <c r="M268" s="144"/>
      <c r="T268" s="52"/>
      <c r="AT268" s="16" t="s">
        <v>157</v>
      </c>
      <c r="AU268" s="16" t="s">
        <v>86</v>
      </c>
    </row>
    <row r="269" spans="2:65" s="1" customFormat="1" ht="18">
      <c r="B269" s="31"/>
      <c r="D269" s="141" t="s">
        <v>160</v>
      </c>
      <c r="F269" s="147" t="s">
        <v>798</v>
      </c>
      <c r="I269" s="143"/>
      <c r="L269" s="31"/>
      <c r="M269" s="144"/>
      <c r="T269" s="52"/>
      <c r="AT269" s="16" t="s">
        <v>160</v>
      </c>
      <c r="AU269" s="16" t="s">
        <v>86</v>
      </c>
    </row>
    <row r="270" spans="2:65" s="12" customFormat="1" ht="10.199999999999999">
      <c r="B270" s="148"/>
      <c r="D270" s="141" t="s">
        <v>234</v>
      </c>
      <c r="F270" s="150" t="s">
        <v>799</v>
      </c>
      <c r="H270" s="151">
        <v>127.26</v>
      </c>
      <c r="I270" s="152"/>
      <c r="L270" s="148"/>
      <c r="M270" s="153"/>
      <c r="T270" s="154"/>
      <c r="AT270" s="149" t="s">
        <v>234</v>
      </c>
      <c r="AU270" s="149" t="s">
        <v>86</v>
      </c>
      <c r="AV270" s="12" t="s">
        <v>86</v>
      </c>
      <c r="AW270" s="12" t="s">
        <v>4</v>
      </c>
      <c r="AX270" s="12" t="s">
        <v>84</v>
      </c>
      <c r="AY270" s="149" t="s">
        <v>149</v>
      </c>
    </row>
    <row r="271" spans="2:65" s="1" customFormat="1" ht="24.15" customHeight="1">
      <c r="B271" s="31"/>
      <c r="C271" s="127" t="s">
        <v>450</v>
      </c>
      <c r="D271" s="127" t="s">
        <v>152</v>
      </c>
      <c r="E271" s="128" t="s">
        <v>800</v>
      </c>
      <c r="F271" s="129" t="s">
        <v>801</v>
      </c>
      <c r="G271" s="130" t="s">
        <v>396</v>
      </c>
      <c r="H271" s="131">
        <v>27.5</v>
      </c>
      <c r="I271" s="132"/>
      <c r="J271" s="133">
        <f>ROUND(I271*H271,2)</f>
        <v>0</v>
      </c>
      <c r="K271" s="134"/>
      <c r="L271" s="31"/>
      <c r="M271" s="135" t="s">
        <v>19</v>
      </c>
      <c r="N271" s="136" t="s">
        <v>47</v>
      </c>
      <c r="P271" s="137">
        <f>O271*H271</f>
        <v>0</v>
      </c>
      <c r="Q271" s="137">
        <v>0</v>
      </c>
      <c r="R271" s="137">
        <f>Q271*H271</f>
        <v>0</v>
      </c>
      <c r="S271" s="137">
        <v>0</v>
      </c>
      <c r="T271" s="138">
        <f>S271*H271</f>
        <v>0</v>
      </c>
      <c r="AR271" s="139" t="s">
        <v>172</v>
      </c>
      <c r="AT271" s="139" t="s">
        <v>152</v>
      </c>
      <c r="AU271" s="139" t="s">
        <v>86</v>
      </c>
      <c r="AY271" s="16" t="s">
        <v>149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6" t="s">
        <v>84</v>
      </c>
      <c r="BK271" s="140">
        <f>ROUND(I271*H271,2)</f>
        <v>0</v>
      </c>
      <c r="BL271" s="16" t="s">
        <v>172</v>
      </c>
      <c r="BM271" s="139" t="s">
        <v>802</v>
      </c>
    </row>
    <row r="272" spans="2:65" s="1" customFormat="1" ht="17.399999999999999">
      <c r="B272" s="31"/>
      <c r="D272" s="141" t="s">
        <v>157</v>
      </c>
      <c r="F272" s="142" t="s">
        <v>803</v>
      </c>
      <c r="I272" s="143"/>
      <c r="L272" s="31"/>
      <c r="M272" s="144"/>
      <c r="T272" s="52"/>
      <c r="AT272" s="16" t="s">
        <v>157</v>
      </c>
      <c r="AU272" s="16" t="s">
        <v>86</v>
      </c>
    </row>
    <row r="273" spans="2:65" s="1" customFormat="1" ht="10.199999999999999">
      <c r="B273" s="31"/>
      <c r="D273" s="145" t="s">
        <v>158</v>
      </c>
      <c r="F273" s="146" t="s">
        <v>804</v>
      </c>
      <c r="I273" s="143"/>
      <c r="L273" s="31"/>
      <c r="M273" s="144"/>
      <c r="T273" s="52"/>
      <c r="AT273" s="16" t="s">
        <v>158</v>
      </c>
      <c r="AU273" s="16" t="s">
        <v>86</v>
      </c>
    </row>
    <row r="274" spans="2:65" s="1" customFormat="1" ht="27">
      <c r="B274" s="31"/>
      <c r="D274" s="141" t="s">
        <v>160</v>
      </c>
      <c r="F274" s="147" t="s">
        <v>777</v>
      </c>
      <c r="I274" s="143"/>
      <c r="L274" s="31"/>
      <c r="M274" s="144"/>
      <c r="T274" s="52"/>
      <c r="AT274" s="16" t="s">
        <v>160</v>
      </c>
      <c r="AU274" s="16" t="s">
        <v>86</v>
      </c>
    </row>
    <row r="275" spans="2:65" s="12" customFormat="1" ht="10.199999999999999">
      <c r="B275" s="148"/>
      <c r="D275" s="141" t="s">
        <v>234</v>
      </c>
      <c r="E275" s="149" t="s">
        <v>19</v>
      </c>
      <c r="F275" s="150" t="s">
        <v>805</v>
      </c>
      <c r="H275" s="151">
        <v>27.5</v>
      </c>
      <c r="I275" s="152"/>
      <c r="L275" s="148"/>
      <c r="M275" s="153"/>
      <c r="T275" s="154"/>
      <c r="AT275" s="149" t="s">
        <v>234</v>
      </c>
      <c r="AU275" s="149" t="s">
        <v>86</v>
      </c>
      <c r="AV275" s="12" t="s">
        <v>86</v>
      </c>
      <c r="AW275" s="12" t="s">
        <v>37</v>
      </c>
      <c r="AX275" s="12" t="s">
        <v>84</v>
      </c>
      <c r="AY275" s="149" t="s">
        <v>149</v>
      </c>
    </row>
    <row r="276" spans="2:65" s="1" customFormat="1" ht="16.5" customHeight="1">
      <c r="B276" s="31"/>
      <c r="C276" s="169" t="s">
        <v>457</v>
      </c>
      <c r="D276" s="169" t="s">
        <v>683</v>
      </c>
      <c r="E276" s="170" t="s">
        <v>806</v>
      </c>
      <c r="F276" s="171" t="s">
        <v>807</v>
      </c>
      <c r="G276" s="172" t="s">
        <v>288</v>
      </c>
      <c r="H276" s="173">
        <v>27.5</v>
      </c>
      <c r="I276" s="174"/>
      <c r="J276" s="175">
        <f>ROUND(I276*H276,2)</f>
        <v>0</v>
      </c>
      <c r="K276" s="176"/>
      <c r="L276" s="177"/>
      <c r="M276" s="178" t="s">
        <v>19</v>
      </c>
      <c r="N276" s="179" t="s">
        <v>47</v>
      </c>
      <c r="P276" s="137">
        <f>O276*H276</f>
        <v>0</v>
      </c>
      <c r="Q276" s="137">
        <v>1.2E-2</v>
      </c>
      <c r="R276" s="137">
        <f>Q276*H276</f>
        <v>0.33</v>
      </c>
      <c r="S276" s="137">
        <v>0</v>
      </c>
      <c r="T276" s="138">
        <f>S276*H276</f>
        <v>0</v>
      </c>
      <c r="AR276" s="139" t="s">
        <v>194</v>
      </c>
      <c r="AT276" s="139" t="s">
        <v>683</v>
      </c>
      <c r="AU276" s="139" t="s">
        <v>86</v>
      </c>
      <c r="AY276" s="16" t="s">
        <v>149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6" t="s">
        <v>84</v>
      </c>
      <c r="BK276" s="140">
        <f>ROUND(I276*H276,2)</f>
        <v>0</v>
      </c>
      <c r="BL276" s="16" t="s">
        <v>172</v>
      </c>
      <c r="BM276" s="139" t="s">
        <v>808</v>
      </c>
    </row>
    <row r="277" spans="2:65" s="1" customFormat="1" ht="10.199999999999999">
      <c r="B277" s="31"/>
      <c r="D277" s="141" t="s">
        <v>157</v>
      </c>
      <c r="F277" s="142" t="s">
        <v>807</v>
      </c>
      <c r="I277" s="143"/>
      <c r="L277" s="31"/>
      <c r="M277" s="144"/>
      <c r="T277" s="52"/>
      <c r="AT277" s="16" t="s">
        <v>157</v>
      </c>
      <c r="AU277" s="16" t="s">
        <v>86</v>
      </c>
    </row>
    <row r="278" spans="2:65" s="1" customFormat="1" ht="63">
      <c r="B278" s="31"/>
      <c r="D278" s="141" t="s">
        <v>160</v>
      </c>
      <c r="F278" s="147" t="s">
        <v>809</v>
      </c>
      <c r="I278" s="143"/>
      <c r="L278" s="31"/>
      <c r="M278" s="144"/>
      <c r="T278" s="52"/>
      <c r="AT278" s="16" t="s">
        <v>160</v>
      </c>
      <c r="AU278" s="16" t="s">
        <v>86</v>
      </c>
    </row>
    <row r="279" spans="2:65" s="12" customFormat="1" ht="10.199999999999999">
      <c r="B279" s="148"/>
      <c r="D279" s="141" t="s">
        <v>234</v>
      </c>
      <c r="E279" s="149" t="s">
        <v>19</v>
      </c>
      <c r="F279" s="150" t="s">
        <v>810</v>
      </c>
      <c r="H279" s="151">
        <v>25</v>
      </c>
      <c r="I279" s="152"/>
      <c r="L279" s="148"/>
      <c r="M279" s="153"/>
      <c r="T279" s="154"/>
      <c r="AT279" s="149" t="s">
        <v>234</v>
      </c>
      <c r="AU279" s="149" t="s">
        <v>86</v>
      </c>
      <c r="AV279" s="12" t="s">
        <v>86</v>
      </c>
      <c r="AW279" s="12" t="s">
        <v>37</v>
      </c>
      <c r="AX279" s="12" t="s">
        <v>76</v>
      </c>
      <c r="AY279" s="149" t="s">
        <v>149</v>
      </c>
    </row>
    <row r="280" spans="2:65" s="12" customFormat="1" ht="10.199999999999999">
      <c r="B280" s="148"/>
      <c r="D280" s="141" t="s">
        <v>234</v>
      </c>
      <c r="E280" s="149" t="s">
        <v>19</v>
      </c>
      <c r="F280" s="150" t="s">
        <v>811</v>
      </c>
      <c r="H280" s="151">
        <v>2.5</v>
      </c>
      <c r="I280" s="152"/>
      <c r="L280" s="148"/>
      <c r="M280" s="153"/>
      <c r="T280" s="154"/>
      <c r="AT280" s="149" t="s">
        <v>234</v>
      </c>
      <c r="AU280" s="149" t="s">
        <v>86</v>
      </c>
      <c r="AV280" s="12" t="s">
        <v>86</v>
      </c>
      <c r="AW280" s="12" t="s">
        <v>37</v>
      </c>
      <c r="AX280" s="12" t="s">
        <v>76</v>
      </c>
      <c r="AY280" s="149" t="s">
        <v>149</v>
      </c>
    </row>
    <row r="281" spans="2:65" s="13" customFormat="1" ht="10.199999999999999">
      <c r="B281" s="158"/>
      <c r="D281" s="141" t="s">
        <v>234</v>
      </c>
      <c r="E281" s="159" t="s">
        <v>19</v>
      </c>
      <c r="F281" s="160" t="s">
        <v>299</v>
      </c>
      <c r="H281" s="161">
        <v>27.5</v>
      </c>
      <c r="I281" s="162"/>
      <c r="L281" s="158"/>
      <c r="M281" s="163"/>
      <c r="T281" s="164"/>
      <c r="AT281" s="159" t="s">
        <v>234</v>
      </c>
      <c r="AU281" s="159" t="s">
        <v>86</v>
      </c>
      <c r="AV281" s="13" t="s">
        <v>172</v>
      </c>
      <c r="AW281" s="13" t="s">
        <v>37</v>
      </c>
      <c r="AX281" s="13" t="s">
        <v>84</v>
      </c>
      <c r="AY281" s="159" t="s">
        <v>149</v>
      </c>
    </row>
    <row r="282" spans="2:65" s="1" customFormat="1" ht="24.15" customHeight="1">
      <c r="B282" s="31"/>
      <c r="C282" s="127" t="s">
        <v>464</v>
      </c>
      <c r="D282" s="127" t="s">
        <v>152</v>
      </c>
      <c r="E282" s="128" t="s">
        <v>812</v>
      </c>
      <c r="F282" s="129" t="s">
        <v>813</v>
      </c>
      <c r="G282" s="130" t="s">
        <v>404</v>
      </c>
      <c r="H282" s="131">
        <v>2E-3</v>
      </c>
      <c r="I282" s="132"/>
      <c r="J282" s="133">
        <f>ROUND(I282*H282,2)</f>
        <v>0</v>
      </c>
      <c r="K282" s="134"/>
      <c r="L282" s="31"/>
      <c r="M282" s="135" t="s">
        <v>19</v>
      </c>
      <c r="N282" s="136" t="s">
        <v>47</v>
      </c>
      <c r="P282" s="137">
        <f>O282*H282</f>
        <v>0</v>
      </c>
      <c r="Q282" s="137">
        <v>0</v>
      </c>
      <c r="R282" s="137">
        <f>Q282*H282</f>
        <v>0</v>
      </c>
      <c r="S282" s="137">
        <v>2.2000000000000002</v>
      </c>
      <c r="T282" s="138">
        <f>S282*H282</f>
        <v>4.4000000000000003E-3</v>
      </c>
      <c r="AR282" s="139" t="s">
        <v>172</v>
      </c>
      <c r="AT282" s="139" t="s">
        <v>152</v>
      </c>
      <c r="AU282" s="139" t="s">
        <v>86</v>
      </c>
      <c r="AY282" s="16" t="s">
        <v>149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6" t="s">
        <v>84</v>
      </c>
      <c r="BK282" s="140">
        <f>ROUND(I282*H282,2)</f>
        <v>0</v>
      </c>
      <c r="BL282" s="16" t="s">
        <v>172</v>
      </c>
      <c r="BM282" s="139" t="s">
        <v>814</v>
      </c>
    </row>
    <row r="283" spans="2:65" s="1" customFormat="1" ht="17.399999999999999">
      <c r="B283" s="31"/>
      <c r="D283" s="141" t="s">
        <v>157</v>
      </c>
      <c r="F283" s="142" t="s">
        <v>815</v>
      </c>
      <c r="I283" s="143"/>
      <c r="L283" s="31"/>
      <c r="M283" s="144"/>
      <c r="T283" s="52"/>
      <c r="AT283" s="16" t="s">
        <v>157</v>
      </c>
      <c r="AU283" s="16" t="s">
        <v>86</v>
      </c>
    </row>
    <row r="284" spans="2:65" s="1" customFormat="1" ht="10.199999999999999">
      <c r="B284" s="31"/>
      <c r="D284" s="145" t="s">
        <v>158</v>
      </c>
      <c r="F284" s="146" t="s">
        <v>816</v>
      </c>
      <c r="I284" s="143"/>
      <c r="L284" s="31"/>
      <c r="M284" s="144"/>
      <c r="T284" s="52"/>
      <c r="AT284" s="16" t="s">
        <v>158</v>
      </c>
      <c r="AU284" s="16" t="s">
        <v>86</v>
      </c>
    </row>
    <row r="285" spans="2:65" s="1" customFormat="1" ht="45">
      <c r="B285" s="31"/>
      <c r="D285" s="141" t="s">
        <v>160</v>
      </c>
      <c r="F285" s="147" t="s">
        <v>817</v>
      </c>
      <c r="I285" s="143"/>
      <c r="L285" s="31"/>
      <c r="M285" s="144"/>
      <c r="T285" s="52"/>
      <c r="AT285" s="16" t="s">
        <v>160</v>
      </c>
      <c r="AU285" s="16" t="s">
        <v>86</v>
      </c>
    </row>
    <row r="286" spans="2:65" s="12" customFormat="1" ht="10.199999999999999">
      <c r="B286" s="148"/>
      <c r="D286" s="141" t="s">
        <v>234</v>
      </c>
      <c r="E286" s="149" t="s">
        <v>19</v>
      </c>
      <c r="F286" s="150" t="s">
        <v>818</v>
      </c>
      <c r="H286" s="151">
        <v>2E-3</v>
      </c>
      <c r="I286" s="152"/>
      <c r="L286" s="148"/>
      <c r="M286" s="153"/>
      <c r="T286" s="154"/>
      <c r="AT286" s="149" t="s">
        <v>234</v>
      </c>
      <c r="AU286" s="149" t="s">
        <v>86</v>
      </c>
      <c r="AV286" s="12" t="s">
        <v>86</v>
      </c>
      <c r="AW286" s="12" t="s">
        <v>37</v>
      </c>
      <c r="AX286" s="12" t="s">
        <v>84</v>
      </c>
      <c r="AY286" s="149" t="s">
        <v>149</v>
      </c>
    </row>
    <row r="287" spans="2:65" s="1" customFormat="1" ht="16.5" customHeight="1">
      <c r="B287" s="31"/>
      <c r="C287" s="127" t="s">
        <v>471</v>
      </c>
      <c r="D287" s="127" t="s">
        <v>152</v>
      </c>
      <c r="E287" s="128" t="s">
        <v>819</v>
      </c>
      <c r="F287" s="129" t="s">
        <v>820</v>
      </c>
      <c r="G287" s="130" t="s">
        <v>396</v>
      </c>
      <c r="H287" s="131">
        <v>57.8</v>
      </c>
      <c r="I287" s="132"/>
      <c r="J287" s="133">
        <f>ROUND(I287*H287,2)</f>
        <v>0</v>
      </c>
      <c r="K287" s="134"/>
      <c r="L287" s="31"/>
      <c r="M287" s="135" t="s">
        <v>19</v>
      </c>
      <c r="N287" s="136" t="s">
        <v>47</v>
      </c>
      <c r="P287" s="137">
        <f>O287*H287</f>
        <v>0</v>
      </c>
      <c r="Q287" s="137">
        <v>1.3713299999999999</v>
      </c>
      <c r="R287" s="137">
        <f>Q287*H287</f>
        <v>79.262873999999996</v>
      </c>
      <c r="S287" s="137">
        <v>0</v>
      </c>
      <c r="T287" s="138">
        <f>S287*H287</f>
        <v>0</v>
      </c>
      <c r="AR287" s="139" t="s">
        <v>172</v>
      </c>
      <c r="AT287" s="139" t="s">
        <v>152</v>
      </c>
      <c r="AU287" s="139" t="s">
        <v>86</v>
      </c>
      <c r="AY287" s="16" t="s">
        <v>149</v>
      </c>
      <c r="BE287" s="140">
        <f>IF(N287="základní",J287,0)</f>
        <v>0</v>
      </c>
      <c r="BF287" s="140">
        <f>IF(N287="snížená",J287,0)</f>
        <v>0</v>
      </c>
      <c r="BG287" s="140">
        <f>IF(N287="zákl. přenesená",J287,0)</f>
        <v>0</v>
      </c>
      <c r="BH287" s="140">
        <f>IF(N287="sníž. přenesená",J287,0)</f>
        <v>0</v>
      </c>
      <c r="BI287" s="140">
        <f>IF(N287="nulová",J287,0)</f>
        <v>0</v>
      </c>
      <c r="BJ287" s="16" t="s">
        <v>84</v>
      </c>
      <c r="BK287" s="140">
        <f>ROUND(I287*H287,2)</f>
        <v>0</v>
      </c>
      <c r="BL287" s="16" t="s">
        <v>172</v>
      </c>
      <c r="BM287" s="139" t="s">
        <v>821</v>
      </c>
    </row>
    <row r="288" spans="2:65" s="1" customFormat="1" ht="17.399999999999999">
      <c r="B288" s="31"/>
      <c r="D288" s="141" t="s">
        <v>157</v>
      </c>
      <c r="F288" s="142" t="s">
        <v>822</v>
      </c>
      <c r="I288" s="143"/>
      <c r="L288" s="31"/>
      <c r="M288" s="144"/>
      <c r="T288" s="52"/>
      <c r="AT288" s="16" t="s">
        <v>157</v>
      </c>
      <c r="AU288" s="16" t="s">
        <v>86</v>
      </c>
    </row>
    <row r="289" spans="2:65" s="1" customFormat="1" ht="10.199999999999999">
      <c r="B289" s="31"/>
      <c r="D289" s="145" t="s">
        <v>158</v>
      </c>
      <c r="F289" s="146" t="s">
        <v>823</v>
      </c>
      <c r="I289" s="143"/>
      <c r="L289" s="31"/>
      <c r="M289" s="144"/>
      <c r="T289" s="52"/>
      <c r="AT289" s="16" t="s">
        <v>158</v>
      </c>
      <c r="AU289" s="16" t="s">
        <v>86</v>
      </c>
    </row>
    <row r="290" spans="2:65" s="1" customFormat="1" ht="45">
      <c r="B290" s="31"/>
      <c r="D290" s="141" t="s">
        <v>160</v>
      </c>
      <c r="F290" s="147" t="s">
        <v>824</v>
      </c>
      <c r="I290" s="143"/>
      <c r="L290" s="31"/>
      <c r="M290" s="144"/>
      <c r="T290" s="52"/>
      <c r="AT290" s="16" t="s">
        <v>160</v>
      </c>
      <c r="AU290" s="16" t="s">
        <v>86</v>
      </c>
    </row>
    <row r="291" spans="2:65" s="12" customFormat="1" ht="10.199999999999999">
      <c r="B291" s="148"/>
      <c r="D291" s="141" t="s">
        <v>234</v>
      </c>
      <c r="E291" s="149" t="s">
        <v>19</v>
      </c>
      <c r="F291" s="150" t="s">
        <v>825</v>
      </c>
      <c r="H291" s="151">
        <v>60.1</v>
      </c>
      <c r="I291" s="152"/>
      <c r="L291" s="148"/>
      <c r="M291" s="153"/>
      <c r="T291" s="154"/>
      <c r="AT291" s="149" t="s">
        <v>234</v>
      </c>
      <c r="AU291" s="149" t="s">
        <v>86</v>
      </c>
      <c r="AV291" s="12" t="s">
        <v>86</v>
      </c>
      <c r="AW291" s="12" t="s">
        <v>37</v>
      </c>
      <c r="AX291" s="12" t="s">
        <v>76</v>
      </c>
      <c r="AY291" s="149" t="s">
        <v>149</v>
      </c>
    </row>
    <row r="292" spans="2:65" s="12" customFormat="1" ht="10.199999999999999">
      <c r="B292" s="148"/>
      <c r="D292" s="141" t="s">
        <v>234</v>
      </c>
      <c r="E292" s="149" t="s">
        <v>19</v>
      </c>
      <c r="F292" s="150" t="s">
        <v>826</v>
      </c>
      <c r="H292" s="151">
        <v>-2.2999999999999998</v>
      </c>
      <c r="I292" s="152"/>
      <c r="L292" s="148"/>
      <c r="M292" s="153"/>
      <c r="T292" s="154"/>
      <c r="AT292" s="149" t="s">
        <v>234</v>
      </c>
      <c r="AU292" s="149" t="s">
        <v>86</v>
      </c>
      <c r="AV292" s="12" t="s">
        <v>86</v>
      </c>
      <c r="AW292" s="12" t="s">
        <v>37</v>
      </c>
      <c r="AX292" s="12" t="s">
        <v>76</v>
      </c>
      <c r="AY292" s="149" t="s">
        <v>149</v>
      </c>
    </row>
    <row r="293" spans="2:65" s="13" customFormat="1" ht="10.199999999999999">
      <c r="B293" s="158"/>
      <c r="D293" s="141" t="s">
        <v>234</v>
      </c>
      <c r="E293" s="159" t="s">
        <v>19</v>
      </c>
      <c r="F293" s="160" t="s">
        <v>299</v>
      </c>
      <c r="H293" s="161">
        <v>57.8</v>
      </c>
      <c r="I293" s="162"/>
      <c r="L293" s="158"/>
      <c r="M293" s="163"/>
      <c r="T293" s="164"/>
      <c r="AT293" s="159" t="s">
        <v>234</v>
      </c>
      <c r="AU293" s="159" t="s">
        <v>86</v>
      </c>
      <c r="AV293" s="13" t="s">
        <v>172</v>
      </c>
      <c r="AW293" s="13" t="s">
        <v>37</v>
      </c>
      <c r="AX293" s="13" t="s">
        <v>84</v>
      </c>
      <c r="AY293" s="159" t="s">
        <v>149</v>
      </c>
    </row>
    <row r="294" spans="2:65" s="1" customFormat="1" ht="16.5" customHeight="1">
      <c r="B294" s="31"/>
      <c r="C294" s="127" t="s">
        <v>477</v>
      </c>
      <c r="D294" s="127" t="s">
        <v>152</v>
      </c>
      <c r="E294" s="128" t="s">
        <v>827</v>
      </c>
      <c r="F294" s="129" t="s">
        <v>828</v>
      </c>
      <c r="G294" s="130" t="s">
        <v>396</v>
      </c>
      <c r="H294" s="131">
        <v>95.947999999999993</v>
      </c>
      <c r="I294" s="132"/>
      <c r="J294" s="133">
        <f>ROUND(I294*H294,2)</f>
        <v>0</v>
      </c>
      <c r="K294" s="134"/>
      <c r="L294" s="31"/>
      <c r="M294" s="135" t="s">
        <v>19</v>
      </c>
      <c r="N294" s="136" t="s">
        <v>47</v>
      </c>
      <c r="P294" s="137">
        <f>O294*H294</f>
        <v>0</v>
      </c>
      <c r="Q294" s="137">
        <v>0.67935999999999996</v>
      </c>
      <c r="R294" s="137">
        <f>Q294*H294</f>
        <v>65.183233279999996</v>
      </c>
      <c r="S294" s="137">
        <v>0</v>
      </c>
      <c r="T294" s="138">
        <f>S294*H294</f>
        <v>0</v>
      </c>
      <c r="AR294" s="139" t="s">
        <v>172</v>
      </c>
      <c r="AT294" s="139" t="s">
        <v>152</v>
      </c>
      <c r="AU294" s="139" t="s">
        <v>86</v>
      </c>
      <c r="AY294" s="16" t="s">
        <v>149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6" t="s">
        <v>84</v>
      </c>
      <c r="BK294" s="140">
        <f>ROUND(I294*H294,2)</f>
        <v>0</v>
      </c>
      <c r="BL294" s="16" t="s">
        <v>172</v>
      </c>
      <c r="BM294" s="139" t="s">
        <v>829</v>
      </c>
    </row>
    <row r="295" spans="2:65" s="1" customFormat="1" ht="17.399999999999999">
      <c r="B295" s="31"/>
      <c r="D295" s="141" t="s">
        <v>157</v>
      </c>
      <c r="F295" s="142" t="s">
        <v>830</v>
      </c>
      <c r="I295" s="143"/>
      <c r="L295" s="31"/>
      <c r="M295" s="144"/>
      <c r="T295" s="52"/>
      <c r="AT295" s="16" t="s">
        <v>157</v>
      </c>
      <c r="AU295" s="16" t="s">
        <v>86</v>
      </c>
    </row>
    <row r="296" spans="2:65" s="1" customFormat="1" ht="10.199999999999999">
      <c r="B296" s="31"/>
      <c r="D296" s="145" t="s">
        <v>158</v>
      </c>
      <c r="F296" s="146" t="s">
        <v>831</v>
      </c>
      <c r="I296" s="143"/>
      <c r="L296" s="31"/>
      <c r="M296" s="144"/>
      <c r="T296" s="52"/>
      <c r="AT296" s="16" t="s">
        <v>158</v>
      </c>
      <c r="AU296" s="16" t="s">
        <v>86</v>
      </c>
    </row>
    <row r="297" spans="2:65" s="1" customFormat="1" ht="18">
      <c r="B297" s="31"/>
      <c r="D297" s="141" t="s">
        <v>160</v>
      </c>
      <c r="F297" s="147" t="s">
        <v>798</v>
      </c>
      <c r="I297" s="143"/>
      <c r="L297" s="31"/>
      <c r="M297" s="144"/>
      <c r="T297" s="52"/>
      <c r="AT297" s="16" t="s">
        <v>160</v>
      </c>
      <c r="AU297" s="16" t="s">
        <v>86</v>
      </c>
    </row>
    <row r="298" spans="2:65" s="12" customFormat="1" ht="10.199999999999999">
      <c r="B298" s="148"/>
      <c r="D298" s="141" t="s">
        <v>234</v>
      </c>
      <c r="E298" s="149" t="s">
        <v>19</v>
      </c>
      <c r="F298" s="150" t="s">
        <v>832</v>
      </c>
      <c r="H298" s="151">
        <v>99.766000000000005</v>
      </c>
      <c r="I298" s="152"/>
      <c r="L298" s="148"/>
      <c r="M298" s="153"/>
      <c r="T298" s="154"/>
      <c r="AT298" s="149" t="s">
        <v>234</v>
      </c>
      <c r="AU298" s="149" t="s">
        <v>86</v>
      </c>
      <c r="AV298" s="12" t="s">
        <v>86</v>
      </c>
      <c r="AW298" s="12" t="s">
        <v>37</v>
      </c>
      <c r="AX298" s="12" t="s">
        <v>76</v>
      </c>
      <c r="AY298" s="149" t="s">
        <v>149</v>
      </c>
    </row>
    <row r="299" spans="2:65" s="12" customFormat="1" ht="10.199999999999999">
      <c r="B299" s="148"/>
      <c r="D299" s="141" t="s">
        <v>234</v>
      </c>
      <c r="E299" s="149" t="s">
        <v>19</v>
      </c>
      <c r="F299" s="150" t="s">
        <v>833</v>
      </c>
      <c r="H299" s="151">
        <v>-3.8180000000000001</v>
      </c>
      <c r="I299" s="152"/>
      <c r="L299" s="148"/>
      <c r="M299" s="153"/>
      <c r="T299" s="154"/>
      <c r="AT299" s="149" t="s">
        <v>234</v>
      </c>
      <c r="AU299" s="149" t="s">
        <v>86</v>
      </c>
      <c r="AV299" s="12" t="s">
        <v>86</v>
      </c>
      <c r="AW299" s="12" t="s">
        <v>37</v>
      </c>
      <c r="AX299" s="12" t="s">
        <v>76</v>
      </c>
      <c r="AY299" s="149" t="s">
        <v>149</v>
      </c>
    </row>
    <row r="300" spans="2:65" s="13" customFormat="1" ht="10.199999999999999">
      <c r="B300" s="158"/>
      <c r="D300" s="141" t="s">
        <v>234</v>
      </c>
      <c r="E300" s="159" t="s">
        <v>19</v>
      </c>
      <c r="F300" s="160" t="s">
        <v>299</v>
      </c>
      <c r="H300" s="161">
        <v>95.947999999999993</v>
      </c>
      <c r="I300" s="162"/>
      <c r="L300" s="158"/>
      <c r="M300" s="163"/>
      <c r="T300" s="164"/>
      <c r="AT300" s="159" t="s">
        <v>234</v>
      </c>
      <c r="AU300" s="159" t="s">
        <v>86</v>
      </c>
      <c r="AV300" s="13" t="s">
        <v>172</v>
      </c>
      <c r="AW300" s="13" t="s">
        <v>37</v>
      </c>
      <c r="AX300" s="13" t="s">
        <v>84</v>
      </c>
      <c r="AY300" s="159" t="s">
        <v>149</v>
      </c>
    </row>
    <row r="301" spans="2:65" s="11" customFormat="1" ht="22.8" customHeight="1">
      <c r="B301" s="115"/>
      <c r="D301" s="116" t="s">
        <v>75</v>
      </c>
      <c r="E301" s="125" t="s">
        <v>148</v>
      </c>
      <c r="F301" s="125" t="s">
        <v>834</v>
      </c>
      <c r="I301" s="118"/>
      <c r="J301" s="126">
        <f>BK301</f>
        <v>0</v>
      </c>
      <c r="L301" s="115"/>
      <c r="M301" s="120"/>
      <c r="P301" s="121">
        <f>SUM(P302:P451)</f>
        <v>0</v>
      </c>
      <c r="R301" s="121">
        <f>SUM(R302:R451)</f>
        <v>233.43206114</v>
      </c>
      <c r="T301" s="122">
        <f>SUM(T302:T451)</f>
        <v>0</v>
      </c>
      <c r="AR301" s="116" t="s">
        <v>84</v>
      </c>
      <c r="AT301" s="123" t="s">
        <v>75</v>
      </c>
      <c r="AU301" s="123" t="s">
        <v>84</v>
      </c>
      <c r="AY301" s="116" t="s">
        <v>149</v>
      </c>
      <c r="BK301" s="124">
        <f>SUM(BK302:BK451)</f>
        <v>0</v>
      </c>
    </row>
    <row r="302" spans="2:65" s="1" customFormat="1" ht="24.15" customHeight="1">
      <c r="B302" s="31"/>
      <c r="C302" s="127" t="s">
        <v>483</v>
      </c>
      <c r="D302" s="127" t="s">
        <v>152</v>
      </c>
      <c r="E302" s="128" t="s">
        <v>835</v>
      </c>
      <c r="F302" s="129" t="s">
        <v>836</v>
      </c>
      <c r="G302" s="130" t="s">
        <v>288</v>
      </c>
      <c r="H302" s="131">
        <v>1818.07</v>
      </c>
      <c r="I302" s="132"/>
      <c r="J302" s="133">
        <f>ROUND(I302*H302,2)</f>
        <v>0</v>
      </c>
      <c r="K302" s="134"/>
      <c r="L302" s="31"/>
      <c r="M302" s="135" t="s">
        <v>19</v>
      </c>
      <c r="N302" s="136" t="s">
        <v>47</v>
      </c>
      <c r="P302" s="137">
        <f>O302*H302</f>
        <v>0</v>
      </c>
      <c r="Q302" s="137">
        <v>0</v>
      </c>
      <c r="R302" s="137">
        <f>Q302*H302</f>
        <v>0</v>
      </c>
      <c r="S302" s="137">
        <v>0</v>
      </c>
      <c r="T302" s="138">
        <f>S302*H302</f>
        <v>0</v>
      </c>
      <c r="AR302" s="139" t="s">
        <v>172</v>
      </c>
      <c r="AT302" s="139" t="s">
        <v>152</v>
      </c>
      <c r="AU302" s="139" t="s">
        <v>86</v>
      </c>
      <c r="AY302" s="16" t="s">
        <v>149</v>
      </c>
      <c r="BE302" s="140">
        <f>IF(N302="základní",J302,0)</f>
        <v>0</v>
      </c>
      <c r="BF302" s="140">
        <f>IF(N302="snížená",J302,0)</f>
        <v>0</v>
      </c>
      <c r="BG302" s="140">
        <f>IF(N302="zákl. přenesená",J302,0)</f>
        <v>0</v>
      </c>
      <c r="BH302" s="140">
        <f>IF(N302="sníž. přenesená",J302,0)</f>
        <v>0</v>
      </c>
      <c r="BI302" s="140">
        <f>IF(N302="nulová",J302,0)</f>
        <v>0</v>
      </c>
      <c r="BJ302" s="16" t="s">
        <v>84</v>
      </c>
      <c r="BK302" s="140">
        <f>ROUND(I302*H302,2)</f>
        <v>0</v>
      </c>
      <c r="BL302" s="16" t="s">
        <v>172</v>
      </c>
      <c r="BM302" s="139" t="s">
        <v>837</v>
      </c>
    </row>
    <row r="303" spans="2:65" s="1" customFormat="1" ht="17.399999999999999">
      <c r="B303" s="31"/>
      <c r="D303" s="141" t="s">
        <v>157</v>
      </c>
      <c r="F303" s="142" t="s">
        <v>838</v>
      </c>
      <c r="I303" s="143"/>
      <c r="L303" s="31"/>
      <c r="M303" s="144"/>
      <c r="T303" s="52"/>
      <c r="AT303" s="16" t="s">
        <v>157</v>
      </c>
      <c r="AU303" s="16" t="s">
        <v>86</v>
      </c>
    </row>
    <row r="304" spans="2:65" s="1" customFormat="1" ht="10.199999999999999">
      <c r="B304" s="31"/>
      <c r="D304" s="145" t="s">
        <v>158</v>
      </c>
      <c r="F304" s="146" t="s">
        <v>839</v>
      </c>
      <c r="I304" s="143"/>
      <c r="L304" s="31"/>
      <c r="M304" s="144"/>
      <c r="T304" s="52"/>
      <c r="AT304" s="16" t="s">
        <v>158</v>
      </c>
      <c r="AU304" s="16" t="s">
        <v>86</v>
      </c>
    </row>
    <row r="305" spans="2:65" s="1" customFormat="1" ht="27">
      <c r="B305" s="31"/>
      <c r="D305" s="141" t="s">
        <v>160</v>
      </c>
      <c r="F305" s="147" t="s">
        <v>840</v>
      </c>
      <c r="I305" s="143"/>
      <c r="L305" s="31"/>
      <c r="M305" s="144"/>
      <c r="T305" s="52"/>
      <c r="AT305" s="16" t="s">
        <v>160</v>
      </c>
      <c r="AU305" s="16" t="s">
        <v>86</v>
      </c>
    </row>
    <row r="306" spans="2:65" s="12" customFormat="1" ht="10.199999999999999">
      <c r="B306" s="148"/>
      <c r="D306" s="141" t="s">
        <v>234</v>
      </c>
      <c r="E306" s="149" t="s">
        <v>19</v>
      </c>
      <c r="F306" s="150" t="s">
        <v>841</v>
      </c>
      <c r="H306" s="151">
        <v>68.218000000000004</v>
      </c>
      <c r="I306" s="152"/>
      <c r="L306" s="148"/>
      <c r="M306" s="153"/>
      <c r="T306" s="154"/>
      <c r="AT306" s="149" t="s">
        <v>234</v>
      </c>
      <c r="AU306" s="149" t="s">
        <v>86</v>
      </c>
      <c r="AV306" s="12" t="s">
        <v>86</v>
      </c>
      <c r="AW306" s="12" t="s">
        <v>37</v>
      </c>
      <c r="AX306" s="12" t="s">
        <v>76</v>
      </c>
      <c r="AY306" s="149" t="s">
        <v>149</v>
      </c>
    </row>
    <row r="307" spans="2:65" s="12" customFormat="1" ht="10.199999999999999">
      <c r="B307" s="148"/>
      <c r="D307" s="141" t="s">
        <v>234</v>
      </c>
      <c r="E307" s="149" t="s">
        <v>19</v>
      </c>
      <c r="F307" s="150" t="s">
        <v>842</v>
      </c>
      <c r="H307" s="151">
        <v>1032.085</v>
      </c>
      <c r="I307" s="152"/>
      <c r="L307" s="148"/>
      <c r="M307" s="153"/>
      <c r="T307" s="154"/>
      <c r="AT307" s="149" t="s">
        <v>234</v>
      </c>
      <c r="AU307" s="149" t="s">
        <v>86</v>
      </c>
      <c r="AV307" s="12" t="s">
        <v>86</v>
      </c>
      <c r="AW307" s="12" t="s">
        <v>37</v>
      </c>
      <c r="AX307" s="12" t="s">
        <v>76</v>
      </c>
      <c r="AY307" s="149" t="s">
        <v>149</v>
      </c>
    </row>
    <row r="308" spans="2:65" s="12" customFormat="1" ht="10.199999999999999">
      <c r="B308" s="148"/>
      <c r="D308" s="141" t="s">
        <v>234</v>
      </c>
      <c r="E308" s="149" t="s">
        <v>19</v>
      </c>
      <c r="F308" s="150" t="s">
        <v>843</v>
      </c>
      <c r="H308" s="151">
        <v>628.57799999999997</v>
      </c>
      <c r="I308" s="152"/>
      <c r="L308" s="148"/>
      <c r="M308" s="153"/>
      <c r="T308" s="154"/>
      <c r="AT308" s="149" t="s">
        <v>234</v>
      </c>
      <c r="AU308" s="149" t="s">
        <v>86</v>
      </c>
      <c r="AV308" s="12" t="s">
        <v>86</v>
      </c>
      <c r="AW308" s="12" t="s">
        <v>37</v>
      </c>
      <c r="AX308" s="12" t="s">
        <v>76</v>
      </c>
      <c r="AY308" s="149" t="s">
        <v>149</v>
      </c>
    </row>
    <row r="309" spans="2:65" s="12" customFormat="1" ht="10.199999999999999">
      <c r="B309" s="148"/>
      <c r="D309" s="141" t="s">
        <v>234</v>
      </c>
      <c r="E309" s="149" t="s">
        <v>19</v>
      </c>
      <c r="F309" s="150" t="s">
        <v>844</v>
      </c>
      <c r="H309" s="151">
        <v>73.409000000000006</v>
      </c>
      <c r="I309" s="152"/>
      <c r="L309" s="148"/>
      <c r="M309" s="153"/>
      <c r="T309" s="154"/>
      <c r="AT309" s="149" t="s">
        <v>234</v>
      </c>
      <c r="AU309" s="149" t="s">
        <v>86</v>
      </c>
      <c r="AV309" s="12" t="s">
        <v>86</v>
      </c>
      <c r="AW309" s="12" t="s">
        <v>37</v>
      </c>
      <c r="AX309" s="12" t="s">
        <v>76</v>
      </c>
      <c r="AY309" s="149" t="s">
        <v>149</v>
      </c>
    </row>
    <row r="310" spans="2:65" s="12" customFormat="1" ht="10.199999999999999">
      <c r="B310" s="148"/>
      <c r="D310" s="141" t="s">
        <v>234</v>
      </c>
      <c r="E310" s="149" t="s">
        <v>19</v>
      </c>
      <c r="F310" s="150" t="s">
        <v>845</v>
      </c>
      <c r="H310" s="151">
        <v>28.521000000000001</v>
      </c>
      <c r="I310" s="152"/>
      <c r="L310" s="148"/>
      <c r="M310" s="153"/>
      <c r="T310" s="154"/>
      <c r="AT310" s="149" t="s">
        <v>234</v>
      </c>
      <c r="AU310" s="149" t="s">
        <v>86</v>
      </c>
      <c r="AV310" s="12" t="s">
        <v>86</v>
      </c>
      <c r="AW310" s="12" t="s">
        <v>37</v>
      </c>
      <c r="AX310" s="12" t="s">
        <v>76</v>
      </c>
      <c r="AY310" s="149" t="s">
        <v>149</v>
      </c>
    </row>
    <row r="311" spans="2:65" s="12" customFormat="1" ht="10.199999999999999">
      <c r="B311" s="148"/>
      <c r="D311" s="141" t="s">
        <v>234</v>
      </c>
      <c r="E311" s="149" t="s">
        <v>19</v>
      </c>
      <c r="F311" s="150" t="s">
        <v>846</v>
      </c>
      <c r="H311" s="151">
        <v>-12.741</v>
      </c>
      <c r="I311" s="152"/>
      <c r="L311" s="148"/>
      <c r="M311" s="153"/>
      <c r="T311" s="154"/>
      <c r="AT311" s="149" t="s">
        <v>234</v>
      </c>
      <c r="AU311" s="149" t="s">
        <v>86</v>
      </c>
      <c r="AV311" s="12" t="s">
        <v>86</v>
      </c>
      <c r="AW311" s="12" t="s">
        <v>37</v>
      </c>
      <c r="AX311" s="12" t="s">
        <v>76</v>
      </c>
      <c r="AY311" s="149" t="s">
        <v>149</v>
      </c>
    </row>
    <row r="312" spans="2:65" s="13" customFormat="1" ht="10.199999999999999">
      <c r="B312" s="158"/>
      <c r="D312" s="141" t="s">
        <v>234</v>
      </c>
      <c r="E312" s="159" t="s">
        <v>19</v>
      </c>
      <c r="F312" s="160" t="s">
        <v>299</v>
      </c>
      <c r="H312" s="161">
        <v>1818.07</v>
      </c>
      <c r="I312" s="162"/>
      <c r="L312" s="158"/>
      <c r="M312" s="163"/>
      <c r="T312" s="164"/>
      <c r="AT312" s="159" t="s">
        <v>234</v>
      </c>
      <c r="AU312" s="159" t="s">
        <v>86</v>
      </c>
      <c r="AV312" s="13" t="s">
        <v>172</v>
      </c>
      <c r="AW312" s="13" t="s">
        <v>37</v>
      </c>
      <c r="AX312" s="13" t="s">
        <v>84</v>
      </c>
      <c r="AY312" s="159" t="s">
        <v>149</v>
      </c>
    </row>
    <row r="313" spans="2:65" s="1" customFormat="1" ht="24.15" customHeight="1">
      <c r="B313" s="31"/>
      <c r="C313" s="127" t="s">
        <v>490</v>
      </c>
      <c r="D313" s="127" t="s">
        <v>152</v>
      </c>
      <c r="E313" s="128" t="s">
        <v>847</v>
      </c>
      <c r="F313" s="129" t="s">
        <v>848</v>
      </c>
      <c r="G313" s="130" t="s">
        <v>288</v>
      </c>
      <c r="H313" s="131">
        <v>1799.89</v>
      </c>
      <c r="I313" s="132"/>
      <c r="J313" s="133">
        <f>ROUND(I313*H313,2)</f>
        <v>0</v>
      </c>
      <c r="K313" s="134"/>
      <c r="L313" s="31"/>
      <c r="M313" s="135" t="s">
        <v>19</v>
      </c>
      <c r="N313" s="136" t="s">
        <v>47</v>
      </c>
      <c r="P313" s="137">
        <f>O313*H313</f>
        <v>0</v>
      </c>
      <c r="Q313" s="137">
        <v>0</v>
      </c>
      <c r="R313" s="137">
        <f>Q313*H313</f>
        <v>0</v>
      </c>
      <c r="S313" s="137">
        <v>0</v>
      </c>
      <c r="T313" s="138">
        <f>S313*H313</f>
        <v>0</v>
      </c>
      <c r="AR313" s="139" t="s">
        <v>172</v>
      </c>
      <c r="AT313" s="139" t="s">
        <v>152</v>
      </c>
      <c r="AU313" s="139" t="s">
        <v>86</v>
      </c>
      <c r="AY313" s="16" t="s">
        <v>149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6" t="s">
        <v>84</v>
      </c>
      <c r="BK313" s="140">
        <f>ROUND(I313*H313,2)</f>
        <v>0</v>
      </c>
      <c r="BL313" s="16" t="s">
        <v>172</v>
      </c>
      <c r="BM313" s="139" t="s">
        <v>849</v>
      </c>
    </row>
    <row r="314" spans="2:65" s="1" customFormat="1" ht="17.399999999999999">
      <c r="B314" s="31"/>
      <c r="D314" s="141" t="s">
        <v>157</v>
      </c>
      <c r="F314" s="142" t="s">
        <v>850</v>
      </c>
      <c r="I314" s="143"/>
      <c r="L314" s="31"/>
      <c r="M314" s="144"/>
      <c r="T314" s="52"/>
      <c r="AT314" s="16" t="s">
        <v>157</v>
      </c>
      <c r="AU314" s="16" t="s">
        <v>86</v>
      </c>
    </row>
    <row r="315" spans="2:65" s="1" customFormat="1" ht="10.199999999999999">
      <c r="B315" s="31"/>
      <c r="D315" s="145" t="s">
        <v>158</v>
      </c>
      <c r="F315" s="146" t="s">
        <v>851</v>
      </c>
      <c r="I315" s="143"/>
      <c r="L315" s="31"/>
      <c r="M315" s="144"/>
      <c r="T315" s="52"/>
      <c r="AT315" s="16" t="s">
        <v>158</v>
      </c>
      <c r="AU315" s="16" t="s">
        <v>86</v>
      </c>
    </row>
    <row r="316" spans="2:65" s="1" customFormat="1" ht="27">
      <c r="B316" s="31"/>
      <c r="D316" s="141" t="s">
        <v>160</v>
      </c>
      <c r="F316" s="147" t="s">
        <v>852</v>
      </c>
      <c r="I316" s="143"/>
      <c r="L316" s="31"/>
      <c r="M316" s="144"/>
      <c r="T316" s="52"/>
      <c r="AT316" s="16" t="s">
        <v>160</v>
      </c>
      <c r="AU316" s="16" t="s">
        <v>86</v>
      </c>
    </row>
    <row r="317" spans="2:65" s="12" customFormat="1" ht="10.199999999999999">
      <c r="B317" s="148"/>
      <c r="D317" s="141" t="s">
        <v>234</v>
      </c>
      <c r="E317" s="149" t="s">
        <v>19</v>
      </c>
      <c r="F317" s="150" t="s">
        <v>853</v>
      </c>
      <c r="H317" s="151">
        <v>67.536000000000001</v>
      </c>
      <c r="I317" s="152"/>
      <c r="L317" s="148"/>
      <c r="M317" s="153"/>
      <c r="T317" s="154"/>
      <c r="AT317" s="149" t="s">
        <v>234</v>
      </c>
      <c r="AU317" s="149" t="s">
        <v>86</v>
      </c>
      <c r="AV317" s="12" t="s">
        <v>86</v>
      </c>
      <c r="AW317" s="12" t="s">
        <v>37</v>
      </c>
      <c r="AX317" s="12" t="s">
        <v>76</v>
      </c>
      <c r="AY317" s="149" t="s">
        <v>149</v>
      </c>
    </row>
    <row r="318" spans="2:65" s="12" customFormat="1" ht="10.199999999999999">
      <c r="B318" s="148"/>
      <c r="D318" s="141" t="s">
        <v>234</v>
      </c>
      <c r="E318" s="149" t="s">
        <v>19</v>
      </c>
      <c r="F318" s="150" t="s">
        <v>854</v>
      </c>
      <c r="H318" s="151">
        <v>1021.764</v>
      </c>
      <c r="I318" s="152"/>
      <c r="L318" s="148"/>
      <c r="M318" s="153"/>
      <c r="T318" s="154"/>
      <c r="AT318" s="149" t="s">
        <v>234</v>
      </c>
      <c r="AU318" s="149" t="s">
        <v>86</v>
      </c>
      <c r="AV318" s="12" t="s">
        <v>86</v>
      </c>
      <c r="AW318" s="12" t="s">
        <v>37</v>
      </c>
      <c r="AX318" s="12" t="s">
        <v>76</v>
      </c>
      <c r="AY318" s="149" t="s">
        <v>149</v>
      </c>
    </row>
    <row r="319" spans="2:65" s="12" customFormat="1" ht="10.199999999999999">
      <c r="B319" s="148"/>
      <c r="D319" s="141" t="s">
        <v>234</v>
      </c>
      <c r="E319" s="149" t="s">
        <v>19</v>
      </c>
      <c r="F319" s="150" t="s">
        <v>855</v>
      </c>
      <c r="H319" s="151">
        <v>622.29300000000001</v>
      </c>
      <c r="I319" s="152"/>
      <c r="L319" s="148"/>
      <c r="M319" s="153"/>
      <c r="T319" s="154"/>
      <c r="AT319" s="149" t="s">
        <v>234</v>
      </c>
      <c r="AU319" s="149" t="s">
        <v>86</v>
      </c>
      <c r="AV319" s="12" t="s">
        <v>86</v>
      </c>
      <c r="AW319" s="12" t="s">
        <v>37</v>
      </c>
      <c r="AX319" s="12" t="s">
        <v>76</v>
      </c>
      <c r="AY319" s="149" t="s">
        <v>149</v>
      </c>
    </row>
    <row r="320" spans="2:65" s="12" customFormat="1" ht="10.199999999999999">
      <c r="B320" s="148"/>
      <c r="D320" s="141" t="s">
        <v>234</v>
      </c>
      <c r="E320" s="149" t="s">
        <v>19</v>
      </c>
      <c r="F320" s="150" t="s">
        <v>856</v>
      </c>
      <c r="H320" s="151">
        <v>72.674999999999997</v>
      </c>
      <c r="I320" s="152"/>
      <c r="L320" s="148"/>
      <c r="M320" s="153"/>
      <c r="T320" s="154"/>
      <c r="AT320" s="149" t="s">
        <v>234</v>
      </c>
      <c r="AU320" s="149" t="s">
        <v>86</v>
      </c>
      <c r="AV320" s="12" t="s">
        <v>86</v>
      </c>
      <c r="AW320" s="12" t="s">
        <v>37</v>
      </c>
      <c r="AX320" s="12" t="s">
        <v>76</v>
      </c>
      <c r="AY320" s="149" t="s">
        <v>149</v>
      </c>
    </row>
    <row r="321" spans="2:65" s="12" customFormat="1" ht="10.199999999999999">
      <c r="B321" s="148"/>
      <c r="D321" s="141" t="s">
        <v>234</v>
      </c>
      <c r="E321" s="149" t="s">
        <v>19</v>
      </c>
      <c r="F321" s="150" t="s">
        <v>857</v>
      </c>
      <c r="H321" s="151">
        <v>28.236000000000001</v>
      </c>
      <c r="I321" s="152"/>
      <c r="L321" s="148"/>
      <c r="M321" s="153"/>
      <c r="T321" s="154"/>
      <c r="AT321" s="149" t="s">
        <v>234</v>
      </c>
      <c r="AU321" s="149" t="s">
        <v>86</v>
      </c>
      <c r="AV321" s="12" t="s">
        <v>86</v>
      </c>
      <c r="AW321" s="12" t="s">
        <v>37</v>
      </c>
      <c r="AX321" s="12" t="s">
        <v>76</v>
      </c>
      <c r="AY321" s="149" t="s">
        <v>149</v>
      </c>
    </row>
    <row r="322" spans="2:65" s="12" customFormat="1" ht="10.199999999999999">
      <c r="B322" s="148"/>
      <c r="D322" s="141" t="s">
        <v>234</v>
      </c>
      <c r="E322" s="149" t="s">
        <v>19</v>
      </c>
      <c r="F322" s="150" t="s">
        <v>858</v>
      </c>
      <c r="H322" s="151">
        <v>-12.614000000000001</v>
      </c>
      <c r="I322" s="152"/>
      <c r="L322" s="148"/>
      <c r="M322" s="153"/>
      <c r="T322" s="154"/>
      <c r="AT322" s="149" t="s">
        <v>234</v>
      </c>
      <c r="AU322" s="149" t="s">
        <v>86</v>
      </c>
      <c r="AV322" s="12" t="s">
        <v>86</v>
      </c>
      <c r="AW322" s="12" t="s">
        <v>37</v>
      </c>
      <c r="AX322" s="12" t="s">
        <v>76</v>
      </c>
      <c r="AY322" s="149" t="s">
        <v>149</v>
      </c>
    </row>
    <row r="323" spans="2:65" s="13" customFormat="1" ht="10.199999999999999">
      <c r="B323" s="158"/>
      <c r="D323" s="141" t="s">
        <v>234</v>
      </c>
      <c r="E323" s="159" t="s">
        <v>19</v>
      </c>
      <c r="F323" s="160" t="s">
        <v>299</v>
      </c>
      <c r="H323" s="161">
        <v>1799.89</v>
      </c>
      <c r="I323" s="162"/>
      <c r="L323" s="158"/>
      <c r="M323" s="163"/>
      <c r="T323" s="164"/>
      <c r="AT323" s="159" t="s">
        <v>234</v>
      </c>
      <c r="AU323" s="159" t="s">
        <v>86</v>
      </c>
      <c r="AV323" s="13" t="s">
        <v>172</v>
      </c>
      <c r="AW323" s="13" t="s">
        <v>37</v>
      </c>
      <c r="AX323" s="13" t="s">
        <v>84</v>
      </c>
      <c r="AY323" s="159" t="s">
        <v>149</v>
      </c>
    </row>
    <row r="324" spans="2:65" s="1" customFormat="1" ht="24.15" customHeight="1">
      <c r="B324" s="31"/>
      <c r="C324" s="127" t="s">
        <v>498</v>
      </c>
      <c r="D324" s="127" t="s">
        <v>152</v>
      </c>
      <c r="E324" s="128" t="s">
        <v>859</v>
      </c>
      <c r="F324" s="129" t="s">
        <v>860</v>
      </c>
      <c r="G324" s="130" t="s">
        <v>288</v>
      </c>
      <c r="H324" s="131">
        <v>395.79</v>
      </c>
      <c r="I324" s="132"/>
      <c r="J324" s="133">
        <f>ROUND(I324*H324,2)</f>
        <v>0</v>
      </c>
      <c r="K324" s="134"/>
      <c r="L324" s="31"/>
      <c r="M324" s="135" t="s">
        <v>19</v>
      </c>
      <c r="N324" s="136" t="s">
        <v>47</v>
      </c>
      <c r="P324" s="137">
        <f>O324*H324</f>
        <v>0</v>
      </c>
      <c r="Q324" s="137">
        <v>0</v>
      </c>
      <c r="R324" s="137">
        <f>Q324*H324</f>
        <v>0</v>
      </c>
      <c r="S324" s="137">
        <v>0</v>
      </c>
      <c r="T324" s="138">
        <f>S324*H324</f>
        <v>0</v>
      </c>
      <c r="AR324" s="139" t="s">
        <v>172</v>
      </c>
      <c r="AT324" s="139" t="s">
        <v>152</v>
      </c>
      <c r="AU324" s="139" t="s">
        <v>86</v>
      </c>
      <c r="AY324" s="16" t="s">
        <v>149</v>
      </c>
      <c r="BE324" s="140">
        <f>IF(N324="základní",J324,0)</f>
        <v>0</v>
      </c>
      <c r="BF324" s="140">
        <f>IF(N324="snížená",J324,0)</f>
        <v>0</v>
      </c>
      <c r="BG324" s="140">
        <f>IF(N324="zákl. přenesená",J324,0)</f>
        <v>0</v>
      </c>
      <c r="BH324" s="140">
        <f>IF(N324="sníž. přenesená",J324,0)</f>
        <v>0</v>
      </c>
      <c r="BI324" s="140">
        <f>IF(N324="nulová",J324,0)</f>
        <v>0</v>
      </c>
      <c r="BJ324" s="16" t="s">
        <v>84</v>
      </c>
      <c r="BK324" s="140">
        <f>ROUND(I324*H324,2)</f>
        <v>0</v>
      </c>
      <c r="BL324" s="16" t="s">
        <v>172</v>
      </c>
      <c r="BM324" s="139" t="s">
        <v>861</v>
      </c>
    </row>
    <row r="325" spans="2:65" s="1" customFormat="1" ht="17.399999999999999">
      <c r="B325" s="31"/>
      <c r="D325" s="141" t="s">
        <v>157</v>
      </c>
      <c r="F325" s="142" t="s">
        <v>862</v>
      </c>
      <c r="I325" s="143"/>
      <c r="L325" s="31"/>
      <c r="M325" s="144"/>
      <c r="T325" s="52"/>
      <c r="AT325" s="16" t="s">
        <v>157</v>
      </c>
      <c r="AU325" s="16" t="s">
        <v>86</v>
      </c>
    </row>
    <row r="326" spans="2:65" s="1" customFormat="1" ht="10.199999999999999">
      <c r="B326" s="31"/>
      <c r="D326" s="145" t="s">
        <v>158</v>
      </c>
      <c r="F326" s="146" t="s">
        <v>863</v>
      </c>
      <c r="I326" s="143"/>
      <c r="L326" s="31"/>
      <c r="M326" s="144"/>
      <c r="T326" s="52"/>
      <c r="AT326" s="16" t="s">
        <v>158</v>
      </c>
      <c r="AU326" s="16" t="s">
        <v>86</v>
      </c>
    </row>
    <row r="327" spans="2:65" s="1" customFormat="1" ht="27">
      <c r="B327" s="31"/>
      <c r="D327" s="141" t="s">
        <v>160</v>
      </c>
      <c r="F327" s="147" t="s">
        <v>864</v>
      </c>
      <c r="I327" s="143"/>
      <c r="L327" s="31"/>
      <c r="M327" s="144"/>
      <c r="T327" s="52"/>
      <c r="AT327" s="16" t="s">
        <v>160</v>
      </c>
      <c r="AU327" s="16" t="s">
        <v>86</v>
      </c>
    </row>
    <row r="328" spans="2:65" s="12" customFormat="1" ht="10.199999999999999">
      <c r="B328" s="148"/>
      <c r="D328" s="141" t="s">
        <v>234</v>
      </c>
      <c r="E328" s="149" t="s">
        <v>19</v>
      </c>
      <c r="F328" s="150" t="s">
        <v>865</v>
      </c>
      <c r="H328" s="151">
        <v>12.715999999999999</v>
      </c>
      <c r="I328" s="152"/>
      <c r="L328" s="148"/>
      <c r="M328" s="153"/>
      <c r="T328" s="154"/>
      <c r="AT328" s="149" t="s">
        <v>234</v>
      </c>
      <c r="AU328" s="149" t="s">
        <v>86</v>
      </c>
      <c r="AV328" s="12" t="s">
        <v>86</v>
      </c>
      <c r="AW328" s="12" t="s">
        <v>37</v>
      </c>
      <c r="AX328" s="12" t="s">
        <v>76</v>
      </c>
      <c r="AY328" s="149" t="s">
        <v>149</v>
      </c>
    </row>
    <row r="329" spans="2:65" s="12" customFormat="1" ht="10.199999999999999">
      <c r="B329" s="148"/>
      <c r="D329" s="141" t="s">
        <v>234</v>
      </c>
      <c r="E329" s="149" t="s">
        <v>19</v>
      </c>
      <c r="F329" s="150" t="s">
        <v>866</v>
      </c>
      <c r="H329" s="151">
        <v>13.586</v>
      </c>
      <c r="I329" s="152"/>
      <c r="L329" s="148"/>
      <c r="M329" s="153"/>
      <c r="T329" s="154"/>
      <c r="AT329" s="149" t="s">
        <v>234</v>
      </c>
      <c r="AU329" s="149" t="s">
        <v>86</v>
      </c>
      <c r="AV329" s="12" t="s">
        <v>86</v>
      </c>
      <c r="AW329" s="12" t="s">
        <v>37</v>
      </c>
      <c r="AX329" s="12" t="s">
        <v>76</v>
      </c>
      <c r="AY329" s="149" t="s">
        <v>149</v>
      </c>
    </row>
    <row r="330" spans="2:65" s="12" customFormat="1" ht="10.199999999999999">
      <c r="B330" s="148"/>
      <c r="D330" s="141" t="s">
        <v>234</v>
      </c>
      <c r="E330" s="149" t="s">
        <v>19</v>
      </c>
      <c r="F330" s="150" t="s">
        <v>867</v>
      </c>
      <c r="H330" s="151">
        <v>244.06700000000001</v>
      </c>
      <c r="I330" s="152"/>
      <c r="L330" s="148"/>
      <c r="M330" s="153"/>
      <c r="T330" s="154"/>
      <c r="AT330" s="149" t="s">
        <v>234</v>
      </c>
      <c r="AU330" s="149" t="s">
        <v>86</v>
      </c>
      <c r="AV330" s="12" t="s">
        <v>86</v>
      </c>
      <c r="AW330" s="12" t="s">
        <v>37</v>
      </c>
      <c r="AX330" s="12" t="s">
        <v>76</v>
      </c>
      <c r="AY330" s="149" t="s">
        <v>149</v>
      </c>
    </row>
    <row r="331" spans="2:65" s="12" customFormat="1" ht="10.199999999999999">
      <c r="B331" s="148"/>
      <c r="D331" s="141" t="s">
        <v>234</v>
      </c>
      <c r="E331" s="149" t="s">
        <v>19</v>
      </c>
      <c r="F331" s="150" t="s">
        <v>868</v>
      </c>
      <c r="H331" s="151">
        <v>25.335000000000001</v>
      </c>
      <c r="I331" s="152"/>
      <c r="L331" s="148"/>
      <c r="M331" s="153"/>
      <c r="T331" s="154"/>
      <c r="AT331" s="149" t="s">
        <v>234</v>
      </c>
      <c r="AU331" s="149" t="s">
        <v>86</v>
      </c>
      <c r="AV331" s="12" t="s">
        <v>86</v>
      </c>
      <c r="AW331" s="12" t="s">
        <v>37</v>
      </c>
      <c r="AX331" s="12" t="s">
        <v>76</v>
      </c>
      <c r="AY331" s="149" t="s">
        <v>149</v>
      </c>
    </row>
    <row r="332" spans="2:65" s="12" customFormat="1" ht="10.199999999999999">
      <c r="B332" s="148"/>
      <c r="D332" s="141" t="s">
        <v>234</v>
      </c>
      <c r="E332" s="149" t="s">
        <v>19</v>
      </c>
      <c r="F332" s="150" t="s">
        <v>869</v>
      </c>
      <c r="H332" s="151">
        <v>31.991</v>
      </c>
      <c r="I332" s="152"/>
      <c r="L332" s="148"/>
      <c r="M332" s="153"/>
      <c r="T332" s="154"/>
      <c r="AT332" s="149" t="s">
        <v>234</v>
      </c>
      <c r="AU332" s="149" t="s">
        <v>86</v>
      </c>
      <c r="AV332" s="12" t="s">
        <v>86</v>
      </c>
      <c r="AW332" s="12" t="s">
        <v>37</v>
      </c>
      <c r="AX332" s="12" t="s">
        <v>76</v>
      </c>
      <c r="AY332" s="149" t="s">
        <v>149</v>
      </c>
    </row>
    <row r="333" spans="2:65" s="12" customFormat="1" ht="10.199999999999999">
      <c r="B333" s="148"/>
      <c r="D333" s="141" t="s">
        <v>234</v>
      </c>
      <c r="E333" s="149" t="s">
        <v>19</v>
      </c>
      <c r="F333" s="150" t="s">
        <v>870</v>
      </c>
      <c r="H333" s="151">
        <v>23.513000000000002</v>
      </c>
      <c r="I333" s="152"/>
      <c r="L333" s="148"/>
      <c r="M333" s="153"/>
      <c r="T333" s="154"/>
      <c r="AT333" s="149" t="s">
        <v>234</v>
      </c>
      <c r="AU333" s="149" t="s">
        <v>86</v>
      </c>
      <c r="AV333" s="12" t="s">
        <v>86</v>
      </c>
      <c r="AW333" s="12" t="s">
        <v>37</v>
      </c>
      <c r="AX333" s="12" t="s">
        <v>76</v>
      </c>
      <c r="AY333" s="149" t="s">
        <v>149</v>
      </c>
    </row>
    <row r="334" spans="2:65" s="12" customFormat="1" ht="10.199999999999999">
      <c r="B334" s="148"/>
      <c r="D334" s="141" t="s">
        <v>234</v>
      </c>
      <c r="E334" s="149" t="s">
        <v>19</v>
      </c>
      <c r="F334" s="150" t="s">
        <v>871</v>
      </c>
      <c r="H334" s="151">
        <v>10.83</v>
      </c>
      <c r="I334" s="152"/>
      <c r="L334" s="148"/>
      <c r="M334" s="153"/>
      <c r="T334" s="154"/>
      <c r="AT334" s="149" t="s">
        <v>234</v>
      </c>
      <c r="AU334" s="149" t="s">
        <v>86</v>
      </c>
      <c r="AV334" s="12" t="s">
        <v>86</v>
      </c>
      <c r="AW334" s="12" t="s">
        <v>37</v>
      </c>
      <c r="AX334" s="12" t="s">
        <v>76</v>
      </c>
      <c r="AY334" s="149" t="s">
        <v>149</v>
      </c>
    </row>
    <row r="335" spans="2:65" s="12" customFormat="1" ht="10.199999999999999">
      <c r="B335" s="148"/>
      <c r="D335" s="141" t="s">
        <v>234</v>
      </c>
      <c r="E335" s="149" t="s">
        <v>19</v>
      </c>
      <c r="F335" s="150" t="s">
        <v>872</v>
      </c>
      <c r="H335" s="151">
        <v>51.572000000000003</v>
      </c>
      <c r="I335" s="152"/>
      <c r="L335" s="148"/>
      <c r="M335" s="153"/>
      <c r="T335" s="154"/>
      <c r="AT335" s="149" t="s">
        <v>234</v>
      </c>
      <c r="AU335" s="149" t="s">
        <v>86</v>
      </c>
      <c r="AV335" s="12" t="s">
        <v>86</v>
      </c>
      <c r="AW335" s="12" t="s">
        <v>37</v>
      </c>
      <c r="AX335" s="12" t="s">
        <v>76</v>
      </c>
      <c r="AY335" s="149" t="s">
        <v>149</v>
      </c>
    </row>
    <row r="336" spans="2:65" s="12" customFormat="1" ht="10.199999999999999">
      <c r="B336" s="148"/>
      <c r="D336" s="141" t="s">
        <v>234</v>
      </c>
      <c r="E336" s="149" t="s">
        <v>19</v>
      </c>
      <c r="F336" s="150" t="s">
        <v>873</v>
      </c>
      <c r="H336" s="151">
        <v>-17.82</v>
      </c>
      <c r="I336" s="152"/>
      <c r="L336" s="148"/>
      <c r="M336" s="153"/>
      <c r="T336" s="154"/>
      <c r="AT336" s="149" t="s">
        <v>234</v>
      </c>
      <c r="AU336" s="149" t="s">
        <v>86</v>
      </c>
      <c r="AV336" s="12" t="s">
        <v>86</v>
      </c>
      <c r="AW336" s="12" t="s">
        <v>37</v>
      </c>
      <c r="AX336" s="12" t="s">
        <v>76</v>
      </c>
      <c r="AY336" s="149" t="s">
        <v>149</v>
      </c>
    </row>
    <row r="337" spans="2:65" s="13" customFormat="1" ht="10.199999999999999">
      <c r="B337" s="158"/>
      <c r="D337" s="141" t="s">
        <v>234</v>
      </c>
      <c r="E337" s="159" t="s">
        <v>19</v>
      </c>
      <c r="F337" s="160" t="s">
        <v>299</v>
      </c>
      <c r="H337" s="161">
        <v>395.79</v>
      </c>
      <c r="I337" s="162"/>
      <c r="L337" s="158"/>
      <c r="M337" s="163"/>
      <c r="T337" s="164"/>
      <c r="AT337" s="159" t="s">
        <v>234</v>
      </c>
      <c r="AU337" s="159" t="s">
        <v>86</v>
      </c>
      <c r="AV337" s="13" t="s">
        <v>172</v>
      </c>
      <c r="AW337" s="13" t="s">
        <v>37</v>
      </c>
      <c r="AX337" s="13" t="s">
        <v>84</v>
      </c>
      <c r="AY337" s="159" t="s">
        <v>149</v>
      </c>
    </row>
    <row r="338" spans="2:65" s="1" customFormat="1" ht="24.15" customHeight="1">
      <c r="B338" s="31"/>
      <c r="C338" s="127" t="s">
        <v>508</v>
      </c>
      <c r="D338" s="127" t="s">
        <v>152</v>
      </c>
      <c r="E338" s="128" t="s">
        <v>874</v>
      </c>
      <c r="F338" s="129" t="s">
        <v>875</v>
      </c>
      <c r="G338" s="130" t="s">
        <v>288</v>
      </c>
      <c r="H338" s="131">
        <v>951.03200000000004</v>
      </c>
      <c r="I338" s="132"/>
      <c r="J338" s="133">
        <f>ROUND(I338*H338,2)</f>
        <v>0</v>
      </c>
      <c r="K338" s="134"/>
      <c r="L338" s="31"/>
      <c r="M338" s="135" t="s">
        <v>19</v>
      </c>
      <c r="N338" s="136" t="s">
        <v>47</v>
      </c>
      <c r="P338" s="137">
        <f>O338*H338</f>
        <v>0</v>
      </c>
      <c r="Q338" s="137">
        <v>0</v>
      </c>
      <c r="R338" s="137">
        <f>Q338*H338</f>
        <v>0</v>
      </c>
      <c r="S338" s="137">
        <v>0</v>
      </c>
      <c r="T338" s="138">
        <f>S338*H338</f>
        <v>0</v>
      </c>
      <c r="AR338" s="139" t="s">
        <v>172</v>
      </c>
      <c r="AT338" s="139" t="s">
        <v>152</v>
      </c>
      <c r="AU338" s="139" t="s">
        <v>86</v>
      </c>
      <c r="AY338" s="16" t="s">
        <v>149</v>
      </c>
      <c r="BE338" s="140">
        <f>IF(N338="základní",J338,0)</f>
        <v>0</v>
      </c>
      <c r="BF338" s="140">
        <f>IF(N338="snížená",J338,0)</f>
        <v>0</v>
      </c>
      <c r="BG338" s="140">
        <f>IF(N338="zákl. přenesená",J338,0)</f>
        <v>0</v>
      </c>
      <c r="BH338" s="140">
        <f>IF(N338="sníž. přenesená",J338,0)</f>
        <v>0</v>
      </c>
      <c r="BI338" s="140">
        <f>IF(N338="nulová",J338,0)</f>
        <v>0</v>
      </c>
      <c r="BJ338" s="16" t="s">
        <v>84</v>
      </c>
      <c r="BK338" s="140">
        <f>ROUND(I338*H338,2)</f>
        <v>0</v>
      </c>
      <c r="BL338" s="16" t="s">
        <v>172</v>
      </c>
      <c r="BM338" s="139" t="s">
        <v>876</v>
      </c>
    </row>
    <row r="339" spans="2:65" s="1" customFormat="1" ht="17.399999999999999">
      <c r="B339" s="31"/>
      <c r="D339" s="141" t="s">
        <v>157</v>
      </c>
      <c r="F339" s="142" t="s">
        <v>877</v>
      </c>
      <c r="I339" s="143"/>
      <c r="L339" s="31"/>
      <c r="M339" s="144"/>
      <c r="T339" s="52"/>
      <c r="AT339" s="16" t="s">
        <v>157</v>
      </c>
      <c r="AU339" s="16" t="s">
        <v>86</v>
      </c>
    </row>
    <row r="340" spans="2:65" s="1" customFormat="1" ht="10.199999999999999">
      <c r="B340" s="31"/>
      <c r="D340" s="145" t="s">
        <v>158</v>
      </c>
      <c r="F340" s="146" t="s">
        <v>878</v>
      </c>
      <c r="I340" s="143"/>
      <c r="L340" s="31"/>
      <c r="M340" s="144"/>
      <c r="T340" s="52"/>
      <c r="AT340" s="16" t="s">
        <v>158</v>
      </c>
      <c r="AU340" s="16" t="s">
        <v>86</v>
      </c>
    </row>
    <row r="341" spans="2:65" s="1" customFormat="1" ht="27">
      <c r="B341" s="31"/>
      <c r="D341" s="141" t="s">
        <v>160</v>
      </c>
      <c r="F341" s="147" t="s">
        <v>879</v>
      </c>
      <c r="I341" s="143"/>
      <c r="L341" s="31"/>
      <c r="M341" s="144"/>
      <c r="T341" s="52"/>
      <c r="AT341" s="16" t="s">
        <v>160</v>
      </c>
      <c r="AU341" s="16" t="s">
        <v>86</v>
      </c>
    </row>
    <row r="342" spans="2:65" s="12" customFormat="1" ht="10.199999999999999">
      <c r="B342" s="148"/>
      <c r="D342" s="141" t="s">
        <v>234</v>
      </c>
      <c r="E342" s="149" t="s">
        <v>19</v>
      </c>
      <c r="F342" s="150" t="s">
        <v>880</v>
      </c>
      <c r="H342" s="151">
        <v>160.12200000000001</v>
      </c>
      <c r="I342" s="152"/>
      <c r="L342" s="148"/>
      <c r="M342" s="153"/>
      <c r="T342" s="154"/>
      <c r="AT342" s="149" t="s">
        <v>234</v>
      </c>
      <c r="AU342" s="149" t="s">
        <v>86</v>
      </c>
      <c r="AV342" s="12" t="s">
        <v>86</v>
      </c>
      <c r="AW342" s="12" t="s">
        <v>37</v>
      </c>
      <c r="AX342" s="12" t="s">
        <v>76</v>
      </c>
      <c r="AY342" s="149" t="s">
        <v>149</v>
      </c>
    </row>
    <row r="343" spans="2:65" s="12" customFormat="1" ht="10.199999999999999">
      <c r="B343" s="148"/>
      <c r="D343" s="141" t="s">
        <v>234</v>
      </c>
      <c r="E343" s="149" t="s">
        <v>19</v>
      </c>
      <c r="F343" s="150" t="s">
        <v>881</v>
      </c>
      <c r="H343" s="151">
        <v>790.91</v>
      </c>
      <c r="I343" s="152"/>
      <c r="L343" s="148"/>
      <c r="M343" s="153"/>
      <c r="T343" s="154"/>
      <c r="AT343" s="149" t="s">
        <v>234</v>
      </c>
      <c r="AU343" s="149" t="s">
        <v>86</v>
      </c>
      <c r="AV343" s="12" t="s">
        <v>86</v>
      </c>
      <c r="AW343" s="12" t="s">
        <v>37</v>
      </c>
      <c r="AX343" s="12" t="s">
        <v>76</v>
      </c>
      <c r="AY343" s="149" t="s">
        <v>149</v>
      </c>
    </row>
    <row r="344" spans="2:65" s="13" customFormat="1" ht="10.199999999999999">
      <c r="B344" s="158"/>
      <c r="D344" s="141" t="s">
        <v>234</v>
      </c>
      <c r="E344" s="159" t="s">
        <v>19</v>
      </c>
      <c r="F344" s="160" t="s">
        <v>299</v>
      </c>
      <c r="H344" s="161">
        <v>951.03200000000004</v>
      </c>
      <c r="I344" s="162"/>
      <c r="L344" s="158"/>
      <c r="M344" s="163"/>
      <c r="T344" s="164"/>
      <c r="AT344" s="159" t="s">
        <v>234</v>
      </c>
      <c r="AU344" s="159" t="s">
        <v>86</v>
      </c>
      <c r="AV344" s="13" t="s">
        <v>172</v>
      </c>
      <c r="AW344" s="13" t="s">
        <v>37</v>
      </c>
      <c r="AX344" s="13" t="s">
        <v>84</v>
      </c>
      <c r="AY344" s="159" t="s">
        <v>149</v>
      </c>
    </row>
    <row r="345" spans="2:65" s="1" customFormat="1" ht="33" customHeight="1">
      <c r="B345" s="31"/>
      <c r="C345" s="127" t="s">
        <v>380</v>
      </c>
      <c r="D345" s="127" t="s">
        <v>152</v>
      </c>
      <c r="E345" s="128" t="s">
        <v>882</v>
      </c>
      <c r="F345" s="129" t="s">
        <v>883</v>
      </c>
      <c r="G345" s="130" t="s">
        <v>288</v>
      </c>
      <c r="H345" s="131">
        <v>1836.4349999999999</v>
      </c>
      <c r="I345" s="132"/>
      <c r="J345" s="133">
        <f>ROUND(I345*H345,2)</f>
        <v>0</v>
      </c>
      <c r="K345" s="134"/>
      <c r="L345" s="31"/>
      <c r="M345" s="135" t="s">
        <v>19</v>
      </c>
      <c r="N345" s="136" t="s">
        <v>47</v>
      </c>
      <c r="P345" s="137">
        <f>O345*H345</f>
        <v>0</v>
      </c>
      <c r="Q345" s="137">
        <v>0</v>
      </c>
      <c r="R345" s="137">
        <f>Q345*H345</f>
        <v>0</v>
      </c>
      <c r="S345" s="137">
        <v>0</v>
      </c>
      <c r="T345" s="138">
        <f>S345*H345</f>
        <v>0</v>
      </c>
      <c r="AR345" s="139" t="s">
        <v>172</v>
      </c>
      <c r="AT345" s="139" t="s">
        <v>152</v>
      </c>
      <c r="AU345" s="139" t="s">
        <v>86</v>
      </c>
      <c r="AY345" s="16" t="s">
        <v>149</v>
      </c>
      <c r="BE345" s="140">
        <f>IF(N345="základní",J345,0)</f>
        <v>0</v>
      </c>
      <c r="BF345" s="140">
        <f>IF(N345="snížená",J345,0)</f>
        <v>0</v>
      </c>
      <c r="BG345" s="140">
        <f>IF(N345="zákl. přenesená",J345,0)</f>
        <v>0</v>
      </c>
      <c r="BH345" s="140">
        <f>IF(N345="sníž. přenesená",J345,0)</f>
        <v>0</v>
      </c>
      <c r="BI345" s="140">
        <f>IF(N345="nulová",J345,0)</f>
        <v>0</v>
      </c>
      <c r="BJ345" s="16" t="s">
        <v>84</v>
      </c>
      <c r="BK345" s="140">
        <f>ROUND(I345*H345,2)</f>
        <v>0</v>
      </c>
      <c r="BL345" s="16" t="s">
        <v>172</v>
      </c>
      <c r="BM345" s="139" t="s">
        <v>884</v>
      </c>
    </row>
    <row r="346" spans="2:65" s="1" customFormat="1" ht="26.1">
      <c r="B346" s="31"/>
      <c r="D346" s="141" t="s">
        <v>157</v>
      </c>
      <c r="F346" s="142" t="s">
        <v>885</v>
      </c>
      <c r="I346" s="143"/>
      <c r="L346" s="31"/>
      <c r="M346" s="144"/>
      <c r="T346" s="52"/>
      <c r="AT346" s="16" t="s">
        <v>157</v>
      </c>
      <c r="AU346" s="16" t="s">
        <v>86</v>
      </c>
    </row>
    <row r="347" spans="2:65" s="1" customFormat="1" ht="10.199999999999999">
      <c r="B347" s="31"/>
      <c r="D347" s="145" t="s">
        <v>158</v>
      </c>
      <c r="F347" s="146" t="s">
        <v>886</v>
      </c>
      <c r="I347" s="143"/>
      <c r="L347" s="31"/>
      <c r="M347" s="144"/>
      <c r="T347" s="52"/>
      <c r="AT347" s="16" t="s">
        <v>158</v>
      </c>
      <c r="AU347" s="16" t="s">
        <v>86</v>
      </c>
    </row>
    <row r="348" spans="2:65" s="1" customFormat="1" ht="27">
      <c r="B348" s="31"/>
      <c r="D348" s="141" t="s">
        <v>160</v>
      </c>
      <c r="F348" s="147" t="s">
        <v>887</v>
      </c>
      <c r="I348" s="143"/>
      <c r="L348" s="31"/>
      <c r="M348" s="144"/>
      <c r="T348" s="52"/>
      <c r="AT348" s="16" t="s">
        <v>160</v>
      </c>
      <c r="AU348" s="16" t="s">
        <v>86</v>
      </c>
    </row>
    <row r="349" spans="2:65" s="12" customFormat="1" ht="10.199999999999999">
      <c r="B349" s="148"/>
      <c r="D349" s="141" t="s">
        <v>234</v>
      </c>
      <c r="E349" s="149" t="s">
        <v>19</v>
      </c>
      <c r="F349" s="150" t="s">
        <v>888</v>
      </c>
      <c r="H349" s="151">
        <v>68.906999999999996</v>
      </c>
      <c r="I349" s="152"/>
      <c r="L349" s="148"/>
      <c r="M349" s="153"/>
      <c r="T349" s="154"/>
      <c r="AT349" s="149" t="s">
        <v>234</v>
      </c>
      <c r="AU349" s="149" t="s">
        <v>86</v>
      </c>
      <c r="AV349" s="12" t="s">
        <v>86</v>
      </c>
      <c r="AW349" s="12" t="s">
        <v>37</v>
      </c>
      <c r="AX349" s="12" t="s">
        <v>76</v>
      </c>
      <c r="AY349" s="149" t="s">
        <v>149</v>
      </c>
    </row>
    <row r="350" spans="2:65" s="12" customFormat="1" ht="10.199999999999999">
      <c r="B350" s="148"/>
      <c r="D350" s="141" t="s">
        <v>234</v>
      </c>
      <c r="E350" s="149" t="s">
        <v>19</v>
      </c>
      <c r="F350" s="150" t="s">
        <v>889</v>
      </c>
      <c r="H350" s="151">
        <v>1042.51</v>
      </c>
      <c r="I350" s="152"/>
      <c r="L350" s="148"/>
      <c r="M350" s="153"/>
      <c r="T350" s="154"/>
      <c r="AT350" s="149" t="s">
        <v>234</v>
      </c>
      <c r="AU350" s="149" t="s">
        <v>86</v>
      </c>
      <c r="AV350" s="12" t="s">
        <v>86</v>
      </c>
      <c r="AW350" s="12" t="s">
        <v>37</v>
      </c>
      <c r="AX350" s="12" t="s">
        <v>76</v>
      </c>
      <c r="AY350" s="149" t="s">
        <v>149</v>
      </c>
    </row>
    <row r="351" spans="2:65" s="12" customFormat="1" ht="10.199999999999999">
      <c r="B351" s="148"/>
      <c r="D351" s="141" t="s">
        <v>234</v>
      </c>
      <c r="E351" s="149" t="s">
        <v>19</v>
      </c>
      <c r="F351" s="150" t="s">
        <v>890</v>
      </c>
      <c r="H351" s="151">
        <v>634.928</v>
      </c>
      <c r="I351" s="152"/>
      <c r="L351" s="148"/>
      <c r="M351" s="153"/>
      <c r="T351" s="154"/>
      <c r="AT351" s="149" t="s">
        <v>234</v>
      </c>
      <c r="AU351" s="149" t="s">
        <v>86</v>
      </c>
      <c r="AV351" s="12" t="s">
        <v>86</v>
      </c>
      <c r="AW351" s="12" t="s">
        <v>37</v>
      </c>
      <c r="AX351" s="12" t="s">
        <v>76</v>
      </c>
      <c r="AY351" s="149" t="s">
        <v>149</v>
      </c>
    </row>
    <row r="352" spans="2:65" s="12" customFormat="1" ht="10.199999999999999">
      <c r="B352" s="148"/>
      <c r="D352" s="141" t="s">
        <v>234</v>
      </c>
      <c r="E352" s="149" t="s">
        <v>19</v>
      </c>
      <c r="F352" s="150" t="s">
        <v>891</v>
      </c>
      <c r="H352" s="151">
        <v>74.150999999999996</v>
      </c>
      <c r="I352" s="152"/>
      <c r="L352" s="148"/>
      <c r="M352" s="153"/>
      <c r="T352" s="154"/>
      <c r="AT352" s="149" t="s">
        <v>234</v>
      </c>
      <c r="AU352" s="149" t="s">
        <v>86</v>
      </c>
      <c r="AV352" s="12" t="s">
        <v>86</v>
      </c>
      <c r="AW352" s="12" t="s">
        <v>37</v>
      </c>
      <c r="AX352" s="12" t="s">
        <v>76</v>
      </c>
      <c r="AY352" s="149" t="s">
        <v>149</v>
      </c>
    </row>
    <row r="353" spans="2:65" s="12" customFormat="1" ht="10.199999999999999">
      <c r="B353" s="148"/>
      <c r="D353" s="141" t="s">
        <v>234</v>
      </c>
      <c r="E353" s="149" t="s">
        <v>19</v>
      </c>
      <c r="F353" s="150" t="s">
        <v>892</v>
      </c>
      <c r="H353" s="151">
        <v>28.809000000000001</v>
      </c>
      <c r="I353" s="152"/>
      <c r="L353" s="148"/>
      <c r="M353" s="153"/>
      <c r="T353" s="154"/>
      <c r="AT353" s="149" t="s">
        <v>234</v>
      </c>
      <c r="AU353" s="149" t="s">
        <v>86</v>
      </c>
      <c r="AV353" s="12" t="s">
        <v>86</v>
      </c>
      <c r="AW353" s="12" t="s">
        <v>37</v>
      </c>
      <c r="AX353" s="12" t="s">
        <v>76</v>
      </c>
      <c r="AY353" s="149" t="s">
        <v>149</v>
      </c>
    </row>
    <row r="354" spans="2:65" s="12" customFormat="1" ht="10.199999999999999">
      <c r="B354" s="148"/>
      <c r="D354" s="141" t="s">
        <v>234</v>
      </c>
      <c r="E354" s="149" t="s">
        <v>19</v>
      </c>
      <c r="F354" s="150" t="s">
        <v>893</v>
      </c>
      <c r="H354" s="151">
        <v>-12.87</v>
      </c>
      <c r="I354" s="152"/>
      <c r="L354" s="148"/>
      <c r="M354" s="153"/>
      <c r="T354" s="154"/>
      <c r="AT354" s="149" t="s">
        <v>234</v>
      </c>
      <c r="AU354" s="149" t="s">
        <v>86</v>
      </c>
      <c r="AV354" s="12" t="s">
        <v>86</v>
      </c>
      <c r="AW354" s="12" t="s">
        <v>37</v>
      </c>
      <c r="AX354" s="12" t="s">
        <v>76</v>
      </c>
      <c r="AY354" s="149" t="s">
        <v>149</v>
      </c>
    </row>
    <row r="355" spans="2:65" s="13" customFormat="1" ht="10.199999999999999">
      <c r="B355" s="158"/>
      <c r="D355" s="141" t="s">
        <v>234</v>
      </c>
      <c r="E355" s="159" t="s">
        <v>19</v>
      </c>
      <c r="F355" s="160" t="s">
        <v>299</v>
      </c>
      <c r="H355" s="161">
        <v>1836.4349999999999</v>
      </c>
      <c r="I355" s="162"/>
      <c r="L355" s="158"/>
      <c r="M355" s="163"/>
      <c r="T355" s="164"/>
      <c r="AT355" s="159" t="s">
        <v>234</v>
      </c>
      <c r="AU355" s="159" t="s">
        <v>86</v>
      </c>
      <c r="AV355" s="13" t="s">
        <v>172</v>
      </c>
      <c r="AW355" s="13" t="s">
        <v>37</v>
      </c>
      <c r="AX355" s="13" t="s">
        <v>84</v>
      </c>
      <c r="AY355" s="159" t="s">
        <v>149</v>
      </c>
    </row>
    <row r="356" spans="2:65" s="1" customFormat="1" ht="21.75" customHeight="1">
      <c r="B356" s="31"/>
      <c r="C356" s="127" t="s">
        <v>524</v>
      </c>
      <c r="D356" s="127" t="s">
        <v>152</v>
      </c>
      <c r="E356" s="128" t="s">
        <v>894</v>
      </c>
      <c r="F356" s="129" t="s">
        <v>895</v>
      </c>
      <c r="G356" s="130" t="s">
        <v>288</v>
      </c>
      <c r="H356" s="131">
        <v>49.226999999999997</v>
      </c>
      <c r="I356" s="132"/>
      <c r="J356" s="133">
        <f>ROUND(I356*H356,2)</f>
        <v>0</v>
      </c>
      <c r="K356" s="134"/>
      <c r="L356" s="31"/>
      <c r="M356" s="135" t="s">
        <v>19</v>
      </c>
      <c r="N356" s="136" t="s">
        <v>47</v>
      </c>
      <c r="P356" s="137">
        <f>O356*H356</f>
        <v>0</v>
      </c>
      <c r="Q356" s="137">
        <v>0</v>
      </c>
      <c r="R356" s="137">
        <f>Q356*H356</f>
        <v>0</v>
      </c>
      <c r="S356" s="137">
        <v>0</v>
      </c>
      <c r="T356" s="138">
        <f>S356*H356</f>
        <v>0</v>
      </c>
      <c r="AR356" s="139" t="s">
        <v>172</v>
      </c>
      <c r="AT356" s="139" t="s">
        <v>152</v>
      </c>
      <c r="AU356" s="139" t="s">
        <v>86</v>
      </c>
      <c r="AY356" s="16" t="s">
        <v>149</v>
      </c>
      <c r="BE356" s="140">
        <f>IF(N356="základní",J356,0)</f>
        <v>0</v>
      </c>
      <c r="BF356" s="140">
        <f>IF(N356="snížená",J356,0)</f>
        <v>0</v>
      </c>
      <c r="BG356" s="140">
        <f>IF(N356="zákl. přenesená",J356,0)</f>
        <v>0</v>
      </c>
      <c r="BH356" s="140">
        <f>IF(N356="sníž. přenesená",J356,0)</f>
        <v>0</v>
      </c>
      <c r="BI356" s="140">
        <f>IF(N356="nulová",J356,0)</f>
        <v>0</v>
      </c>
      <c r="BJ356" s="16" t="s">
        <v>84</v>
      </c>
      <c r="BK356" s="140">
        <f>ROUND(I356*H356,2)</f>
        <v>0</v>
      </c>
      <c r="BL356" s="16" t="s">
        <v>172</v>
      </c>
      <c r="BM356" s="139" t="s">
        <v>896</v>
      </c>
    </row>
    <row r="357" spans="2:65" s="1" customFormat="1" ht="17.399999999999999">
      <c r="B357" s="31"/>
      <c r="D357" s="141" t="s">
        <v>157</v>
      </c>
      <c r="F357" s="142" t="s">
        <v>897</v>
      </c>
      <c r="I357" s="143"/>
      <c r="L357" s="31"/>
      <c r="M357" s="144"/>
      <c r="T357" s="52"/>
      <c r="AT357" s="16" t="s">
        <v>157</v>
      </c>
      <c r="AU357" s="16" t="s">
        <v>86</v>
      </c>
    </row>
    <row r="358" spans="2:65" s="1" customFormat="1" ht="10.199999999999999">
      <c r="B358" s="31"/>
      <c r="D358" s="145" t="s">
        <v>158</v>
      </c>
      <c r="F358" s="146" t="s">
        <v>898</v>
      </c>
      <c r="I358" s="143"/>
      <c r="L358" s="31"/>
      <c r="M358" s="144"/>
      <c r="T358" s="52"/>
      <c r="AT358" s="16" t="s">
        <v>158</v>
      </c>
      <c r="AU358" s="16" t="s">
        <v>86</v>
      </c>
    </row>
    <row r="359" spans="2:65" s="1" customFormat="1" ht="36">
      <c r="B359" s="31"/>
      <c r="D359" s="141" t="s">
        <v>160</v>
      </c>
      <c r="F359" s="147" t="s">
        <v>899</v>
      </c>
      <c r="I359" s="143"/>
      <c r="L359" s="31"/>
      <c r="M359" s="144"/>
      <c r="T359" s="52"/>
      <c r="AT359" s="16" t="s">
        <v>160</v>
      </c>
      <c r="AU359" s="16" t="s">
        <v>86</v>
      </c>
    </row>
    <row r="360" spans="2:65" s="12" customFormat="1" ht="10.199999999999999">
      <c r="B360" s="148"/>
      <c r="D360" s="141" t="s">
        <v>234</v>
      </c>
      <c r="E360" s="149" t="s">
        <v>19</v>
      </c>
      <c r="F360" s="150" t="s">
        <v>900</v>
      </c>
      <c r="H360" s="151">
        <v>14.843</v>
      </c>
      <c r="I360" s="152"/>
      <c r="L360" s="148"/>
      <c r="M360" s="153"/>
      <c r="T360" s="154"/>
      <c r="AT360" s="149" t="s">
        <v>234</v>
      </c>
      <c r="AU360" s="149" t="s">
        <v>86</v>
      </c>
      <c r="AV360" s="12" t="s">
        <v>86</v>
      </c>
      <c r="AW360" s="12" t="s">
        <v>37</v>
      </c>
      <c r="AX360" s="12" t="s">
        <v>76</v>
      </c>
      <c r="AY360" s="149" t="s">
        <v>149</v>
      </c>
    </row>
    <row r="361" spans="2:65" s="12" customFormat="1" ht="10.199999999999999">
      <c r="B361" s="148"/>
      <c r="D361" s="141" t="s">
        <v>234</v>
      </c>
      <c r="E361" s="149" t="s">
        <v>19</v>
      </c>
      <c r="F361" s="150" t="s">
        <v>901</v>
      </c>
      <c r="H361" s="151">
        <v>19.103999999999999</v>
      </c>
      <c r="I361" s="152"/>
      <c r="L361" s="148"/>
      <c r="M361" s="153"/>
      <c r="T361" s="154"/>
      <c r="AT361" s="149" t="s">
        <v>234</v>
      </c>
      <c r="AU361" s="149" t="s">
        <v>86</v>
      </c>
      <c r="AV361" s="12" t="s">
        <v>86</v>
      </c>
      <c r="AW361" s="12" t="s">
        <v>37</v>
      </c>
      <c r="AX361" s="12" t="s">
        <v>76</v>
      </c>
      <c r="AY361" s="149" t="s">
        <v>149</v>
      </c>
    </row>
    <row r="362" spans="2:65" s="12" customFormat="1" ht="10.199999999999999">
      <c r="B362" s="148"/>
      <c r="D362" s="141" t="s">
        <v>234</v>
      </c>
      <c r="E362" s="149" t="s">
        <v>19</v>
      </c>
      <c r="F362" s="150" t="s">
        <v>902</v>
      </c>
      <c r="H362" s="151">
        <v>4.32</v>
      </c>
      <c r="I362" s="152"/>
      <c r="L362" s="148"/>
      <c r="M362" s="153"/>
      <c r="T362" s="154"/>
      <c r="AT362" s="149" t="s">
        <v>234</v>
      </c>
      <c r="AU362" s="149" t="s">
        <v>86</v>
      </c>
      <c r="AV362" s="12" t="s">
        <v>86</v>
      </c>
      <c r="AW362" s="12" t="s">
        <v>37</v>
      </c>
      <c r="AX362" s="12" t="s">
        <v>76</v>
      </c>
      <c r="AY362" s="149" t="s">
        <v>149</v>
      </c>
    </row>
    <row r="363" spans="2:65" s="12" customFormat="1" ht="10.199999999999999">
      <c r="B363" s="148"/>
      <c r="D363" s="141" t="s">
        <v>234</v>
      </c>
      <c r="E363" s="149" t="s">
        <v>19</v>
      </c>
      <c r="F363" s="150" t="s">
        <v>903</v>
      </c>
      <c r="H363" s="151">
        <v>10.96</v>
      </c>
      <c r="I363" s="152"/>
      <c r="L363" s="148"/>
      <c r="M363" s="153"/>
      <c r="T363" s="154"/>
      <c r="AT363" s="149" t="s">
        <v>234</v>
      </c>
      <c r="AU363" s="149" t="s">
        <v>86</v>
      </c>
      <c r="AV363" s="12" t="s">
        <v>86</v>
      </c>
      <c r="AW363" s="12" t="s">
        <v>37</v>
      </c>
      <c r="AX363" s="12" t="s">
        <v>76</v>
      </c>
      <c r="AY363" s="149" t="s">
        <v>149</v>
      </c>
    </row>
    <row r="364" spans="2:65" s="13" customFormat="1" ht="10.199999999999999">
      <c r="B364" s="158"/>
      <c r="D364" s="141" t="s">
        <v>234</v>
      </c>
      <c r="E364" s="159" t="s">
        <v>19</v>
      </c>
      <c r="F364" s="160" t="s">
        <v>299</v>
      </c>
      <c r="H364" s="161">
        <v>49.226999999999997</v>
      </c>
      <c r="I364" s="162"/>
      <c r="L364" s="158"/>
      <c r="M364" s="163"/>
      <c r="T364" s="164"/>
      <c r="AT364" s="159" t="s">
        <v>234</v>
      </c>
      <c r="AU364" s="159" t="s">
        <v>86</v>
      </c>
      <c r="AV364" s="13" t="s">
        <v>172</v>
      </c>
      <c r="AW364" s="13" t="s">
        <v>37</v>
      </c>
      <c r="AX364" s="13" t="s">
        <v>84</v>
      </c>
      <c r="AY364" s="159" t="s">
        <v>149</v>
      </c>
    </row>
    <row r="365" spans="2:65" s="1" customFormat="1" ht="24.15" customHeight="1">
      <c r="B365" s="31"/>
      <c r="C365" s="127" t="s">
        <v>535</v>
      </c>
      <c r="D365" s="127" t="s">
        <v>152</v>
      </c>
      <c r="E365" s="128" t="s">
        <v>904</v>
      </c>
      <c r="F365" s="129" t="s">
        <v>905</v>
      </c>
      <c r="G365" s="130" t="s">
        <v>288</v>
      </c>
      <c r="H365" s="131">
        <v>1818.07</v>
      </c>
      <c r="I365" s="132"/>
      <c r="J365" s="133">
        <f>ROUND(I365*H365,2)</f>
        <v>0</v>
      </c>
      <c r="K365" s="134"/>
      <c r="L365" s="31"/>
      <c r="M365" s="135" t="s">
        <v>19</v>
      </c>
      <c r="N365" s="136" t="s">
        <v>47</v>
      </c>
      <c r="P365" s="137">
        <f>O365*H365</f>
        <v>0</v>
      </c>
      <c r="Q365" s="137">
        <v>0</v>
      </c>
      <c r="R365" s="137">
        <f>Q365*H365</f>
        <v>0</v>
      </c>
      <c r="S365" s="137">
        <v>0</v>
      </c>
      <c r="T365" s="138">
        <f>S365*H365</f>
        <v>0</v>
      </c>
      <c r="AR365" s="139" t="s">
        <v>172</v>
      </c>
      <c r="AT365" s="139" t="s">
        <v>152</v>
      </c>
      <c r="AU365" s="139" t="s">
        <v>86</v>
      </c>
      <c r="AY365" s="16" t="s">
        <v>149</v>
      </c>
      <c r="BE365" s="140">
        <f>IF(N365="základní",J365,0)</f>
        <v>0</v>
      </c>
      <c r="BF365" s="140">
        <f>IF(N365="snížená",J365,0)</f>
        <v>0</v>
      </c>
      <c r="BG365" s="140">
        <f>IF(N365="zákl. přenesená",J365,0)</f>
        <v>0</v>
      </c>
      <c r="BH365" s="140">
        <f>IF(N365="sníž. přenesená",J365,0)</f>
        <v>0</v>
      </c>
      <c r="BI365" s="140">
        <f>IF(N365="nulová",J365,0)</f>
        <v>0</v>
      </c>
      <c r="BJ365" s="16" t="s">
        <v>84</v>
      </c>
      <c r="BK365" s="140">
        <f>ROUND(I365*H365,2)</f>
        <v>0</v>
      </c>
      <c r="BL365" s="16" t="s">
        <v>172</v>
      </c>
      <c r="BM365" s="139" t="s">
        <v>906</v>
      </c>
    </row>
    <row r="366" spans="2:65" s="1" customFormat="1" ht="17.399999999999999">
      <c r="B366" s="31"/>
      <c r="D366" s="141" t="s">
        <v>157</v>
      </c>
      <c r="F366" s="142" t="s">
        <v>907</v>
      </c>
      <c r="I366" s="143"/>
      <c r="L366" s="31"/>
      <c r="M366" s="144"/>
      <c r="T366" s="52"/>
      <c r="AT366" s="16" t="s">
        <v>157</v>
      </c>
      <c r="AU366" s="16" t="s">
        <v>86</v>
      </c>
    </row>
    <row r="367" spans="2:65" s="1" customFormat="1" ht="10.199999999999999">
      <c r="B367" s="31"/>
      <c r="D367" s="145" t="s">
        <v>158</v>
      </c>
      <c r="F367" s="146" t="s">
        <v>908</v>
      </c>
      <c r="I367" s="143"/>
      <c r="L367" s="31"/>
      <c r="M367" s="144"/>
      <c r="T367" s="52"/>
      <c r="AT367" s="16" t="s">
        <v>158</v>
      </c>
      <c r="AU367" s="16" t="s">
        <v>86</v>
      </c>
    </row>
    <row r="368" spans="2:65" s="1" customFormat="1" ht="27">
      <c r="B368" s="31"/>
      <c r="D368" s="141" t="s">
        <v>160</v>
      </c>
      <c r="F368" s="147" t="s">
        <v>909</v>
      </c>
      <c r="I368" s="143"/>
      <c r="L368" s="31"/>
      <c r="M368" s="144"/>
      <c r="T368" s="52"/>
      <c r="AT368" s="16" t="s">
        <v>160</v>
      </c>
      <c r="AU368" s="16" t="s">
        <v>86</v>
      </c>
    </row>
    <row r="369" spans="2:65" s="12" customFormat="1" ht="10.199999999999999">
      <c r="B369" s="148"/>
      <c r="D369" s="141" t="s">
        <v>234</v>
      </c>
      <c r="E369" s="149" t="s">
        <v>19</v>
      </c>
      <c r="F369" s="150" t="s">
        <v>841</v>
      </c>
      <c r="H369" s="151">
        <v>68.218000000000004</v>
      </c>
      <c r="I369" s="152"/>
      <c r="L369" s="148"/>
      <c r="M369" s="153"/>
      <c r="T369" s="154"/>
      <c r="AT369" s="149" t="s">
        <v>234</v>
      </c>
      <c r="AU369" s="149" t="s">
        <v>86</v>
      </c>
      <c r="AV369" s="12" t="s">
        <v>86</v>
      </c>
      <c r="AW369" s="12" t="s">
        <v>37</v>
      </c>
      <c r="AX369" s="12" t="s">
        <v>76</v>
      </c>
      <c r="AY369" s="149" t="s">
        <v>149</v>
      </c>
    </row>
    <row r="370" spans="2:65" s="12" customFormat="1" ht="10.199999999999999">
      <c r="B370" s="148"/>
      <c r="D370" s="141" t="s">
        <v>234</v>
      </c>
      <c r="E370" s="149" t="s">
        <v>19</v>
      </c>
      <c r="F370" s="150" t="s">
        <v>842</v>
      </c>
      <c r="H370" s="151">
        <v>1032.085</v>
      </c>
      <c r="I370" s="152"/>
      <c r="L370" s="148"/>
      <c r="M370" s="153"/>
      <c r="T370" s="154"/>
      <c r="AT370" s="149" t="s">
        <v>234</v>
      </c>
      <c r="AU370" s="149" t="s">
        <v>86</v>
      </c>
      <c r="AV370" s="12" t="s">
        <v>86</v>
      </c>
      <c r="AW370" s="12" t="s">
        <v>37</v>
      </c>
      <c r="AX370" s="12" t="s">
        <v>76</v>
      </c>
      <c r="AY370" s="149" t="s">
        <v>149</v>
      </c>
    </row>
    <row r="371" spans="2:65" s="12" customFormat="1" ht="10.199999999999999">
      <c r="B371" s="148"/>
      <c r="D371" s="141" t="s">
        <v>234</v>
      </c>
      <c r="E371" s="149" t="s">
        <v>19</v>
      </c>
      <c r="F371" s="150" t="s">
        <v>843</v>
      </c>
      <c r="H371" s="151">
        <v>628.57799999999997</v>
      </c>
      <c r="I371" s="152"/>
      <c r="L371" s="148"/>
      <c r="M371" s="153"/>
      <c r="T371" s="154"/>
      <c r="AT371" s="149" t="s">
        <v>234</v>
      </c>
      <c r="AU371" s="149" t="s">
        <v>86</v>
      </c>
      <c r="AV371" s="12" t="s">
        <v>86</v>
      </c>
      <c r="AW371" s="12" t="s">
        <v>37</v>
      </c>
      <c r="AX371" s="12" t="s">
        <v>76</v>
      </c>
      <c r="AY371" s="149" t="s">
        <v>149</v>
      </c>
    </row>
    <row r="372" spans="2:65" s="12" customFormat="1" ht="10.199999999999999">
      <c r="B372" s="148"/>
      <c r="D372" s="141" t="s">
        <v>234</v>
      </c>
      <c r="E372" s="149" t="s">
        <v>19</v>
      </c>
      <c r="F372" s="150" t="s">
        <v>844</v>
      </c>
      <c r="H372" s="151">
        <v>73.409000000000006</v>
      </c>
      <c r="I372" s="152"/>
      <c r="L372" s="148"/>
      <c r="M372" s="153"/>
      <c r="T372" s="154"/>
      <c r="AT372" s="149" t="s">
        <v>234</v>
      </c>
      <c r="AU372" s="149" t="s">
        <v>86</v>
      </c>
      <c r="AV372" s="12" t="s">
        <v>86</v>
      </c>
      <c r="AW372" s="12" t="s">
        <v>37</v>
      </c>
      <c r="AX372" s="12" t="s">
        <v>76</v>
      </c>
      <c r="AY372" s="149" t="s">
        <v>149</v>
      </c>
    </row>
    <row r="373" spans="2:65" s="12" customFormat="1" ht="10.199999999999999">
      <c r="B373" s="148"/>
      <c r="D373" s="141" t="s">
        <v>234</v>
      </c>
      <c r="E373" s="149" t="s">
        <v>19</v>
      </c>
      <c r="F373" s="150" t="s">
        <v>845</v>
      </c>
      <c r="H373" s="151">
        <v>28.521000000000001</v>
      </c>
      <c r="I373" s="152"/>
      <c r="L373" s="148"/>
      <c r="M373" s="153"/>
      <c r="T373" s="154"/>
      <c r="AT373" s="149" t="s">
        <v>234</v>
      </c>
      <c r="AU373" s="149" t="s">
        <v>86</v>
      </c>
      <c r="AV373" s="12" t="s">
        <v>86</v>
      </c>
      <c r="AW373" s="12" t="s">
        <v>37</v>
      </c>
      <c r="AX373" s="12" t="s">
        <v>76</v>
      </c>
      <c r="AY373" s="149" t="s">
        <v>149</v>
      </c>
    </row>
    <row r="374" spans="2:65" s="12" customFormat="1" ht="10.199999999999999">
      <c r="B374" s="148"/>
      <c r="D374" s="141" t="s">
        <v>234</v>
      </c>
      <c r="E374" s="149" t="s">
        <v>19</v>
      </c>
      <c r="F374" s="150" t="s">
        <v>846</v>
      </c>
      <c r="H374" s="151">
        <v>-12.741</v>
      </c>
      <c r="I374" s="152"/>
      <c r="L374" s="148"/>
      <c r="M374" s="153"/>
      <c r="T374" s="154"/>
      <c r="AT374" s="149" t="s">
        <v>234</v>
      </c>
      <c r="AU374" s="149" t="s">
        <v>86</v>
      </c>
      <c r="AV374" s="12" t="s">
        <v>86</v>
      </c>
      <c r="AW374" s="12" t="s">
        <v>37</v>
      </c>
      <c r="AX374" s="12" t="s">
        <v>76</v>
      </c>
      <c r="AY374" s="149" t="s">
        <v>149</v>
      </c>
    </row>
    <row r="375" spans="2:65" s="13" customFormat="1" ht="10.199999999999999">
      <c r="B375" s="158"/>
      <c r="D375" s="141" t="s">
        <v>234</v>
      </c>
      <c r="E375" s="159" t="s">
        <v>19</v>
      </c>
      <c r="F375" s="160" t="s">
        <v>299</v>
      </c>
      <c r="H375" s="161">
        <v>1818.07</v>
      </c>
      <c r="I375" s="162"/>
      <c r="L375" s="158"/>
      <c r="M375" s="163"/>
      <c r="T375" s="164"/>
      <c r="AT375" s="159" t="s">
        <v>234</v>
      </c>
      <c r="AU375" s="159" t="s">
        <v>86</v>
      </c>
      <c r="AV375" s="13" t="s">
        <v>172</v>
      </c>
      <c r="AW375" s="13" t="s">
        <v>37</v>
      </c>
      <c r="AX375" s="13" t="s">
        <v>84</v>
      </c>
      <c r="AY375" s="159" t="s">
        <v>149</v>
      </c>
    </row>
    <row r="376" spans="2:65" s="1" customFormat="1" ht="24.15" customHeight="1">
      <c r="B376" s="31"/>
      <c r="C376" s="127" t="s">
        <v>543</v>
      </c>
      <c r="D376" s="127" t="s">
        <v>152</v>
      </c>
      <c r="E376" s="128" t="s">
        <v>910</v>
      </c>
      <c r="F376" s="129" t="s">
        <v>911</v>
      </c>
      <c r="G376" s="130" t="s">
        <v>288</v>
      </c>
      <c r="H376" s="131">
        <v>1836.4349999999999</v>
      </c>
      <c r="I376" s="132"/>
      <c r="J376" s="133">
        <f>ROUND(I376*H376,2)</f>
        <v>0</v>
      </c>
      <c r="K376" s="134"/>
      <c r="L376" s="31"/>
      <c r="M376" s="135" t="s">
        <v>19</v>
      </c>
      <c r="N376" s="136" t="s">
        <v>47</v>
      </c>
      <c r="P376" s="137">
        <f>O376*H376</f>
        <v>0</v>
      </c>
      <c r="Q376" s="137">
        <v>0</v>
      </c>
      <c r="R376" s="137">
        <f>Q376*H376</f>
        <v>0</v>
      </c>
      <c r="S376" s="137">
        <v>0</v>
      </c>
      <c r="T376" s="138">
        <f>S376*H376</f>
        <v>0</v>
      </c>
      <c r="AR376" s="139" t="s">
        <v>172</v>
      </c>
      <c r="AT376" s="139" t="s">
        <v>152</v>
      </c>
      <c r="AU376" s="139" t="s">
        <v>86</v>
      </c>
      <c r="AY376" s="16" t="s">
        <v>149</v>
      </c>
      <c r="BE376" s="140">
        <f>IF(N376="základní",J376,0)</f>
        <v>0</v>
      </c>
      <c r="BF376" s="140">
        <f>IF(N376="snížená",J376,0)</f>
        <v>0</v>
      </c>
      <c r="BG376" s="140">
        <f>IF(N376="zákl. přenesená",J376,0)</f>
        <v>0</v>
      </c>
      <c r="BH376" s="140">
        <f>IF(N376="sníž. přenesená",J376,0)</f>
        <v>0</v>
      </c>
      <c r="BI376" s="140">
        <f>IF(N376="nulová",J376,0)</f>
        <v>0</v>
      </c>
      <c r="BJ376" s="16" t="s">
        <v>84</v>
      </c>
      <c r="BK376" s="140">
        <f>ROUND(I376*H376,2)</f>
        <v>0</v>
      </c>
      <c r="BL376" s="16" t="s">
        <v>172</v>
      </c>
      <c r="BM376" s="139" t="s">
        <v>912</v>
      </c>
    </row>
    <row r="377" spans="2:65" s="1" customFormat="1" ht="17.399999999999999">
      <c r="B377" s="31"/>
      <c r="D377" s="141" t="s">
        <v>157</v>
      </c>
      <c r="F377" s="142" t="s">
        <v>913</v>
      </c>
      <c r="I377" s="143"/>
      <c r="L377" s="31"/>
      <c r="M377" s="144"/>
      <c r="T377" s="52"/>
      <c r="AT377" s="16" t="s">
        <v>157</v>
      </c>
      <c r="AU377" s="16" t="s">
        <v>86</v>
      </c>
    </row>
    <row r="378" spans="2:65" s="1" customFormat="1" ht="10.199999999999999">
      <c r="B378" s="31"/>
      <c r="D378" s="145" t="s">
        <v>158</v>
      </c>
      <c r="F378" s="146" t="s">
        <v>914</v>
      </c>
      <c r="I378" s="143"/>
      <c r="L378" s="31"/>
      <c r="M378" s="144"/>
      <c r="T378" s="52"/>
      <c r="AT378" s="16" t="s">
        <v>158</v>
      </c>
      <c r="AU378" s="16" t="s">
        <v>86</v>
      </c>
    </row>
    <row r="379" spans="2:65" s="1" customFormat="1" ht="27">
      <c r="B379" s="31"/>
      <c r="D379" s="141" t="s">
        <v>160</v>
      </c>
      <c r="F379" s="147" t="s">
        <v>915</v>
      </c>
      <c r="I379" s="143"/>
      <c r="L379" s="31"/>
      <c r="M379" s="144"/>
      <c r="T379" s="52"/>
      <c r="AT379" s="16" t="s">
        <v>160</v>
      </c>
      <c r="AU379" s="16" t="s">
        <v>86</v>
      </c>
    </row>
    <row r="380" spans="2:65" s="12" customFormat="1" ht="10.199999999999999">
      <c r="B380" s="148"/>
      <c r="D380" s="141" t="s">
        <v>234</v>
      </c>
      <c r="E380" s="149" t="s">
        <v>19</v>
      </c>
      <c r="F380" s="150" t="s">
        <v>888</v>
      </c>
      <c r="H380" s="151">
        <v>68.906999999999996</v>
      </c>
      <c r="I380" s="152"/>
      <c r="L380" s="148"/>
      <c r="M380" s="153"/>
      <c r="T380" s="154"/>
      <c r="AT380" s="149" t="s">
        <v>234</v>
      </c>
      <c r="AU380" s="149" t="s">
        <v>86</v>
      </c>
      <c r="AV380" s="12" t="s">
        <v>86</v>
      </c>
      <c r="AW380" s="12" t="s">
        <v>37</v>
      </c>
      <c r="AX380" s="12" t="s">
        <v>76</v>
      </c>
      <c r="AY380" s="149" t="s">
        <v>149</v>
      </c>
    </row>
    <row r="381" spans="2:65" s="12" customFormat="1" ht="10.199999999999999">
      <c r="B381" s="148"/>
      <c r="D381" s="141" t="s">
        <v>234</v>
      </c>
      <c r="E381" s="149" t="s">
        <v>19</v>
      </c>
      <c r="F381" s="150" t="s">
        <v>889</v>
      </c>
      <c r="H381" s="151">
        <v>1042.51</v>
      </c>
      <c r="I381" s="152"/>
      <c r="L381" s="148"/>
      <c r="M381" s="153"/>
      <c r="T381" s="154"/>
      <c r="AT381" s="149" t="s">
        <v>234</v>
      </c>
      <c r="AU381" s="149" t="s">
        <v>86</v>
      </c>
      <c r="AV381" s="12" t="s">
        <v>86</v>
      </c>
      <c r="AW381" s="12" t="s">
        <v>37</v>
      </c>
      <c r="AX381" s="12" t="s">
        <v>76</v>
      </c>
      <c r="AY381" s="149" t="s">
        <v>149</v>
      </c>
    </row>
    <row r="382" spans="2:65" s="12" customFormat="1" ht="10.199999999999999">
      <c r="B382" s="148"/>
      <c r="D382" s="141" t="s">
        <v>234</v>
      </c>
      <c r="E382" s="149" t="s">
        <v>19</v>
      </c>
      <c r="F382" s="150" t="s">
        <v>890</v>
      </c>
      <c r="H382" s="151">
        <v>634.928</v>
      </c>
      <c r="I382" s="152"/>
      <c r="L382" s="148"/>
      <c r="M382" s="153"/>
      <c r="T382" s="154"/>
      <c r="AT382" s="149" t="s">
        <v>234</v>
      </c>
      <c r="AU382" s="149" t="s">
        <v>86</v>
      </c>
      <c r="AV382" s="12" t="s">
        <v>86</v>
      </c>
      <c r="AW382" s="12" t="s">
        <v>37</v>
      </c>
      <c r="AX382" s="12" t="s">
        <v>76</v>
      </c>
      <c r="AY382" s="149" t="s">
        <v>149</v>
      </c>
    </row>
    <row r="383" spans="2:65" s="12" customFormat="1" ht="10.199999999999999">
      <c r="B383" s="148"/>
      <c r="D383" s="141" t="s">
        <v>234</v>
      </c>
      <c r="E383" s="149" t="s">
        <v>19</v>
      </c>
      <c r="F383" s="150" t="s">
        <v>891</v>
      </c>
      <c r="H383" s="151">
        <v>74.150999999999996</v>
      </c>
      <c r="I383" s="152"/>
      <c r="L383" s="148"/>
      <c r="M383" s="153"/>
      <c r="T383" s="154"/>
      <c r="AT383" s="149" t="s">
        <v>234</v>
      </c>
      <c r="AU383" s="149" t="s">
        <v>86</v>
      </c>
      <c r="AV383" s="12" t="s">
        <v>86</v>
      </c>
      <c r="AW383" s="12" t="s">
        <v>37</v>
      </c>
      <c r="AX383" s="12" t="s">
        <v>76</v>
      </c>
      <c r="AY383" s="149" t="s">
        <v>149</v>
      </c>
    </row>
    <row r="384" spans="2:65" s="12" customFormat="1" ht="10.199999999999999">
      <c r="B384" s="148"/>
      <c r="D384" s="141" t="s">
        <v>234</v>
      </c>
      <c r="E384" s="149" t="s">
        <v>19</v>
      </c>
      <c r="F384" s="150" t="s">
        <v>892</v>
      </c>
      <c r="H384" s="151">
        <v>28.809000000000001</v>
      </c>
      <c r="I384" s="152"/>
      <c r="L384" s="148"/>
      <c r="M384" s="153"/>
      <c r="T384" s="154"/>
      <c r="AT384" s="149" t="s">
        <v>234</v>
      </c>
      <c r="AU384" s="149" t="s">
        <v>86</v>
      </c>
      <c r="AV384" s="12" t="s">
        <v>86</v>
      </c>
      <c r="AW384" s="12" t="s">
        <v>37</v>
      </c>
      <c r="AX384" s="12" t="s">
        <v>76</v>
      </c>
      <c r="AY384" s="149" t="s">
        <v>149</v>
      </c>
    </row>
    <row r="385" spans="2:65" s="12" customFormat="1" ht="10.199999999999999">
      <c r="B385" s="148"/>
      <c r="D385" s="141" t="s">
        <v>234</v>
      </c>
      <c r="E385" s="149" t="s">
        <v>19</v>
      </c>
      <c r="F385" s="150" t="s">
        <v>893</v>
      </c>
      <c r="H385" s="151">
        <v>-12.87</v>
      </c>
      <c r="I385" s="152"/>
      <c r="L385" s="148"/>
      <c r="M385" s="153"/>
      <c r="T385" s="154"/>
      <c r="AT385" s="149" t="s">
        <v>234</v>
      </c>
      <c r="AU385" s="149" t="s">
        <v>86</v>
      </c>
      <c r="AV385" s="12" t="s">
        <v>86</v>
      </c>
      <c r="AW385" s="12" t="s">
        <v>37</v>
      </c>
      <c r="AX385" s="12" t="s">
        <v>76</v>
      </c>
      <c r="AY385" s="149" t="s">
        <v>149</v>
      </c>
    </row>
    <row r="386" spans="2:65" s="13" customFormat="1" ht="10.199999999999999">
      <c r="B386" s="158"/>
      <c r="D386" s="141" t="s">
        <v>234</v>
      </c>
      <c r="E386" s="159" t="s">
        <v>19</v>
      </c>
      <c r="F386" s="160" t="s">
        <v>299</v>
      </c>
      <c r="H386" s="161">
        <v>1836.4349999999999</v>
      </c>
      <c r="I386" s="162"/>
      <c r="L386" s="158"/>
      <c r="M386" s="163"/>
      <c r="T386" s="164"/>
      <c r="AT386" s="159" t="s">
        <v>234</v>
      </c>
      <c r="AU386" s="159" t="s">
        <v>86</v>
      </c>
      <c r="AV386" s="13" t="s">
        <v>172</v>
      </c>
      <c r="AW386" s="13" t="s">
        <v>37</v>
      </c>
      <c r="AX386" s="13" t="s">
        <v>84</v>
      </c>
      <c r="AY386" s="159" t="s">
        <v>149</v>
      </c>
    </row>
    <row r="387" spans="2:65" s="1" customFormat="1" ht="33" customHeight="1">
      <c r="B387" s="31"/>
      <c r="C387" s="127" t="s">
        <v>553</v>
      </c>
      <c r="D387" s="127" t="s">
        <v>152</v>
      </c>
      <c r="E387" s="128" t="s">
        <v>916</v>
      </c>
      <c r="F387" s="129" t="s">
        <v>917</v>
      </c>
      <c r="G387" s="130" t="s">
        <v>288</v>
      </c>
      <c r="H387" s="131">
        <v>1854.9839999999999</v>
      </c>
      <c r="I387" s="132"/>
      <c r="J387" s="133">
        <f>ROUND(I387*H387,2)</f>
        <v>0</v>
      </c>
      <c r="K387" s="134"/>
      <c r="L387" s="31"/>
      <c r="M387" s="135" t="s">
        <v>19</v>
      </c>
      <c r="N387" s="136" t="s">
        <v>47</v>
      </c>
      <c r="P387" s="137">
        <f>O387*H387</f>
        <v>0</v>
      </c>
      <c r="Q387" s="137">
        <v>0</v>
      </c>
      <c r="R387" s="137">
        <f>Q387*H387</f>
        <v>0</v>
      </c>
      <c r="S387" s="137">
        <v>0</v>
      </c>
      <c r="T387" s="138">
        <f>S387*H387</f>
        <v>0</v>
      </c>
      <c r="AR387" s="139" t="s">
        <v>172</v>
      </c>
      <c r="AT387" s="139" t="s">
        <v>152</v>
      </c>
      <c r="AU387" s="139" t="s">
        <v>86</v>
      </c>
      <c r="AY387" s="16" t="s">
        <v>149</v>
      </c>
      <c r="BE387" s="140">
        <f>IF(N387="základní",J387,0)</f>
        <v>0</v>
      </c>
      <c r="BF387" s="140">
        <f>IF(N387="snížená",J387,0)</f>
        <v>0</v>
      </c>
      <c r="BG387" s="140">
        <f>IF(N387="zákl. přenesená",J387,0)</f>
        <v>0</v>
      </c>
      <c r="BH387" s="140">
        <f>IF(N387="sníž. přenesená",J387,0)</f>
        <v>0</v>
      </c>
      <c r="BI387" s="140">
        <f>IF(N387="nulová",J387,0)</f>
        <v>0</v>
      </c>
      <c r="BJ387" s="16" t="s">
        <v>84</v>
      </c>
      <c r="BK387" s="140">
        <f>ROUND(I387*H387,2)</f>
        <v>0</v>
      </c>
      <c r="BL387" s="16" t="s">
        <v>172</v>
      </c>
      <c r="BM387" s="139" t="s">
        <v>918</v>
      </c>
    </row>
    <row r="388" spans="2:65" s="1" customFormat="1" ht="26.1">
      <c r="B388" s="31"/>
      <c r="D388" s="141" t="s">
        <v>157</v>
      </c>
      <c r="F388" s="142" t="s">
        <v>919</v>
      </c>
      <c r="I388" s="143"/>
      <c r="L388" s="31"/>
      <c r="M388" s="144"/>
      <c r="T388" s="52"/>
      <c r="AT388" s="16" t="s">
        <v>157</v>
      </c>
      <c r="AU388" s="16" t="s">
        <v>86</v>
      </c>
    </row>
    <row r="389" spans="2:65" s="1" customFormat="1" ht="10.199999999999999">
      <c r="B389" s="31"/>
      <c r="D389" s="145" t="s">
        <v>158</v>
      </c>
      <c r="F389" s="146" t="s">
        <v>920</v>
      </c>
      <c r="I389" s="143"/>
      <c r="L389" s="31"/>
      <c r="M389" s="144"/>
      <c r="T389" s="52"/>
      <c r="AT389" s="16" t="s">
        <v>158</v>
      </c>
      <c r="AU389" s="16" t="s">
        <v>86</v>
      </c>
    </row>
    <row r="390" spans="2:65" s="1" customFormat="1" ht="27">
      <c r="B390" s="31"/>
      <c r="D390" s="141" t="s">
        <v>160</v>
      </c>
      <c r="F390" s="147" t="s">
        <v>921</v>
      </c>
      <c r="I390" s="143"/>
      <c r="L390" s="31"/>
      <c r="M390" s="144"/>
      <c r="T390" s="52"/>
      <c r="AT390" s="16" t="s">
        <v>160</v>
      </c>
      <c r="AU390" s="16" t="s">
        <v>86</v>
      </c>
    </row>
    <row r="391" spans="2:65" s="12" customFormat="1" ht="10.199999999999999">
      <c r="B391" s="148"/>
      <c r="D391" s="141" t="s">
        <v>234</v>
      </c>
      <c r="E391" s="149" t="s">
        <v>19</v>
      </c>
      <c r="F391" s="150" t="s">
        <v>922</v>
      </c>
      <c r="H391" s="151">
        <v>69.602999999999994</v>
      </c>
      <c r="I391" s="152"/>
      <c r="L391" s="148"/>
      <c r="M391" s="153"/>
      <c r="T391" s="154"/>
      <c r="AT391" s="149" t="s">
        <v>234</v>
      </c>
      <c r="AU391" s="149" t="s">
        <v>86</v>
      </c>
      <c r="AV391" s="12" t="s">
        <v>86</v>
      </c>
      <c r="AW391" s="12" t="s">
        <v>37</v>
      </c>
      <c r="AX391" s="12" t="s">
        <v>76</v>
      </c>
      <c r="AY391" s="149" t="s">
        <v>149</v>
      </c>
    </row>
    <row r="392" spans="2:65" s="12" customFormat="1" ht="10.199999999999999">
      <c r="B392" s="148"/>
      <c r="D392" s="141" t="s">
        <v>234</v>
      </c>
      <c r="E392" s="149" t="s">
        <v>19</v>
      </c>
      <c r="F392" s="150" t="s">
        <v>923</v>
      </c>
      <c r="H392" s="151">
        <v>1053.04</v>
      </c>
      <c r="I392" s="152"/>
      <c r="L392" s="148"/>
      <c r="M392" s="153"/>
      <c r="T392" s="154"/>
      <c r="AT392" s="149" t="s">
        <v>234</v>
      </c>
      <c r="AU392" s="149" t="s">
        <v>86</v>
      </c>
      <c r="AV392" s="12" t="s">
        <v>86</v>
      </c>
      <c r="AW392" s="12" t="s">
        <v>37</v>
      </c>
      <c r="AX392" s="12" t="s">
        <v>76</v>
      </c>
      <c r="AY392" s="149" t="s">
        <v>149</v>
      </c>
    </row>
    <row r="393" spans="2:65" s="12" customFormat="1" ht="10.199999999999999">
      <c r="B393" s="148"/>
      <c r="D393" s="141" t="s">
        <v>234</v>
      </c>
      <c r="E393" s="149" t="s">
        <v>19</v>
      </c>
      <c r="F393" s="150" t="s">
        <v>924</v>
      </c>
      <c r="H393" s="151">
        <v>641.34100000000001</v>
      </c>
      <c r="I393" s="152"/>
      <c r="L393" s="148"/>
      <c r="M393" s="153"/>
      <c r="T393" s="154"/>
      <c r="AT393" s="149" t="s">
        <v>234</v>
      </c>
      <c r="AU393" s="149" t="s">
        <v>86</v>
      </c>
      <c r="AV393" s="12" t="s">
        <v>86</v>
      </c>
      <c r="AW393" s="12" t="s">
        <v>37</v>
      </c>
      <c r="AX393" s="12" t="s">
        <v>76</v>
      </c>
      <c r="AY393" s="149" t="s">
        <v>149</v>
      </c>
    </row>
    <row r="394" spans="2:65" s="12" customFormat="1" ht="10.199999999999999">
      <c r="B394" s="148"/>
      <c r="D394" s="141" t="s">
        <v>234</v>
      </c>
      <c r="E394" s="149" t="s">
        <v>19</v>
      </c>
      <c r="F394" s="150" t="s">
        <v>925</v>
      </c>
      <c r="H394" s="151">
        <v>74.900000000000006</v>
      </c>
      <c r="I394" s="152"/>
      <c r="L394" s="148"/>
      <c r="M394" s="153"/>
      <c r="T394" s="154"/>
      <c r="AT394" s="149" t="s">
        <v>234</v>
      </c>
      <c r="AU394" s="149" t="s">
        <v>86</v>
      </c>
      <c r="AV394" s="12" t="s">
        <v>86</v>
      </c>
      <c r="AW394" s="12" t="s">
        <v>37</v>
      </c>
      <c r="AX394" s="12" t="s">
        <v>76</v>
      </c>
      <c r="AY394" s="149" t="s">
        <v>149</v>
      </c>
    </row>
    <row r="395" spans="2:65" s="12" customFormat="1" ht="10.199999999999999">
      <c r="B395" s="148"/>
      <c r="D395" s="141" t="s">
        <v>234</v>
      </c>
      <c r="E395" s="149" t="s">
        <v>19</v>
      </c>
      <c r="F395" s="150" t="s">
        <v>926</v>
      </c>
      <c r="H395" s="151">
        <v>29.1</v>
      </c>
      <c r="I395" s="152"/>
      <c r="L395" s="148"/>
      <c r="M395" s="153"/>
      <c r="T395" s="154"/>
      <c r="AT395" s="149" t="s">
        <v>234</v>
      </c>
      <c r="AU395" s="149" t="s">
        <v>86</v>
      </c>
      <c r="AV395" s="12" t="s">
        <v>86</v>
      </c>
      <c r="AW395" s="12" t="s">
        <v>37</v>
      </c>
      <c r="AX395" s="12" t="s">
        <v>76</v>
      </c>
      <c r="AY395" s="149" t="s">
        <v>149</v>
      </c>
    </row>
    <row r="396" spans="2:65" s="12" customFormat="1" ht="10.199999999999999">
      <c r="B396" s="148"/>
      <c r="D396" s="141" t="s">
        <v>234</v>
      </c>
      <c r="E396" s="149" t="s">
        <v>19</v>
      </c>
      <c r="F396" s="150" t="s">
        <v>927</v>
      </c>
      <c r="H396" s="151">
        <v>-13</v>
      </c>
      <c r="I396" s="152"/>
      <c r="L396" s="148"/>
      <c r="M396" s="153"/>
      <c r="T396" s="154"/>
      <c r="AT396" s="149" t="s">
        <v>234</v>
      </c>
      <c r="AU396" s="149" t="s">
        <v>86</v>
      </c>
      <c r="AV396" s="12" t="s">
        <v>86</v>
      </c>
      <c r="AW396" s="12" t="s">
        <v>37</v>
      </c>
      <c r="AX396" s="12" t="s">
        <v>76</v>
      </c>
      <c r="AY396" s="149" t="s">
        <v>149</v>
      </c>
    </row>
    <row r="397" spans="2:65" s="13" customFormat="1" ht="10.199999999999999">
      <c r="B397" s="158"/>
      <c r="D397" s="141" t="s">
        <v>234</v>
      </c>
      <c r="E397" s="159" t="s">
        <v>19</v>
      </c>
      <c r="F397" s="160" t="s">
        <v>299</v>
      </c>
      <c r="H397" s="161">
        <v>1854.9839999999999</v>
      </c>
      <c r="I397" s="162"/>
      <c r="L397" s="158"/>
      <c r="M397" s="163"/>
      <c r="T397" s="164"/>
      <c r="AT397" s="159" t="s">
        <v>234</v>
      </c>
      <c r="AU397" s="159" t="s">
        <v>86</v>
      </c>
      <c r="AV397" s="13" t="s">
        <v>172</v>
      </c>
      <c r="AW397" s="13" t="s">
        <v>37</v>
      </c>
      <c r="AX397" s="13" t="s">
        <v>84</v>
      </c>
      <c r="AY397" s="159" t="s">
        <v>149</v>
      </c>
    </row>
    <row r="398" spans="2:65" s="1" customFormat="1" ht="24.15" customHeight="1">
      <c r="B398" s="31"/>
      <c r="C398" s="127" t="s">
        <v>561</v>
      </c>
      <c r="D398" s="127" t="s">
        <v>152</v>
      </c>
      <c r="E398" s="128" t="s">
        <v>928</v>
      </c>
      <c r="F398" s="129" t="s">
        <v>929</v>
      </c>
      <c r="G398" s="130" t="s">
        <v>288</v>
      </c>
      <c r="H398" s="131">
        <v>27</v>
      </c>
      <c r="I398" s="132"/>
      <c r="J398" s="133">
        <f>ROUND(I398*H398,2)</f>
        <v>0</v>
      </c>
      <c r="K398" s="134"/>
      <c r="L398" s="31"/>
      <c r="M398" s="135" t="s">
        <v>19</v>
      </c>
      <c r="N398" s="136" t="s">
        <v>47</v>
      </c>
      <c r="P398" s="137">
        <f>O398*H398</f>
        <v>0</v>
      </c>
      <c r="Q398" s="137">
        <v>0.19536000000000001</v>
      </c>
      <c r="R398" s="137">
        <f>Q398*H398</f>
        <v>5.2747200000000003</v>
      </c>
      <c r="S398" s="137">
        <v>0</v>
      </c>
      <c r="T398" s="138">
        <f>S398*H398</f>
        <v>0</v>
      </c>
      <c r="AR398" s="139" t="s">
        <v>172</v>
      </c>
      <c r="AT398" s="139" t="s">
        <v>152</v>
      </c>
      <c r="AU398" s="139" t="s">
        <v>86</v>
      </c>
      <c r="AY398" s="16" t="s">
        <v>149</v>
      </c>
      <c r="BE398" s="140">
        <f>IF(N398="základní",J398,0)</f>
        <v>0</v>
      </c>
      <c r="BF398" s="140">
        <f>IF(N398="snížená",J398,0)</f>
        <v>0</v>
      </c>
      <c r="BG398" s="140">
        <f>IF(N398="zákl. přenesená",J398,0)</f>
        <v>0</v>
      </c>
      <c r="BH398" s="140">
        <f>IF(N398="sníž. přenesená",J398,0)</f>
        <v>0</v>
      </c>
      <c r="BI398" s="140">
        <f>IF(N398="nulová",J398,0)</f>
        <v>0</v>
      </c>
      <c r="BJ398" s="16" t="s">
        <v>84</v>
      </c>
      <c r="BK398" s="140">
        <f>ROUND(I398*H398,2)</f>
        <v>0</v>
      </c>
      <c r="BL398" s="16" t="s">
        <v>172</v>
      </c>
      <c r="BM398" s="139" t="s">
        <v>930</v>
      </c>
    </row>
    <row r="399" spans="2:65" s="1" customFormat="1" ht="26.1">
      <c r="B399" s="31"/>
      <c r="D399" s="141" t="s">
        <v>157</v>
      </c>
      <c r="F399" s="142" t="s">
        <v>931</v>
      </c>
      <c r="I399" s="143"/>
      <c r="L399" s="31"/>
      <c r="M399" s="144"/>
      <c r="T399" s="52"/>
      <c r="AT399" s="16" t="s">
        <v>157</v>
      </c>
      <c r="AU399" s="16" t="s">
        <v>86</v>
      </c>
    </row>
    <row r="400" spans="2:65" s="1" customFormat="1" ht="10.199999999999999">
      <c r="B400" s="31"/>
      <c r="D400" s="145" t="s">
        <v>158</v>
      </c>
      <c r="F400" s="146" t="s">
        <v>932</v>
      </c>
      <c r="I400" s="143"/>
      <c r="L400" s="31"/>
      <c r="M400" s="144"/>
      <c r="T400" s="52"/>
      <c r="AT400" s="16" t="s">
        <v>158</v>
      </c>
      <c r="AU400" s="16" t="s">
        <v>86</v>
      </c>
    </row>
    <row r="401" spans="2:65" s="1" customFormat="1" ht="27">
      <c r="B401" s="31"/>
      <c r="D401" s="141" t="s">
        <v>160</v>
      </c>
      <c r="F401" s="147" t="s">
        <v>933</v>
      </c>
      <c r="I401" s="143"/>
      <c r="L401" s="31"/>
      <c r="M401" s="144"/>
      <c r="T401" s="52"/>
      <c r="AT401" s="16" t="s">
        <v>160</v>
      </c>
      <c r="AU401" s="16" t="s">
        <v>86</v>
      </c>
    </row>
    <row r="402" spans="2:65" s="12" customFormat="1" ht="10.199999999999999">
      <c r="B402" s="148"/>
      <c r="D402" s="141" t="s">
        <v>234</v>
      </c>
      <c r="E402" s="149" t="s">
        <v>19</v>
      </c>
      <c r="F402" s="150" t="s">
        <v>934</v>
      </c>
      <c r="H402" s="151">
        <v>27</v>
      </c>
      <c r="I402" s="152"/>
      <c r="L402" s="148"/>
      <c r="M402" s="153"/>
      <c r="T402" s="154"/>
      <c r="AT402" s="149" t="s">
        <v>234</v>
      </c>
      <c r="AU402" s="149" t="s">
        <v>86</v>
      </c>
      <c r="AV402" s="12" t="s">
        <v>86</v>
      </c>
      <c r="AW402" s="12" t="s">
        <v>37</v>
      </c>
      <c r="AX402" s="12" t="s">
        <v>84</v>
      </c>
      <c r="AY402" s="149" t="s">
        <v>149</v>
      </c>
    </row>
    <row r="403" spans="2:65" s="1" customFormat="1" ht="16.5" customHeight="1">
      <c r="B403" s="31"/>
      <c r="C403" s="169" t="s">
        <v>571</v>
      </c>
      <c r="D403" s="169" t="s">
        <v>683</v>
      </c>
      <c r="E403" s="170" t="s">
        <v>935</v>
      </c>
      <c r="F403" s="171" t="s">
        <v>936</v>
      </c>
      <c r="G403" s="172" t="s">
        <v>288</v>
      </c>
      <c r="H403" s="173">
        <v>27.27</v>
      </c>
      <c r="I403" s="174"/>
      <c r="J403" s="175">
        <f>ROUND(I403*H403,2)</f>
        <v>0</v>
      </c>
      <c r="K403" s="176"/>
      <c r="L403" s="177"/>
      <c r="M403" s="178" t="s">
        <v>19</v>
      </c>
      <c r="N403" s="179" t="s">
        <v>47</v>
      </c>
      <c r="P403" s="137">
        <f>O403*H403</f>
        <v>0</v>
      </c>
      <c r="Q403" s="137">
        <v>0.41699999999999998</v>
      </c>
      <c r="R403" s="137">
        <f>Q403*H403</f>
        <v>11.371589999999999</v>
      </c>
      <c r="S403" s="137">
        <v>0</v>
      </c>
      <c r="T403" s="138">
        <f>S403*H403</f>
        <v>0</v>
      </c>
      <c r="AR403" s="139" t="s">
        <v>194</v>
      </c>
      <c r="AT403" s="139" t="s">
        <v>683</v>
      </c>
      <c r="AU403" s="139" t="s">
        <v>86</v>
      </c>
      <c r="AY403" s="16" t="s">
        <v>149</v>
      </c>
      <c r="BE403" s="140">
        <f>IF(N403="základní",J403,0)</f>
        <v>0</v>
      </c>
      <c r="BF403" s="140">
        <f>IF(N403="snížená",J403,0)</f>
        <v>0</v>
      </c>
      <c r="BG403" s="140">
        <f>IF(N403="zákl. přenesená",J403,0)</f>
        <v>0</v>
      </c>
      <c r="BH403" s="140">
        <f>IF(N403="sníž. přenesená",J403,0)</f>
        <v>0</v>
      </c>
      <c r="BI403" s="140">
        <f>IF(N403="nulová",J403,0)</f>
        <v>0</v>
      </c>
      <c r="BJ403" s="16" t="s">
        <v>84</v>
      </c>
      <c r="BK403" s="140">
        <f>ROUND(I403*H403,2)</f>
        <v>0</v>
      </c>
      <c r="BL403" s="16" t="s">
        <v>172</v>
      </c>
      <c r="BM403" s="139" t="s">
        <v>937</v>
      </c>
    </row>
    <row r="404" spans="2:65" s="1" customFormat="1" ht="10.199999999999999">
      <c r="B404" s="31"/>
      <c r="D404" s="141" t="s">
        <v>157</v>
      </c>
      <c r="F404" s="142" t="s">
        <v>936</v>
      </c>
      <c r="I404" s="143"/>
      <c r="L404" s="31"/>
      <c r="M404" s="144"/>
      <c r="T404" s="52"/>
      <c r="AT404" s="16" t="s">
        <v>157</v>
      </c>
      <c r="AU404" s="16" t="s">
        <v>86</v>
      </c>
    </row>
    <row r="405" spans="2:65" s="1" customFormat="1" ht="18">
      <c r="B405" s="31"/>
      <c r="D405" s="141" t="s">
        <v>160</v>
      </c>
      <c r="F405" s="147" t="s">
        <v>798</v>
      </c>
      <c r="I405" s="143"/>
      <c r="L405" s="31"/>
      <c r="M405" s="144"/>
      <c r="T405" s="52"/>
      <c r="AT405" s="16" t="s">
        <v>160</v>
      </c>
      <c r="AU405" s="16" t="s">
        <v>86</v>
      </c>
    </row>
    <row r="406" spans="2:65" s="12" customFormat="1" ht="10.199999999999999">
      <c r="B406" s="148"/>
      <c r="D406" s="141" t="s">
        <v>234</v>
      </c>
      <c r="F406" s="150" t="s">
        <v>938</v>
      </c>
      <c r="H406" s="151">
        <v>27.27</v>
      </c>
      <c r="I406" s="152"/>
      <c r="L406" s="148"/>
      <c r="M406" s="153"/>
      <c r="T406" s="154"/>
      <c r="AT406" s="149" t="s">
        <v>234</v>
      </c>
      <c r="AU406" s="149" t="s">
        <v>86</v>
      </c>
      <c r="AV406" s="12" t="s">
        <v>86</v>
      </c>
      <c r="AW406" s="12" t="s">
        <v>4</v>
      </c>
      <c r="AX406" s="12" t="s">
        <v>84</v>
      </c>
      <c r="AY406" s="149" t="s">
        <v>149</v>
      </c>
    </row>
    <row r="407" spans="2:65" s="1" customFormat="1" ht="24.15" customHeight="1">
      <c r="B407" s="31"/>
      <c r="C407" s="127" t="s">
        <v>577</v>
      </c>
      <c r="D407" s="127" t="s">
        <v>152</v>
      </c>
      <c r="E407" s="128" t="s">
        <v>939</v>
      </c>
      <c r="F407" s="129" t="s">
        <v>940</v>
      </c>
      <c r="G407" s="130" t="s">
        <v>288</v>
      </c>
      <c r="H407" s="131">
        <v>461.08699999999999</v>
      </c>
      <c r="I407" s="132"/>
      <c r="J407" s="133">
        <f>ROUND(I407*H407,2)</f>
        <v>0</v>
      </c>
      <c r="K407" s="134"/>
      <c r="L407" s="31"/>
      <c r="M407" s="135" t="s">
        <v>19</v>
      </c>
      <c r="N407" s="136" t="s">
        <v>47</v>
      </c>
      <c r="P407" s="137">
        <f>O407*H407</f>
        <v>0</v>
      </c>
      <c r="Q407" s="137">
        <v>8.9219999999999994E-2</v>
      </c>
      <c r="R407" s="137">
        <f>Q407*H407</f>
        <v>41.138182139999998</v>
      </c>
      <c r="S407" s="137">
        <v>0</v>
      </c>
      <c r="T407" s="138">
        <f>S407*H407</f>
        <v>0</v>
      </c>
      <c r="AR407" s="139" t="s">
        <v>172</v>
      </c>
      <c r="AT407" s="139" t="s">
        <v>152</v>
      </c>
      <c r="AU407" s="139" t="s">
        <v>86</v>
      </c>
      <c r="AY407" s="16" t="s">
        <v>149</v>
      </c>
      <c r="BE407" s="140">
        <f>IF(N407="základní",J407,0)</f>
        <v>0</v>
      </c>
      <c r="BF407" s="140">
        <f>IF(N407="snížená",J407,0)</f>
        <v>0</v>
      </c>
      <c r="BG407" s="140">
        <f>IF(N407="zákl. přenesená",J407,0)</f>
        <v>0</v>
      </c>
      <c r="BH407" s="140">
        <f>IF(N407="sníž. přenesená",J407,0)</f>
        <v>0</v>
      </c>
      <c r="BI407" s="140">
        <f>IF(N407="nulová",J407,0)</f>
        <v>0</v>
      </c>
      <c r="BJ407" s="16" t="s">
        <v>84</v>
      </c>
      <c r="BK407" s="140">
        <f>ROUND(I407*H407,2)</f>
        <v>0</v>
      </c>
      <c r="BL407" s="16" t="s">
        <v>172</v>
      </c>
      <c r="BM407" s="139" t="s">
        <v>941</v>
      </c>
    </row>
    <row r="408" spans="2:65" s="1" customFormat="1" ht="43.5">
      <c r="B408" s="31"/>
      <c r="D408" s="141" t="s">
        <v>157</v>
      </c>
      <c r="F408" s="142" t="s">
        <v>942</v>
      </c>
      <c r="I408" s="143"/>
      <c r="L408" s="31"/>
      <c r="M408" s="144"/>
      <c r="T408" s="52"/>
      <c r="AT408" s="16" t="s">
        <v>157</v>
      </c>
      <c r="AU408" s="16" t="s">
        <v>86</v>
      </c>
    </row>
    <row r="409" spans="2:65" s="1" customFormat="1" ht="10.199999999999999">
      <c r="B409" s="31"/>
      <c r="D409" s="145" t="s">
        <v>158</v>
      </c>
      <c r="F409" s="146" t="s">
        <v>943</v>
      </c>
      <c r="I409" s="143"/>
      <c r="L409" s="31"/>
      <c r="M409" s="144"/>
      <c r="T409" s="52"/>
      <c r="AT409" s="16" t="s">
        <v>158</v>
      </c>
      <c r="AU409" s="16" t="s">
        <v>86</v>
      </c>
    </row>
    <row r="410" spans="2:65" s="1" customFormat="1" ht="18">
      <c r="B410" s="31"/>
      <c r="D410" s="141" t="s">
        <v>160</v>
      </c>
      <c r="F410" s="147" t="s">
        <v>798</v>
      </c>
      <c r="I410" s="143"/>
      <c r="L410" s="31"/>
      <c r="M410" s="144"/>
      <c r="T410" s="52"/>
      <c r="AT410" s="16" t="s">
        <v>160</v>
      </c>
      <c r="AU410" s="16" t="s">
        <v>86</v>
      </c>
    </row>
    <row r="411" spans="2:65" s="12" customFormat="1" ht="10.199999999999999">
      <c r="B411" s="148"/>
      <c r="D411" s="141" t="s">
        <v>234</v>
      </c>
      <c r="E411" s="149" t="s">
        <v>19</v>
      </c>
      <c r="F411" s="150" t="s">
        <v>944</v>
      </c>
      <c r="H411" s="151">
        <v>461.08699999999999</v>
      </c>
      <c r="I411" s="152"/>
      <c r="L411" s="148"/>
      <c r="M411" s="153"/>
      <c r="T411" s="154"/>
      <c r="AT411" s="149" t="s">
        <v>234</v>
      </c>
      <c r="AU411" s="149" t="s">
        <v>86</v>
      </c>
      <c r="AV411" s="12" t="s">
        <v>86</v>
      </c>
      <c r="AW411" s="12" t="s">
        <v>37</v>
      </c>
      <c r="AX411" s="12" t="s">
        <v>84</v>
      </c>
      <c r="AY411" s="149" t="s">
        <v>149</v>
      </c>
    </row>
    <row r="412" spans="2:65" s="1" customFormat="1" ht="21.75" customHeight="1">
      <c r="B412" s="31"/>
      <c r="C412" s="169" t="s">
        <v>589</v>
      </c>
      <c r="D412" s="169" t="s">
        <v>683</v>
      </c>
      <c r="E412" s="170" t="s">
        <v>945</v>
      </c>
      <c r="F412" s="171" t="s">
        <v>946</v>
      </c>
      <c r="G412" s="172" t="s">
        <v>288</v>
      </c>
      <c r="H412" s="173">
        <v>410.916</v>
      </c>
      <c r="I412" s="174"/>
      <c r="J412" s="175">
        <f>ROUND(I412*H412,2)</f>
        <v>0</v>
      </c>
      <c r="K412" s="176"/>
      <c r="L412" s="177"/>
      <c r="M412" s="178" t="s">
        <v>19</v>
      </c>
      <c r="N412" s="179" t="s">
        <v>47</v>
      </c>
      <c r="P412" s="137">
        <f>O412*H412</f>
        <v>0</v>
      </c>
      <c r="Q412" s="137">
        <v>0.12</v>
      </c>
      <c r="R412" s="137">
        <f>Q412*H412</f>
        <v>49.309919999999998</v>
      </c>
      <c r="S412" s="137">
        <v>0</v>
      </c>
      <c r="T412" s="138">
        <f>S412*H412</f>
        <v>0</v>
      </c>
      <c r="AR412" s="139" t="s">
        <v>194</v>
      </c>
      <c r="AT412" s="139" t="s">
        <v>683</v>
      </c>
      <c r="AU412" s="139" t="s">
        <v>86</v>
      </c>
      <c r="AY412" s="16" t="s">
        <v>149</v>
      </c>
      <c r="BE412" s="140">
        <f>IF(N412="základní",J412,0)</f>
        <v>0</v>
      </c>
      <c r="BF412" s="140">
        <f>IF(N412="snížená",J412,0)</f>
        <v>0</v>
      </c>
      <c r="BG412" s="140">
        <f>IF(N412="zákl. přenesená",J412,0)</f>
        <v>0</v>
      </c>
      <c r="BH412" s="140">
        <f>IF(N412="sníž. přenesená",J412,0)</f>
        <v>0</v>
      </c>
      <c r="BI412" s="140">
        <f>IF(N412="nulová",J412,0)</f>
        <v>0</v>
      </c>
      <c r="BJ412" s="16" t="s">
        <v>84</v>
      </c>
      <c r="BK412" s="140">
        <f>ROUND(I412*H412,2)</f>
        <v>0</v>
      </c>
      <c r="BL412" s="16" t="s">
        <v>172</v>
      </c>
      <c r="BM412" s="139" t="s">
        <v>947</v>
      </c>
    </row>
    <row r="413" spans="2:65" s="1" customFormat="1" ht="10.199999999999999">
      <c r="B413" s="31"/>
      <c r="D413" s="141" t="s">
        <v>157</v>
      </c>
      <c r="F413" s="142" t="s">
        <v>946</v>
      </c>
      <c r="I413" s="143"/>
      <c r="L413" s="31"/>
      <c r="M413" s="144"/>
      <c r="T413" s="52"/>
      <c r="AT413" s="16" t="s">
        <v>157</v>
      </c>
      <c r="AU413" s="16" t="s">
        <v>86</v>
      </c>
    </row>
    <row r="414" spans="2:65" s="1" customFormat="1" ht="36">
      <c r="B414" s="31"/>
      <c r="D414" s="141" t="s">
        <v>160</v>
      </c>
      <c r="F414" s="147" t="s">
        <v>948</v>
      </c>
      <c r="I414" s="143"/>
      <c r="L414" s="31"/>
      <c r="M414" s="144"/>
      <c r="T414" s="52"/>
      <c r="AT414" s="16" t="s">
        <v>160</v>
      </c>
      <c r="AU414" s="16" t="s">
        <v>86</v>
      </c>
    </row>
    <row r="415" spans="2:65" s="12" customFormat="1" ht="10.199999999999999">
      <c r="B415" s="148"/>
      <c r="D415" s="141" t="s">
        <v>234</v>
      </c>
      <c r="E415" s="149" t="s">
        <v>19</v>
      </c>
      <c r="F415" s="150" t="s">
        <v>949</v>
      </c>
      <c r="H415" s="151">
        <v>12.843999999999999</v>
      </c>
      <c r="I415" s="152"/>
      <c r="L415" s="148"/>
      <c r="M415" s="153"/>
      <c r="T415" s="154"/>
      <c r="AT415" s="149" t="s">
        <v>234</v>
      </c>
      <c r="AU415" s="149" t="s">
        <v>86</v>
      </c>
      <c r="AV415" s="12" t="s">
        <v>86</v>
      </c>
      <c r="AW415" s="12" t="s">
        <v>37</v>
      </c>
      <c r="AX415" s="12" t="s">
        <v>76</v>
      </c>
      <c r="AY415" s="149" t="s">
        <v>149</v>
      </c>
    </row>
    <row r="416" spans="2:65" s="12" customFormat="1" ht="10.199999999999999">
      <c r="B416" s="148"/>
      <c r="D416" s="141" t="s">
        <v>234</v>
      </c>
      <c r="E416" s="149" t="s">
        <v>19</v>
      </c>
      <c r="F416" s="150" t="s">
        <v>950</v>
      </c>
      <c r="H416" s="151">
        <v>13.723000000000001</v>
      </c>
      <c r="I416" s="152"/>
      <c r="L416" s="148"/>
      <c r="M416" s="153"/>
      <c r="T416" s="154"/>
      <c r="AT416" s="149" t="s">
        <v>234</v>
      </c>
      <c r="AU416" s="149" t="s">
        <v>86</v>
      </c>
      <c r="AV416" s="12" t="s">
        <v>86</v>
      </c>
      <c r="AW416" s="12" t="s">
        <v>37</v>
      </c>
      <c r="AX416" s="12" t="s">
        <v>76</v>
      </c>
      <c r="AY416" s="149" t="s">
        <v>149</v>
      </c>
    </row>
    <row r="417" spans="2:65" s="12" customFormat="1" ht="10.199999999999999">
      <c r="B417" s="148"/>
      <c r="D417" s="141" t="s">
        <v>234</v>
      </c>
      <c r="E417" s="149" t="s">
        <v>19</v>
      </c>
      <c r="F417" s="150" t="s">
        <v>951</v>
      </c>
      <c r="H417" s="151">
        <v>246.53200000000001</v>
      </c>
      <c r="I417" s="152"/>
      <c r="L417" s="148"/>
      <c r="M417" s="153"/>
      <c r="T417" s="154"/>
      <c r="AT417" s="149" t="s">
        <v>234</v>
      </c>
      <c r="AU417" s="149" t="s">
        <v>86</v>
      </c>
      <c r="AV417" s="12" t="s">
        <v>86</v>
      </c>
      <c r="AW417" s="12" t="s">
        <v>37</v>
      </c>
      <c r="AX417" s="12" t="s">
        <v>76</v>
      </c>
      <c r="AY417" s="149" t="s">
        <v>149</v>
      </c>
    </row>
    <row r="418" spans="2:65" s="12" customFormat="1" ht="10.199999999999999">
      <c r="B418" s="148"/>
      <c r="D418" s="141" t="s">
        <v>234</v>
      </c>
      <c r="E418" s="149" t="s">
        <v>19</v>
      </c>
      <c r="F418" s="150" t="s">
        <v>952</v>
      </c>
      <c r="H418" s="151">
        <v>25.591000000000001</v>
      </c>
      <c r="I418" s="152"/>
      <c r="L418" s="148"/>
      <c r="M418" s="153"/>
      <c r="T418" s="154"/>
      <c r="AT418" s="149" t="s">
        <v>234</v>
      </c>
      <c r="AU418" s="149" t="s">
        <v>86</v>
      </c>
      <c r="AV418" s="12" t="s">
        <v>86</v>
      </c>
      <c r="AW418" s="12" t="s">
        <v>37</v>
      </c>
      <c r="AX418" s="12" t="s">
        <v>76</v>
      </c>
      <c r="AY418" s="149" t="s">
        <v>149</v>
      </c>
    </row>
    <row r="419" spans="2:65" s="12" customFormat="1" ht="10.199999999999999">
      <c r="B419" s="148"/>
      <c r="D419" s="141" t="s">
        <v>234</v>
      </c>
      <c r="E419" s="149" t="s">
        <v>19</v>
      </c>
      <c r="F419" s="150" t="s">
        <v>953</v>
      </c>
      <c r="H419" s="151">
        <v>32.314</v>
      </c>
      <c r="I419" s="152"/>
      <c r="L419" s="148"/>
      <c r="M419" s="153"/>
      <c r="T419" s="154"/>
      <c r="AT419" s="149" t="s">
        <v>234</v>
      </c>
      <c r="AU419" s="149" t="s">
        <v>86</v>
      </c>
      <c r="AV419" s="12" t="s">
        <v>86</v>
      </c>
      <c r="AW419" s="12" t="s">
        <v>37</v>
      </c>
      <c r="AX419" s="12" t="s">
        <v>76</v>
      </c>
      <c r="AY419" s="149" t="s">
        <v>149</v>
      </c>
    </row>
    <row r="420" spans="2:65" s="12" customFormat="1" ht="10.199999999999999">
      <c r="B420" s="148"/>
      <c r="D420" s="141" t="s">
        <v>234</v>
      </c>
      <c r="E420" s="149" t="s">
        <v>19</v>
      </c>
      <c r="F420" s="150" t="s">
        <v>954</v>
      </c>
      <c r="H420" s="151">
        <v>23.751000000000001</v>
      </c>
      <c r="I420" s="152"/>
      <c r="L420" s="148"/>
      <c r="M420" s="153"/>
      <c r="T420" s="154"/>
      <c r="AT420" s="149" t="s">
        <v>234</v>
      </c>
      <c r="AU420" s="149" t="s">
        <v>86</v>
      </c>
      <c r="AV420" s="12" t="s">
        <v>86</v>
      </c>
      <c r="AW420" s="12" t="s">
        <v>37</v>
      </c>
      <c r="AX420" s="12" t="s">
        <v>76</v>
      </c>
      <c r="AY420" s="149" t="s">
        <v>149</v>
      </c>
    </row>
    <row r="421" spans="2:65" s="12" customFormat="1" ht="10.199999999999999">
      <c r="B421" s="148"/>
      <c r="D421" s="141" t="s">
        <v>234</v>
      </c>
      <c r="E421" s="149" t="s">
        <v>19</v>
      </c>
      <c r="F421" s="150" t="s">
        <v>955</v>
      </c>
      <c r="H421" s="151">
        <v>52.093000000000004</v>
      </c>
      <c r="I421" s="152"/>
      <c r="L421" s="148"/>
      <c r="M421" s="153"/>
      <c r="T421" s="154"/>
      <c r="AT421" s="149" t="s">
        <v>234</v>
      </c>
      <c r="AU421" s="149" t="s">
        <v>86</v>
      </c>
      <c r="AV421" s="12" t="s">
        <v>86</v>
      </c>
      <c r="AW421" s="12" t="s">
        <v>37</v>
      </c>
      <c r="AX421" s="12" t="s">
        <v>76</v>
      </c>
      <c r="AY421" s="149" t="s">
        <v>149</v>
      </c>
    </row>
    <row r="422" spans="2:65" s="13" customFormat="1" ht="10.199999999999999">
      <c r="B422" s="158"/>
      <c r="D422" s="141" t="s">
        <v>234</v>
      </c>
      <c r="E422" s="159" t="s">
        <v>19</v>
      </c>
      <c r="F422" s="160" t="s">
        <v>299</v>
      </c>
      <c r="H422" s="161">
        <v>406.84800000000001</v>
      </c>
      <c r="I422" s="162"/>
      <c r="L422" s="158"/>
      <c r="M422" s="163"/>
      <c r="T422" s="164"/>
      <c r="AT422" s="159" t="s">
        <v>234</v>
      </c>
      <c r="AU422" s="159" t="s">
        <v>86</v>
      </c>
      <c r="AV422" s="13" t="s">
        <v>172</v>
      </c>
      <c r="AW422" s="13" t="s">
        <v>37</v>
      </c>
      <c r="AX422" s="13" t="s">
        <v>84</v>
      </c>
      <c r="AY422" s="159" t="s">
        <v>149</v>
      </c>
    </row>
    <row r="423" spans="2:65" s="12" customFormat="1" ht="10.199999999999999">
      <c r="B423" s="148"/>
      <c r="D423" s="141" t="s">
        <v>234</v>
      </c>
      <c r="F423" s="150" t="s">
        <v>956</v>
      </c>
      <c r="H423" s="151">
        <v>410.916</v>
      </c>
      <c r="I423" s="152"/>
      <c r="L423" s="148"/>
      <c r="M423" s="153"/>
      <c r="T423" s="154"/>
      <c r="AT423" s="149" t="s">
        <v>234</v>
      </c>
      <c r="AU423" s="149" t="s">
        <v>86</v>
      </c>
      <c r="AV423" s="12" t="s">
        <v>86</v>
      </c>
      <c r="AW423" s="12" t="s">
        <v>4</v>
      </c>
      <c r="AX423" s="12" t="s">
        <v>84</v>
      </c>
      <c r="AY423" s="149" t="s">
        <v>149</v>
      </c>
    </row>
    <row r="424" spans="2:65" s="1" customFormat="1" ht="21.75" customHeight="1">
      <c r="B424" s="31"/>
      <c r="C424" s="169" t="s">
        <v>957</v>
      </c>
      <c r="D424" s="169" t="s">
        <v>683</v>
      </c>
      <c r="E424" s="170" t="s">
        <v>958</v>
      </c>
      <c r="F424" s="171" t="s">
        <v>959</v>
      </c>
      <c r="G424" s="172" t="s">
        <v>288</v>
      </c>
      <c r="H424" s="173">
        <v>34.941000000000003</v>
      </c>
      <c r="I424" s="174"/>
      <c r="J424" s="175">
        <f>ROUND(I424*H424,2)</f>
        <v>0</v>
      </c>
      <c r="K424" s="176"/>
      <c r="L424" s="177"/>
      <c r="M424" s="178" t="s">
        <v>19</v>
      </c>
      <c r="N424" s="179" t="s">
        <v>47</v>
      </c>
      <c r="P424" s="137">
        <f>O424*H424</f>
        <v>0</v>
      </c>
      <c r="Q424" s="137">
        <v>0.153</v>
      </c>
      <c r="R424" s="137">
        <f>Q424*H424</f>
        <v>5.3459729999999999</v>
      </c>
      <c r="S424" s="137">
        <v>0</v>
      </c>
      <c r="T424" s="138">
        <f>S424*H424</f>
        <v>0</v>
      </c>
      <c r="AR424" s="139" t="s">
        <v>194</v>
      </c>
      <c r="AT424" s="139" t="s">
        <v>683</v>
      </c>
      <c r="AU424" s="139" t="s">
        <v>86</v>
      </c>
      <c r="AY424" s="16" t="s">
        <v>149</v>
      </c>
      <c r="BE424" s="140">
        <f>IF(N424="základní",J424,0)</f>
        <v>0</v>
      </c>
      <c r="BF424" s="140">
        <f>IF(N424="snížená",J424,0)</f>
        <v>0</v>
      </c>
      <c r="BG424" s="140">
        <f>IF(N424="zákl. přenesená",J424,0)</f>
        <v>0</v>
      </c>
      <c r="BH424" s="140">
        <f>IF(N424="sníž. přenesená",J424,0)</f>
        <v>0</v>
      </c>
      <c r="BI424" s="140">
        <f>IF(N424="nulová",J424,0)</f>
        <v>0</v>
      </c>
      <c r="BJ424" s="16" t="s">
        <v>84</v>
      </c>
      <c r="BK424" s="140">
        <f>ROUND(I424*H424,2)</f>
        <v>0</v>
      </c>
      <c r="BL424" s="16" t="s">
        <v>172</v>
      </c>
      <c r="BM424" s="139" t="s">
        <v>960</v>
      </c>
    </row>
    <row r="425" spans="2:65" s="1" customFormat="1" ht="10.199999999999999">
      <c r="B425" s="31"/>
      <c r="D425" s="141" t="s">
        <v>157</v>
      </c>
      <c r="F425" s="142" t="s">
        <v>959</v>
      </c>
      <c r="I425" s="143"/>
      <c r="L425" s="31"/>
      <c r="M425" s="144"/>
      <c r="T425" s="52"/>
      <c r="AT425" s="16" t="s">
        <v>157</v>
      </c>
      <c r="AU425" s="16" t="s">
        <v>86</v>
      </c>
    </row>
    <row r="426" spans="2:65" s="1" customFormat="1" ht="36">
      <c r="B426" s="31"/>
      <c r="D426" s="141" t="s">
        <v>160</v>
      </c>
      <c r="F426" s="147" t="s">
        <v>961</v>
      </c>
      <c r="I426" s="143"/>
      <c r="L426" s="31"/>
      <c r="M426" s="144"/>
      <c r="T426" s="52"/>
      <c r="AT426" s="16" t="s">
        <v>160</v>
      </c>
      <c r="AU426" s="16" t="s">
        <v>86</v>
      </c>
    </row>
    <row r="427" spans="2:65" s="12" customFormat="1" ht="10.199999999999999">
      <c r="B427" s="148"/>
      <c r="D427" s="141" t="s">
        <v>234</v>
      </c>
      <c r="E427" s="149" t="s">
        <v>19</v>
      </c>
      <c r="F427" s="150" t="s">
        <v>962</v>
      </c>
      <c r="H427" s="151">
        <v>14.2</v>
      </c>
      <c r="I427" s="152"/>
      <c r="L427" s="148"/>
      <c r="M427" s="153"/>
      <c r="T427" s="154"/>
      <c r="AT427" s="149" t="s">
        <v>234</v>
      </c>
      <c r="AU427" s="149" t="s">
        <v>86</v>
      </c>
      <c r="AV427" s="12" t="s">
        <v>86</v>
      </c>
      <c r="AW427" s="12" t="s">
        <v>37</v>
      </c>
      <c r="AX427" s="12" t="s">
        <v>76</v>
      </c>
      <c r="AY427" s="149" t="s">
        <v>149</v>
      </c>
    </row>
    <row r="428" spans="2:65" s="12" customFormat="1" ht="10.199999999999999">
      <c r="B428" s="148"/>
      <c r="D428" s="141" t="s">
        <v>234</v>
      </c>
      <c r="E428" s="149" t="s">
        <v>19</v>
      </c>
      <c r="F428" s="150" t="s">
        <v>963</v>
      </c>
      <c r="H428" s="151">
        <v>20.741</v>
      </c>
      <c r="I428" s="152"/>
      <c r="L428" s="148"/>
      <c r="M428" s="153"/>
      <c r="T428" s="154"/>
      <c r="AT428" s="149" t="s">
        <v>234</v>
      </c>
      <c r="AU428" s="149" t="s">
        <v>86</v>
      </c>
      <c r="AV428" s="12" t="s">
        <v>86</v>
      </c>
      <c r="AW428" s="12" t="s">
        <v>37</v>
      </c>
      <c r="AX428" s="12" t="s">
        <v>76</v>
      </c>
      <c r="AY428" s="149" t="s">
        <v>149</v>
      </c>
    </row>
    <row r="429" spans="2:65" s="13" customFormat="1" ht="10.199999999999999">
      <c r="B429" s="158"/>
      <c r="D429" s="141" t="s">
        <v>234</v>
      </c>
      <c r="E429" s="159" t="s">
        <v>19</v>
      </c>
      <c r="F429" s="160" t="s">
        <v>299</v>
      </c>
      <c r="H429" s="161">
        <v>34.941000000000003</v>
      </c>
      <c r="I429" s="162"/>
      <c r="L429" s="158"/>
      <c r="M429" s="163"/>
      <c r="T429" s="164"/>
      <c r="AT429" s="159" t="s">
        <v>234</v>
      </c>
      <c r="AU429" s="159" t="s">
        <v>86</v>
      </c>
      <c r="AV429" s="13" t="s">
        <v>172</v>
      </c>
      <c r="AW429" s="13" t="s">
        <v>37</v>
      </c>
      <c r="AX429" s="13" t="s">
        <v>84</v>
      </c>
      <c r="AY429" s="159" t="s">
        <v>149</v>
      </c>
    </row>
    <row r="430" spans="2:65" s="1" customFormat="1" ht="24.15" customHeight="1">
      <c r="B430" s="31"/>
      <c r="C430" s="169" t="s">
        <v>964</v>
      </c>
      <c r="D430" s="169" t="s">
        <v>683</v>
      </c>
      <c r="E430" s="170" t="s">
        <v>965</v>
      </c>
      <c r="F430" s="171" t="s">
        <v>966</v>
      </c>
      <c r="G430" s="172" t="s">
        <v>288</v>
      </c>
      <c r="H430" s="173">
        <v>8.359</v>
      </c>
      <c r="I430" s="174"/>
      <c r="J430" s="175">
        <f>ROUND(I430*H430,2)</f>
        <v>0</v>
      </c>
      <c r="K430" s="176"/>
      <c r="L430" s="177"/>
      <c r="M430" s="178" t="s">
        <v>19</v>
      </c>
      <c r="N430" s="179" t="s">
        <v>47</v>
      </c>
      <c r="P430" s="137">
        <f>O430*H430</f>
        <v>0</v>
      </c>
      <c r="Q430" s="137">
        <v>0.17599999999999999</v>
      </c>
      <c r="R430" s="137">
        <f>Q430*H430</f>
        <v>1.4711839999999998</v>
      </c>
      <c r="S430" s="137">
        <v>0</v>
      </c>
      <c r="T430" s="138">
        <f>S430*H430</f>
        <v>0</v>
      </c>
      <c r="AR430" s="139" t="s">
        <v>194</v>
      </c>
      <c r="AT430" s="139" t="s">
        <v>683</v>
      </c>
      <c r="AU430" s="139" t="s">
        <v>86</v>
      </c>
      <c r="AY430" s="16" t="s">
        <v>149</v>
      </c>
      <c r="BE430" s="140">
        <f>IF(N430="základní",J430,0)</f>
        <v>0</v>
      </c>
      <c r="BF430" s="140">
        <f>IF(N430="snížená",J430,0)</f>
        <v>0</v>
      </c>
      <c r="BG430" s="140">
        <f>IF(N430="zákl. přenesená",J430,0)</f>
        <v>0</v>
      </c>
      <c r="BH430" s="140">
        <f>IF(N430="sníž. přenesená",J430,0)</f>
        <v>0</v>
      </c>
      <c r="BI430" s="140">
        <f>IF(N430="nulová",J430,0)</f>
        <v>0</v>
      </c>
      <c r="BJ430" s="16" t="s">
        <v>84</v>
      </c>
      <c r="BK430" s="140">
        <f>ROUND(I430*H430,2)</f>
        <v>0</v>
      </c>
      <c r="BL430" s="16" t="s">
        <v>172</v>
      </c>
      <c r="BM430" s="139" t="s">
        <v>967</v>
      </c>
    </row>
    <row r="431" spans="2:65" s="1" customFormat="1" ht="10.199999999999999">
      <c r="B431" s="31"/>
      <c r="D431" s="141" t="s">
        <v>157</v>
      </c>
      <c r="F431" s="142" t="s">
        <v>966</v>
      </c>
      <c r="I431" s="143"/>
      <c r="L431" s="31"/>
      <c r="M431" s="144"/>
      <c r="T431" s="52"/>
      <c r="AT431" s="16" t="s">
        <v>157</v>
      </c>
      <c r="AU431" s="16" t="s">
        <v>86</v>
      </c>
    </row>
    <row r="432" spans="2:65" s="1" customFormat="1" ht="27">
      <c r="B432" s="31"/>
      <c r="D432" s="141" t="s">
        <v>160</v>
      </c>
      <c r="F432" s="147" t="s">
        <v>968</v>
      </c>
      <c r="I432" s="143"/>
      <c r="L432" s="31"/>
      <c r="M432" s="144"/>
      <c r="T432" s="52"/>
      <c r="AT432" s="16" t="s">
        <v>160</v>
      </c>
      <c r="AU432" s="16" t="s">
        <v>86</v>
      </c>
    </row>
    <row r="433" spans="2:65" s="12" customFormat="1" ht="10.199999999999999">
      <c r="B433" s="148"/>
      <c r="D433" s="141" t="s">
        <v>234</v>
      </c>
      <c r="E433" s="149" t="s">
        <v>19</v>
      </c>
      <c r="F433" s="150" t="s">
        <v>969</v>
      </c>
      <c r="H433" s="151">
        <v>8.359</v>
      </c>
      <c r="I433" s="152"/>
      <c r="L433" s="148"/>
      <c r="M433" s="153"/>
      <c r="T433" s="154"/>
      <c r="AT433" s="149" t="s">
        <v>234</v>
      </c>
      <c r="AU433" s="149" t="s">
        <v>86</v>
      </c>
      <c r="AV433" s="12" t="s">
        <v>86</v>
      </c>
      <c r="AW433" s="12" t="s">
        <v>37</v>
      </c>
      <c r="AX433" s="12" t="s">
        <v>84</v>
      </c>
      <c r="AY433" s="149" t="s">
        <v>149</v>
      </c>
    </row>
    <row r="434" spans="2:65" s="1" customFormat="1" ht="24.15" customHeight="1">
      <c r="B434" s="31"/>
      <c r="C434" s="169" t="s">
        <v>970</v>
      </c>
      <c r="D434" s="169" t="s">
        <v>683</v>
      </c>
      <c r="E434" s="170" t="s">
        <v>971</v>
      </c>
      <c r="F434" s="171" t="s">
        <v>972</v>
      </c>
      <c r="G434" s="172" t="s">
        <v>288</v>
      </c>
      <c r="H434" s="173">
        <v>11.048</v>
      </c>
      <c r="I434" s="174"/>
      <c r="J434" s="175">
        <f>ROUND(I434*H434,2)</f>
        <v>0</v>
      </c>
      <c r="K434" s="176"/>
      <c r="L434" s="177"/>
      <c r="M434" s="178" t="s">
        <v>19</v>
      </c>
      <c r="N434" s="179" t="s">
        <v>47</v>
      </c>
      <c r="P434" s="137">
        <f>O434*H434</f>
        <v>0</v>
      </c>
      <c r="Q434" s="137">
        <v>0.13</v>
      </c>
      <c r="R434" s="137">
        <f>Q434*H434</f>
        <v>1.43624</v>
      </c>
      <c r="S434" s="137">
        <v>0</v>
      </c>
      <c r="T434" s="138">
        <f>S434*H434</f>
        <v>0</v>
      </c>
      <c r="AR434" s="139" t="s">
        <v>194</v>
      </c>
      <c r="AT434" s="139" t="s">
        <v>683</v>
      </c>
      <c r="AU434" s="139" t="s">
        <v>86</v>
      </c>
      <c r="AY434" s="16" t="s">
        <v>149</v>
      </c>
      <c r="BE434" s="140">
        <f>IF(N434="základní",J434,0)</f>
        <v>0</v>
      </c>
      <c r="BF434" s="140">
        <f>IF(N434="snížená",J434,0)</f>
        <v>0</v>
      </c>
      <c r="BG434" s="140">
        <f>IF(N434="zákl. přenesená",J434,0)</f>
        <v>0</v>
      </c>
      <c r="BH434" s="140">
        <f>IF(N434="sníž. přenesená",J434,0)</f>
        <v>0</v>
      </c>
      <c r="BI434" s="140">
        <f>IF(N434="nulová",J434,0)</f>
        <v>0</v>
      </c>
      <c r="BJ434" s="16" t="s">
        <v>84</v>
      </c>
      <c r="BK434" s="140">
        <f>ROUND(I434*H434,2)</f>
        <v>0</v>
      </c>
      <c r="BL434" s="16" t="s">
        <v>172</v>
      </c>
      <c r="BM434" s="139" t="s">
        <v>973</v>
      </c>
    </row>
    <row r="435" spans="2:65" s="1" customFormat="1" ht="10.199999999999999">
      <c r="B435" s="31"/>
      <c r="D435" s="141" t="s">
        <v>157</v>
      </c>
      <c r="F435" s="142" t="s">
        <v>972</v>
      </c>
      <c r="I435" s="143"/>
      <c r="L435" s="31"/>
      <c r="M435" s="144"/>
      <c r="T435" s="52"/>
      <c r="AT435" s="16" t="s">
        <v>157</v>
      </c>
      <c r="AU435" s="16" t="s">
        <v>86</v>
      </c>
    </row>
    <row r="436" spans="2:65" s="1" customFormat="1" ht="36">
      <c r="B436" s="31"/>
      <c r="D436" s="141" t="s">
        <v>160</v>
      </c>
      <c r="F436" s="147" t="s">
        <v>948</v>
      </c>
      <c r="I436" s="143"/>
      <c r="L436" s="31"/>
      <c r="M436" s="144"/>
      <c r="T436" s="52"/>
      <c r="AT436" s="16" t="s">
        <v>160</v>
      </c>
      <c r="AU436" s="16" t="s">
        <v>86</v>
      </c>
    </row>
    <row r="437" spans="2:65" s="12" customFormat="1" ht="10.199999999999999">
      <c r="B437" s="148"/>
      <c r="D437" s="141" t="s">
        <v>234</v>
      </c>
      <c r="E437" s="149" t="s">
        <v>19</v>
      </c>
      <c r="F437" s="150" t="s">
        <v>974</v>
      </c>
      <c r="H437" s="151">
        <v>10.939</v>
      </c>
      <c r="I437" s="152"/>
      <c r="L437" s="148"/>
      <c r="M437" s="153"/>
      <c r="T437" s="154"/>
      <c r="AT437" s="149" t="s">
        <v>234</v>
      </c>
      <c r="AU437" s="149" t="s">
        <v>86</v>
      </c>
      <c r="AV437" s="12" t="s">
        <v>86</v>
      </c>
      <c r="AW437" s="12" t="s">
        <v>37</v>
      </c>
      <c r="AX437" s="12" t="s">
        <v>76</v>
      </c>
      <c r="AY437" s="149" t="s">
        <v>149</v>
      </c>
    </row>
    <row r="438" spans="2:65" s="13" customFormat="1" ht="10.199999999999999">
      <c r="B438" s="158"/>
      <c r="D438" s="141" t="s">
        <v>234</v>
      </c>
      <c r="E438" s="159" t="s">
        <v>19</v>
      </c>
      <c r="F438" s="160" t="s">
        <v>299</v>
      </c>
      <c r="H438" s="161">
        <v>10.939</v>
      </c>
      <c r="I438" s="162"/>
      <c r="L438" s="158"/>
      <c r="M438" s="163"/>
      <c r="T438" s="164"/>
      <c r="AT438" s="159" t="s">
        <v>234</v>
      </c>
      <c r="AU438" s="159" t="s">
        <v>86</v>
      </c>
      <c r="AV438" s="13" t="s">
        <v>172</v>
      </c>
      <c r="AW438" s="13" t="s">
        <v>37</v>
      </c>
      <c r="AX438" s="13" t="s">
        <v>84</v>
      </c>
      <c r="AY438" s="159" t="s">
        <v>149</v>
      </c>
    </row>
    <row r="439" spans="2:65" s="12" customFormat="1" ht="10.199999999999999">
      <c r="B439" s="148"/>
      <c r="D439" s="141" t="s">
        <v>234</v>
      </c>
      <c r="F439" s="150" t="s">
        <v>975</v>
      </c>
      <c r="H439" s="151">
        <v>11.048</v>
      </c>
      <c r="I439" s="152"/>
      <c r="L439" s="148"/>
      <c r="M439" s="153"/>
      <c r="T439" s="154"/>
      <c r="AT439" s="149" t="s">
        <v>234</v>
      </c>
      <c r="AU439" s="149" t="s">
        <v>86</v>
      </c>
      <c r="AV439" s="12" t="s">
        <v>86</v>
      </c>
      <c r="AW439" s="12" t="s">
        <v>4</v>
      </c>
      <c r="AX439" s="12" t="s">
        <v>84</v>
      </c>
      <c r="AY439" s="149" t="s">
        <v>149</v>
      </c>
    </row>
    <row r="440" spans="2:65" s="1" customFormat="1" ht="24.15" customHeight="1">
      <c r="B440" s="31"/>
      <c r="C440" s="127" t="s">
        <v>976</v>
      </c>
      <c r="D440" s="127" t="s">
        <v>152</v>
      </c>
      <c r="E440" s="128" t="s">
        <v>977</v>
      </c>
      <c r="F440" s="129" t="s">
        <v>978</v>
      </c>
      <c r="G440" s="130" t="s">
        <v>288</v>
      </c>
      <c r="H440" s="131">
        <v>942.63800000000003</v>
      </c>
      <c r="I440" s="132"/>
      <c r="J440" s="133">
        <f>ROUND(I440*H440,2)</f>
        <v>0</v>
      </c>
      <c r="K440" s="134"/>
      <c r="L440" s="31"/>
      <c r="M440" s="135" t="s">
        <v>19</v>
      </c>
      <c r="N440" s="136" t="s">
        <v>47</v>
      </c>
      <c r="P440" s="137">
        <f>O440*H440</f>
        <v>0</v>
      </c>
      <c r="Q440" s="137">
        <v>9.8000000000000004E-2</v>
      </c>
      <c r="R440" s="137">
        <f>Q440*H440</f>
        <v>92.378524000000013</v>
      </c>
      <c r="S440" s="137">
        <v>0</v>
      </c>
      <c r="T440" s="138">
        <f>S440*H440</f>
        <v>0</v>
      </c>
      <c r="AR440" s="139" t="s">
        <v>172</v>
      </c>
      <c r="AT440" s="139" t="s">
        <v>152</v>
      </c>
      <c r="AU440" s="139" t="s">
        <v>86</v>
      </c>
      <c r="AY440" s="16" t="s">
        <v>149</v>
      </c>
      <c r="BE440" s="140">
        <f>IF(N440="základní",J440,0)</f>
        <v>0</v>
      </c>
      <c r="BF440" s="140">
        <f>IF(N440="snížená",J440,0)</f>
        <v>0</v>
      </c>
      <c r="BG440" s="140">
        <f>IF(N440="zákl. přenesená",J440,0)</f>
        <v>0</v>
      </c>
      <c r="BH440" s="140">
        <f>IF(N440="sníž. přenesená",J440,0)</f>
        <v>0</v>
      </c>
      <c r="BI440" s="140">
        <f>IF(N440="nulová",J440,0)</f>
        <v>0</v>
      </c>
      <c r="BJ440" s="16" t="s">
        <v>84</v>
      </c>
      <c r="BK440" s="140">
        <f>ROUND(I440*H440,2)</f>
        <v>0</v>
      </c>
      <c r="BL440" s="16" t="s">
        <v>172</v>
      </c>
      <c r="BM440" s="139" t="s">
        <v>979</v>
      </c>
    </row>
    <row r="441" spans="2:65" s="1" customFormat="1" ht="34.799999999999997">
      <c r="B441" s="31"/>
      <c r="D441" s="141" t="s">
        <v>157</v>
      </c>
      <c r="F441" s="142" t="s">
        <v>980</v>
      </c>
      <c r="I441" s="143"/>
      <c r="L441" s="31"/>
      <c r="M441" s="144"/>
      <c r="T441" s="52"/>
      <c r="AT441" s="16" t="s">
        <v>157</v>
      </c>
      <c r="AU441" s="16" t="s">
        <v>86</v>
      </c>
    </row>
    <row r="442" spans="2:65" s="1" customFormat="1" ht="10.199999999999999">
      <c r="B442" s="31"/>
      <c r="D442" s="145" t="s">
        <v>158</v>
      </c>
      <c r="F442" s="146" t="s">
        <v>981</v>
      </c>
      <c r="I442" s="143"/>
      <c r="L442" s="31"/>
      <c r="M442" s="144"/>
      <c r="T442" s="52"/>
      <c r="AT442" s="16" t="s">
        <v>158</v>
      </c>
      <c r="AU442" s="16" t="s">
        <v>86</v>
      </c>
    </row>
    <row r="443" spans="2:65" s="1" customFormat="1" ht="27">
      <c r="B443" s="31"/>
      <c r="D443" s="141" t="s">
        <v>160</v>
      </c>
      <c r="F443" s="147" t="s">
        <v>982</v>
      </c>
      <c r="I443" s="143"/>
      <c r="L443" s="31"/>
      <c r="M443" s="144"/>
      <c r="T443" s="52"/>
      <c r="AT443" s="16" t="s">
        <v>160</v>
      </c>
      <c r="AU443" s="16" t="s">
        <v>86</v>
      </c>
    </row>
    <row r="444" spans="2:65" s="1" customFormat="1" ht="16.5" customHeight="1">
      <c r="B444" s="31"/>
      <c r="C444" s="169" t="s">
        <v>983</v>
      </c>
      <c r="D444" s="169" t="s">
        <v>683</v>
      </c>
      <c r="E444" s="170" t="s">
        <v>984</v>
      </c>
      <c r="F444" s="171" t="s">
        <v>985</v>
      </c>
      <c r="G444" s="172" t="s">
        <v>288</v>
      </c>
      <c r="H444" s="173">
        <v>952.06399999999996</v>
      </c>
      <c r="I444" s="174"/>
      <c r="J444" s="175">
        <f>ROUND(I444*H444,2)</f>
        <v>0</v>
      </c>
      <c r="K444" s="176"/>
      <c r="L444" s="177"/>
      <c r="M444" s="178" t="s">
        <v>19</v>
      </c>
      <c r="N444" s="179" t="s">
        <v>47</v>
      </c>
      <c r="P444" s="137">
        <f>O444*H444</f>
        <v>0</v>
      </c>
      <c r="Q444" s="137">
        <v>2.7E-2</v>
      </c>
      <c r="R444" s="137">
        <f>Q444*H444</f>
        <v>25.705727999999997</v>
      </c>
      <c r="S444" s="137">
        <v>0</v>
      </c>
      <c r="T444" s="138">
        <f>S444*H444</f>
        <v>0</v>
      </c>
      <c r="AR444" s="139" t="s">
        <v>194</v>
      </c>
      <c r="AT444" s="139" t="s">
        <v>683</v>
      </c>
      <c r="AU444" s="139" t="s">
        <v>86</v>
      </c>
      <c r="AY444" s="16" t="s">
        <v>149</v>
      </c>
      <c r="BE444" s="140">
        <f>IF(N444="základní",J444,0)</f>
        <v>0</v>
      </c>
      <c r="BF444" s="140">
        <f>IF(N444="snížená",J444,0)</f>
        <v>0</v>
      </c>
      <c r="BG444" s="140">
        <f>IF(N444="zákl. přenesená",J444,0)</f>
        <v>0</v>
      </c>
      <c r="BH444" s="140">
        <f>IF(N444="sníž. přenesená",J444,0)</f>
        <v>0</v>
      </c>
      <c r="BI444" s="140">
        <f>IF(N444="nulová",J444,0)</f>
        <v>0</v>
      </c>
      <c r="BJ444" s="16" t="s">
        <v>84</v>
      </c>
      <c r="BK444" s="140">
        <f>ROUND(I444*H444,2)</f>
        <v>0</v>
      </c>
      <c r="BL444" s="16" t="s">
        <v>172</v>
      </c>
      <c r="BM444" s="139" t="s">
        <v>986</v>
      </c>
    </row>
    <row r="445" spans="2:65" s="1" customFormat="1" ht="10.199999999999999">
      <c r="B445" s="31"/>
      <c r="D445" s="141" t="s">
        <v>157</v>
      </c>
      <c r="F445" s="142" t="s">
        <v>985</v>
      </c>
      <c r="I445" s="143"/>
      <c r="L445" s="31"/>
      <c r="M445" s="144"/>
      <c r="T445" s="52"/>
      <c r="AT445" s="16" t="s">
        <v>157</v>
      </c>
      <c r="AU445" s="16" t="s">
        <v>86</v>
      </c>
    </row>
    <row r="446" spans="2:65" s="1" customFormat="1" ht="27">
      <c r="B446" s="31"/>
      <c r="D446" s="141" t="s">
        <v>160</v>
      </c>
      <c r="F446" s="147" t="s">
        <v>987</v>
      </c>
      <c r="I446" s="143"/>
      <c r="L446" s="31"/>
      <c r="M446" s="144"/>
      <c r="T446" s="52"/>
      <c r="AT446" s="16" t="s">
        <v>160</v>
      </c>
      <c r="AU446" s="16" t="s">
        <v>86</v>
      </c>
    </row>
    <row r="447" spans="2:65" s="12" customFormat="1" ht="10.199999999999999">
      <c r="B447" s="148"/>
      <c r="D447" s="141" t="s">
        <v>234</v>
      </c>
      <c r="E447" s="149" t="s">
        <v>19</v>
      </c>
      <c r="F447" s="150" t="s">
        <v>988</v>
      </c>
      <c r="H447" s="151">
        <v>161.739</v>
      </c>
      <c r="I447" s="152"/>
      <c r="L447" s="148"/>
      <c r="M447" s="153"/>
      <c r="T447" s="154"/>
      <c r="AT447" s="149" t="s">
        <v>234</v>
      </c>
      <c r="AU447" s="149" t="s">
        <v>86</v>
      </c>
      <c r="AV447" s="12" t="s">
        <v>86</v>
      </c>
      <c r="AW447" s="12" t="s">
        <v>37</v>
      </c>
      <c r="AX447" s="12" t="s">
        <v>76</v>
      </c>
      <c r="AY447" s="149" t="s">
        <v>149</v>
      </c>
    </row>
    <row r="448" spans="2:65" s="12" customFormat="1" ht="10.199999999999999">
      <c r="B448" s="148"/>
      <c r="D448" s="141" t="s">
        <v>234</v>
      </c>
      <c r="E448" s="149" t="s">
        <v>19</v>
      </c>
      <c r="F448" s="150" t="s">
        <v>989</v>
      </c>
      <c r="H448" s="151">
        <v>798.899</v>
      </c>
      <c r="I448" s="152"/>
      <c r="L448" s="148"/>
      <c r="M448" s="153"/>
      <c r="T448" s="154"/>
      <c r="AT448" s="149" t="s">
        <v>234</v>
      </c>
      <c r="AU448" s="149" t="s">
        <v>86</v>
      </c>
      <c r="AV448" s="12" t="s">
        <v>86</v>
      </c>
      <c r="AW448" s="12" t="s">
        <v>37</v>
      </c>
      <c r="AX448" s="12" t="s">
        <v>76</v>
      </c>
      <c r="AY448" s="149" t="s">
        <v>149</v>
      </c>
    </row>
    <row r="449" spans="2:65" s="12" customFormat="1" ht="10.199999999999999">
      <c r="B449" s="148"/>
      <c r="D449" s="141" t="s">
        <v>234</v>
      </c>
      <c r="E449" s="149" t="s">
        <v>19</v>
      </c>
      <c r="F449" s="150" t="s">
        <v>990</v>
      </c>
      <c r="H449" s="151">
        <v>-18</v>
      </c>
      <c r="I449" s="152"/>
      <c r="L449" s="148"/>
      <c r="M449" s="153"/>
      <c r="T449" s="154"/>
      <c r="AT449" s="149" t="s">
        <v>234</v>
      </c>
      <c r="AU449" s="149" t="s">
        <v>86</v>
      </c>
      <c r="AV449" s="12" t="s">
        <v>86</v>
      </c>
      <c r="AW449" s="12" t="s">
        <v>37</v>
      </c>
      <c r="AX449" s="12" t="s">
        <v>76</v>
      </c>
      <c r="AY449" s="149" t="s">
        <v>149</v>
      </c>
    </row>
    <row r="450" spans="2:65" s="13" customFormat="1" ht="10.199999999999999">
      <c r="B450" s="158"/>
      <c r="D450" s="141" t="s">
        <v>234</v>
      </c>
      <c r="E450" s="159" t="s">
        <v>19</v>
      </c>
      <c r="F450" s="160" t="s">
        <v>299</v>
      </c>
      <c r="H450" s="161">
        <v>942.63800000000003</v>
      </c>
      <c r="I450" s="162"/>
      <c r="L450" s="158"/>
      <c r="M450" s="163"/>
      <c r="T450" s="164"/>
      <c r="AT450" s="159" t="s">
        <v>234</v>
      </c>
      <c r="AU450" s="159" t="s">
        <v>86</v>
      </c>
      <c r="AV450" s="13" t="s">
        <v>172</v>
      </c>
      <c r="AW450" s="13" t="s">
        <v>37</v>
      </c>
      <c r="AX450" s="13" t="s">
        <v>84</v>
      </c>
      <c r="AY450" s="159" t="s">
        <v>149</v>
      </c>
    </row>
    <row r="451" spans="2:65" s="12" customFormat="1" ht="10.199999999999999">
      <c r="B451" s="148"/>
      <c r="D451" s="141" t="s">
        <v>234</v>
      </c>
      <c r="F451" s="150" t="s">
        <v>991</v>
      </c>
      <c r="H451" s="151">
        <v>952.06399999999996</v>
      </c>
      <c r="I451" s="152"/>
      <c r="L451" s="148"/>
      <c r="M451" s="153"/>
      <c r="T451" s="154"/>
      <c r="AT451" s="149" t="s">
        <v>234</v>
      </c>
      <c r="AU451" s="149" t="s">
        <v>86</v>
      </c>
      <c r="AV451" s="12" t="s">
        <v>86</v>
      </c>
      <c r="AW451" s="12" t="s">
        <v>4</v>
      </c>
      <c r="AX451" s="12" t="s">
        <v>84</v>
      </c>
      <c r="AY451" s="149" t="s">
        <v>149</v>
      </c>
    </row>
    <row r="452" spans="2:65" s="11" customFormat="1" ht="22.8" customHeight="1">
      <c r="B452" s="115"/>
      <c r="D452" s="116" t="s">
        <v>75</v>
      </c>
      <c r="E452" s="125" t="s">
        <v>194</v>
      </c>
      <c r="F452" s="125" t="s">
        <v>992</v>
      </c>
      <c r="I452" s="118"/>
      <c r="J452" s="126">
        <f>BK452</f>
        <v>0</v>
      </c>
      <c r="L452" s="115"/>
      <c r="M452" s="120"/>
      <c r="P452" s="121">
        <f>SUM(P453:P502)</f>
        <v>0</v>
      </c>
      <c r="R452" s="121">
        <f>SUM(R453:R502)</f>
        <v>18.216966465000002</v>
      </c>
      <c r="T452" s="122">
        <f>SUM(T453:T502)</f>
        <v>0</v>
      </c>
      <c r="AR452" s="116" t="s">
        <v>84</v>
      </c>
      <c r="AT452" s="123" t="s">
        <v>75</v>
      </c>
      <c r="AU452" s="123" t="s">
        <v>84</v>
      </c>
      <c r="AY452" s="116" t="s">
        <v>149</v>
      </c>
      <c r="BK452" s="124">
        <f>SUM(BK453:BK502)</f>
        <v>0</v>
      </c>
    </row>
    <row r="453" spans="2:65" s="1" customFormat="1" ht="37.799999999999997" customHeight="1">
      <c r="B453" s="31"/>
      <c r="C453" s="127" t="s">
        <v>993</v>
      </c>
      <c r="D453" s="127" t="s">
        <v>152</v>
      </c>
      <c r="E453" s="128" t="s">
        <v>994</v>
      </c>
      <c r="F453" s="129" t="s">
        <v>995</v>
      </c>
      <c r="G453" s="130" t="s">
        <v>396</v>
      </c>
      <c r="H453" s="131">
        <v>42</v>
      </c>
      <c r="I453" s="132"/>
      <c r="J453" s="133">
        <f>ROUND(I453*H453,2)</f>
        <v>0</v>
      </c>
      <c r="K453" s="134"/>
      <c r="L453" s="31"/>
      <c r="M453" s="135" t="s">
        <v>19</v>
      </c>
      <c r="N453" s="136" t="s">
        <v>47</v>
      </c>
      <c r="P453" s="137">
        <f>O453*H453</f>
        <v>0</v>
      </c>
      <c r="Q453" s="137">
        <v>2.2645999999999999E-3</v>
      </c>
      <c r="R453" s="137">
        <f>Q453*H453</f>
        <v>9.5113199999999995E-2</v>
      </c>
      <c r="S453" s="137">
        <v>0</v>
      </c>
      <c r="T453" s="138">
        <f>S453*H453</f>
        <v>0</v>
      </c>
      <c r="AR453" s="139" t="s">
        <v>172</v>
      </c>
      <c r="AT453" s="139" t="s">
        <v>152</v>
      </c>
      <c r="AU453" s="139" t="s">
        <v>86</v>
      </c>
      <c r="AY453" s="16" t="s">
        <v>149</v>
      </c>
      <c r="BE453" s="140">
        <f>IF(N453="základní",J453,0)</f>
        <v>0</v>
      </c>
      <c r="BF453" s="140">
        <f>IF(N453="snížená",J453,0)</f>
        <v>0</v>
      </c>
      <c r="BG453" s="140">
        <f>IF(N453="zákl. přenesená",J453,0)</f>
        <v>0</v>
      </c>
      <c r="BH453" s="140">
        <f>IF(N453="sníž. přenesená",J453,0)</f>
        <v>0</v>
      </c>
      <c r="BI453" s="140">
        <f>IF(N453="nulová",J453,0)</f>
        <v>0</v>
      </c>
      <c r="BJ453" s="16" t="s">
        <v>84</v>
      </c>
      <c r="BK453" s="140">
        <f>ROUND(I453*H453,2)</f>
        <v>0</v>
      </c>
      <c r="BL453" s="16" t="s">
        <v>172</v>
      </c>
      <c r="BM453" s="139" t="s">
        <v>996</v>
      </c>
    </row>
    <row r="454" spans="2:65" s="1" customFormat="1" ht="26.1">
      <c r="B454" s="31"/>
      <c r="D454" s="141" t="s">
        <v>157</v>
      </c>
      <c r="F454" s="142" t="s">
        <v>997</v>
      </c>
      <c r="I454" s="143"/>
      <c r="L454" s="31"/>
      <c r="M454" s="144"/>
      <c r="T454" s="52"/>
      <c r="AT454" s="16" t="s">
        <v>157</v>
      </c>
      <c r="AU454" s="16" t="s">
        <v>86</v>
      </c>
    </row>
    <row r="455" spans="2:65" s="1" customFormat="1" ht="10.199999999999999">
      <c r="B455" s="31"/>
      <c r="D455" s="145" t="s">
        <v>158</v>
      </c>
      <c r="F455" s="146" t="s">
        <v>998</v>
      </c>
      <c r="I455" s="143"/>
      <c r="L455" s="31"/>
      <c r="M455" s="144"/>
      <c r="T455" s="52"/>
      <c r="AT455" s="16" t="s">
        <v>158</v>
      </c>
      <c r="AU455" s="16" t="s">
        <v>86</v>
      </c>
    </row>
    <row r="456" spans="2:65" s="1" customFormat="1" ht="27">
      <c r="B456" s="31"/>
      <c r="D456" s="141" t="s">
        <v>160</v>
      </c>
      <c r="F456" s="147" t="s">
        <v>999</v>
      </c>
      <c r="I456" s="143"/>
      <c r="L456" s="31"/>
      <c r="M456" s="144"/>
      <c r="T456" s="52"/>
      <c r="AT456" s="16" t="s">
        <v>160</v>
      </c>
      <c r="AU456" s="16" t="s">
        <v>86</v>
      </c>
    </row>
    <row r="457" spans="2:65" s="12" customFormat="1" ht="10.199999999999999">
      <c r="B457" s="148"/>
      <c r="D457" s="141" t="s">
        <v>234</v>
      </c>
      <c r="E457" s="149" t="s">
        <v>19</v>
      </c>
      <c r="F457" s="150" t="s">
        <v>957</v>
      </c>
      <c r="H457" s="151">
        <v>42</v>
      </c>
      <c r="I457" s="152"/>
      <c r="L457" s="148"/>
      <c r="M457" s="153"/>
      <c r="T457" s="154"/>
      <c r="AT457" s="149" t="s">
        <v>234</v>
      </c>
      <c r="AU457" s="149" t="s">
        <v>86</v>
      </c>
      <c r="AV457" s="12" t="s">
        <v>86</v>
      </c>
      <c r="AW457" s="12" t="s">
        <v>37</v>
      </c>
      <c r="AX457" s="12" t="s">
        <v>84</v>
      </c>
      <c r="AY457" s="149" t="s">
        <v>149</v>
      </c>
    </row>
    <row r="458" spans="2:65" s="1" customFormat="1" ht="16.5" customHeight="1">
      <c r="B458" s="31"/>
      <c r="C458" s="169" t="s">
        <v>1000</v>
      </c>
      <c r="D458" s="169" t="s">
        <v>683</v>
      </c>
      <c r="E458" s="170" t="s">
        <v>1001</v>
      </c>
      <c r="F458" s="171" t="s">
        <v>1002</v>
      </c>
      <c r="G458" s="172" t="s">
        <v>396</v>
      </c>
      <c r="H458" s="173">
        <v>42.42</v>
      </c>
      <c r="I458" s="174"/>
      <c r="J458" s="175">
        <f>ROUND(I458*H458,2)</f>
        <v>0</v>
      </c>
      <c r="K458" s="176"/>
      <c r="L458" s="177"/>
      <c r="M458" s="178" t="s">
        <v>19</v>
      </c>
      <c r="N458" s="179" t="s">
        <v>47</v>
      </c>
      <c r="P458" s="137">
        <f>O458*H458</f>
        <v>0</v>
      </c>
      <c r="Q458" s="137">
        <v>0.23</v>
      </c>
      <c r="R458" s="137">
        <f>Q458*H458</f>
        <v>9.7566000000000006</v>
      </c>
      <c r="S458" s="137">
        <v>0</v>
      </c>
      <c r="T458" s="138">
        <f>S458*H458</f>
        <v>0</v>
      </c>
      <c r="AR458" s="139" t="s">
        <v>194</v>
      </c>
      <c r="AT458" s="139" t="s">
        <v>683</v>
      </c>
      <c r="AU458" s="139" t="s">
        <v>86</v>
      </c>
      <c r="AY458" s="16" t="s">
        <v>149</v>
      </c>
      <c r="BE458" s="140">
        <f>IF(N458="základní",J458,0)</f>
        <v>0</v>
      </c>
      <c r="BF458" s="140">
        <f>IF(N458="snížená",J458,0)</f>
        <v>0</v>
      </c>
      <c r="BG458" s="140">
        <f>IF(N458="zákl. přenesená",J458,0)</f>
        <v>0</v>
      </c>
      <c r="BH458" s="140">
        <f>IF(N458="sníž. přenesená",J458,0)</f>
        <v>0</v>
      </c>
      <c r="BI458" s="140">
        <f>IF(N458="nulová",J458,0)</f>
        <v>0</v>
      </c>
      <c r="BJ458" s="16" t="s">
        <v>84</v>
      </c>
      <c r="BK458" s="140">
        <f>ROUND(I458*H458,2)</f>
        <v>0</v>
      </c>
      <c r="BL458" s="16" t="s">
        <v>172</v>
      </c>
      <c r="BM458" s="139" t="s">
        <v>1003</v>
      </c>
    </row>
    <row r="459" spans="2:65" s="1" customFormat="1" ht="10.199999999999999">
      <c r="B459" s="31"/>
      <c r="D459" s="141" t="s">
        <v>157</v>
      </c>
      <c r="F459" s="142" t="s">
        <v>1002</v>
      </c>
      <c r="I459" s="143"/>
      <c r="L459" s="31"/>
      <c r="M459" s="144"/>
      <c r="T459" s="52"/>
      <c r="AT459" s="16" t="s">
        <v>157</v>
      </c>
      <c r="AU459" s="16" t="s">
        <v>86</v>
      </c>
    </row>
    <row r="460" spans="2:65" s="1" customFormat="1" ht="27">
      <c r="B460" s="31"/>
      <c r="D460" s="141" t="s">
        <v>160</v>
      </c>
      <c r="F460" s="147" t="s">
        <v>999</v>
      </c>
      <c r="I460" s="143"/>
      <c r="L460" s="31"/>
      <c r="M460" s="144"/>
      <c r="T460" s="52"/>
      <c r="AT460" s="16" t="s">
        <v>160</v>
      </c>
      <c r="AU460" s="16" t="s">
        <v>86</v>
      </c>
    </row>
    <row r="461" spans="2:65" s="12" customFormat="1" ht="10.199999999999999">
      <c r="B461" s="148"/>
      <c r="D461" s="141" t="s">
        <v>234</v>
      </c>
      <c r="F461" s="150" t="s">
        <v>1004</v>
      </c>
      <c r="H461" s="151">
        <v>42.42</v>
      </c>
      <c r="I461" s="152"/>
      <c r="L461" s="148"/>
      <c r="M461" s="153"/>
      <c r="T461" s="154"/>
      <c r="AT461" s="149" t="s">
        <v>234</v>
      </c>
      <c r="AU461" s="149" t="s">
        <v>86</v>
      </c>
      <c r="AV461" s="12" t="s">
        <v>86</v>
      </c>
      <c r="AW461" s="12" t="s">
        <v>4</v>
      </c>
      <c r="AX461" s="12" t="s">
        <v>84</v>
      </c>
      <c r="AY461" s="149" t="s">
        <v>149</v>
      </c>
    </row>
    <row r="462" spans="2:65" s="1" customFormat="1" ht="37.799999999999997" customHeight="1">
      <c r="B462" s="31"/>
      <c r="C462" s="127" t="s">
        <v>1005</v>
      </c>
      <c r="D462" s="127" t="s">
        <v>152</v>
      </c>
      <c r="E462" s="128" t="s">
        <v>1006</v>
      </c>
      <c r="F462" s="129" t="s">
        <v>1007</v>
      </c>
      <c r="G462" s="130" t="s">
        <v>396</v>
      </c>
      <c r="H462" s="131">
        <v>76</v>
      </c>
      <c r="I462" s="132"/>
      <c r="J462" s="133">
        <f>ROUND(I462*H462,2)</f>
        <v>0</v>
      </c>
      <c r="K462" s="134"/>
      <c r="L462" s="31"/>
      <c r="M462" s="135" t="s">
        <v>19</v>
      </c>
      <c r="N462" s="136" t="s">
        <v>47</v>
      </c>
      <c r="P462" s="137">
        <f>O462*H462</f>
        <v>0</v>
      </c>
      <c r="Q462" s="137">
        <v>0</v>
      </c>
      <c r="R462" s="137">
        <f>Q462*H462</f>
        <v>0</v>
      </c>
      <c r="S462" s="137">
        <v>0</v>
      </c>
      <c r="T462" s="138">
        <f>S462*H462</f>
        <v>0</v>
      </c>
      <c r="AR462" s="139" t="s">
        <v>172</v>
      </c>
      <c r="AT462" s="139" t="s">
        <v>152</v>
      </c>
      <c r="AU462" s="139" t="s">
        <v>86</v>
      </c>
      <c r="AY462" s="16" t="s">
        <v>149</v>
      </c>
      <c r="BE462" s="140">
        <f>IF(N462="základní",J462,0)</f>
        <v>0</v>
      </c>
      <c r="BF462" s="140">
        <f>IF(N462="snížená",J462,0)</f>
        <v>0</v>
      </c>
      <c r="BG462" s="140">
        <f>IF(N462="zákl. přenesená",J462,0)</f>
        <v>0</v>
      </c>
      <c r="BH462" s="140">
        <f>IF(N462="sníž. přenesená",J462,0)</f>
        <v>0</v>
      </c>
      <c r="BI462" s="140">
        <f>IF(N462="nulová",J462,0)</f>
        <v>0</v>
      </c>
      <c r="BJ462" s="16" t="s">
        <v>84</v>
      </c>
      <c r="BK462" s="140">
        <f>ROUND(I462*H462,2)</f>
        <v>0</v>
      </c>
      <c r="BL462" s="16" t="s">
        <v>172</v>
      </c>
      <c r="BM462" s="139" t="s">
        <v>1008</v>
      </c>
    </row>
    <row r="463" spans="2:65" s="1" customFormat="1" ht="26.1">
      <c r="B463" s="31"/>
      <c r="D463" s="141" t="s">
        <v>157</v>
      </c>
      <c r="F463" s="142" t="s">
        <v>1009</v>
      </c>
      <c r="I463" s="143"/>
      <c r="L463" s="31"/>
      <c r="M463" s="144"/>
      <c r="T463" s="52"/>
      <c r="AT463" s="16" t="s">
        <v>157</v>
      </c>
      <c r="AU463" s="16" t="s">
        <v>86</v>
      </c>
    </row>
    <row r="464" spans="2:65" s="1" customFormat="1" ht="10.199999999999999">
      <c r="B464" s="31"/>
      <c r="D464" s="145" t="s">
        <v>158</v>
      </c>
      <c r="F464" s="146" t="s">
        <v>1010</v>
      </c>
      <c r="I464" s="143"/>
      <c r="L464" s="31"/>
      <c r="M464" s="144"/>
      <c r="T464" s="52"/>
      <c r="AT464" s="16" t="s">
        <v>158</v>
      </c>
      <c r="AU464" s="16" t="s">
        <v>86</v>
      </c>
    </row>
    <row r="465" spans="2:65" s="1" customFormat="1" ht="18">
      <c r="B465" s="31"/>
      <c r="D465" s="141" t="s">
        <v>160</v>
      </c>
      <c r="F465" s="147" t="s">
        <v>1011</v>
      </c>
      <c r="I465" s="143"/>
      <c r="L465" s="31"/>
      <c r="M465" s="144"/>
      <c r="T465" s="52"/>
      <c r="AT465" s="16" t="s">
        <v>160</v>
      </c>
      <c r="AU465" s="16" t="s">
        <v>86</v>
      </c>
    </row>
    <row r="466" spans="2:65" s="12" customFormat="1" ht="10.199999999999999">
      <c r="B466" s="148"/>
      <c r="D466" s="141" t="s">
        <v>234</v>
      </c>
      <c r="E466" s="149" t="s">
        <v>19</v>
      </c>
      <c r="F466" s="150" t="s">
        <v>1012</v>
      </c>
      <c r="H466" s="151">
        <v>38</v>
      </c>
      <c r="I466" s="152"/>
      <c r="L466" s="148"/>
      <c r="M466" s="153"/>
      <c r="T466" s="154"/>
      <c r="AT466" s="149" t="s">
        <v>234</v>
      </c>
      <c r="AU466" s="149" t="s">
        <v>86</v>
      </c>
      <c r="AV466" s="12" t="s">
        <v>86</v>
      </c>
      <c r="AW466" s="12" t="s">
        <v>37</v>
      </c>
      <c r="AX466" s="12" t="s">
        <v>76</v>
      </c>
      <c r="AY466" s="149" t="s">
        <v>149</v>
      </c>
    </row>
    <row r="467" spans="2:65" s="12" customFormat="1" ht="10.199999999999999">
      <c r="B467" s="148"/>
      <c r="D467" s="141" t="s">
        <v>234</v>
      </c>
      <c r="E467" s="149" t="s">
        <v>19</v>
      </c>
      <c r="F467" s="150" t="s">
        <v>1013</v>
      </c>
      <c r="H467" s="151">
        <v>38</v>
      </c>
      <c r="I467" s="152"/>
      <c r="L467" s="148"/>
      <c r="M467" s="153"/>
      <c r="T467" s="154"/>
      <c r="AT467" s="149" t="s">
        <v>234</v>
      </c>
      <c r="AU467" s="149" t="s">
        <v>86</v>
      </c>
      <c r="AV467" s="12" t="s">
        <v>86</v>
      </c>
      <c r="AW467" s="12" t="s">
        <v>37</v>
      </c>
      <c r="AX467" s="12" t="s">
        <v>76</v>
      </c>
      <c r="AY467" s="149" t="s">
        <v>149</v>
      </c>
    </row>
    <row r="468" spans="2:65" s="13" customFormat="1" ht="10.199999999999999">
      <c r="B468" s="158"/>
      <c r="D468" s="141" t="s">
        <v>234</v>
      </c>
      <c r="E468" s="159" t="s">
        <v>19</v>
      </c>
      <c r="F468" s="160" t="s">
        <v>299</v>
      </c>
      <c r="H468" s="161">
        <v>76</v>
      </c>
      <c r="I468" s="162"/>
      <c r="L468" s="158"/>
      <c r="M468" s="163"/>
      <c r="T468" s="164"/>
      <c r="AT468" s="159" t="s">
        <v>234</v>
      </c>
      <c r="AU468" s="159" t="s">
        <v>86</v>
      </c>
      <c r="AV468" s="13" t="s">
        <v>172</v>
      </c>
      <c r="AW468" s="13" t="s">
        <v>37</v>
      </c>
      <c r="AX468" s="13" t="s">
        <v>84</v>
      </c>
      <c r="AY468" s="159" t="s">
        <v>149</v>
      </c>
    </row>
    <row r="469" spans="2:65" s="1" customFormat="1" ht="24.15" customHeight="1">
      <c r="B469" s="31"/>
      <c r="C469" s="169" t="s">
        <v>1014</v>
      </c>
      <c r="D469" s="169" t="s">
        <v>683</v>
      </c>
      <c r="E469" s="170" t="s">
        <v>1015</v>
      </c>
      <c r="F469" s="171" t="s">
        <v>1016</v>
      </c>
      <c r="G469" s="172" t="s">
        <v>396</v>
      </c>
      <c r="H469" s="173">
        <v>77.14</v>
      </c>
      <c r="I469" s="174"/>
      <c r="J469" s="175">
        <f>ROUND(I469*H469,2)</f>
        <v>0</v>
      </c>
      <c r="K469" s="176"/>
      <c r="L469" s="177"/>
      <c r="M469" s="178" t="s">
        <v>19</v>
      </c>
      <c r="N469" s="179" t="s">
        <v>47</v>
      </c>
      <c r="P469" s="137">
        <f>O469*H469</f>
        <v>0</v>
      </c>
      <c r="Q469" s="137">
        <v>3.1800000000000001E-3</v>
      </c>
      <c r="R469" s="137">
        <f>Q469*H469</f>
        <v>0.2453052</v>
      </c>
      <c r="S469" s="137">
        <v>0</v>
      </c>
      <c r="T469" s="138">
        <f>S469*H469</f>
        <v>0</v>
      </c>
      <c r="AR469" s="139" t="s">
        <v>194</v>
      </c>
      <c r="AT469" s="139" t="s">
        <v>683</v>
      </c>
      <c r="AU469" s="139" t="s">
        <v>86</v>
      </c>
      <c r="AY469" s="16" t="s">
        <v>149</v>
      </c>
      <c r="BE469" s="140">
        <f>IF(N469="základní",J469,0)</f>
        <v>0</v>
      </c>
      <c r="BF469" s="140">
        <f>IF(N469="snížená",J469,0)</f>
        <v>0</v>
      </c>
      <c r="BG469" s="140">
        <f>IF(N469="zákl. přenesená",J469,0)</f>
        <v>0</v>
      </c>
      <c r="BH469" s="140">
        <f>IF(N469="sníž. přenesená",J469,0)</f>
        <v>0</v>
      </c>
      <c r="BI469" s="140">
        <f>IF(N469="nulová",J469,0)</f>
        <v>0</v>
      </c>
      <c r="BJ469" s="16" t="s">
        <v>84</v>
      </c>
      <c r="BK469" s="140">
        <f>ROUND(I469*H469,2)</f>
        <v>0</v>
      </c>
      <c r="BL469" s="16" t="s">
        <v>172</v>
      </c>
      <c r="BM469" s="139" t="s">
        <v>1017</v>
      </c>
    </row>
    <row r="470" spans="2:65" s="1" customFormat="1" ht="17.399999999999999">
      <c r="B470" s="31"/>
      <c r="D470" s="141" t="s">
        <v>157</v>
      </c>
      <c r="F470" s="142" t="s">
        <v>1016</v>
      </c>
      <c r="I470" s="143"/>
      <c r="L470" s="31"/>
      <c r="M470" s="144"/>
      <c r="T470" s="52"/>
      <c r="AT470" s="16" t="s">
        <v>157</v>
      </c>
      <c r="AU470" s="16" t="s">
        <v>86</v>
      </c>
    </row>
    <row r="471" spans="2:65" s="1" customFormat="1" ht="18">
      <c r="B471" s="31"/>
      <c r="D471" s="141" t="s">
        <v>160</v>
      </c>
      <c r="F471" s="147" t="s">
        <v>1011</v>
      </c>
      <c r="I471" s="143"/>
      <c r="L471" s="31"/>
      <c r="M471" s="144"/>
      <c r="T471" s="52"/>
      <c r="AT471" s="16" t="s">
        <v>160</v>
      </c>
      <c r="AU471" s="16" t="s">
        <v>86</v>
      </c>
    </row>
    <row r="472" spans="2:65" s="12" customFormat="1" ht="10.199999999999999">
      <c r="B472" s="148"/>
      <c r="D472" s="141" t="s">
        <v>234</v>
      </c>
      <c r="F472" s="150" t="s">
        <v>1018</v>
      </c>
      <c r="H472" s="151">
        <v>77.14</v>
      </c>
      <c r="I472" s="152"/>
      <c r="L472" s="148"/>
      <c r="M472" s="153"/>
      <c r="T472" s="154"/>
      <c r="AT472" s="149" t="s">
        <v>234</v>
      </c>
      <c r="AU472" s="149" t="s">
        <v>86</v>
      </c>
      <c r="AV472" s="12" t="s">
        <v>86</v>
      </c>
      <c r="AW472" s="12" t="s">
        <v>4</v>
      </c>
      <c r="AX472" s="12" t="s">
        <v>84</v>
      </c>
      <c r="AY472" s="149" t="s">
        <v>149</v>
      </c>
    </row>
    <row r="473" spans="2:65" s="1" customFormat="1" ht="24.15" customHeight="1">
      <c r="B473" s="31"/>
      <c r="C473" s="127" t="s">
        <v>1019</v>
      </c>
      <c r="D473" s="127" t="s">
        <v>152</v>
      </c>
      <c r="E473" s="128" t="s">
        <v>1020</v>
      </c>
      <c r="F473" s="129" t="s">
        <v>1021</v>
      </c>
      <c r="G473" s="130" t="s">
        <v>396</v>
      </c>
      <c r="H473" s="131">
        <v>37</v>
      </c>
      <c r="I473" s="132"/>
      <c r="J473" s="133">
        <f>ROUND(I473*H473,2)</f>
        <v>0</v>
      </c>
      <c r="K473" s="134"/>
      <c r="L473" s="31"/>
      <c r="M473" s="135" t="s">
        <v>19</v>
      </c>
      <c r="N473" s="136" t="s">
        <v>47</v>
      </c>
      <c r="P473" s="137">
        <f>O473*H473</f>
        <v>0</v>
      </c>
      <c r="Q473" s="137">
        <v>1.2999999999999999E-5</v>
      </c>
      <c r="R473" s="137">
        <f>Q473*H473</f>
        <v>4.8099999999999998E-4</v>
      </c>
      <c r="S473" s="137">
        <v>0</v>
      </c>
      <c r="T473" s="138">
        <f>S473*H473</f>
        <v>0</v>
      </c>
      <c r="AR473" s="139" t="s">
        <v>172</v>
      </c>
      <c r="AT473" s="139" t="s">
        <v>152</v>
      </c>
      <c r="AU473" s="139" t="s">
        <v>86</v>
      </c>
      <c r="AY473" s="16" t="s">
        <v>149</v>
      </c>
      <c r="BE473" s="140">
        <f>IF(N473="základní",J473,0)</f>
        <v>0</v>
      </c>
      <c r="BF473" s="140">
        <f>IF(N473="snížená",J473,0)</f>
        <v>0</v>
      </c>
      <c r="BG473" s="140">
        <f>IF(N473="zákl. přenesená",J473,0)</f>
        <v>0</v>
      </c>
      <c r="BH473" s="140">
        <f>IF(N473="sníž. přenesená",J473,0)</f>
        <v>0</v>
      </c>
      <c r="BI473" s="140">
        <f>IF(N473="nulová",J473,0)</f>
        <v>0</v>
      </c>
      <c r="BJ473" s="16" t="s">
        <v>84</v>
      </c>
      <c r="BK473" s="140">
        <f>ROUND(I473*H473,2)</f>
        <v>0</v>
      </c>
      <c r="BL473" s="16" t="s">
        <v>172</v>
      </c>
      <c r="BM473" s="139" t="s">
        <v>1022</v>
      </c>
    </row>
    <row r="474" spans="2:65" s="1" customFormat="1" ht="17.399999999999999">
      <c r="B474" s="31"/>
      <c r="D474" s="141" t="s">
        <v>157</v>
      </c>
      <c r="F474" s="142" t="s">
        <v>1023</v>
      </c>
      <c r="I474" s="143"/>
      <c r="L474" s="31"/>
      <c r="M474" s="144"/>
      <c r="T474" s="52"/>
      <c r="AT474" s="16" t="s">
        <v>157</v>
      </c>
      <c r="AU474" s="16" t="s">
        <v>86</v>
      </c>
    </row>
    <row r="475" spans="2:65" s="1" customFormat="1" ht="10.199999999999999">
      <c r="B475" s="31"/>
      <c r="D475" s="145" t="s">
        <v>158</v>
      </c>
      <c r="F475" s="146" t="s">
        <v>1024</v>
      </c>
      <c r="I475" s="143"/>
      <c r="L475" s="31"/>
      <c r="M475" s="144"/>
      <c r="T475" s="52"/>
      <c r="AT475" s="16" t="s">
        <v>158</v>
      </c>
      <c r="AU475" s="16" t="s">
        <v>86</v>
      </c>
    </row>
    <row r="476" spans="2:65" s="1" customFormat="1" ht="36">
      <c r="B476" s="31"/>
      <c r="D476" s="141" t="s">
        <v>160</v>
      </c>
      <c r="F476" s="147" t="s">
        <v>1025</v>
      </c>
      <c r="I476" s="143"/>
      <c r="L476" s="31"/>
      <c r="M476" s="144"/>
      <c r="T476" s="52"/>
      <c r="AT476" s="16" t="s">
        <v>160</v>
      </c>
      <c r="AU476" s="16" t="s">
        <v>86</v>
      </c>
    </row>
    <row r="477" spans="2:65" s="12" customFormat="1" ht="10.199999999999999">
      <c r="B477" s="148"/>
      <c r="D477" s="141" t="s">
        <v>234</v>
      </c>
      <c r="E477" s="149" t="s">
        <v>19</v>
      </c>
      <c r="F477" s="150" t="s">
        <v>1026</v>
      </c>
      <c r="H477" s="151">
        <v>37</v>
      </c>
      <c r="I477" s="152"/>
      <c r="L477" s="148"/>
      <c r="M477" s="153"/>
      <c r="T477" s="154"/>
      <c r="AT477" s="149" t="s">
        <v>234</v>
      </c>
      <c r="AU477" s="149" t="s">
        <v>86</v>
      </c>
      <c r="AV477" s="12" t="s">
        <v>86</v>
      </c>
      <c r="AW477" s="12" t="s">
        <v>37</v>
      </c>
      <c r="AX477" s="12" t="s">
        <v>76</v>
      </c>
      <c r="AY477" s="149" t="s">
        <v>149</v>
      </c>
    </row>
    <row r="478" spans="2:65" s="13" customFormat="1" ht="10.199999999999999">
      <c r="B478" s="158"/>
      <c r="D478" s="141" t="s">
        <v>234</v>
      </c>
      <c r="E478" s="159" t="s">
        <v>19</v>
      </c>
      <c r="F478" s="160" t="s">
        <v>299</v>
      </c>
      <c r="H478" s="161">
        <v>37</v>
      </c>
      <c r="I478" s="162"/>
      <c r="L478" s="158"/>
      <c r="M478" s="163"/>
      <c r="T478" s="164"/>
      <c r="AT478" s="159" t="s">
        <v>234</v>
      </c>
      <c r="AU478" s="159" t="s">
        <v>86</v>
      </c>
      <c r="AV478" s="13" t="s">
        <v>172</v>
      </c>
      <c r="AW478" s="13" t="s">
        <v>37</v>
      </c>
      <c r="AX478" s="13" t="s">
        <v>84</v>
      </c>
      <c r="AY478" s="159" t="s">
        <v>149</v>
      </c>
    </row>
    <row r="479" spans="2:65" s="1" customFormat="1" ht="24.15" customHeight="1">
      <c r="B479" s="31"/>
      <c r="C479" s="169" t="s">
        <v>1027</v>
      </c>
      <c r="D479" s="169" t="s">
        <v>683</v>
      </c>
      <c r="E479" s="170" t="s">
        <v>1028</v>
      </c>
      <c r="F479" s="171" t="s">
        <v>1029</v>
      </c>
      <c r="G479" s="172" t="s">
        <v>396</v>
      </c>
      <c r="H479" s="173">
        <v>37.555</v>
      </c>
      <c r="I479" s="174"/>
      <c r="J479" s="175">
        <f>ROUND(I479*H479,2)</f>
        <v>0</v>
      </c>
      <c r="K479" s="176"/>
      <c r="L479" s="177"/>
      <c r="M479" s="178" t="s">
        <v>19</v>
      </c>
      <c r="N479" s="179" t="s">
        <v>47</v>
      </c>
      <c r="P479" s="137">
        <f>O479*H479</f>
        <v>0</v>
      </c>
      <c r="Q479" s="137">
        <v>5.1399999999999996E-3</v>
      </c>
      <c r="R479" s="137">
        <f>Q479*H479</f>
        <v>0.19303269999999997</v>
      </c>
      <c r="S479" s="137">
        <v>0</v>
      </c>
      <c r="T479" s="138">
        <f>S479*H479</f>
        <v>0</v>
      </c>
      <c r="AR479" s="139" t="s">
        <v>194</v>
      </c>
      <c r="AT479" s="139" t="s">
        <v>683</v>
      </c>
      <c r="AU479" s="139" t="s">
        <v>86</v>
      </c>
      <c r="AY479" s="16" t="s">
        <v>149</v>
      </c>
      <c r="BE479" s="140">
        <f>IF(N479="základní",J479,0)</f>
        <v>0</v>
      </c>
      <c r="BF479" s="140">
        <f>IF(N479="snížená",J479,0)</f>
        <v>0</v>
      </c>
      <c r="BG479" s="140">
        <f>IF(N479="zákl. přenesená",J479,0)</f>
        <v>0</v>
      </c>
      <c r="BH479" s="140">
        <f>IF(N479="sníž. přenesená",J479,0)</f>
        <v>0</v>
      </c>
      <c r="BI479" s="140">
        <f>IF(N479="nulová",J479,0)</f>
        <v>0</v>
      </c>
      <c r="BJ479" s="16" t="s">
        <v>84</v>
      </c>
      <c r="BK479" s="140">
        <f>ROUND(I479*H479,2)</f>
        <v>0</v>
      </c>
      <c r="BL479" s="16" t="s">
        <v>172</v>
      </c>
      <c r="BM479" s="139" t="s">
        <v>1030</v>
      </c>
    </row>
    <row r="480" spans="2:65" s="1" customFormat="1" ht="10.199999999999999">
      <c r="B480" s="31"/>
      <c r="D480" s="141" t="s">
        <v>157</v>
      </c>
      <c r="F480" s="142" t="s">
        <v>1029</v>
      </c>
      <c r="I480" s="143"/>
      <c r="L480" s="31"/>
      <c r="M480" s="144"/>
      <c r="T480" s="52"/>
      <c r="AT480" s="16" t="s">
        <v>157</v>
      </c>
      <c r="AU480" s="16" t="s">
        <v>86</v>
      </c>
    </row>
    <row r="481" spans="2:65" s="1" customFormat="1" ht="18">
      <c r="B481" s="31"/>
      <c r="D481" s="141" t="s">
        <v>160</v>
      </c>
      <c r="F481" s="147" t="s">
        <v>1011</v>
      </c>
      <c r="I481" s="143"/>
      <c r="L481" s="31"/>
      <c r="M481" s="144"/>
      <c r="T481" s="52"/>
      <c r="AT481" s="16" t="s">
        <v>160</v>
      </c>
      <c r="AU481" s="16" t="s">
        <v>86</v>
      </c>
    </row>
    <row r="482" spans="2:65" s="12" customFormat="1" ht="10.199999999999999">
      <c r="B482" s="148"/>
      <c r="D482" s="141" t="s">
        <v>234</v>
      </c>
      <c r="F482" s="150" t="s">
        <v>1031</v>
      </c>
      <c r="H482" s="151">
        <v>37.555</v>
      </c>
      <c r="I482" s="152"/>
      <c r="L482" s="148"/>
      <c r="M482" s="153"/>
      <c r="T482" s="154"/>
      <c r="AT482" s="149" t="s">
        <v>234</v>
      </c>
      <c r="AU482" s="149" t="s">
        <v>86</v>
      </c>
      <c r="AV482" s="12" t="s">
        <v>86</v>
      </c>
      <c r="AW482" s="12" t="s">
        <v>4</v>
      </c>
      <c r="AX482" s="12" t="s">
        <v>84</v>
      </c>
      <c r="AY482" s="149" t="s">
        <v>149</v>
      </c>
    </row>
    <row r="483" spans="2:65" s="1" customFormat="1" ht="24.15" customHeight="1">
      <c r="B483" s="31"/>
      <c r="C483" s="127" t="s">
        <v>1032</v>
      </c>
      <c r="D483" s="127" t="s">
        <v>152</v>
      </c>
      <c r="E483" s="128" t="s">
        <v>1033</v>
      </c>
      <c r="F483" s="129" t="s">
        <v>1034</v>
      </c>
      <c r="G483" s="130" t="s">
        <v>308</v>
      </c>
      <c r="H483" s="131">
        <v>1</v>
      </c>
      <c r="I483" s="132"/>
      <c r="J483" s="133">
        <f>ROUND(I483*H483,2)</f>
        <v>0</v>
      </c>
      <c r="K483" s="134"/>
      <c r="L483" s="31"/>
      <c r="M483" s="135" t="s">
        <v>19</v>
      </c>
      <c r="N483" s="136" t="s">
        <v>47</v>
      </c>
      <c r="P483" s="137">
        <f>O483*H483</f>
        <v>0</v>
      </c>
      <c r="Q483" s="137">
        <v>2.8576363649999998</v>
      </c>
      <c r="R483" s="137">
        <f>Q483*H483</f>
        <v>2.8576363649999998</v>
      </c>
      <c r="S483" s="137">
        <v>0</v>
      </c>
      <c r="T483" s="138">
        <f>S483*H483</f>
        <v>0</v>
      </c>
      <c r="AR483" s="139" t="s">
        <v>172</v>
      </c>
      <c r="AT483" s="139" t="s">
        <v>152</v>
      </c>
      <c r="AU483" s="139" t="s">
        <v>86</v>
      </c>
      <c r="AY483" s="16" t="s">
        <v>149</v>
      </c>
      <c r="BE483" s="140">
        <f>IF(N483="základní",J483,0)</f>
        <v>0</v>
      </c>
      <c r="BF483" s="140">
        <f>IF(N483="snížená",J483,0)</f>
        <v>0</v>
      </c>
      <c r="BG483" s="140">
        <f>IF(N483="zákl. přenesená",J483,0)</f>
        <v>0</v>
      </c>
      <c r="BH483" s="140">
        <f>IF(N483="sníž. přenesená",J483,0)</f>
        <v>0</v>
      </c>
      <c r="BI483" s="140">
        <f>IF(N483="nulová",J483,0)</f>
        <v>0</v>
      </c>
      <c r="BJ483" s="16" t="s">
        <v>84</v>
      </c>
      <c r="BK483" s="140">
        <f>ROUND(I483*H483,2)</f>
        <v>0</v>
      </c>
      <c r="BL483" s="16" t="s">
        <v>172</v>
      </c>
      <c r="BM483" s="139" t="s">
        <v>1035</v>
      </c>
    </row>
    <row r="484" spans="2:65" s="1" customFormat="1" ht="17.399999999999999">
      <c r="B484" s="31"/>
      <c r="D484" s="141" t="s">
        <v>157</v>
      </c>
      <c r="F484" s="142" t="s">
        <v>1036</v>
      </c>
      <c r="I484" s="143"/>
      <c r="L484" s="31"/>
      <c r="M484" s="144"/>
      <c r="T484" s="52"/>
      <c r="AT484" s="16" t="s">
        <v>157</v>
      </c>
      <c r="AU484" s="16" t="s">
        <v>86</v>
      </c>
    </row>
    <row r="485" spans="2:65" s="1" customFormat="1" ht="10.199999999999999">
      <c r="B485" s="31"/>
      <c r="D485" s="145" t="s">
        <v>158</v>
      </c>
      <c r="F485" s="146" t="s">
        <v>1037</v>
      </c>
      <c r="I485" s="143"/>
      <c r="L485" s="31"/>
      <c r="M485" s="144"/>
      <c r="T485" s="52"/>
      <c r="AT485" s="16" t="s">
        <v>158</v>
      </c>
      <c r="AU485" s="16" t="s">
        <v>86</v>
      </c>
    </row>
    <row r="486" spans="2:65" s="1" customFormat="1" ht="18">
      <c r="B486" s="31"/>
      <c r="D486" s="141" t="s">
        <v>160</v>
      </c>
      <c r="F486" s="147" t="s">
        <v>798</v>
      </c>
      <c r="I486" s="143"/>
      <c r="L486" s="31"/>
      <c r="M486" s="144"/>
      <c r="T486" s="52"/>
      <c r="AT486" s="16" t="s">
        <v>160</v>
      </c>
      <c r="AU486" s="16" t="s">
        <v>86</v>
      </c>
    </row>
    <row r="487" spans="2:65" s="12" customFormat="1" ht="10.199999999999999">
      <c r="B487" s="148"/>
      <c r="D487" s="141" t="s">
        <v>234</v>
      </c>
      <c r="E487" s="149" t="s">
        <v>19</v>
      </c>
      <c r="F487" s="150" t="s">
        <v>84</v>
      </c>
      <c r="H487" s="151">
        <v>1</v>
      </c>
      <c r="I487" s="152"/>
      <c r="L487" s="148"/>
      <c r="M487" s="153"/>
      <c r="T487" s="154"/>
      <c r="AT487" s="149" t="s">
        <v>234</v>
      </c>
      <c r="AU487" s="149" t="s">
        <v>86</v>
      </c>
      <c r="AV487" s="12" t="s">
        <v>86</v>
      </c>
      <c r="AW487" s="12" t="s">
        <v>37</v>
      </c>
      <c r="AX487" s="12" t="s">
        <v>84</v>
      </c>
      <c r="AY487" s="149" t="s">
        <v>149</v>
      </c>
    </row>
    <row r="488" spans="2:65" s="1" customFormat="1" ht="24.15" customHeight="1">
      <c r="B488" s="31"/>
      <c r="C488" s="127" t="s">
        <v>1038</v>
      </c>
      <c r="D488" s="127" t="s">
        <v>152</v>
      </c>
      <c r="E488" s="128" t="s">
        <v>1039</v>
      </c>
      <c r="F488" s="129" t="s">
        <v>1040</v>
      </c>
      <c r="G488" s="130" t="s">
        <v>308</v>
      </c>
      <c r="H488" s="131">
        <v>1</v>
      </c>
      <c r="I488" s="132"/>
      <c r="J488" s="133">
        <f>ROUND(I488*H488,2)</f>
        <v>0</v>
      </c>
      <c r="K488" s="134"/>
      <c r="L488" s="31"/>
      <c r="M488" s="135" t="s">
        <v>19</v>
      </c>
      <c r="N488" s="136" t="s">
        <v>47</v>
      </c>
      <c r="P488" s="137">
        <f>O488*H488</f>
        <v>0</v>
      </c>
      <c r="Q488" s="137">
        <v>0.45839800000000003</v>
      </c>
      <c r="R488" s="137">
        <f>Q488*H488</f>
        <v>0.45839800000000003</v>
      </c>
      <c r="S488" s="137">
        <v>0</v>
      </c>
      <c r="T488" s="138">
        <f>S488*H488</f>
        <v>0</v>
      </c>
      <c r="AR488" s="139" t="s">
        <v>172</v>
      </c>
      <c r="AT488" s="139" t="s">
        <v>152</v>
      </c>
      <c r="AU488" s="139" t="s">
        <v>86</v>
      </c>
      <c r="AY488" s="16" t="s">
        <v>149</v>
      </c>
      <c r="BE488" s="140">
        <f>IF(N488="základní",J488,0)</f>
        <v>0</v>
      </c>
      <c r="BF488" s="140">
        <f>IF(N488="snížená",J488,0)</f>
        <v>0</v>
      </c>
      <c r="BG488" s="140">
        <f>IF(N488="zákl. přenesená",J488,0)</f>
        <v>0</v>
      </c>
      <c r="BH488" s="140">
        <f>IF(N488="sníž. přenesená",J488,0)</f>
        <v>0</v>
      </c>
      <c r="BI488" s="140">
        <f>IF(N488="nulová",J488,0)</f>
        <v>0</v>
      </c>
      <c r="BJ488" s="16" t="s">
        <v>84</v>
      </c>
      <c r="BK488" s="140">
        <f>ROUND(I488*H488,2)</f>
        <v>0</v>
      </c>
      <c r="BL488" s="16" t="s">
        <v>172</v>
      </c>
      <c r="BM488" s="139" t="s">
        <v>1041</v>
      </c>
    </row>
    <row r="489" spans="2:65" s="1" customFormat="1" ht="17.399999999999999">
      <c r="B489" s="31"/>
      <c r="D489" s="141" t="s">
        <v>157</v>
      </c>
      <c r="F489" s="142" t="s">
        <v>1040</v>
      </c>
      <c r="I489" s="143"/>
      <c r="L489" s="31"/>
      <c r="M489" s="144"/>
      <c r="T489" s="52"/>
      <c r="AT489" s="16" t="s">
        <v>157</v>
      </c>
      <c r="AU489" s="16" t="s">
        <v>86</v>
      </c>
    </row>
    <row r="490" spans="2:65" s="1" customFormat="1" ht="10.199999999999999">
      <c r="B490" s="31"/>
      <c r="D490" s="145" t="s">
        <v>158</v>
      </c>
      <c r="F490" s="146" t="s">
        <v>1042</v>
      </c>
      <c r="I490" s="143"/>
      <c r="L490" s="31"/>
      <c r="M490" s="144"/>
      <c r="T490" s="52"/>
      <c r="AT490" s="16" t="s">
        <v>158</v>
      </c>
      <c r="AU490" s="16" t="s">
        <v>86</v>
      </c>
    </row>
    <row r="491" spans="2:65" s="1" customFormat="1" ht="16.5" customHeight="1">
      <c r="B491" s="31"/>
      <c r="C491" s="169" t="s">
        <v>1043</v>
      </c>
      <c r="D491" s="169" t="s">
        <v>683</v>
      </c>
      <c r="E491" s="170" t="s">
        <v>1044</v>
      </c>
      <c r="F491" s="171" t="s">
        <v>1045</v>
      </c>
      <c r="G491" s="172" t="s">
        <v>308</v>
      </c>
      <c r="H491" s="173">
        <v>1</v>
      </c>
      <c r="I491" s="174"/>
      <c r="J491" s="175">
        <f>ROUND(I491*H491,2)</f>
        <v>0</v>
      </c>
      <c r="K491" s="176"/>
      <c r="L491" s="177"/>
      <c r="M491" s="178" t="s">
        <v>19</v>
      </c>
      <c r="N491" s="179" t="s">
        <v>47</v>
      </c>
      <c r="P491" s="137">
        <f>O491*H491</f>
        <v>0</v>
      </c>
      <c r="Q491" s="137">
        <v>2.2549999999999999</v>
      </c>
      <c r="R491" s="137">
        <f>Q491*H491</f>
        <v>2.2549999999999999</v>
      </c>
      <c r="S491" s="137">
        <v>0</v>
      </c>
      <c r="T491" s="138">
        <f>S491*H491</f>
        <v>0</v>
      </c>
      <c r="AR491" s="139" t="s">
        <v>194</v>
      </c>
      <c r="AT491" s="139" t="s">
        <v>683</v>
      </c>
      <c r="AU491" s="139" t="s">
        <v>86</v>
      </c>
      <c r="AY491" s="16" t="s">
        <v>149</v>
      </c>
      <c r="BE491" s="140">
        <f>IF(N491="základní",J491,0)</f>
        <v>0</v>
      </c>
      <c r="BF491" s="140">
        <f>IF(N491="snížená",J491,0)</f>
        <v>0</v>
      </c>
      <c r="BG491" s="140">
        <f>IF(N491="zákl. přenesená",J491,0)</f>
        <v>0</v>
      </c>
      <c r="BH491" s="140">
        <f>IF(N491="sníž. přenesená",J491,0)</f>
        <v>0</v>
      </c>
      <c r="BI491" s="140">
        <f>IF(N491="nulová",J491,0)</f>
        <v>0</v>
      </c>
      <c r="BJ491" s="16" t="s">
        <v>84</v>
      </c>
      <c r="BK491" s="140">
        <f>ROUND(I491*H491,2)</f>
        <v>0</v>
      </c>
      <c r="BL491" s="16" t="s">
        <v>172</v>
      </c>
      <c r="BM491" s="139" t="s">
        <v>1046</v>
      </c>
    </row>
    <row r="492" spans="2:65" s="1" customFormat="1" ht="10.199999999999999">
      <c r="B492" s="31"/>
      <c r="D492" s="141" t="s">
        <v>157</v>
      </c>
      <c r="F492" s="142" t="s">
        <v>1045</v>
      </c>
      <c r="I492" s="143"/>
      <c r="L492" s="31"/>
      <c r="M492" s="144"/>
      <c r="T492" s="52"/>
      <c r="AT492" s="16" t="s">
        <v>157</v>
      </c>
      <c r="AU492" s="16" t="s">
        <v>86</v>
      </c>
    </row>
    <row r="493" spans="2:65" s="1" customFormat="1" ht="16.5" customHeight="1">
      <c r="B493" s="31"/>
      <c r="C493" s="169" t="s">
        <v>1047</v>
      </c>
      <c r="D493" s="169" t="s">
        <v>683</v>
      </c>
      <c r="E493" s="170" t="s">
        <v>1048</v>
      </c>
      <c r="F493" s="171" t="s">
        <v>1049</v>
      </c>
      <c r="G493" s="172" t="s">
        <v>308</v>
      </c>
      <c r="H493" s="173">
        <v>1</v>
      </c>
      <c r="I493" s="174"/>
      <c r="J493" s="175">
        <f>ROUND(I493*H493,2)</f>
        <v>0</v>
      </c>
      <c r="K493" s="176"/>
      <c r="L493" s="177"/>
      <c r="M493" s="178" t="s">
        <v>19</v>
      </c>
      <c r="N493" s="179" t="s">
        <v>47</v>
      </c>
      <c r="P493" s="137">
        <f>O493*H493</f>
        <v>0</v>
      </c>
      <c r="Q493" s="137">
        <v>0.45300000000000001</v>
      </c>
      <c r="R493" s="137">
        <f>Q493*H493</f>
        <v>0.45300000000000001</v>
      </c>
      <c r="S493" s="137">
        <v>0</v>
      </c>
      <c r="T493" s="138">
        <f>S493*H493</f>
        <v>0</v>
      </c>
      <c r="AR493" s="139" t="s">
        <v>194</v>
      </c>
      <c r="AT493" s="139" t="s">
        <v>683</v>
      </c>
      <c r="AU493" s="139" t="s">
        <v>86</v>
      </c>
      <c r="AY493" s="16" t="s">
        <v>149</v>
      </c>
      <c r="BE493" s="140">
        <f>IF(N493="základní",J493,0)</f>
        <v>0</v>
      </c>
      <c r="BF493" s="140">
        <f>IF(N493="snížená",J493,0)</f>
        <v>0</v>
      </c>
      <c r="BG493" s="140">
        <f>IF(N493="zákl. přenesená",J493,0)</f>
        <v>0</v>
      </c>
      <c r="BH493" s="140">
        <f>IF(N493="sníž. přenesená",J493,0)</f>
        <v>0</v>
      </c>
      <c r="BI493" s="140">
        <f>IF(N493="nulová",J493,0)</f>
        <v>0</v>
      </c>
      <c r="BJ493" s="16" t="s">
        <v>84</v>
      </c>
      <c r="BK493" s="140">
        <f>ROUND(I493*H493,2)</f>
        <v>0</v>
      </c>
      <c r="BL493" s="16" t="s">
        <v>172</v>
      </c>
      <c r="BM493" s="139" t="s">
        <v>1050</v>
      </c>
    </row>
    <row r="494" spans="2:65" s="1" customFormat="1" ht="10.199999999999999">
      <c r="B494" s="31"/>
      <c r="D494" s="141" t="s">
        <v>157</v>
      </c>
      <c r="F494" s="142" t="s">
        <v>1049</v>
      </c>
      <c r="I494" s="143"/>
      <c r="L494" s="31"/>
      <c r="M494" s="144"/>
      <c r="T494" s="52"/>
      <c r="AT494" s="16" t="s">
        <v>157</v>
      </c>
      <c r="AU494" s="16" t="s">
        <v>86</v>
      </c>
    </row>
    <row r="495" spans="2:65" s="1" customFormat="1" ht="24.15" customHeight="1">
      <c r="B495" s="31"/>
      <c r="C495" s="169" t="s">
        <v>1051</v>
      </c>
      <c r="D495" s="169" t="s">
        <v>683</v>
      </c>
      <c r="E495" s="170" t="s">
        <v>1052</v>
      </c>
      <c r="F495" s="171" t="s">
        <v>1053</v>
      </c>
      <c r="G495" s="172" t="s">
        <v>308</v>
      </c>
      <c r="H495" s="173">
        <v>1</v>
      </c>
      <c r="I495" s="174"/>
      <c r="J495" s="175">
        <f>ROUND(I495*H495,2)</f>
        <v>0</v>
      </c>
      <c r="K495" s="176"/>
      <c r="L495" s="177"/>
      <c r="M495" s="178" t="s">
        <v>19</v>
      </c>
      <c r="N495" s="179" t="s">
        <v>47</v>
      </c>
      <c r="P495" s="137">
        <f>O495*H495</f>
        <v>0</v>
      </c>
      <c r="Q495" s="137">
        <v>0.34699999999999998</v>
      </c>
      <c r="R495" s="137">
        <f>Q495*H495</f>
        <v>0.34699999999999998</v>
      </c>
      <c r="S495" s="137">
        <v>0</v>
      </c>
      <c r="T495" s="138">
        <f>S495*H495</f>
        <v>0</v>
      </c>
      <c r="AR495" s="139" t="s">
        <v>194</v>
      </c>
      <c r="AT495" s="139" t="s">
        <v>683</v>
      </c>
      <c r="AU495" s="139" t="s">
        <v>86</v>
      </c>
      <c r="AY495" s="16" t="s">
        <v>149</v>
      </c>
      <c r="BE495" s="140">
        <f>IF(N495="základní",J495,0)</f>
        <v>0</v>
      </c>
      <c r="BF495" s="140">
        <f>IF(N495="snížená",J495,0)</f>
        <v>0</v>
      </c>
      <c r="BG495" s="140">
        <f>IF(N495="zákl. přenesená",J495,0)</f>
        <v>0</v>
      </c>
      <c r="BH495" s="140">
        <f>IF(N495="sníž. přenesená",J495,0)</f>
        <v>0</v>
      </c>
      <c r="BI495" s="140">
        <f>IF(N495="nulová",J495,0)</f>
        <v>0</v>
      </c>
      <c r="BJ495" s="16" t="s">
        <v>84</v>
      </c>
      <c r="BK495" s="140">
        <f>ROUND(I495*H495,2)</f>
        <v>0</v>
      </c>
      <c r="BL495" s="16" t="s">
        <v>172</v>
      </c>
      <c r="BM495" s="139" t="s">
        <v>1054</v>
      </c>
    </row>
    <row r="496" spans="2:65" s="1" customFormat="1" ht="17.399999999999999">
      <c r="B496" s="31"/>
      <c r="D496" s="141" t="s">
        <v>157</v>
      </c>
      <c r="F496" s="142" t="s">
        <v>1053</v>
      </c>
      <c r="I496" s="143"/>
      <c r="L496" s="31"/>
      <c r="M496" s="144"/>
      <c r="T496" s="52"/>
      <c r="AT496" s="16" t="s">
        <v>157</v>
      </c>
      <c r="AU496" s="16" t="s">
        <v>86</v>
      </c>
    </row>
    <row r="497" spans="2:65" s="12" customFormat="1" ht="10.199999999999999">
      <c r="B497" s="148"/>
      <c r="D497" s="141" t="s">
        <v>234</v>
      </c>
      <c r="E497" s="149" t="s">
        <v>19</v>
      </c>
      <c r="F497" s="150" t="s">
        <v>84</v>
      </c>
      <c r="H497" s="151">
        <v>1</v>
      </c>
      <c r="I497" s="152"/>
      <c r="L497" s="148"/>
      <c r="M497" s="153"/>
      <c r="T497" s="154"/>
      <c r="AT497" s="149" t="s">
        <v>234</v>
      </c>
      <c r="AU497" s="149" t="s">
        <v>86</v>
      </c>
      <c r="AV497" s="12" t="s">
        <v>86</v>
      </c>
      <c r="AW497" s="12" t="s">
        <v>37</v>
      </c>
      <c r="AX497" s="12" t="s">
        <v>84</v>
      </c>
      <c r="AY497" s="149" t="s">
        <v>149</v>
      </c>
    </row>
    <row r="498" spans="2:65" s="1" customFormat="1" ht="33" customHeight="1">
      <c r="B498" s="31"/>
      <c r="C498" s="127" t="s">
        <v>1055</v>
      </c>
      <c r="D498" s="127" t="s">
        <v>152</v>
      </c>
      <c r="E498" s="128" t="s">
        <v>1056</v>
      </c>
      <c r="F498" s="129" t="s">
        <v>1057</v>
      </c>
      <c r="G498" s="130" t="s">
        <v>308</v>
      </c>
      <c r="H498" s="131">
        <v>5</v>
      </c>
      <c r="I498" s="132"/>
      <c r="J498" s="133">
        <f>ROUND(I498*H498,2)</f>
        <v>0</v>
      </c>
      <c r="K498" s="134"/>
      <c r="L498" s="31"/>
      <c r="M498" s="135" t="s">
        <v>19</v>
      </c>
      <c r="N498" s="136" t="s">
        <v>47</v>
      </c>
      <c r="P498" s="137">
        <f>O498*H498</f>
        <v>0</v>
      </c>
      <c r="Q498" s="137">
        <v>0.31108000000000002</v>
      </c>
      <c r="R498" s="137">
        <f>Q498*H498</f>
        <v>1.5554000000000001</v>
      </c>
      <c r="S498" s="137">
        <v>0</v>
      </c>
      <c r="T498" s="138">
        <f>S498*H498</f>
        <v>0</v>
      </c>
      <c r="AR498" s="139" t="s">
        <v>172</v>
      </c>
      <c r="AT498" s="139" t="s">
        <v>152</v>
      </c>
      <c r="AU498" s="139" t="s">
        <v>86</v>
      </c>
      <c r="AY498" s="16" t="s">
        <v>149</v>
      </c>
      <c r="BE498" s="140">
        <f>IF(N498="základní",J498,0)</f>
        <v>0</v>
      </c>
      <c r="BF498" s="140">
        <f>IF(N498="snížená",J498,0)</f>
        <v>0</v>
      </c>
      <c r="BG498" s="140">
        <f>IF(N498="zákl. přenesená",J498,0)</f>
        <v>0</v>
      </c>
      <c r="BH498" s="140">
        <f>IF(N498="sníž. přenesená",J498,0)</f>
        <v>0</v>
      </c>
      <c r="BI498" s="140">
        <f>IF(N498="nulová",J498,0)</f>
        <v>0</v>
      </c>
      <c r="BJ498" s="16" t="s">
        <v>84</v>
      </c>
      <c r="BK498" s="140">
        <f>ROUND(I498*H498,2)</f>
        <v>0</v>
      </c>
      <c r="BL498" s="16" t="s">
        <v>172</v>
      </c>
      <c r="BM498" s="139" t="s">
        <v>1058</v>
      </c>
    </row>
    <row r="499" spans="2:65" s="1" customFormat="1" ht="17.399999999999999">
      <c r="B499" s="31"/>
      <c r="D499" s="141" t="s">
        <v>157</v>
      </c>
      <c r="F499" s="142" t="s">
        <v>1059</v>
      </c>
      <c r="I499" s="143"/>
      <c r="L499" s="31"/>
      <c r="M499" s="144"/>
      <c r="T499" s="52"/>
      <c r="AT499" s="16" t="s">
        <v>157</v>
      </c>
      <c r="AU499" s="16" t="s">
        <v>86</v>
      </c>
    </row>
    <row r="500" spans="2:65" s="1" customFormat="1" ht="10.199999999999999">
      <c r="B500" s="31"/>
      <c r="D500" s="145" t="s">
        <v>158</v>
      </c>
      <c r="F500" s="146" t="s">
        <v>1060</v>
      </c>
      <c r="I500" s="143"/>
      <c r="L500" s="31"/>
      <c r="M500" s="144"/>
      <c r="T500" s="52"/>
      <c r="AT500" s="16" t="s">
        <v>158</v>
      </c>
      <c r="AU500" s="16" t="s">
        <v>86</v>
      </c>
    </row>
    <row r="501" spans="2:65" s="1" customFormat="1" ht="27">
      <c r="B501" s="31"/>
      <c r="D501" s="141" t="s">
        <v>160</v>
      </c>
      <c r="F501" s="147" t="s">
        <v>1061</v>
      </c>
      <c r="I501" s="143"/>
      <c r="L501" s="31"/>
      <c r="M501" s="144"/>
      <c r="T501" s="52"/>
      <c r="AT501" s="16" t="s">
        <v>160</v>
      </c>
      <c r="AU501" s="16" t="s">
        <v>86</v>
      </c>
    </row>
    <row r="502" spans="2:65" s="12" customFormat="1" ht="10.199999999999999">
      <c r="B502" s="148"/>
      <c r="D502" s="141" t="s">
        <v>234</v>
      </c>
      <c r="E502" s="149" t="s">
        <v>19</v>
      </c>
      <c r="F502" s="150" t="s">
        <v>148</v>
      </c>
      <c r="H502" s="151">
        <v>5</v>
      </c>
      <c r="I502" s="152"/>
      <c r="L502" s="148"/>
      <c r="M502" s="153"/>
      <c r="T502" s="154"/>
      <c r="AT502" s="149" t="s">
        <v>234</v>
      </c>
      <c r="AU502" s="149" t="s">
        <v>86</v>
      </c>
      <c r="AV502" s="12" t="s">
        <v>86</v>
      </c>
      <c r="AW502" s="12" t="s">
        <v>37</v>
      </c>
      <c r="AX502" s="12" t="s">
        <v>84</v>
      </c>
      <c r="AY502" s="149" t="s">
        <v>149</v>
      </c>
    </row>
    <row r="503" spans="2:65" s="11" customFormat="1" ht="22.8" customHeight="1">
      <c r="B503" s="115"/>
      <c r="D503" s="116" t="s">
        <v>75</v>
      </c>
      <c r="E503" s="125" t="s">
        <v>200</v>
      </c>
      <c r="F503" s="125" t="s">
        <v>456</v>
      </c>
      <c r="I503" s="118"/>
      <c r="J503" s="126">
        <f>BK503</f>
        <v>0</v>
      </c>
      <c r="L503" s="115"/>
      <c r="M503" s="120"/>
      <c r="P503" s="121">
        <f>SUM(P504:P599)</f>
        <v>0</v>
      </c>
      <c r="R503" s="121">
        <f>SUM(R504:R599)</f>
        <v>260.70716822485002</v>
      </c>
      <c r="T503" s="122">
        <f>SUM(T504:T599)</f>
        <v>0</v>
      </c>
      <c r="AR503" s="116" t="s">
        <v>84</v>
      </c>
      <c r="AT503" s="123" t="s">
        <v>75</v>
      </c>
      <c r="AU503" s="123" t="s">
        <v>84</v>
      </c>
      <c r="AY503" s="116" t="s">
        <v>149</v>
      </c>
      <c r="BK503" s="124">
        <f>SUM(BK504:BK599)</f>
        <v>0</v>
      </c>
    </row>
    <row r="504" spans="2:65" s="1" customFormat="1" ht="24.15" customHeight="1">
      <c r="B504" s="31"/>
      <c r="C504" s="127" t="s">
        <v>1062</v>
      </c>
      <c r="D504" s="127" t="s">
        <v>152</v>
      </c>
      <c r="E504" s="128" t="s">
        <v>1063</v>
      </c>
      <c r="F504" s="129" t="s">
        <v>1064</v>
      </c>
      <c r="G504" s="130" t="s">
        <v>308</v>
      </c>
      <c r="H504" s="131">
        <v>13</v>
      </c>
      <c r="I504" s="132"/>
      <c r="J504" s="133">
        <f>ROUND(I504*H504,2)</f>
        <v>0</v>
      </c>
      <c r="K504" s="134"/>
      <c r="L504" s="31"/>
      <c r="M504" s="135" t="s">
        <v>19</v>
      </c>
      <c r="N504" s="136" t="s">
        <v>47</v>
      </c>
      <c r="P504" s="137">
        <f>O504*H504</f>
        <v>0</v>
      </c>
      <c r="Q504" s="137">
        <v>6.9999999999999999E-4</v>
      </c>
      <c r="R504" s="137">
        <f>Q504*H504</f>
        <v>9.1000000000000004E-3</v>
      </c>
      <c r="S504" s="137">
        <v>0</v>
      </c>
      <c r="T504" s="138">
        <f>S504*H504</f>
        <v>0</v>
      </c>
      <c r="AR504" s="139" t="s">
        <v>172</v>
      </c>
      <c r="AT504" s="139" t="s">
        <v>152</v>
      </c>
      <c r="AU504" s="139" t="s">
        <v>86</v>
      </c>
      <c r="AY504" s="16" t="s">
        <v>149</v>
      </c>
      <c r="BE504" s="140">
        <f>IF(N504="základní",J504,0)</f>
        <v>0</v>
      </c>
      <c r="BF504" s="140">
        <f>IF(N504="snížená",J504,0)</f>
        <v>0</v>
      </c>
      <c r="BG504" s="140">
        <f>IF(N504="zákl. přenesená",J504,0)</f>
        <v>0</v>
      </c>
      <c r="BH504" s="140">
        <f>IF(N504="sníž. přenesená",J504,0)</f>
        <v>0</v>
      </c>
      <c r="BI504" s="140">
        <f>IF(N504="nulová",J504,0)</f>
        <v>0</v>
      </c>
      <c r="BJ504" s="16" t="s">
        <v>84</v>
      </c>
      <c r="BK504" s="140">
        <f>ROUND(I504*H504,2)</f>
        <v>0</v>
      </c>
      <c r="BL504" s="16" t="s">
        <v>172</v>
      </c>
      <c r="BM504" s="139" t="s">
        <v>1065</v>
      </c>
    </row>
    <row r="505" spans="2:65" s="1" customFormat="1" ht="17.399999999999999">
      <c r="B505" s="31"/>
      <c r="D505" s="141" t="s">
        <v>157</v>
      </c>
      <c r="F505" s="142" t="s">
        <v>1066</v>
      </c>
      <c r="I505" s="143"/>
      <c r="L505" s="31"/>
      <c r="M505" s="144"/>
      <c r="T505" s="52"/>
      <c r="AT505" s="16" t="s">
        <v>157</v>
      </c>
      <c r="AU505" s="16" t="s">
        <v>86</v>
      </c>
    </row>
    <row r="506" spans="2:65" s="1" customFormat="1" ht="10.199999999999999">
      <c r="B506" s="31"/>
      <c r="D506" s="145" t="s">
        <v>158</v>
      </c>
      <c r="F506" s="146" t="s">
        <v>1067</v>
      </c>
      <c r="I506" s="143"/>
      <c r="L506" s="31"/>
      <c r="M506" s="144"/>
      <c r="T506" s="52"/>
      <c r="AT506" s="16" t="s">
        <v>158</v>
      </c>
      <c r="AU506" s="16" t="s">
        <v>86</v>
      </c>
    </row>
    <row r="507" spans="2:65" s="1" customFormat="1" ht="24.15" customHeight="1">
      <c r="B507" s="31"/>
      <c r="C507" s="169" t="s">
        <v>1068</v>
      </c>
      <c r="D507" s="169" t="s">
        <v>683</v>
      </c>
      <c r="E507" s="170" t="s">
        <v>1069</v>
      </c>
      <c r="F507" s="171" t="s">
        <v>1070</v>
      </c>
      <c r="G507" s="172" t="s">
        <v>308</v>
      </c>
      <c r="H507" s="173">
        <v>11</v>
      </c>
      <c r="I507" s="174"/>
      <c r="J507" s="175">
        <f>ROUND(I507*H507,2)</f>
        <v>0</v>
      </c>
      <c r="K507" s="176"/>
      <c r="L507" s="177"/>
      <c r="M507" s="178" t="s">
        <v>19</v>
      </c>
      <c r="N507" s="179" t="s">
        <v>47</v>
      </c>
      <c r="P507" s="137">
        <f>O507*H507</f>
        <v>0</v>
      </c>
      <c r="Q507" s="137">
        <v>3.5000000000000001E-3</v>
      </c>
      <c r="R507" s="137">
        <f>Q507*H507</f>
        <v>3.85E-2</v>
      </c>
      <c r="S507" s="137">
        <v>0</v>
      </c>
      <c r="T507" s="138">
        <f>S507*H507</f>
        <v>0</v>
      </c>
      <c r="AR507" s="139" t="s">
        <v>194</v>
      </c>
      <c r="AT507" s="139" t="s">
        <v>683</v>
      </c>
      <c r="AU507" s="139" t="s">
        <v>86</v>
      </c>
      <c r="AY507" s="16" t="s">
        <v>149</v>
      </c>
      <c r="BE507" s="140">
        <f>IF(N507="základní",J507,0)</f>
        <v>0</v>
      </c>
      <c r="BF507" s="140">
        <f>IF(N507="snížená",J507,0)</f>
        <v>0</v>
      </c>
      <c r="BG507" s="140">
        <f>IF(N507="zákl. přenesená",J507,0)</f>
        <v>0</v>
      </c>
      <c r="BH507" s="140">
        <f>IF(N507="sníž. přenesená",J507,0)</f>
        <v>0</v>
      </c>
      <c r="BI507" s="140">
        <f>IF(N507="nulová",J507,0)</f>
        <v>0</v>
      </c>
      <c r="BJ507" s="16" t="s">
        <v>84</v>
      </c>
      <c r="BK507" s="140">
        <f>ROUND(I507*H507,2)</f>
        <v>0</v>
      </c>
      <c r="BL507" s="16" t="s">
        <v>172</v>
      </c>
      <c r="BM507" s="139" t="s">
        <v>1071</v>
      </c>
    </row>
    <row r="508" spans="2:65" s="1" customFormat="1" ht="10.199999999999999">
      <c r="B508" s="31"/>
      <c r="D508" s="141" t="s">
        <v>157</v>
      </c>
      <c r="F508" s="142" t="s">
        <v>1070</v>
      </c>
      <c r="I508" s="143"/>
      <c r="L508" s="31"/>
      <c r="M508" s="144"/>
      <c r="T508" s="52"/>
      <c r="AT508" s="16" t="s">
        <v>157</v>
      </c>
      <c r="AU508" s="16" t="s">
        <v>86</v>
      </c>
    </row>
    <row r="509" spans="2:65" s="1" customFormat="1" ht="18">
      <c r="B509" s="31"/>
      <c r="D509" s="141" t="s">
        <v>160</v>
      </c>
      <c r="F509" s="147" t="s">
        <v>798</v>
      </c>
      <c r="I509" s="143"/>
      <c r="L509" s="31"/>
      <c r="M509" s="144"/>
      <c r="T509" s="52"/>
      <c r="AT509" s="16" t="s">
        <v>160</v>
      </c>
      <c r="AU509" s="16" t="s">
        <v>86</v>
      </c>
    </row>
    <row r="510" spans="2:65" s="12" customFormat="1" ht="10.199999999999999">
      <c r="B510" s="148"/>
      <c r="D510" s="141" t="s">
        <v>234</v>
      </c>
      <c r="E510" s="149" t="s">
        <v>19</v>
      </c>
      <c r="F510" s="150" t="s">
        <v>1072</v>
      </c>
      <c r="H510" s="151">
        <v>5</v>
      </c>
      <c r="I510" s="152"/>
      <c r="L510" s="148"/>
      <c r="M510" s="153"/>
      <c r="T510" s="154"/>
      <c r="AT510" s="149" t="s">
        <v>234</v>
      </c>
      <c r="AU510" s="149" t="s">
        <v>86</v>
      </c>
      <c r="AV510" s="12" t="s">
        <v>86</v>
      </c>
      <c r="AW510" s="12" t="s">
        <v>37</v>
      </c>
      <c r="AX510" s="12" t="s">
        <v>76</v>
      </c>
      <c r="AY510" s="149" t="s">
        <v>149</v>
      </c>
    </row>
    <row r="511" spans="2:65" s="12" customFormat="1" ht="10.199999999999999">
      <c r="B511" s="148"/>
      <c r="D511" s="141" t="s">
        <v>234</v>
      </c>
      <c r="E511" s="149" t="s">
        <v>19</v>
      </c>
      <c r="F511" s="150" t="s">
        <v>1073</v>
      </c>
      <c r="H511" s="151">
        <v>4</v>
      </c>
      <c r="I511" s="152"/>
      <c r="L511" s="148"/>
      <c r="M511" s="153"/>
      <c r="T511" s="154"/>
      <c r="AT511" s="149" t="s">
        <v>234</v>
      </c>
      <c r="AU511" s="149" t="s">
        <v>86</v>
      </c>
      <c r="AV511" s="12" t="s">
        <v>86</v>
      </c>
      <c r="AW511" s="12" t="s">
        <v>37</v>
      </c>
      <c r="AX511" s="12" t="s">
        <v>76</v>
      </c>
      <c r="AY511" s="149" t="s">
        <v>149</v>
      </c>
    </row>
    <row r="512" spans="2:65" s="12" customFormat="1" ht="10.199999999999999">
      <c r="B512" s="148"/>
      <c r="D512" s="141" t="s">
        <v>234</v>
      </c>
      <c r="E512" s="149" t="s">
        <v>19</v>
      </c>
      <c r="F512" s="150" t="s">
        <v>1074</v>
      </c>
      <c r="H512" s="151">
        <v>2</v>
      </c>
      <c r="I512" s="152"/>
      <c r="L512" s="148"/>
      <c r="M512" s="153"/>
      <c r="T512" s="154"/>
      <c r="AT512" s="149" t="s">
        <v>234</v>
      </c>
      <c r="AU512" s="149" t="s">
        <v>86</v>
      </c>
      <c r="AV512" s="12" t="s">
        <v>86</v>
      </c>
      <c r="AW512" s="12" t="s">
        <v>37</v>
      </c>
      <c r="AX512" s="12" t="s">
        <v>76</v>
      </c>
      <c r="AY512" s="149" t="s">
        <v>149</v>
      </c>
    </row>
    <row r="513" spans="2:65" s="13" customFormat="1" ht="10.199999999999999">
      <c r="B513" s="158"/>
      <c r="D513" s="141" t="s">
        <v>234</v>
      </c>
      <c r="E513" s="159" t="s">
        <v>19</v>
      </c>
      <c r="F513" s="160" t="s">
        <v>299</v>
      </c>
      <c r="H513" s="161">
        <v>11</v>
      </c>
      <c r="I513" s="162"/>
      <c r="L513" s="158"/>
      <c r="M513" s="163"/>
      <c r="T513" s="164"/>
      <c r="AT513" s="159" t="s">
        <v>234</v>
      </c>
      <c r="AU513" s="159" t="s">
        <v>86</v>
      </c>
      <c r="AV513" s="13" t="s">
        <v>172</v>
      </c>
      <c r="AW513" s="13" t="s">
        <v>37</v>
      </c>
      <c r="AX513" s="13" t="s">
        <v>84</v>
      </c>
      <c r="AY513" s="159" t="s">
        <v>149</v>
      </c>
    </row>
    <row r="514" spans="2:65" s="1" customFormat="1" ht="24.15" customHeight="1">
      <c r="B514" s="31"/>
      <c r="C514" s="169" t="s">
        <v>1075</v>
      </c>
      <c r="D514" s="169" t="s">
        <v>683</v>
      </c>
      <c r="E514" s="170" t="s">
        <v>1076</v>
      </c>
      <c r="F514" s="171" t="s">
        <v>1077</v>
      </c>
      <c r="G514" s="172" t="s">
        <v>308</v>
      </c>
      <c r="H514" s="173">
        <v>1</v>
      </c>
      <c r="I514" s="174"/>
      <c r="J514" s="175">
        <f>ROUND(I514*H514,2)</f>
        <v>0</v>
      </c>
      <c r="K514" s="176"/>
      <c r="L514" s="177"/>
      <c r="M514" s="178" t="s">
        <v>19</v>
      </c>
      <c r="N514" s="179" t="s">
        <v>47</v>
      </c>
      <c r="P514" s="137">
        <f>O514*H514</f>
        <v>0</v>
      </c>
      <c r="Q514" s="137">
        <v>1.2999999999999999E-3</v>
      </c>
      <c r="R514" s="137">
        <f>Q514*H514</f>
        <v>1.2999999999999999E-3</v>
      </c>
      <c r="S514" s="137">
        <v>0</v>
      </c>
      <c r="T514" s="138">
        <f>S514*H514</f>
        <v>0</v>
      </c>
      <c r="AR514" s="139" t="s">
        <v>194</v>
      </c>
      <c r="AT514" s="139" t="s">
        <v>683</v>
      </c>
      <c r="AU514" s="139" t="s">
        <v>86</v>
      </c>
      <c r="AY514" s="16" t="s">
        <v>149</v>
      </c>
      <c r="BE514" s="140">
        <f>IF(N514="základní",J514,0)</f>
        <v>0</v>
      </c>
      <c r="BF514" s="140">
        <f>IF(N514="snížená",J514,0)</f>
        <v>0</v>
      </c>
      <c r="BG514" s="140">
        <f>IF(N514="zákl. přenesená",J514,0)</f>
        <v>0</v>
      </c>
      <c r="BH514" s="140">
        <f>IF(N514="sníž. přenesená",J514,0)</f>
        <v>0</v>
      </c>
      <c r="BI514" s="140">
        <f>IF(N514="nulová",J514,0)</f>
        <v>0</v>
      </c>
      <c r="BJ514" s="16" t="s">
        <v>84</v>
      </c>
      <c r="BK514" s="140">
        <f>ROUND(I514*H514,2)</f>
        <v>0</v>
      </c>
      <c r="BL514" s="16" t="s">
        <v>172</v>
      </c>
      <c r="BM514" s="139" t="s">
        <v>1078</v>
      </c>
    </row>
    <row r="515" spans="2:65" s="1" customFormat="1" ht="10.199999999999999">
      <c r="B515" s="31"/>
      <c r="D515" s="141" t="s">
        <v>157</v>
      </c>
      <c r="F515" s="142" t="s">
        <v>1077</v>
      </c>
      <c r="I515" s="143"/>
      <c r="L515" s="31"/>
      <c r="M515" s="144"/>
      <c r="T515" s="52"/>
      <c r="AT515" s="16" t="s">
        <v>157</v>
      </c>
      <c r="AU515" s="16" t="s">
        <v>86</v>
      </c>
    </row>
    <row r="516" spans="2:65" s="1" customFormat="1" ht="18">
      <c r="B516" s="31"/>
      <c r="D516" s="141" t="s">
        <v>160</v>
      </c>
      <c r="F516" s="147" t="s">
        <v>798</v>
      </c>
      <c r="I516" s="143"/>
      <c r="L516" s="31"/>
      <c r="M516" s="144"/>
      <c r="T516" s="52"/>
      <c r="AT516" s="16" t="s">
        <v>160</v>
      </c>
      <c r="AU516" s="16" t="s">
        <v>86</v>
      </c>
    </row>
    <row r="517" spans="2:65" s="12" customFormat="1" ht="10.199999999999999">
      <c r="B517" s="148"/>
      <c r="D517" s="141" t="s">
        <v>234</v>
      </c>
      <c r="E517" s="149" t="s">
        <v>19</v>
      </c>
      <c r="F517" s="150" t="s">
        <v>1079</v>
      </c>
      <c r="H517" s="151">
        <v>1</v>
      </c>
      <c r="I517" s="152"/>
      <c r="L517" s="148"/>
      <c r="M517" s="153"/>
      <c r="T517" s="154"/>
      <c r="AT517" s="149" t="s">
        <v>234</v>
      </c>
      <c r="AU517" s="149" t="s">
        <v>86</v>
      </c>
      <c r="AV517" s="12" t="s">
        <v>86</v>
      </c>
      <c r="AW517" s="12" t="s">
        <v>37</v>
      </c>
      <c r="AX517" s="12" t="s">
        <v>76</v>
      </c>
      <c r="AY517" s="149" t="s">
        <v>149</v>
      </c>
    </row>
    <row r="518" spans="2:65" s="13" customFormat="1" ht="10.199999999999999">
      <c r="B518" s="158"/>
      <c r="D518" s="141" t="s">
        <v>234</v>
      </c>
      <c r="E518" s="159" t="s">
        <v>19</v>
      </c>
      <c r="F518" s="160" t="s">
        <v>299</v>
      </c>
      <c r="H518" s="161">
        <v>1</v>
      </c>
      <c r="I518" s="162"/>
      <c r="L518" s="158"/>
      <c r="M518" s="163"/>
      <c r="T518" s="164"/>
      <c r="AT518" s="159" t="s">
        <v>234</v>
      </c>
      <c r="AU518" s="159" t="s">
        <v>86</v>
      </c>
      <c r="AV518" s="13" t="s">
        <v>172</v>
      </c>
      <c r="AW518" s="13" t="s">
        <v>37</v>
      </c>
      <c r="AX518" s="13" t="s">
        <v>84</v>
      </c>
      <c r="AY518" s="159" t="s">
        <v>149</v>
      </c>
    </row>
    <row r="519" spans="2:65" s="1" customFormat="1" ht="21.75" customHeight="1">
      <c r="B519" s="31"/>
      <c r="C519" s="169" t="s">
        <v>1080</v>
      </c>
      <c r="D519" s="169" t="s">
        <v>683</v>
      </c>
      <c r="E519" s="170" t="s">
        <v>1081</v>
      </c>
      <c r="F519" s="171" t="s">
        <v>1082</v>
      </c>
      <c r="G519" s="172" t="s">
        <v>308</v>
      </c>
      <c r="H519" s="173">
        <v>1</v>
      </c>
      <c r="I519" s="174"/>
      <c r="J519" s="175">
        <f>ROUND(I519*H519,2)</f>
        <v>0</v>
      </c>
      <c r="K519" s="176"/>
      <c r="L519" s="177"/>
      <c r="M519" s="178" t="s">
        <v>19</v>
      </c>
      <c r="N519" s="179" t="s">
        <v>47</v>
      </c>
      <c r="P519" s="137">
        <f>O519*H519</f>
        <v>0</v>
      </c>
      <c r="Q519" s="137">
        <v>8.9999999999999998E-4</v>
      </c>
      <c r="R519" s="137">
        <f>Q519*H519</f>
        <v>8.9999999999999998E-4</v>
      </c>
      <c r="S519" s="137">
        <v>0</v>
      </c>
      <c r="T519" s="138">
        <f>S519*H519</f>
        <v>0</v>
      </c>
      <c r="AR519" s="139" t="s">
        <v>194</v>
      </c>
      <c r="AT519" s="139" t="s">
        <v>683</v>
      </c>
      <c r="AU519" s="139" t="s">
        <v>86</v>
      </c>
      <c r="AY519" s="16" t="s">
        <v>149</v>
      </c>
      <c r="BE519" s="140">
        <f>IF(N519="základní",J519,0)</f>
        <v>0</v>
      </c>
      <c r="BF519" s="140">
        <f>IF(N519="snížená",J519,0)</f>
        <v>0</v>
      </c>
      <c r="BG519" s="140">
        <f>IF(N519="zákl. přenesená",J519,0)</f>
        <v>0</v>
      </c>
      <c r="BH519" s="140">
        <f>IF(N519="sníž. přenesená",J519,0)</f>
        <v>0</v>
      </c>
      <c r="BI519" s="140">
        <f>IF(N519="nulová",J519,0)</f>
        <v>0</v>
      </c>
      <c r="BJ519" s="16" t="s">
        <v>84</v>
      </c>
      <c r="BK519" s="140">
        <f>ROUND(I519*H519,2)</f>
        <v>0</v>
      </c>
      <c r="BL519" s="16" t="s">
        <v>172</v>
      </c>
      <c r="BM519" s="139" t="s">
        <v>1083</v>
      </c>
    </row>
    <row r="520" spans="2:65" s="1" customFormat="1" ht="10.199999999999999">
      <c r="B520" s="31"/>
      <c r="D520" s="141" t="s">
        <v>157</v>
      </c>
      <c r="F520" s="142" t="s">
        <v>1082</v>
      </c>
      <c r="I520" s="143"/>
      <c r="L520" s="31"/>
      <c r="M520" s="144"/>
      <c r="T520" s="52"/>
      <c r="AT520" s="16" t="s">
        <v>157</v>
      </c>
      <c r="AU520" s="16" t="s">
        <v>86</v>
      </c>
    </row>
    <row r="521" spans="2:65" s="1" customFormat="1" ht="18">
      <c r="B521" s="31"/>
      <c r="D521" s="141" t="s">
        <v>160</v>
      </c>
      <c r="F521" s="147" t="s">
        <v>798</v>
      </c>
      <c r="I521" s="143"/>
      <c r="L521" s="31"/>
      <c r="M521" s="144"/>
      <c r="T521" s="52"/>
      <c r="AT521" s="16" t="s">
        <v>160</v>
      </c>
      <c r="AU521" s="16" t="s">
        <v>86</v>
      </c>
    </row>
    <row r="522" spans="2:65" s="12" customFormat="1" ht="10.199999999999999">
      <c r="B522" s="148"/>
      <c r="D522" s="141" t="s">
        <v>234</v>
      </c>
      <c r="E522" s="149" t="s">
        <v>19</v>
      </c>
      <c r="F522" s="150" t="s">
        <v>1084</v>
      </c>
      <c r="H522" s="151">
        <v>1</v>
      </c>
      <c r="I522" s="152"/>
      <c r="L522" s="148"/>
      <c r="M522" s="153"/>
      <c r="T522" s="154"/>
      <c r="AT522" s="149" t="s">
        <v>234</v>
      </c>
      <c r="AU522" s="149" t="s">
        <v>86</v>
      </c>
      <c r="AV522" s="12" t="s">
        <v>86</v>
      </c>
      <c r="AW522" s="12" t="s">
        <v>37</v>
      </c>
      <c r="AX522" s="12" t="s">
        <v>84</v>
      </c>
      <c r="AY522" s="149" t="s">
        <v>149</v>
      </c>
    </row>
    <row r="523" spans="2:65" s="1" customFormat="1" ht="24.15" customHeight="1">
      <c r="B523" s="31"/>
      <c r="C523" s="127" t="s">
        <v>1085</v>
      </c>
      <c r="D523" s="127" t="s">
        <v>152</v>
      </c>
      <c r="E523" s="128" t="s">
        <v>1086</v>
      </c>
      <c r="F523" s="129" t="s">
        <v>1087</v>
      </c>
      <c r="G523" s="130" t="s">
        <v>308</v>
      </c>
      <c r="H523" s="131">
        <v>12</v>
      </c>
      <c r="I523" s="132"/>
      <c r="J523" s="133">
        <f>ROUND(I523*H523,2)</f>
        <v>0</v>
      </c>
      <c r="K523" s="134"/>
      <c r="L523" s="31"/>
      <c r="M523" s="135" t="s">
        <v>19</v>
      </c>
      <c r="N523" s="136" t="s">
        <v>47</v>
      </c>
      <c r="P523" s="137">
        <f>O523*H523</f>
        <v>0</v>
      </c>
      <c r="Q523" s="137">
        <v>0.109405</v>
      </c>
      <c r="R523" s="137">
        <f>Q523*H523</f>
        <v>1.3128600000000001</v>
      </c>
      <c r="S523" s="137">
        <v>0</v>
      </c>
      <c r="T523" s="138">
        <f>S523*H523</f>
        <v>0</v>
      </c>
      <c r="AR523" s="139" t="s">
        <v>172</v>
      </c>
      <c r="AT523" s="139" t="s">
        <v>152</v>
      </c>
      <c r="AU523" s="139" t="s">
        <v>86</v>
      </c>
      <c r="AY523" s="16" t="s">
        <v>149</v>
      </c>
      <c r="BE523" s="140">
        <f>IF(N523="základní",J523,0)</f>
        <v>0</v>
      </c>
      <c r="BF523" s="140">
        <f>IF(N523="snížená",J523,0)</f>
        <v>0</v>
      </c>
      <c r="BG523" s="140">
        <f>IF(N523="zákl. přenesená",J523,0)</f>
        <v>0</v>
      </c>
      <c r="BH523" s="140">
        <f>IF(N523="sníž. přenesená",J523,0)</f>
        <v>0</v>
      </c>
      <c r="BI523" s="140">
        <f>IF(N523="nulová",J523,0)</f>
        <v>0</v>
      </c>
      <c r="BJ523" s="16" t="s">
        <v>84</v>
      </c>
      <c r="BK523" s="140">
        <f>ROUND(I523*H523,2)</f>
        <v>0</v>
      </c>
      <c r="BL523" s="16" t="s">
        <v>172</v>
      </c>
      <c r="BM523" s="139" t="s">
        <v>1088</v>
      </c>
    </row>
    <row r="524" spans="2:65" s="1" customFormat="1" ht="10.199999999999999">
      <c r="B524" s="31"/>
      <c r="D524" s="141" t="s">
        <v>157</v>
      </c>
      <c r="F524" s="142" t="s">
        <v>1089</v>
      </c>
      <c r="I524" s="143"/>
      <c r="L524" s="31"/>
      <c r="M524" s="144"/>
      <c r="T524" s="52"/>
      <c r="AT524" s="16" t="s">
        <v>157</v>
      </c>
      <c r="AU524" s="16" t="s">
        <v>86</v>
      </c>
    </row>
    <row r="525" spans="2:65" s="1" customFormat="1" ht="10.199999999999999">
      <c r="B525" s="31"/>
      <c r="D525" s="145" t="s">
        <v>158</v>
      </c>
      <c r="F525" s="146" t="s">
        <v>1090</v>
      </c>
      <c r="I525" s="143"/>
      <c r="L525" s="31"/>
      <c r="M525" s="144"/>
      <c r="T525" s="52"/>
      <c r="AT525" s="16" t="s">
        <v>158</v>
      </c>
      <c r="AU525" s="16" t="s">
        <v>86</v>
      </c>
    </row>
    <row r="526" spans="2:65" s="1" customFormat="1" ht="21.75" customHeight="1">
      <c r="B526" s="31"/>
      <c r="C526" s="169" t="s">
        <v>1091</v>
      </c>
      <c r="D526" s="169" t="s">
        <v>683</v>
      </c>
      <c r="E526" s="170" t="s">
        <v>1092</v>
      </c>
      <c r="F526" s="171" t="s">
        <v>1093</v>
      </c>
      <c r="G526" s="172" t="s">
        <v>308</v>
      </c>
      <c r="H526" s="173">
        <v>12</v>
      </c>
      <c r="I526" s="174"/>
      <c r="J526" s="175">
        <f>ROUND(I526*H526,2)</f>
        <v>0</v>
      </c>
      <c r="K526" s="176"/>
      <c r="L526" s="177"/>
      <c r="M526" s="178" t="s">
        <v>19</v>
      </c>
      <c r="N526" s="179" t="s">
        <v>47</v>
      </c>
      <c r="P526" s="137">
        <f>O526*H526</f>
        <v>0</v>
      </c>
      <c r="Q526" s="137">
        <v>6.1000000000000004E-3</v>
      </c>
      <c r="R526" s="137">
        <f>Q526*H526</f>
        <v>7.3200000000000001E-2</v>
      </c>
      <c r="S526" s="137">
        <v>0</v>
      </c>
      <c r="T526" s="138">
        <f>S526*H526</f>
        <v>0</v>
      </c>
      <c r="AR526" s="139" t="s">
        <v>194</v>
      </c>
      <c r="AT526" s="139" t="s">
        <v>683</v>
      </c>
      <c r="AU526" s="139" t="s">
        <v>86</v>
      </c>
      <c r="AY526" s="16" t="s">
        <v>149</v>
      </c>
      <c r="BE526" s="140">
        <f>IF(N526="základní",J526,0)</f>
        <v>0</v>
      </c>
      <c r="BF526" s="140">
        <f>IF(N526="snížená",J526,0)</f>
        <v>0</v>
      </c>
      <c r="BG526" s="140">
        <f>IF(N526="zákl. přenesená",J526,0)</f>
        <v>0</v>
      </c>
      <c r="BH526" s="140">
        <f>IF(N526="sníž. přenesená",J526,0)</f>
        <v>0</v>
      </c>
      <c r="BI526" s="140">
        <f>IF(N526="nulová",J526,0)</f>
        <v>0</v>
      </c>
      <c r="BJ526" s="16" t="s">
        <v>84</v>
      </c>
      <c r="BK526" s="140">
        <f>ROUND(I526*H526,2)</f>
        <v>0</v>
      </c>
      <c r="BL526" s="16" t="s">
        <v>172</v>
      </c>
      <c r="BM526" s="139" t="s">
        <v>1094</v>
      </c>
    </row>
    <row r="527" spans="2:65" s="1" customFormat="1" ht="10.199999999999999">
      <c r="B527" s="31"/>
      <c r="D527" s="141" t="s">
        <v>157</v>
      </c>
      <c r="F527" s="142" t="s">
        <v>1093</v>
      </c>
      <c r="I527" s="143"/>
      <c r="L527" s="31"/>
      <c r="M527" s="144"/>
      <c r="T527" s="52"/>
      <c r="AT527" s="16" t="s">
        <v>157</v>
      </c>
      <c r="AU527" s="16" t="s">
        <v>86</v>
      </c>
    </row>
    <row r="528" spans="2:65" s="1" customFormat="1" ht="18">
      <c r="B528" s="31"/>
      <c r="D528" s="141" t="s">
        <v>160</v>
      </c>
      <c r="F528" s="147" t="s">
        <v>798</v>
      </c>
      <c r="I528" s="143"/>
      <c r="L528" s="31"/>
      <c r="M528" s="144"/>
      <c r="T528" s="52"/>
      <c r="AT528" s="16" t="s">
        <v>160</v>
      </c>
      <c r="AU528" s="16" t="s">
        <v>86</v>
      </c>
    </row>
    <row r="529" spans="2:65" s="12" customFormat="1" ht="10.199999999999999">
      <c r="B529" s="148"/>
      <c r="D529" s="141" t="s">
        <v>234</v>
      </c>
      <c r="E529" s="149" t="s">
        <v>19</v>
      </c>
      <c r="F529" s="150" t="s">
        <v>219</v>
      </c>
      <c r="H529" s="151">
        <v>12</v>
      </c>
      <c r="I529" s="152"/>
      <c r="L529" s="148"/>
      <c r="M529" s="153"/>
      <c r="T529" s="154"/>
      <c r="AT529" s="149" t="s">
        <v>234</v>
      </c>
      <c r="AU529" s="149" t="s">
        <v>86</v>
      </c>
      <c r="AV529" s="12" t="s">
        <v>86</v>
      </c>
      <c r="AW529" s="12" t="s">
        <v>37</v>
      </c>
      <c r="AX529" s="12" t="s">
        <v>84</v>
      </c>
      <c r="AY529" s="149" t="s">
        <v>149</v>
      </c>
    </row>
    <row r="530" spans="2:65" s="1" customFormat="1" ht="21.75" customHeight="1">
      <c r="B530" s="31"/>
      <c r="C530" s="169" t="s">
        <v>1095</v>
      </c>
      <c r="D530" s="169" t="s">
        <v>683</v>
      </c>
      <c r="E530" s="170" t="s">
        <v>1096</v>
      </c>
      <c r="F530" s="171" t="s">
        <v>1097</v>
      </c>
      <c r="G530" s="172" t="s">
        <v>308</v>
      </c>
      <c r="H530" s="173">
        <v>12</v>
      </c>
      <c r="I530" s="174"/>
      <c r="J530" s="175">
        <f>ROUND(I530*H530,2)</f>
        <v>0</v>
      </c>
      <c r="K530" s="176"/>
      <c r="L530" s="177"/>
      <c r="M530" s="178" t="s">
        <v>19</v>
      </c>
      <c r="N530" s="179" t="s">
        <v>47</v>
      </c>
      <c r="P530" s="137">
        <f>O530*H530</f>
        <v>0</v>
      </c>
      <c r="Q530" s="137">
        <v>3.5E-4</v>
      </c>
      <c r="R530" s="137">
        <f>Q530*H530</f>
        <v>4.1999999999999997E-3</v>
      </c>
      <c r="S530" s="137">
        <v>0</v>
      </c>
      <c r="T530" s="138">
        <f>S530*H530</f>
        <v>0</v>
      </c>
      <c r="AR530" s="139" t="s">
        <v>194</v>
      </c>
      <c r="AT530" s="139" t="s">
        <v>683</v>
      </c>
      <c r="AU530" s="139" t="s">
        <v>86</v>
      </c>
      <c r="AY530" s="16" t="s">
        <v>149</v>
      </c>
      <c r="BE530" s="140">
        <f>IF(N530="základní",J530,0)</f>
        <v>0</v>
      </c>
      <c r="BF530" s="140">
        <f>IF(N530="snížená",J530,0)</f>
        <v>0</v>
      </c>
      <c r="BG530" s="140">
        <f>IF(N530="zákl. přenesená",J530,0)</f>
        <v>0</v>
      </c>
      <c r="BH530" s="140">
        <f>IF(N530="sníž. přenesená",J530,0)</f>
        <v>0</v>
      </c>
      <c r="BI530" s="140">
        <f>IF(N530="nulová",J530,0)</f>
        <v>0</v>
      </c>
      <c r="BJ530" s="16" t="s">
        <v>84</v>
      </c>
      <c r="BK530" s="140">
        <f>ROUND(I530*H530,2)</f>
        <v>0</v>
      </c>
      <c r="BL530" s="16" t="s">
        <v>172</v>
      </c>
      <c r="BM530" s="139" t="s">
        <v>1098</v>
      </c>
    </row>
    <row r="531" spans="2:65" s="1" customFormat="1" ht="10.199999999999999">
      <c r="B531" s="31"/>
      <c r="D531" s="141" t="s">
        <v>157</v>
      </c>
      <c r="F531" s="142" t="s">
        <v>1097</v>
      </c>
      <c r="I531" s="143"/>
      <c r="L531" s="31"/>
      <c r="M531" s="144"/>
      <c r="T531" s="52"/>
      <c r="AT531" s="16" t="s">
        <v>157</v>
      </c>
      <c r="AU531" s="16" t="s">
        <v>86</v>
      </c>
    </row>
    <row r="532" spans="2:65" s="1" customFormat="1" ht="18">
      <c r="B532" s="31"/>
      <c r="D532" s="141" t="s">
        <v>160</v>
      </c>
      <c r="F532" s="147" t="s">
        <v>798</v>
      </c>
      <c r="I532" s="143"/>
      <c r="L532" s="31"/>
      <c r="M532" s="144"/>
      <c r="T532" s="52"/>
      <c r="AT532" s="16" t="s">
        <v>160</v>
      </c>
      <c r="AU532" s="16" t="s">
        <v>86</v>
      </c>
    </row>
    <row r="533" spans="2:65" s="1" customFormat="1" ht="16.5" customHeight="1">
      <c r="B533" s="31"/>
      <c r="C533" s="169" t="s">
        <v>1099</v>
      </c>
      <c r="D533" s="169" t="s">
        <v>683</v>
      </c>
      <c r="E533" s="170" t="s">
        <v>1100</v>
      </c>
      <c r="F533" s="171" t="s">
        <v>1101</v>
      </c>
      <c r="G533" s="172" t="s">
        <v>308</v>
      </c>
      <c r="H533" s="173">
        <v>12</v>
      </c>
      <c r="I533" s="174"/>
      <c r="J533" s="175">
        <f>ROUND(I533*H533,2)</f>
        <v>0</v>
      </c>
      <c r="K533" s="176"/>
      <c r="L533" s="177"/>
      <c r="M533" s="178" t="s">
        <v>19</v>
      </c>
      <c r="N533" s="179" t="s">
        <v>47</v>
      </c>
      <c r="P533" s="137">
        <f>O533*H533</f>
        <v>0</v>
      </c>
      <c r="Q533" s="137">
        <v>5.0000000000000002E-5</v>
      </c>
      <c r="R533" s="137">
        <f>Q533*H533</f>
        <v>6.0000000000000006E-4</v>
      </c>
      <c r="S533" s="137">
        <v>0</v>
      </c>
      <c r="T533" s="138">
        <f>S533*H533</f>
        <v>0</v>
      </c>
      <c r="AR533" s="139" t="s">
        <v>194</v>
      </c>
      <c r="AT533" s="139" t="s">
        <v>683</v>
      </c>
      <c r="AU533" s="139" t="s">
        <v>86</v>
      </c>
      <c r="AY533" s="16" t="s">
        <v>149</v>
      </c>
      <c r="BE533" s="140">
        <f>IF(N533="základní",J533,0)</f>
        <v>0</v>
      </c>
      <c r="BF533" s="140">
        <f>IF(N533="snížená",J533,0)</f>
        <v>0</v>
      </c>
      <c r="BG533" s="140">
        <f>IF(N533="zákl. přenesená",J533,0)</f>
        <v>0</v>
      </c>
      <c r="BH533" s="140">
        <f>IF(N533="sníž. přenesená",J533,0)</f>
        <v>0</v>
      </c>
      <c r="BI533" s="140">
        <f>IF(N533="nulová",J533,0)</f>
        <v>0</v>
      </c>
      <c r="BJ533" s="16" t="s">
        <v>84</v>
      </c>
      <c r="BK533" s="140">
        <f>ROUND(I533*H533,2)</f>
        <v>0</v>
      </c>
      <c r="BL533" s="16" t="s">
        <v>172</v>
      </c>
      <c r="BM533" s="139" t="s">
        <v>1102</v>
      </c>
    </row>
    <row r="534" spans="2:65" s="1" customFormat="1" ht="10.199999999999999">
      <c r="B534" s="31"/>
      <c r="D534" s="141" t="s">
        <v>157</v>
      </c>
      <c r="F534" s="142" t="s">
        <v>1101</v>
      </c>
      <c r="I534" s="143"/>
      <c r="L534" s="31"/>
      <c r="M534" s="144"/>
      <c r="T534" s="52"/>
      <c r="AT534" s="16" t="s">
        <v>157</v>
      </c>
      <c r="AU534" s="16" t="s">
        <v>86</v>
      </c>
    </row>
    <row r="535" spans="2:65" s="1" customFormat="1" ht="18">
      <c r="B535" s="31"/>
      <c r="D535" s="141" t="s">
        <v>160</v>
      </c>
      <c r="F535" s="147" t="s">
        <v>798</v>
      </c>
      <c r="I535" s="143"/>
      <c r="L535" s="31"/>
      <c r="M535" s="144"/>
      <c r="T535" s="52"/>
      <c r="AT535" s="16" t="s">
        <v>160</v>
      </c>
      <c r="AU535" s="16" t="s">
        <v>86</v>
      </c>
    </row>
    <row r="536" spans="2:65" s="1" customFormat="1" ht="24.15" customHeight="1">
      <c r="B536" s="31"/>
      <c r="C536" s="127" t="s">
        <v>1103</v>
      </c>
      <c r="D536" s="127" t="s">
        <v>152</v>
      </c>
      <c r="E536" s="128" t="s">
        <v>1104</v>
      </c>
      <c r="F536" s="129" t="s">
        <v>1105</v>
      </c>
      <c r="G536" s="130" t="s">
        <v>396</v>
      </c>
      <c r="H536" s="131">
        <v>333</v>
      </c>
      <c r="I536" s="132"/>
      <c r="J536" s="133">
        <f>ROUND(I536*H536,2)</f>
        <v>0</v>
      </c>
      <c r="K536" s="134"/>
      <c r="L536" s="31"/>
      <c r="M536" s="135" t="s">
        <v>19</v>
      </c>
      <c r="N536" s="136" t="s">
        <v>47</v>
      </c>
      <c r="P536" s="137">
        <f>O536*H536</f>
        <v>0</v>
      </c>
      <c r="Q536" s="137">
        <v>1E-4</v>
      </c>
      <c r="R536" s="137">
        <f>Q536*H536</f>
        <v>3.3300000000000003E-2</v>
      </c>
      <c r="S536" s="137">
        <v>0</v>
      </c>
      <c r="T536" s="138">
        <f>S536*H536</f>
        <v>0</v>
      </c>
      <c r="AR536" s="139" t="s">
        <v>172</v>
      </c>
      <c r="AT536" s="139" t="s">
        <v>152</v>
      </c>
      <c r="AU536" s="139" t="s">
        <v>86</v>
      </c>
      <c r="AY536" s="16" t="s">
        <v>149</v>
      </c>
      <c r="BE536" s="140">
        <f>IF(N536="základní",J536,0)</f>
        <v>0</v>
      </c>
      <c r="BF536" s="140">
        <f>IF(N536="snížená",J536,0)</f>
        <v>0</v>
      </c>
      <c r="BG536" s="140">
        <f>IF(N536="zákl. přenesená",J536,0)</f>
        <v>0</v>
      </c>
      <c r="BH536" s="140">
        <f>IF(N536="sníž. přenesená",J536,0)</f>
        <v>0</v>
      </c>
      <c r="BI536" s="140">
        <f>IF(N536="nulová",J536,0)</f>
        <v>0</v>
      </c>
      <c r="BJ536" s="16" t="s">
        <v>84</v>
      </c>
      <c r="BK536" s="140">
        <f>ROUND(I536*H536,2)</f>
        <v>0</v>
      </c>
      <c r="BL536" s="16" t="s">
        <v>172</v>
      </c>
      <c r="BM536" s="139" t="s">
        <v>1106</v>
      </c>
    </row>
    <row r="537" spans="2:65" s="1" customFormat="1" ht="17.399999999999999">
      <c r="B537" s="31"/>
      <c r="D537" s="141" t="s">
        <v>157</v>
      </c>
      <c r="F537" s="142" t="s">
        <v>1107</v>
      </c>
      <c r="I537" s="143"/>
      <c r="L537" s="31"/>
      <c r="M537" s="144"/>
      <c r="T537" s="52"/>
      <c r="AT537" s="16" t="s">
        <v>157</v>
      </c>
      <c r="AU537" s="16" t="s">
        <v>86</v>
      </c>
    </row>
    <row r="538" spans="2:65" s="1" customFormat="1" ht="10.199999999999999">
      <c r="B538" s="31"/>
      <c r="D538" s="145" t="s">
        <v>158</v>
      </c>
      <c r="F538" s="146" t="s">
        <v>1108</v>
      </c>
      <c r="I538" s="143"/>
      <c r="L538" s="31"/>
      <c r="M538" s="144"/>
      <c r="T538" s="52"/>
      <c r="AT538" s="16" t="s">
        <v>158</v>
      </c>
      <c r="AU538" s="16" t="s">
        <v>86</v>
      </c>
    </row>
    <row r="539" spans="2:65" s="1" customFormat="1" ht="27">
      <c r="B539" s="31"/>
      <c r="D539" s="141" t="s">
        <v>160</v>
      </c>
      <c r="F539" s="147" t="s">
        <v>1109</v>
      </c>
      <c r="I539" s="143"/>
      <c r="L539" s="31"/>
      <c r="M539" s="144"/>
      <c r="T539" s="52"/>
      <c r="AT539" s="16" t="s">
        <v>160</v>
      </c>
      <c r="AU539" s="16" t="s">
        <v>86</v>
      </c>
    </row>
    <row r="540" spans="2:65" s="12" customFormat="1" ht="10.199999999999999">
      <c r="B540" s="148"/>
      <c r="D540" s="141" t="s">
        <v>234</v>
      </c>
      <c r="E540" s="149" t="s">
        <v>19</v>
      </c>
      <c r="F540" s="150" t="s">
        <v>1110</v>
      </c>
      <c r="H540" s="151">
        <v>54</v>
      </c>
      <c r="I540" s="152"/>
      <c r="L540" s="148"/>
      <c r="M540" s="153"/>
      <c r="T540" s="154"/>
      <c r="AT540" s="149" t="s">
        <v>234</v>
      </c>
      <c r="AU540" s="149" t="s">
        <v>86</v>
      </c>
      <c r="AV540" s="12" t="s">
        <v>86</v>
      </c>
      <c r="AW540" s="12" t="s">
        <v>37</v>
      </c>
      <c r="AX540" s="12" t="s">
        <v>76</v>
      </c>
      <c r="AY540" s="149" t="s">
        <v>149</v>
      </c>
    </row>
    <row r="541" spans="2:65" s="12" customFormat="1" ht="10.199999999999999">
      <c r="B541" s="148"/>
      <c r="D541" s="141" t="s">
        <v>234</v>
      </c>
      <c r="E541" s="149" t="s">
        <v>19</v>
      </c>
      <c r="F541" s="150" t="s">
        <v>1111</v>
      </c>
      <c r="H541" s="151">
        <v>243</v>
      </c>
      <c r="I541" s="152"/>
      <c r="L541" s="148"/>
      <c r="M541" s="153"/>
      <c r="T541" s="154"/>
      <c r="AT541" s="149" t="s">
        <v>234</v>
      </c>
      <c r="AU541" s="149" t="s">
        <v>86</v>
      </c>
      <c r="AV541" s="12" t="s">
        <v>86</v>
      </c>
      <c r="AW541" s="12" t="s">
        <v>37</v>
      </c>
      <c r="AX541" s="12" t="s">
        <v>76</v>
      </c>
      <c r="AY541" s="149" t="s">
        <v>149</v>
      </c>
    </row>
    <row r="542" spans="2:65" s="12" customFormat="1" ht="10.199999999999999">
      <c r="B542" s="148"/>
      <c r="D542" s="141" t="s">
        <v>234</v>
      </c>
      <c r="E542" s="149" t="s">
        <v>19</v>
      </c>
      <c r="F542" s="150" t="s">
        <v>1112</v>
      </c>
      <c r="H542" s="151">
        <v>36</v>
      </c>
      <c r="I542" s="152"/>
      <c r="L542" s="148"/>
      <c r="M542" s="153"/>
      <c r="T542" s="154"/>
      <c r="AT542" s="149" t="s">
        <v>234</v>
      </c>
      <c r="AU542" s="149" t="s">
        <v>86</v>
      </c>
      <c r="AV542" s="12" t="s">
        <v>86</v>
      </c>
      <c r="AW542" s="12" t="s">
        <v>37</v>
      </c>
      <c r="AX542" s="12" t="s">
        <v>76</v>
      </c>
      <c r="AY542" s="149" t="s">
        <v>149</v>
      </c>
    </row>
    <row r="543" spans="2:65" s="13" customFormat="1" ht="10.199999999999999">
      <c r="B543" s="158"/>
      <c r="D543" s="141" t="s">
        <v>234</v>
      </c>
      <c r="E543" s="159" t="s">
        <v>19</v>
      </c>
      <c r="F543" s="160" t="s">
        <v>299</v>
      </c>
      <c r="H543" s="161">
        <v>333</v>
      </c>
      <c r="I543" s="162"/>
      <c r="L543" s="158"/>
      <c r="M543" s="163"/>
      <c r="T543" s="164"/>
      <c r="AT543" s="159" t="s">
        <v>234</v>
      </c>
      <c r="AU543" s="159" t="s">
        <v>86</v>
      </c>
      <c r="AV543" s="13" t="s">
        <v>172</v>
      </c>
      <c r="AW543" s="13" t="s">
        <v>37</v>
      </c>
      <c r="AX543" s="13" t="s">
        <v>84</v>
      </c>
      <c r="AY543" s="159" t="s">
        <v>149</v>
      </c>
    </row>
    <row r="544" spans="2:65" s="1" customFormat="1" ht="24.15" customHeight="1">
      <c r="B544" s="31"/>
      <c r="C544" s="127" t="s">
        <v>1113</v>
      </c>
      <c r="D544" s="127" t="s">
        <v>152</v>
      </c>
      <c r="E544" s="128" t="s">
        <v>1114</v>
      </c>
      <c r="F544" s="129" t="s">
        <v>1115</v>
      </c>
      <c r="G544" s="130" t="s">
        <v>396</v>
      </c>
      <c r="H544" s="131">
        <v>99.025000000000006</v>
      </c>
      <c r="I544" s="132"/>
      <c r="J544" s="133">
        <f>ROUND(I544*H544,2)</f>
        <v>0</v>
      </c>
      <c r="K544" s="134"/>
      <c r="L544" s="31"/>
      <c r="M544" s="135" t="s">
        <v>19</v>
      </c>
      <c r="N544" s="136" t="s">
        <v>47</v>
      </c>
      <c r="P544" s="137">
        <f>O544*H544</f>
        <v>0</v>
      </c>
      <c r="Q544" s="137">
        <v>1E-4</v>
      </c>
      <c r="R544" s="137">
        <f>Q544*H544</f>
        <v>9.9025000000000016E-3</v>
      </c>
      <c r="S544" s="137">
        <v>0</v>
      </c>
      <c r="T544" s="138">
        <f>S544*H544</f>
        <v>0</v>
      </c>
      <c r="AR544" s="139" t="s">
        <v>172</v>
      </c>
      <c r="AT544" s="139" t="s">
        <v>152</v>
      </c>
      <c r="AU544" s="139" t="s">
        <v>86</v>
      </c>
      <c r="AY544" s="16" t="s">
        <v>149</v>
      </c>
      <c r="BE544" s="140">
        <f>IF(N544="základní",J544,0)</f>
        <v>0</v>
      </c>
      <c r="BF544" s="140">
        <f>IF(N544="snížená",J544,0)</f>
        <v>0</v>
      </c>
      <c r="BG544" s="140">
        <f>IF(N544="zákl. přenesená",J544,0)</f>
        <v>0</v>
      </c>
      <c r="BH544" s="140">
        <f>IF(N544="sníž. přenesená",J544,0)</f>
        <v>0</v>
      </c>
      <c r="BI544" s="140">
        <f>IF(N544="nulová",J544,0)</f>
        <v>0</v>
      </c>
      <c r="BJ544" s="16" t="s">
        <v>84</v>
      </c>
      <c r="BK544" s="140">
        <f>ROUND(I544*H544,2)</f>
        <v>0</v>
      </c>
      <c r="BL544" s="16" t="s">
        <v>172</v>
      </c>
      <c r="BM544" s="139" t="s">
        <v>1116</v>
      </c>
    </row>
    <row r="545" spans="2:65" s="1" customFormat="1" ht="17.399999999999999">
      <c r="B545" s="31"/>
      <c r="D545" s="141" t="s">
        <v>157</v>
      </c>
      <c r="F545" s="142" t="s">
        <v>1117</v>
      </c>
      <c r="I545" s="143"/>
      <c r="L545" s="31"/>
      <c r="M545" s="144"/>
      <c r="T545" s="52"/>
      <c r="AT545" s="16" t="s">
        <v>157</v>
      </c>
      <c r="AU545" s="16" t="s">
        <v>86</v>
      </c>
    </row>
    <row r="546" spans="2:65" s="1" customFormat="1" ht="10.199999999999999">
      <c r="B546" s="31"/>
      <c r="D546" s="145" t="s">
        <v>158</v>
      </c>
      <c r="F546" s="146" t="s">
        <v>1118</v>
      </c>
      <c r="I546" s="143"/>
      <c r="L546" s="31"/>
      <c r="M546" s="144"/>
      <c r="T546" s="52"/>
      <c r="AT546" s="16" t="s">
        <v>158</v>
      </c>
      <c r="AU546" s="16" t="s">
        <v>86</v>
      </c>
    </row>
    <row r="547" spans="2:65" s="1" customFormat="1" ht="36">
      <c r="B547" s="31"/>
      <c r="D547" s="141" t="s">
        <v>160</v>
      </c>
      <c r="F547" s="147" t="s">
        <v>1119</v>
      </c>
      <c r="I547" s="143"/>
      <c r="L547" s="31"/>
      <c r="M547" s="144"/>
      <c r="T547" s="52"/>
      <c r="AT547" s="16" t="s">
        <v>160</v>
      </c>
      <c r="AU547" s="16" t="s">
        <v>86</v>
      </c>
    </row>
    <row r="548" spans="2:65" s="12" customFormat="1" ht="10.199999999999999">
      <c r="B548" s="148"/>
      <c r="D548" s="141" t="s">
        <v>234</v>
      </c>
      <c r="E548" s="149" t="s">
        <v>19</v>
      </c>
      <c r="F548" s="150" t="s">
        <v>1120</v>
      </c>
      <c r="H548" s="151">
        <v>22.4</v>
      </c>
      <c r="I548" s="152"/>
      <c r="L548" s="148"/>
      <c r="M548" s="153"/>
      <c r="T548" s="154"/>
      <c r="AT548" s="149" t="s">
        <v>234</v>
      </c>
      <c r="AU548" s="149" t="s">
        <v>86</v>
      </c>
      <c r="AV548" s="12" t="s">
        <v>86</v>
      </c>
      <c r="AW548" s="12" t="s">
        <v>37</v>
      </c>
      <c r="AX548" s="12" t="s">
        <v>76</v>
      </c>
      <c r="AY548" s="149" t="s">
        <v>149</v>
      </c>
    </row>
    <row r="549" spans="2:65" s="12" customFormat="1" ht="10.199999999999999">
      <c r="B549" s="148"/>
      <c r="D549" s="141" t="s">
        <v>234</v>
      </c>
      <c r="E549" s="149" t="s">
        <v>19</v>
      </c>
      <c r="F549" s="150" t="s">
        <v>1121</v>
      </c>
      <c r="H549" s="151">
        <v>76.625</v>
      </c>
      <c r="I549" s="152"/>
      <c r="L549" s="148"/>
      <c r="M549" s="153"/>
      <c r="T549" s="154"/>
      <c r="AT549" s="149" t="s">
        <v>234</v>
      </c>
      <c r="AU549" s="149" t="s">
        <v>86</v>
      </c>
      <c r="AV549" s="12" t="s">
        <v>86</v>
      </c>
      <c r="AW549" s="12" t="s">
        <v>37</v>
      </c>
      <c r="AX549" s="12" t="s">
        <v>76</v>
      </c>
      <c r="AY549" s="149" t="s">
        <v>149</v>
      </c>
    </row>
    <row r="550" spans="2:65" s="13" customFormat="1" ht="10.199999999999999">
      <c r="B550" s="158"/>
      <c r="D550" s="141" t="s">
        <v>234</v>
      </c>
      <c r="E550" s="159" t="s">
        <v>19</v>
      </c>
      <c r="F550" s="160" t="s">
        <v>299</v>
      </c>
      <c r="H550" s="161">
        <v>99.025000000000006</v>
      </c>
      <c r="I550" s="162"/>
      <c r="L550" s="158"/>
      <c r="M550" s="163"/>
      <c r="T550" s="164"/>
      <c r="AT550" s="159" t="s">
        <v>234</v>
      </c>
      <c r="AU550" s="159" t="s">
        <v>86</v>
      </c>
      <c r="AV550" s="13" t="s">
        <v>172</v>
      </c>
      <c r="AW550" s="13" t="s">
        <v>37</v>
      </c>
      <c r="AX550" s="13" t="s">
        <v>84</v>
      </c>
      <c r="AY550" s="159" t="s">
        <v>149</v>
      </c>
    </row>
    <row r="551" spans="2:65" s="1" customFormat="1" ht="24.15" customHeight="1">
      <c r="B551" s="31"/>
      <c r="C551" s="127" t="s">
        <v>1122</v>
      </c>
      <c r="D551" s="127" t="s">
        <v>152</v>
      </c>
      <c r="E551" s="128" t="s">
        <v>1123</v>
      </c>
      <c r="F551" s="129" t="s">
        <v>1124</v>
      </c>
      <c r="G551" s="130" t="s">
        <v>288</v>
      </c>
      <c r="H551" s="131">
        <v>16.942</v>
      </c>
      <c r="I551" s="132"/>
      <c r="J551" s="133">
        <f>ROUND(I551*H551,2)</f>
        <v>0</v>
      </c>
      <c r="K551" s="134"/>
      <c r="L551" s="31"/>
      <c r="M551" s="135" t="s">
        <v>19</v>
      </c>
      <c r="N551" s="136" t="s">
        <v>47</v>
      </c>
      <c r="P551" s="137">
        <f>O551*H551</f>
        <v>0</v>
      </c>
      <c r="Q551" s="137">
        <v>1.1999999999999999E-3</v>
      </c>
      <c r="R551" s="137">
        <f>Q551*H551</f>
        <v>2.0330399999999998E-2</v>
      </c>
      <c r="S551" s="137">
        <v>0</v>
      </c>
      <c r="T551" s="138">
        <f>S551*H551</f>
        <v>0</v>
      </c>
      <c r="AR551" s="139" t="s">
        <v>172</v>
      </c>
      <c r="AT551" s="139" t="s">
        <v>152</v>
      </c>
      <c r="AU551" s="139" t="s">
        <v>86</v>
      </c>
      <c r="AY551" s="16" t="s">
        <v>149</v>
      </c>
      <c r="BE551" s="140">
        <f>IF(N551="základní",J551,0)</f>
        <v>0</v>
      </c>
      <c r="BF551" s="140">
        <f>IF(N551="snížená",J551,0)</f>
        <v>0</v>
      </c>
      <c r="BG551" s="140">
        <f>IF(N551="zákl. přenesená",J551,0)</f>
        <v>0</v>
      </c>
      <c r="BH551" s="140">
        <f>IF(N551="sníž. přenesená",J551,0)</f>
        <v>0</v>
      </c>
      <c r="BI551" s="140">
        <f>IF(N551="nulová",J551,0)</f>
        <v>0</v>
      </c>
      <c r="BJ551" s="16" t="s">
        <v>84</v>
      </c>
      <c r="BK551" s="140">
        <f>ROUND(I551*H551,2)</f>
        <v>0</v>
      </c>
      <c r="BL551" s="16" t="s">
        <v>172</v>
      </c>
      <c r="BM551" s="139" t="s">
        <v>1125</v>
      </c>
    </row>
    <row r="552" spans="2:65" s="1" customFormat="1" ht="17.399999999999999">
      <c r="B552" s="31"/>
      <c r="D552" s="141" t="s">
        <v>157</v>
      </c>
      <c r="F552" s="142" t="s">
        <v>1126</v>
      </c>
      <c r="I552" s="143"/>
      <c r="L552" s="31"/>
      <c r="M552" s="144"/>
      <c r="T552" s="52"/>
      <c r="AT552" s="16" t="s">
        <v>157</v>
      </c>
      <c r="AU552" s="16" t="s">
        <v>86</v>
      </c>
    </row>
    <row r="553" spans="2:65" s="1" customFormat="1" ht="10.199999999999999">
      <c r="B553" s="31"/>
      <c r="D553" s="145" t="s">
        <v>158</v>
      </c>
      <c r="F553" s="146" t="s">
        <v>1127</v>
      </c>
      <c r="I553" s="143"/>
      <c r="L553" s="31"/>
      <c r="M553" s="144"/>
      <c r="T553" s="52"/>
      <c r="AT553" s="16" t="s">
        <v>158</v>
      </c>
      <c r="AU553" s="16" t="s">
        <v>86</v>
      </c>
    </row>
    <row r="554" spans="2:65" s="1" customFormat="1" ht="36">
      <c r="B554" s="31"/>
      <c r="D554" s="141" t="s">
        <v>160</v>
      </c>
      <c r="F554" s="147" t="s">
        <v>1128</v>
      </c>
      <c r="I554" s="143"/>
      <c r="L554" s="31"/>
      <c r="M554" s="144"/>
      <c r="T554" s="52"/>
      <c r="AT554" s="16" t="s">
        <v>160</v>
      </c>
      <c r="AU554" s="16" t="s">
        <v>86</v>
      </c>
    </row>
    <row r="555" spans="2:65" s="12" customFormat="1" ht="10.199999999999999">
      <c r="B555" s="148"/>
      <c r="D555" s="141" t="s">
        <v>234</v>
      </c>
      <c r="E555" s="149" t="s">
        <v>19</v>
      </c>
      <c r="F555" s="150" t="s">
        <v>1129</v>
      </c>
      <c r="H555" s="151">
        <v>7.5</v>
      </c>
      <c r="I555" s="152"/>
      <c r="L555" s="148"/>
      <c r="M555" s="153"/>
      <c r="T555" s="154"/>
      <c r="AT555" s="149" t="s">
        <v>234</v>
      </c>
      <c r="AU555" s="149" t="s">
        <v>86</v>
      </c>
      <c r="AV555" s="12" t="s">
        <v>86</v>
      </c>
      <c r="AW555" s="12" t="s">
        <v>37</v>
      </c>
      <c r="AX555" s="12" t="s">
        <v>76</v>
      </c>
      <c r="AY555" s="149" t="s">
        <v>149</v>
      </c>
    </row>
    <row r="556" spans="2:65" s="12" customFormat="1" ht="10.199999999999999">
      <c r="B556" s="148"/>
      <c r="D556" s="141" t="s">
        <v>234</v>
      </c>
      <c r="E556" s="149" t="s">
        <v>19</v>
      </c>
      <c r="F556" s="150" t="s">
        <v>1130</v>
      </c>
      <c r="H556" s="151">
        <v>9.4420000000000002</v>
      </c>
      <c r="I556" s="152"/>
      <c r="L556" s="148"/>
      <c r="M556" s="153"/>
      <c r="T556" s="154"/>
      <c r="AT556" s="149" t="s">
        <v>234</v>
      </c>
      <c r="AU556" s="149" t="s">
        <v>86</v>
      </c>
      <c r="AV556" s="12" t="s">
        <v>86</v>
      </c>
      <c r="AW556" s="12" t="s">
        <v>37</v>
      </c>
      <c r="AX556" s="12" t="s">
        <v>76</v>
      </c>
      <c r="AY556" s="149" t="s">
        <v>149</v>
      </c>
    </row>
    <row r="557" spans="2:65" s="13" customFormat="1" ht="10.199999999999999">
      <c r="B557" s="158"/>
      <c r="D557" s="141" t="s">
        <v>234</v>
      </c>
      <c r="E557" s="159" t="s">
        <v>19</v>
      </c>
      <c r="F557" s="160" t="s">
        <v>299</v>
      </c>
      <c r="H557" s="161">
        <v>16.942</v>
      </c>
      <c r="I557" s="162"/>
      <c r="L557" s="158"/>
      <c r="M557" s="163"/>
      <c r="T557" s="164"/>
      <c r="AT557" s="159" t="s">
        <v>234</v>
      </c>
      <c r="AU557" s="159" t="s">
        <v>86</v>
      </c>
      <c r="AV557" s="13" t="s">
        <v>172</v>
      </c>
      <c r="AW557" s="13" t="s">
        <v>37</v>
      </c>
      <c r="AX557" s="13" t="s">
        <v>84</v>
      </c>
      <c r="AY557" s="159" t="s">
        <v>149</v>
      </c>
    </row>
    <row r="558" spans="2:65" s="1" customFormat="1" ht="33" customHeight="1">
      <c r="B558" s="31"/>
      <c r="C558" s="127" t="s">
        <v>1131</v>
      </c>
      <c r="D558" s="127" t="s">
        <v>152</v>
      </c>
      <c r="E558" s="128" t="s">
        <v>1132</v>
      </c>
      <c r="F558" s="129" t="s">
        <v>1133</v>
      </c>
      <c r="G558" s="130" t="s">
        <v>396</v>
      </c>
      <c r="H558" s="131">
        <v>401.4</v>
      </c>
      <c r="I558" s="132"/>
      <c r="J558" s="133">
        <f>ROUND(I558*H558,2)</f>
        <v>0</v>
      </c>
      <c r="K558" s="134"/>
      <c r="L558" s="31"/>
      <c r="M558" s="135" t="s">
        <v>19</v>
      </c>
      <c r="N558" s="136" t="s">
        <v>47</v>
      </c>
      <c r="P558" s="137">
        <f>O558*H558</f>
        <v>0</v>
      </c>
      <c r="Q558" s="137">
        <v>0.15539952000000001</v>
      </c>
      <c r="R558" s="137">
        <f>Q558*H558</f>
        <v>62.377367327999998</v>
      </c>
      <c r="S558" s="137">
        <v>0</v>
      </c>
      <c r="T558" s="138">
        <f>S558*H558</f>
        <v>0</v>
      </c>
      <c r="AR558" s="139" t="s">
        <v>172</v>
      </c>
      <c r="AT558" s="139" t="s">
        <v>152</v>
      </c>
      <c r="AU558" s="139" t="s">
        <v>86</v>
      </c>
      <c r="AY558" s="16" t="s">
        <v>149</v>
      </c>
      <c r="BE558" s="140">
        <f>IF(N558="základní",J558,0)</f>
        <v>0</v>
      </c>
      <c r="BF558" s="140">
        <f>IF(N558="snížená",J558,0)</f>
        <v>0</v>
      </c>
      <c r="BG558" s="140">
        <f>IF(N558="zákl. přenesená",J558,0)</f>
        <v>0</v>
      </c>
      <c r="BH558" s="140">
        <f>IF(N558="sníž. přenesená",J558,0)</f>
        <v>0</v>
      </c>
      <c r="BI558" s="140">
        <f>IF(N558="nulová",J558,0)</f>
        <v>0</v>
      </c>
      <c r="BJ558" s="16" t="s">
        <v>84</v>
      </c>
      <c r="BK558" s="140">
        <f>ROUND(I558*H558,2)</f>
        <v>0</v>
      </c>
      <c r="BL558" s="16" t="s">
        <v>172</v>
      </c>
      <c r="BM558" s="139" t="s">
        <v>1134</v>
      </c>
    </row>
    <row r="559" spans="2:65" s="1" customFormat="1" ht="26.1">
      <c r="B559" s="31"/>
      <c r="D559" s="141" t="s">
        <v>157</v>
      </c>
      <c r="F559" s="142" t="s">
        <v>1135</v>
      </c>
      <c r="I559" s="143"/>
      <c r="L559" s="31"/>
      <c r="M559" s="144"/>
      <c r="T559" s="52"/>
      <c r="AT559" s="16" t="s">
        <v>157</v>
      </c>
      <c r="AU559" s="16" t="s">
        <v>86</v>
      </c>
    </row>
    <row r="560" spans="2:65" s="1" customFormat="1" ht="10.199999999999999">
      <c r="B560" s="31"/>
      <c r="D560" s="145" t="s">
        <v>158</v>
      </c>
      <c r="F560" s="146" t="s">
        <v>1136</v>
      </c>
      <c r="I560" s="143"/>
      <c r="L560" s="31"/>
      <c r="M560" s="144"/>
      <c r="T560" s="52"/>
      <c r="AT560" s="16" t="s">
        <v>158</v>
      </c>
      <c r="AU560" s="16" t="s">
        <v>86</v>
      </c>
    </row>
    <row r="561" spans="2:65" s="1" customFormat="1" ht="16.5" customHeight="1">
      <c r="B561" s="31"/>
      <c r="C561" s="169" t="s">
        <v>1137</v>
      </c>
      <c r="D561" s="169" t="s">
        <v>683</v>
      </c>
      <c r="E561" s="170" t="s">
        <v>1138</v>
      </c>
      <c r="F561" s="171" t="s">
        <v>1139</v>
      </c>
      <c r="G561" s="172" t="s">
        <v>396</v>
      </c>
      <c r="H561" s="173">
        <v>409.428</v>
      </c>
      <c r="I561" s="174"/>
      <c r="J561" s="175">
        <f>ROUND(I561*H561,2)</f>
        <v>0</v>
      </c>
      <c r="K561" s="176"/>
      <c r="L561" s="177"/>
      <c r="M561" s="178" t="s">
        <v>19</v>
      </c>
      <c r="N561" s="179" t="s">
        <v>47</v>
      </c>
      <c r="P561" s="137">
        <f>O561*H561</f>
        <v>0</v>
      </c>
      <c r="Q561" s="137">
        <v>0.04</v>
      </c>
      <c r="R561" s="137">
        <f>Q561*H561</f>
        <v>16.377120000000001</v>
      </c>
      <c r="S561" s="137">
        <v>0</v>
      </c>
      <c r="T561" s="138">
        <f>S561*H561</f>
        <v>0</v>
      </c>
      <c r="AR561" s="139" t="s">
        <v>194</v>
      </c>
      <c r="AT561" s="139" t="s">
        <v>683</v>
      </c>
      <c r="AU561" s="139" t="s">
        <v>86</v>
      </c>
      <c r="AY561" s="16" t="s">
        <v>149</v>
      </c>
      <c r="BE561" s="140">
        <f>IF(N561="základní",J561,0)</f>
        <v>0</v>
      </c>
      <c r="BF561" s="140">
        <f>IF(N561="snížená",J561,0)</f>
        <v>0</v>
      </c>
      <c r="BG561" s="140">
        <f>IF(N561="zákl. přenesená",J561,0)</f>
        <v>0</v>
      </c>
      <c r="BH561" s="140">
        <f>IF(N561="sníž. přenesená",J561,0)</f>
        <v>0</v>
      </c>
      <c r="BI561" s="140">
        <f>IF(N561="nulová",J561,0)</f>
        <v>0</v>
      </c>
      <c r="BJ561" s="16" t="s">
        <v>84</v>
      </c>
      <c r="BK561" s="140">
        <f>ROUND(I561*H561,2)</f>
        <v>0</v>
      </c>
      <c r="BL561" s="16" t="s">
        <v>172</v>
      </c>
      <c r="BM561" s="139" t="s">
        <v>1140</v>
      </c>
    </row>
    <row r="562" spans="2:65" s="1" customFormat="1" ht="10.199999999999999">
      <c r="B562" s="31"/>
      <c r="D562" s="141" t="s">
        <v>157</v>
      </c>
      <c r="F562" s="142" t="s">
        <v>1139</v>
      </c>
      <c r="I562" s="143"/>
      <c r="L562" s="31"/>
      <c r="M562" s="144"/>
      <c r="T562" s="52"/>
      <c r="AT562" s="16" t="s">
        <v>157</v>
      </c>
      <c r="AU562" s="16" t="s">
        <v>86</v>
      </c>
    </row>
    <row r="563" spans="2:65" s="1" customFormat="1" ht="27">
      <c r="B563" s="31"/>
      <c r="D563" s="141" t="s">
        <v>160</v>
      </c>
      <c r="F563" s="147" t="s">
        <v>1141</v>
      </c>
      <c r="I563" s="143"/>
      <c r="L563" s="31"/>
      <c r="M563" s="144"/>
      <c r="T563" s="52"/>
      <c r="AT563" s="16" t="s">
        <v>160</v>
      </c>
      <c r="AU563" s="16" t="s">
        <v>86</v>
      </c>
    </row>
    <row r="564" spans="2:65" s="12" customFormat="1" ht="10.199999999999999">
      <c r="B564" s="148"/>
      <c r="D564" s="141" t="s">
        <v>234</v>
      </c>
      <c r="E564" s="149" t="s">
        <v>19</v>
      </c>
      <c r="F564" s="150" t="s">
        <v>1142</v>
      </c>
      <c r="H564" s="151">
        <v>401.4</v>
      </c>
      <c r="I564" s="152"/>
      <c r="L564" s="148"/>
      <c r="M564" s="153"/>
      <c r="T564" s="154"/>
      <c r="AT564" s="149" t="s">
        <v>234</v>
      </c>
      <c r="AU564" s="149" t="s">
        <v>86</v>
      </c>
      <c r="AV564" s="12" t="s">
        <v>86</v>
      </c>
      <c r="AW564" s="12" t="s">
        <v>37</v>
      </c>
      <c r="AX564" s="12" t="s">
        <v>84</v>
      </c>
      <c r="AY564" s="149" t="s">
        <v>149</v>
      </c>
    </row>
    <row r="565" spans="2:65" s="12" customFormat="1" ht="10.199999999999999">
      <c r="B565" s="148"/>
      <c r="D565" s="141" t="s">
        <v>234</v>
      </c>
      <c r="F565" s="150" t="s">
        <v>1143</v>
      </c>
      <c r="H565" s="151">
        <v>409.428</v>
      </c>
      <c r="I565" s="152"/>
      <c r="L565" s="148"/>
      <c r="M565" s="153"/>
      <c r="T565" s="154"/>
      <c r="AT565" s="149" t="s">
        <v>234</v>
      </c>
      <c r="AU565" s="149" t="s">
        <v>86</v>
      </c>
      <c r="AV565" s="12" t="s">
        <v>86</v>
      </c>
      <c r="AW565" s="12" t="s">
        <v>4</v>
      </c>
      <c r="AX565" s="12" t="s">
        <v>84</v>
      </c>
      <c r="AY565" s="149" t="s">
        <v>149</v>
      </c>
    </row>
    <row r="566" spans="2:65" s="1" customFormat="1" ht="33" customHeight="1">
      <c r="B566" s="31"/>
      <c r="C566" s="127" t="s">
        <v>1144</v>
      </c>
      <c r="D566" s="127" t="s">
        <v>152</v>
      </c>
      <c r="E566" s="128" t="s">
        <v>1145</v>
      </c>
      <c r="F566" s="129" t="s">
        <v>1146</v>
      </c>
      <c r="G566" s="130" t="s">
        <v>396</v>
      </c>
      <c r="H566" s="131">
        <v>627</v>
      </c>
      <c r="I566" s="132"/>
      <c r="J566" s="133">
        <f>ROUND(I566*H566,2)</f>
        <v>0</v>
      </c>
      <c r="K566" s="134"/>
      <c r="L566" s="31"/>
      <c r="M566" s="135" t="s">
        <v>19</v>
      </c>
      <c r="N566" s="136" t="s">
        <v>47</v>
      </c>
      <c r="P566" s="137">
        <f>O566*H566</f>
        <v>0</v>
      </c>
      <c r="Q566" s="137">
        <v>0.12949959999999999</v>
      </c>
      <c r="R566" s="137">
        <f>Q566*H566</f>
        <v>81.196249199999997</v>
      </c>
      <c r="S566" s="137">
        <v>0</v>
      </c>
      <c r="T566" s="138">
        <f>S566*H566</f>
        <v>0</v>
      </c>
      <c r="AR566" s="139" t="s">
        <v>172</v>
      </c>
      <c r="AT566" s="139" t="s">
        <v>152</v>
      </c>
      <c r="AU566" s="139" t="s">
        <v>86</v>
      </c>
      <c r="AY566" s="16" t="s">
        <v>149</v>
      </c>
      <c r="BE566" s="140">
        <f>IF(N566="základní",J566,0)</f>
        <v>0</v>
      </c>
      <c r="BF566" s="140">
        <f>IF(N566="snížená",J566,0)</f>
        <v>0</v>
      </c>
      <c r="BG566" s="140">
        <f>IF(N566="zákl. přenesená",J566,0)</f>
        <v>0</v>
      </c>
      <c r="BH566" s="140">
        <f>IF(N566="sníž. přenesená",J566,0)</f>
        <v>0</v>
      </c>
      <c r="BI566" s="140">
        <f>IF(N566="nulová",J566,0)</f>
        <v>0</v>
      </c>
      <c r="BJ566" s="16" t="s">
        <v>84</v>
      </c>
      <c r="BK566" s="140">
        <f>ROUND(I566*H566,2)</f>
        <v>0</v>
      </c>
      <c r="BL566" s="16" t="s">
        <v>172</v>
      </c>
      <c r="BM566" s="139" t="s">
        <v>1147</v>
      </c>
    </row>
    <row r="567" spans="2:65" s="1" customFormat="1" ht="26.1">
      <c r="B567" s="31"/>
      <c r="D567" s="141" t="s">
        <v>157</v>
      </c>
      <c r="F567" s="142" t="s">
        <v>1148</v>
      </c>
      <c r="I567" s="143"/>
      <c r="L567" s="31"/>
      <c r="M567" s="144"/>
      <c r="T567" s="52"/>
      <c r="AT567" s="16" t="s">
        <v>157</v>
      </c>
      <c r="AU567" s="16" t="s">
        <v>86</v>
      </c>
    </row>
    <row r="568" spans="2:65" s="1" customFormat="1" ht="10.199999999999999">
      <c r="B568" s="31"/>
      <c r="D568" s="145" t="s">
        <v>158</v>
      </c>
      <c r="F568" s="146" t="s">
        <v>1149</v>
      </c>
      <c r="I568" s="143"/>
      <c r="L568" s="31"/>
      <c r="M568" s="144"/>
      <c r="T568" s="52"/>
      <c r="AT568" s="16" t="s">
        <v>158</v>
      </c>
      <c r="AU568" s="16" t="s">
        <v>86</v>
      </c>
    </row>
    <row r="569" spans="2:65" s="1" customFormat="1" ht="16.5" customHeight="1">
      <c r="B569" s="31"/>
      <c r="C569" s="169" t="s">
        <v>1150</v>
      </c>
      <c r="D569" s="169" t="s">
        <v>683</v>
      </c>
      <c r="E569" s="170" t="s">
        <v>1151</v>
      </c>
      <c r="F569" s="171" t="s">
        <v>1152</v>
      </c>
      <c r="G569" s="172" t="s">
        <v>396</v>
      </c>
      <c r="H569" s="173">
        <v>639.54</v>
      </c>
      <c r="I569" s="174"/>
      <c r="J569" s="175">
        <f>ROUND(I569*H569,2)</f>
        <v>0</v>
      </c>
      <c r="K569" s="176"/>
      <c r="L569" s="177"/>
      <c r="M569" s="178" t="s">
        <v>19</v>
      </c>
      <c r="N569" s="179" t="s">
        <v>47</v>
      </c>
      <c r="P569" s="137">
        <f>O569*H569</f>
        <v>0</v>
      </c>
      <c r="Q569" s="137">
        <v>5.6120000000000003E-2</v>
      </c>
      <c r="R569" s="137">
        <f>Q569*H569</f>
        <v>35.890984799999998</v>
      </c>
      <c r="S569" s="137">
        <v>0</v>
      </c>
      <c r="T569" s="138">
        <f>S569*H569</f>
        <v>0</v>
      </c>
      <c r="AR569" s="139" t="s">
        <v>194</v>
      </c>
      <c r="AT569" s="139" t="s">
        <v>683</v>
      </c>
      <c r="AU569" s="139" t="s">
        <v>86</v>
      </c>
      <c r="AY569" s="16" t="s">
        <v>149</v>
      </c>
      <c r="BE569" s="140">
        <f>IF(N569="základní",J569,0)</f>
        <v>0</v>
      </c>
      <c r="BF569" s="140">
        <f>IF(N569="snížená",J569,0)</f>
        <v>0</v>
      </c>
      <c r="BG569" s="140">
        <f>IF(N569="zákl. přenesená",J569,0)</f>
        <v>0</v>
      </c>
      <c r="BH569" s="140">
        <f>IF(N569="sníž. přenesená",J569,0)</f>
        <v>0</v>
      </c>
      <c r="BI569" s="140">
        <f>IF(N569="nulová",J569,0)</f>
        <v>0</v>
      </c>
      <c r="BJ569" s="16" t="s">
        <v>84</v>
      </c>
      <c r="BK569" s="140">
        <f>ROUND(I569*H569,2)</f>
        <v>0</v>
      </c>
      <c r="BL569" s="16" t="s">
        <v>172</v>
      </c>
      <c r="BM569" s="139" t="s">
        <v>1153</v>
      </c>
    </row>
    <row r="570" spans="2:65" s="1" customFormat="1" ht="10.199999999999999">
      <c r="B570" s="31"/>
      <c r="D570" s="141" t="s">
        <v>157</v>
      </c>
      <c r="F570" s="142" t="s">
        <v>1152</v>
      </c>
      <c r="I570" s="143"/>
      <c r="L570" s="31"/>
      <c r="M570" s="144"/>
      <c r="T570" s="52"/>
      <c r="AT570" s="16" t="s">
        <v>157</v>
      </c>
      <c r="AU570" s="16" t="s">
        <v>86</v>
      </c>
    </row>
    <row r="571" spans="2:65" s="1" customFormat="1" ht="36">
      <c r="B571" s="31"/>
      <c r="D571" s="141" t="s">
        <v>160</v>
      </c>
      <c r="F571" s="147" t="s">
        <v>1154</v>
      </c>
      <c r="I571" s="143"/>
      <c r="L571" s="31"/>
      <c r="M571" s="144"/>
      <c r="T571" s="52"/>
      <c r="AT571" s="16" t="s">
        <v>160</v>
      </c>
      <c r="AU571" s="16" t="s">
        <v>86</v>
      </c>
    </row>
    <row r="572" spans="2:65" s="12" customFormat="1" ht="10.199999999999999">
      <c r="B572" s="148"/>
      <c r="D572" s="141" t="s">
        <v>234</v>
      </c>
      <c r="E572" s="149" t="s">
        <v>19</v>
      </c>
      <c r="F572" s="150" t="s">
        <v>1155</v>
      </c>
      <c r="H572" s="151">
        <v>627</v>
      </c>
      <c r="I572" s="152"/>
      <c r="L572" s="148"/>
      <c r="M572" s="153"/>
      <c r="T572" s="154"/>
      <c r="AT572" s="149" t="s">
        <v>234</v>
      </c>
      <c r="AU572" s="149" t="s">
        <v>86</v>
      </c>
      <c r="AV572" s="12" t="s">
        <v>86</v>
      </c>
      <c r="AW572" s="12" t="s">
        <v>37</v>
      </c>
      <c r="AX572" s="12" t="s">
        <v>84</v>
      </c>
      <c r="AY572" s="149" t="s">
        <v>149</v>
      </c>
    </row>
    <row r="573" spans="2:65" s="12" customFormat="1" ht="10.199999999999999">
      <c r="B573" s="148"/>
      <c r="D573" s="141" t="s">
        <v>234</v>
      </c>
      <c r="F573" s="150" t="s">
        <v>1156</v>
      </c>
      <c r="H573" s="151">
        <v>639.54</v>
      </c>
      <c r="I573" s="152"/>
      <c r="L573" s="148"/>
      <c r="M573" s="153"/>
      <c r="T573" s="154"/>
      <c r="AT573" s="149" t="s">
        <v>234</v>
      </c>
      <c r="AU573" s="149" t="s">
        <v>86</v>
      </c>
      <c r="AV573" s="12" t="s">
        <v>86</v>
      </c>
      <c r="AW573" s="12" t="s">
        <v>4</v>
      </c>
      <c r="AX573" s="12" t="s">
        <v>84</v>
      </c>
      <c r="AY573" s="149" t="s">
        <v>149</v>
      </c>
    </row>
    <row r="574" spans="2:65" s="1" customFormat="1" ht="24.15" customHeight="1">
      <c r="B574" s="31"/>
      <c r="C574" s="127" t="s">
        <v>1157</v>
      </c>
      <c r="D574" s="127" t="s">
        <v>152</v>
      </c>
      <c r="E574" s="128" t="s">
        <v>1158</v>
      </c>
      <c r="F574" s="129" t="s">
        <v>1159</v>
      </c>
      <c r="G574" s="130" t="s">
        <v>396</v>
      </c>
      <c r="H574" s="131">
        <v>24.344999999999999</v>
      </c>
      <c r="I574" s="132"/>
      <c r="J574" s="133">
        <f>ROUND(I574*H574,2)</f>
        <v>0</v>
      </c>
      <c r="K574" s="134"/>
      <c r="L574" s="31"/>
      <c r="M574" s="135" t="s">
        <v>19</v>
      </c>
      <c r="N574" s="136" t="s">
        <v>47</v>
      </c>
      <c r="P574" s="137">
        <f>O574*H574</f>
        <v>0</v>
      </c>
      <c r="Q574" s="137">
        <v>1.103E-4</v>
      </c>
      <c r="R574" s="137">
        <f>Q574*H574</f>
        <v>2.6852535E-3</v>
      </c>
      <c r="S574" s="137">
        <v>0</v>
      </c>
      <c r="T574" s="138">
        <f>S574*H574</f>
        <v>0</v>
      </c>
      <c r="AR574" s="139" t="s">
        <v>172</v>
      </c>
      <c r="AT574" s="139" t="s">
        <v>152</v>
      </c>
      <c r="AU574" s="139" t="s">
        <v>86</v>
      </c>
      <c r="AY574" s="16" t="s">
        <v>149</v>
      </c>
      <c r="BE574" s="140">
        <f>IF(N574="základní",J574,0)</f>
        <v>0</v>
      </c>
      <c r="BF574" s="140">
        <f>IF(N574="snížená",J574,0)</f>
        <v>0</v>
      </c>
      <c r="BG574" s="140">
        <f>IF(N574="zákl. přenesená",J574,0)</f>
        <v>0</v>
      </c>
      <c r="BH574" s="140">
        <f>IF(N574="sníž. přenesená",J574,0)</f>
        <v>0</v>
      </c>
      <c r="BI574" s="140">
        <f>IF(N574="nulová",J574,0)</f>
        <v>0</v>
      </c>
      <c r="BJ574" s="16" t="s">
        <v>84</v>
      </c>
      <c r="BK574" s="140">
        <f>ROUND(I574*H574,2)</f>
        <v>0</v>
      </c>
      <c r="BL574" s="16" t="s">
        <v>172</v>
      </c>
      <c r="BM574" s="139" t="s">
        <v>1160</v>
      </c>
    </row>
    <row r="575" spans="2:65" s="1" customFormat="1" ht="26.1">
      <c r="B575" s="31"/>
      <c r="D575" s="141" t="s">
        <v>157</v>
      </c>
      <c r="F575" s="142" t="s">
        <v>1161</v>
      </c>
      <c r="I575" s="143"/>
      <c r="L575" s="31"/>
      <c r="M575" s="144"/>
      <c r="T575" s="52"/>
      <c r="AT575" s="16" t="s">
        <v>157</v>
      </c>
      <c r="AU575" s="16" t="s">
        <v>86</v>
      </c>
    </row>
    <row r="576" spans="2:65" s="1" customFormat="1" ht="10.199999999999999">
      <c r="B576" s="31"/>
      <c r="D576" s="145" t="s">
        <v>158</v>
      </c>
      <c r="F576" s="146" t="s">
        <v>1162</v>
      </c>
      <c r="I576" s="143"/>
      <c r="L576" s="31"/>
      <c r="M576" s="144"/>
      <c r="T576" s="52"/>
      <c r="AT576" s="16" t="s">
        <v>158</v>
      </c>
      <c r="AU576" s="16" t="s">
        <v>86</v>
      </c>
    </row>
    <row r="577" spans="2:65" s="1" customFormat="1" ht="18">
      <c r="B577" s="31"/>
      <c r="D577" s="141" t="s">
        <v>160</v>
      </c>
      <c r="F577" s="147" t="s">
        <v>1163</v>
      </c>
      <c r="I577" s="143"/>
      <c r="L577" s="31"/>
      <c r="M577" s="144"/>
      <c r="T577" s="52"/>
      <c r="AT577" s="16" t="s">
        <v>160</v>
      </c>
      <c r="AU577" s="16" t="s">
        <v>86</v>
      </c>
    </row>
    <row r="578" spans="2:65" s="12" customFormat="1" ht="10.199999999999999">
      <c r="B578" s="148"/>
      <c r="D578" s="141" t="s">
        <v>234</v>
      </c>
      <c r="E578" s="149" t="s">
        <v>19</v>
      </c>
      <c r="F578" s="150" t="s">
        <v>1164</v>
      </c>
      <c r="H578" s="151">
        <v>24.344999999999999</v>
      </c>
      <c r="I578" s="152"/>
      <c r="L578" s="148"/>
      <c r="M578" s="153"/>
      <c r="T578" s="154"/>
      <c r="AT578" s="149" t="s">
        <v>234</v>
      </c>
      <c r="AU578" s="149" t="s">
        <v>86</v>
      </c>
      <c r="AV578" s="12" t="s">
        <v>86</v>
      </c>
      <c r="AW578" s="12" t="s">
        <v>37</v>
      </c>
      <c r="AX578" s="12" t="s">
        <v>84</v>
      </c>
      <c r="AY578" s="149" t="s">
        <v>149</v>
      </c>
    </row>
    <row r="579" spans="2:65" s="1" customFormat="1" ht="16.5" customHeight="1">
      <c r="B579" s="31"/>
      <c r="C579" s="127" t="s">
        <v>1165</v>
      </c>
      <c r="D579" s="127" t="s">
        <v>152</v>
      </c>
      <c r="E579" s="128" t="s">
        <v>1166</v>
      </c>
      <c r="F579" s="129" t="s">
        <v>1167</v>
      </c>
      <c r="G579" s="130" t="s">
        <v>396</v>
      </c>
      <c r="H579" s="131">
        <v>48.69</v>
      </c>
      <c r="I579" s="132"/>
      <c r="J579" s="133">
        <f>ROUND(I579*H579,2)</f>
        <v>0</v>
      </c>
      <c r="K579" s="134"/>
      <c r="L579" s="31"/>
      <c r="M579" s="135" t="s">
        <v>19</v>
      </c>
      <c r="N579" s="136" t="s">
        <v>47</v>
      </c>
      <c r="P579" s="137">
        <f>O579*H579</f>
        <v>0</v>
      </c>
      <c r="Q579" s="137">
        <v>1.2950000000000001E-6</v>
      </c>
      <c r="R579" s="137">
        <f>Q579*H579</f>
        <v>6.3053550000000006E-5</v>
      </c>
      <c r="S579" s="137">
        <v>0</v>
      </c>
      <c r="T579" s="138">
        <f>S579*H579</f>
        <v>0</v>
      </c>
      <c r="AR579" s="139" t="s">
        <v>172</v>
      </c>
      <c r="AT579" s="139" t="s">
        <v>152</v>
      </c>
      <c r="AU579" s="139" t="s">
        <v>86</v>
      </c>
      <c r="AY579" s="16" t="s">
        <v>149</v>
      </c>
      <c r="BE579" s="140">
        <f>IF(N579="základní",J579,0)</f>
        <v>0</v>
      </c>
      <c r="BF579" s="140">
        <f>IF(N579="snížená",J579,0)</f>
        <v>0</v>
      </c>
      <c r="BG579" s="140">
        <f>IF(N579="zákl. přenesená",J579,0)</f>
        <v>0</v>
      </c>
      <c r="BH579" s="140">
        <f>IF(N579="sníž. přenesená",J579,0)</f>
        <v>0</v>
      </c>
      <c r="BI579" s="140">
        <f>IF(N579="nulová",J579,0)</f>
        <v>0</v>
      </c>
      <c r="BJ579" s="16" t="s">
        <v>84</v>
      </c>
      <c r="BK579" s="140">
        <f>ROUND(I579*H579,2)</f>
        <v>0</v>
      </c>
      <c r="BL579" s="16" t="s">
        <v>172</v>
      </c>
      <c r="BM579" s="139" t="s">
        <v>1168</v>
      </c>
    </row>
    <row r="580" spans="2:65" s="1" customFormat="1" ht="10.199999999999999">
      <c r="B580" s="31"/>
      <c r="D580" s="141" t="s">
        <v>157</v>
      </c>
      <c r="F580" s="142" t="s">
        <v>1169</v>
      </c>
      <c r="I580" s="143"/>
      <c r="L580" s="31"/>
      <c r="M580" s="144"/>
      <c r="T580" s="52"/>
      <c r="AT580" s="16" t="s">
        <v>157</v>
      </c>
      <c r="AU580" s="16" t="s">
        <v>86</v>
      </c>
    </row>
    <row r="581" spans="2:65" s="1" customFormat="1" ht="10.199999999999999">
      <c r="B581" s="31"/>
      <c r="D581" s="145" t="s">
        <v>158</v>
      </c>
      <c r="F581" s="146" t="s">
        <v>1170</v>
      </c>
      <c r="I581" s="143"/>
      <c r="L581" s="31"/>
      <c r="M581" s="144"/>
      <c r="T581" s="52"/>
      <c r="AT581" s="16" t="s">
        <v>158</v>
      </c>
      <c r="AU581" s="16" t="s">
        <v>86</v>
      </c>
    </row>
    <row r="582" spans="2:65" s="1" customFormat="1" ht="27">
      <c r="B582" s="31"/>
      <c r="D582" s="141" t="s">
        <v>160</v>
      </c>
      <c r="F582" s="147" t="s">
        <v>1171</v>
      </c>
      <c r="I582" s="143"/>
      <c r="L582" s="31"/>
      <c r="M582" s="144"/>
      <c r="T582" s="52"/>
      <c r="AT582" s="16" t="s">
        <v>160</v>
      </c>
      <c r="AU582" s="16" t="s">
        <v>86</v>
      </c>
    </row>
    <row r="583" spans="2:65" s="12" customFormat="1" ht="10.199999999999999">
      <c r="B583" s="148"/>
      <c r="D583" s="141" t="s">
        <v>234</v>
      </c>
      <c r="E583" s="149" t="s">
        <v>19</v>
      </c>
      <c r="F583" s="150" t="s">
        <v>1172</v>
      </c>
      <c r="H583" s="151">
        <v>48.69</v>
      </c>
      <c r="I583" s="152"/>
      <c r="L583" s="148"/>
      <c r="M583" s="153"/>
      <c r="T583" s="154"/>
      <c r="AT583" s="149" t="s">
        <v>234</v>
      </c>
      <c r="AU583" s="149" t="s">
        <v>86</v>
      </c>
      <c r="AV583" s="12" t="s">
        <v>86</v>
      </c>
      <c r="AW583" s="12" t="s">
        <v>37</v>
      </c>
      <c r="AX583" s="12" t="s">
        <v>76</v>
      </c>
      <c r="AY583" s="149" t="s">
        <v>149</v>
      </c>
    </row>
    <row r="584" spans="2:65" s="13" customFormat="1" ht="10.199999999999999">
      <c r="B584" s="158"/>
      <c r="D584" s="141" t="s">
        <v>234</v>
      </c>
      <c r="E584" s="159" t="s">
        <v>19</v>
      </c>
      <c r="F584" s="160" t="s">
        <v>299</v>
      </c>
      <c r="H584" s="161">
        <v>48.69</v>
      </c>
      <c r="I584" s="162"/>
      <c r="L584" s="158"/>
      <c r="M584" s="163"/>
      <c r="T584" s="164"/>
      <c r="AT584" s="159" t="s">
        <v>234</v>
      </c>
      <c r="AU584" s="159" t="s">
        <v>86</v>
      </c>
      <c r="AV584" s="13" t="s">
        <v>172</v>
      </c>
      <c r="AW584" s="13" t="s">
        <v>37</v>
      </c>
      <c r="AX584" s="13" t="s">
        <v>84</v>
      </c>
      <c r="AY584" s="159" t="s">
        <v>149</v>
      </c>
    </row>
    <row r="585" spans="2:65" s="1" customFormat="1" ht="24.15" customHeight="1">
      <c r="B585" s="31"/>
      <c r="C585" s="127" t="s">
        <v>1173</v>
      </c>
      <c r="D585" s="127" t="s">
        <v>152</v>
      </c>
      <c r="E585" s="128" t="s">
        <v>1174</v>
      </c>
      <c r="F585" s="129" t="s">
        <v>1175</v>
      </c>
      <c r="G585" s="130" t="s">
        <v>396</v>
      </c>
      <c r="H585" s="131">
        <v>176.654</v>
      </c>
      <c r="I585" s="132"/>
      <c r="J585" s="133">
        <f>ROUND(I585*H585,2)</f>
        <v>0</v>
      </c>
      <c r="K585" s="134"/>
      <c r="L585" s="31"/>
      <c r="M585" s="135" t="s">
        <v>19</v>
      </c>
      <c r="N585" s="136" t="s">
        <v>47</v>
      </c>
      <c r="P585" s="137">
        <f>O585*H585</f>
        <v>0</v>
      </c>
      <c r="Q585" s="137">
        <v>0.29220869999999999</v>
      </c>
      <c r="R585" s="137">
        <f>Q585*H585</f>
        <v>51.619835689799999</v>
      </c>
      <c r="S585" s="137">
        <v>0</v>
      </c>
      <c r="T585" s="138">
        <f>S585*H585</f>
        <v>0</v>
      </c>
      <c r="AR585" s="139" t="s">
        <v>172</v>
      </c>
      <c r="AT585" s="139" t="s">
        <v>152</v>
      </c>
      <c r="AU585" s="139" t="s">
        <v>86</v>
      </c>
      <c r="AY585" s="16" t="s">
        <v>149</v>
      </c>
      <c r="BE585" s="140">
        <f>IF(N585="základní",J585,0)</f>
        <v>0</v>
      </c>
      <c r="BF585" s="140">
        <f>IF(N585="snížená",J585,0)</f>
        <v>0</v>
      </c>
      <c r="BG585" s="140">
        <f>IF(N585="zákl. přenesená",J585,0)</f>
        <v>0</v>
      </c>
      <c r="BH585" s="140">
        <f>IF(N585="sníž. přenesená",J585,0)</f>
        <v>0</v>
      </c>
      <c r="BI585" s="140">
        <f>IF(N585="nulová",J585,0)</f>
        <v>0</v>
      </c>
      <c r="BJ585" s="16" t="s">
        <v>84</v>
      </c>
      <c r="BK585" s="140">
        <f>ROUND(I585*H585,2)</f>
        <v>0</v>
      </c>
      <c r="BL585" s="16" t="s">
        <v>172</v>
      </c>
      <c r="BM585" s="139" t="s">
        <v>1176</v>
      </c>
    </row>
    <row r="586" spans="2:65" s="1" customFormat="1" ht="17.399999999999999">
      <c r="B586" s="31"/>
      <c r="D586" s="141" t="s">
        <v>157</v>
      </c>
      <c r="F586" s="142" t="s">
        <v>1177</v>
      </c>
      <c r="I586" s="143"/>
      <c r="L586" s="31"/>
      <c r="M586" s="144"/>
      <c r="T586" s="52"/>
      <c r="AT586" s="16" t="s">
        <v>157</v>
      </c>
      <c r="AU586" s="16" t="s">
        <v>86</v>
      </c>
    </row>
    <row r="587" spans="2:65" s="1" customFormat="1" ht="10.199999999999999">
      <c r="B587" s="31"/>
      <c r="D587" s="145" t="s">
        <v>158</v>
      </c>
      <c r="F587" s="146" t="s">
        <v>1178</v>
      </c>
      <c r="I587" s="143"/>
      <c r="L587" s="31"/>
      <c r="M587" s="144"/>
      <c r="T587" s="52"/>
      <c r="AT587" s="16" t="s">
        <v>158</v>
      </c>
      <c r="AU587" s="16" t="s">
        <v>86</v>
      </c>
    </row>
    <row r="588" spans="2:65" s="1" customFormat="1" ht="24.15" customHeight="1">
      <c r="B588" s="31"/>
      <c r="C588" s="169" t="s">
        <v>1179</v>
      </c>
      <c r="D588" s="169" t="s">
        <v>683</v>
      </c>
      <c r="E588" s="170" t="s">
        <v>1180</v>
      </c>
      <c r="F588" s="171" t="s">
        <v>1181</v>
      </c>
      <c r="G588" s="172" t="s">
        <v>396</v>
      </c>
      <c r="H588" s="173">
        <v>173.2</v>
      </c>
      <c r="I588" s="174"/>
      <c r="J588" s="175">
        <f>ROUND(I588*H588,2)</f>
        <v>0</v>
      </c>
      <c r="K588" s="176"/>
      <c r="L588" s="177"/>
      <c r="M588" s="178" t="s">
        <v>19</v>
      </c>
      <c r="N588" s="179" t="s">
        <v>47</v>
      </c>
      <c r="P588" s="137">
        <f>O588*H588</f>
        <v>0</v>
      </c>
      <c r="Q588" s="137">
        <v>1.5599999999999999E-2</v>
      </c>
      <c r="R588" s="137">
        <f>Q588*H588</f>
        <v>2.7019199999999999</v>
      </c>
      <c r="S588" s="137">
        <v>0</v>
      </c>
      <c r="T588" s="138">
        <f>S588*H588</f>
        <v>0</v>
      </c>
      <c r="AR588" s="139" t="s">
        <v>194</v>
      </c>
      <c r="AT588" s="139" t="s">
        <v>683</v>
      </c>
      <c r="AU588" s="139" t="s">
        <v>86</v>
      </c>
      <c r="AY588" s="16" t="s">
        <v>149</v>
      </c>
      <c r="BE588" s="140">
        <f>IF(N588="základní",J588,0)</f>
        <v>0</v>
      </c>
      <c r="BF588" s="140">
        <f>IF(N588="snížená",J588,0)</f>
        <v>0</v>
      </c>
      <c r="BG588" s="140">
        <f>IF(N588="zákl. přenesená",J588,0)</f>
        <v>0</v>
      </c>
      <c r="BH588" s="140">
        <f>IF(N588="sníž. přenesená",J588,0)</f>
        <v>0</v>
      </c>
      <c r="BI588" s="140">
        <f>IF(N588="nulová",J588,0)</f>
        <v>0</v>
      </c>
      <c r="BJ588" s="16" t="s">
        <v>84</v>
      </c>
      <c r="BK588" s="140">
        <f>ROUND(I588*H588,2)</f>
        <v>0</v>
      </c>
      <c r="BL588" s="16" t="s">
        <v>172</v>
      </c>
      <c r="BM588" s="139" t="s">
        <v>1182</v>
      </c>
    </row>
    <row r="589" spans="2:65" s="1" customFormat="1" ht="10.199999999999999">
      <c r="B589" s="31"/>
      <c r="D589" s="141" t="s">
        <v>157</v>
      </c>
      <c r="F589" s="142" t="s">
        <v>1181</v>
      </c>
      <c r="I589" s="143"/>
      <c r="L589" s="31"/>
      <c r="M589" s="144"/>
      <c r="T589" s="52"/>
      <c r="AT589" s="16" t="s">
        <v>157</v>
      </c>
      <c r="AU589" s="16" t="s">
        <v>86</v>
      </c>
    </row>
    <row r="590" spans="2:65" s="1" customFormat="1" ht="18">
      <c r="B590" s="31"/>
      <c r="D590" s="141" t="s">
        <v>160</v>
      </c>
      <c r="F590" s="147" t="s">
        <v>798</v>
      </c>
      <c r="I590" s="143"/>
      <c r="L590" s="31"/>
      <c r="M590" s="144"/>
      <c r="T590" s="52"/>
      <c r="AT590" s="16" t="s">
        <v>160</v>
      </c>
      <c r="AU590" s="16" t="s">
        <v>86</v>
      </c>
    </row>
    <row r="591" spans="2:65" s="12" customFormat="1" ht="10.199999999999999">
      <c r="B591" s="148"/>
      <c r="D591" s="141" t="s">
        <v>234</v>
      </c>
      <c r="E591" s="149" t="s">
        <v>19</v>
      </c>
      <c r="F591" s="150" t="s">
        <v>1183</v>
      </c>
      <c r="H591" s="151">
        <v>173.2</v>
      </c>
      <c r="I591" s="152"/>
      <c r="L591" s="148"/>
      <c r="M591" s="153"/>
      <c r="T591" s="154"/>
      <c r="AT591" s="149" t="s">
        <v>234</v>
      </c>
      <c r="AU591" s="149" t="s">
        <v>86</v>
      </c>
      <c r="AV591" s="12" t="s">
        <v>86</v>
      </c>
      <c r="AW591" s="12" t="s">
        <v>37</v>
      </c>
      <c r="AX591" s="12" t="s">
        <v>84</v>
      </c>
      <c r="AY591" s="149" t="s">
        <v>149</v>
      </c>
    </row>
    <row r="592" spans="2:65" s="1" customFormat="1" ht="21.75" customHeight="1">
      <c r="B592" s="31"/>
      <c r="C592" s="169" t="s">
        <v>1184</v>
      </c>
      <c r="D592" s="169" t="s">
        <v>683</v>
      </c>
      <c r="E592" s="170" t="s">
        <v>1185</v>
      </c>
      <c r="F592" s="171" t="s">
        <v>1186</v>
      </c>
      <c r="G592" s="172" t="s">
        <v>308</v>
      </c>
      <c r="H592" s="173">
        <v>7</v>
      </c>
      <c r="I592" s="174"/>
      <c r="J592" s="175">
        <f>ROUND(I592*H592,2)</f>
        <v>0</v>
      </c>
      <c r="K592" s="176"/>
      <c r="L592" s="177"/>
      <c r="M592" s="178" t="s">
        <v>19</v>
      </c>
      <c r="N592" s="179" t="s">
        <v>47</v>
      </c>
      <c r="P592" s="137">
        <f>O592*H592</f>
        <v>0</v>
      </c>
      <c r="Q592" s="137">
        <v>4.6499999999999996E-3</v>
      </c>
      <c r="R592" s="137">
        <f>Q592*H592</f>
        <v>3.2549999999999996E-2</v>
      </c>
      <c r="S592" s="137">
        <v>0</v>
      </c>
      <c r="T592" s="138">
        <f>S592*H592</f>
        <v>0</v>
      </c>
      <c r="AR592" s="139" t="s">
        <v>194</v>
      </c>
      <c r="AT592" s="139" t="s">
        <v>683</v>
      </c>
      <c r="AU592" s="139" t="s">
        <v>86</v>
      </c>
      <c r="AY592" s="16" t="s">
        <v>149</v>
      </c>
      <c r="BE592" s="140">
        <f>IF(N592="základní",J592,0)</f>
        <v>0</v>
      </c>
      <c r="BF592" s="140">
        <f>IF(N592="snížená",J592,0)</f>
        <v>0</v>
      </c>
      <c r="BG592" s="140">
        <f>IF(N592="zákl. přenesená",J592,0)</f>
        <v>0</v>
      </c>
      <c r="BH592" s="140">
        <f>IF(N592="sníž. přenesená",J592,0)</f>
        <v>0</v>
      </c>
      <c r="BI592" s="140">
        <f>IF(N592="nulová",J592,0)</f>
        <v>0</v>
      </c>
      <c r="BJ592" s="16" t="s">
        <v>84</v>
      </c>
      <c r="BK592" s="140">
        <f>ROUND(I592*H592,2)</f>
        <v>0</v>
      </c>
      <c r="BL592" s="16" t="s">
        <v>172</v>
      </c>
      <c r="BM592" s="139" t="s">
        <v>1187</v>
      </c>
    </row>
    <row r="593" spans="2:65" s="1" customFormat="1" ht="10.199999999999999">
      <c r="B593" s="31"/>
      <c r="D593" s="141" t="s">
        <v>157</v>
      </c>
      <c r="F593" s="142" t="s">
        <v>1186</v>
      </c>
      <c r="I593" s="143"/>
      <c r="L593" s="31"/>
      <c r="M593" s="144"/>
      <c r="T593" s="52"/>
      <c r="AT593" s="16" t="s">
        <v>157</v>
      </c>
      <c r="AU593" s="16" t="s">
        <v>86</v>
      </c>
    </row>
    <row r="594" spans="2:65" s="1" customFormat="1" ht="18">
      <c r="B594" s="31"/>
      <c r="D594" s="141" t="s">
        <v>160</v>
      </c>
      <c r="F594" s="147" t="s">
        <v>1188</v>
      </c>
      <c r="I594" s="143"/>
      <c r="L594" s="31"/>
      <c r="M594" s="144"/>
      <c r="T594" s="52"/>
      <c r="AT594" s="16" t="s">
        <v>160</v>
      </c>
      <c r="AU594" s="16" t="s">
        <v>86</v>
      </c>
    </row>
    <row r="595" spans="2:65" s="12" customFormat="1" ht="10.199999999999999">
      <c r="B595" s="148"/>
      <c r="D595" s="141" t="s">
        <v>234</v>
      </c>
      <c r="E595" s="149" t="s">
        <v>19</v>
      </c>
      <c r="F595" s="150" t="s">
        <v>188</v>
      </c>
      <c r="H595" s="151">
        <v>7</v>
      </c>
      <c r="I595" s="152"/>
      <c r="L595" s="148"/>
      <c r="M595" s="153"/>
      <c r="T595" s="154"/>
      <c r="AT595" s="149" t="s">
        <v>234</v>
      </c>
      <c r="AU595" s="149" t="s">
        <v>86</v>
      </c>
      <c r="AV595" s="12" t="s">
        <v>86</v>
      </c>
      <c r="AW595" s="12" t="s">
        <v>37</v>
      </c>
      <c r="AX595" s="12" t="s">
        <v>84</v>
      </c>
      <c r="AY595" s="149" t="s">
        <v>149</v>
      </c>
    </row>
    <row r="596" spans="2:65" s="1" customFormat="1" ht="16.5" customHeight="1">
      <c r="B596" s="31"/>
      <c r="C596" s="127" t="s">
        <v>1189</v>
      </c>
      <c r="D596" s="127" t="s">
        <v>152</v>
      </c>
      <c r="E596" s="128" t="s">
        <v>1190</v>
      </c>
      <c r="F596" s="129" t="s">
        <v>1191</v>
      </c>
      <c r="G596" s="130" t="s">
        <v>288</v>
      </c>
      <c r="H596" s="131">
        <v>15</v>
      </c>
      <c r="I596" s="132"/>
      <c r="J596" s="133">
        <f>ROUND(I596*H596,2)</f>
        <v>0</v>
      </c>
      <c r="K596" s="134"/>
      <c r="L596" s="31"/>
      <c r="M596" s="135" t="s">
        <v>19</v>
      </c>
      <c r="N596" s="136" t="s">
        <v>47</v>
      </c>
      <c r="P596" s="137">
        <f>O596*H596</f>
        <v>0</v>
      </c>
      <c r="Q596" s="137">
        <v>0.60028000000000004</v>
      </c>
      <c r="R596" s="137">
        <f>Q596*H596</f>
        <v>9.0042000000000009</v>
      </c>
      <c r="S596" s="137">
        <v>0</v>
      </c>
      <c r="T596" s="138">
        <f>S596*H596</f>
        <v>0</v>
      </c>
      <c r="AR596" s="139" t="s">
        <v>172</v>
      </c>
      <c r="AT596" s="139" t="s">
        <v>152</v>
      </c>
      <c r="AU596" s="139" t="s">
        <v>86</v>
      </c>
      <c r="AY596" s="16" t="s">
        <v>149</v>
      </c>
      <c r="BE596" s="140">
        <f>IF(N596="základní",J596,0)</f>
        <v>0</v>
      </c>
      <c r="BF596" s="140">
        <f>IF(N596="snížená",J596,0)</f>
        <v>0</v>
      </c>
      <c r="BG596" s="140">
        <f>IF(N596="zákl. přenesená",J596,0)</f>
        <v>0</v>
      </c>
      <c r="BH596" s="140">
        <f>IF(N596="sníž. přenesená",J596,0)</f>
        <v>0</v>
      </c>
      <c r="BI596" s="140">
        <f>IF(N596="nulová",J596,0)</f>
        <v>0</v>
      </c>
      <c r="BJ596" s="16" t="s">
        <v>84</v>
      </c>
      <c r="BK596" s="140">
        <f>ROUND(I596*H596,2)</f>
        <v>0</v>
      </c>
      <c r="BL596" s="16" t="s">
        <v>172</v>
      </c>
      <c r="BM596" s="139" t="s">
        <v>1192</v>
      </c>
    </row>
    <row r="597" spans="2:65" s="1" customFormat="1" ht="10.199999999999999">
      <c r="B597" s="31"/>
      <c r="D597" s="141" t="s">
        <v>157</v>
      </c>
      <c r="F597" s="142" t="s">
        <v>1191</v>
      </c>
      <c r="I597" s="143"/>
      <c r="L597" s="31"/>
      <c r="M597" s="144"/>
      <c r="T597" s="52"/>
      <c r="AT597" s="16" t="s">
        <v>157</v>
      </c>
      <c r="AU597" s="16" t="s">
        <v>86</v>
      </c>
    </row>
    <row r="598" spans="2:65" s="1" customFormat="1" ht="45">
      <c r="B598" s="31"/>
      <c r="D598" s="141" t="s">
        <v>160</v>
      </c>
      <c r="F598" s="147" t="s">
        <v>1193</v>
      </c>
      <c r="I598" s="143"/>
      <c r="L598" s="31"/>
      <c r="M598" s="144"/>
      <c r="T598" s="52"/>
      <c r="AT598" s="16" t="s">
        <v>160</v>
      </c>
      <c r="AU598" s="16" t="s">
        <v>86</v>
      </c>
    </row>
    <row r="599" spans="2:65" s="12" customFormat="1" ht="10.199999999999999">
      <c r="B599" s="148"/>
      <c r="D599" s="141" t="s">
        <v>234</v>
      </c>
      <c r="E599" s="149" t="s">
        <v>19</v>
      </c>
      <c r="F599" s="150" t="s">
        <v>1194</v>
      </c>
      <c r="H599" s="151">
        <v>15</v>
      </c>
      <c r="I599" s="152"/>
      <c r="L599" s="148"/>
      <c r="M599" s="153"/>
      <c r="T599" s="154"/>
      <c r="AT599" s="149" t="s">
        <v>234</v>
      </c>
      <c r="AU599" s="149" t="s">
        <v>86</v>
      </c>
      <c r="AV599" s="12" t="s">
        <v>86</v>
      </c>
      <c r="AW599" s="12" t="s">
        <v>37</v>
      </c>
      <c r="AX599" s="12" t="s">
        <v>84</v>
      </c>
      <c r="AY599" s="149" t="s">
        <v>149</v>
      </c>
    </row>
    <row r="600" spans="2:65" s="11" customFormat="1" ht="22.8" customHeight="1">
      <c r="B600" s="115"/>
      <c r="D600" s="116" t="s">
        <v>75</v>
      </c>
      <c r="E600" s="125" t="s">
        <v>569</v>
      </c>
      <c r="F600" s="125" t="s">
        <v>570</v>
      </c>
      <c r="I600" s="118"/>
      <c r="J600" s="126">
        <f>BK600</f>
        <v>0</v>
      </c>
      <c r="L600" s="115"/>
      <c r="M600" s="120"/>
      <c r="P600" s="121">
        <f>SUM(P601:P607)</f>
        <v>0</v>
      </c>
      <c r="R600" s="121">
        <f>SUM(R601:R607)</f>
        <v>0</v>
      </c>
      <c r="T600" s="122">
        <f>SUM(T601:T607)</f>
        <v>0</v>
      </c>
      <c r="AR600" s="116" t="s">
        <v>84</v>
      </c>
      <c r="AT600" s="123" t="s">
        <v>75</v>
      </c>
      <c r="AU600" s="123" t="s">
        <v>84</v>
      </c>
      <c r="AY600" s="116" t="s">
        <v>149</v>
      </c>
      <c r="BK600" s="124">
        <f>SUM(BK601:BK607)</f>
        <v>0</v>
      </c>
    </row>
    <row r="601" spans="2:65" s="1" customFormat="1" ht="33" customHeight="1">
      <c r="B601" s="31"/>
      <c r="C601" s="127" t="s">
        <v>1195</v>
      </c>
      <c r="D601" s="127" t="s">
        <v>152</v>
      </c>
      <c r="E601" s="128" t="s">
        <v>572</v>
      </c>
      <c r="F601" s="129" t="s">
        <v>573</v>
      </c>
      <c r="G601" s="130" t="s">
        <v>511</v>
      </c>
      <c r="H601" s="131">
        <v>3797.1590000000001</v>
      </c>
      <c r="I601" s="132"/>
      <c r="J601" s="133">
        <f>ROUND(I601*H601,2)</f>
        <v>0</v>
      </c>
      <c r="K601" s="134"/>
      <c r="L601" s="31"/>
      <c r="M601" s="135" t="s">
        <v>19</v>
      </c>
      <c r="N601" s="136" t="s">
        <v>47</v>
      </c>
      <c r="P601" s="137">
        <f>O601*H601</f>
        <v>0</v>
      </c>
      <c r="Q601" s="137">
        <v>0</v>
      </c>
      <c r="R601" s="137">
        <f>Q601*H601</f>
        <v>0</v>
      </c>
      <c r="S601" s="137">
        <v>0</v>
      </c>
      <c r="T601" s="138">
        <f>S601*H601</f>
        <v>0</v>
      </c>
      <c r="AR601" s="139" t="s">
        <v>172</v>
      </c>
      <c r="AT601" s="139" t="s">
        <v>152</v>
      </c>
      <c r="AU601" s="139" t="s">
        <v>86</v>
      </c>
      <c r="AY601" s="16" t="s">
        <v>149</v>
      </c>
      <c r="BE601" s="140">
        <f>IF(N601="základní",J601,0)</f>
        <v>0</v>
      </c>
      <c r="BF601" s="140">
        <f>IF(N601="snížená",J601,0)</f>
        <v>0</v>
      </c>
      <c r="BG601" s="140">
        <f>IF(N601="zákl. přenesená",J601,0)</f>
        <v>0</v>
      </c>
      <c r="BH601" s="140">
        <f>IF(N601="sníž. přenesená",J601,0)</f>
        <v>0</v>
      </c>
      <c r="BI601" s="140">
        <f>IF(N601="nulová",J601,0)</f>
        <v>0</v>
      </c>
      <c r="BJ601" s="16" t="s">
        <v>84</v>
      </c>
      <c r="BK601" s="140">
        <f>ROUND(I601*H601,2)</f>
        <v>0</v>
      </c>
      <c r="BL601" s="16" t="s">
        <v>172</v>
      </c>
      <c r="BM601" s="139" t="s">
        <v>1196</v>
      </c>
    </row>
    <row r="602" spans="2:65" s="1" customFormat="1" ht="26.1">
      <c r="B602" s="31"/>
      <c r="D602" s="141" t="s">
        <v>157</v>
      </c>
      <c r="F602" s="142" t="s">
        <v>575</v>
      </c>
      <c r="I602" s="143"/>
      <c r="L602" s="31"/>
      <c r="M602" s="144"/>
      <c r="T602" s="52"/>
      <c r="AT602" s="16" t="s">
        <v>157</v>
      </c>
      <c r="AU602" s="16" t="s">
        <v>86</v>
      </c>
    </row>
    <row r="603" spans="2:65" s="1" customFormat="1" ht="10.199999999999999">
      <c r="B603" s="31"/>
      <c r="D603" s="145" t="s">
        <v>158</v>
      </c>
      <c r="F603" s="146" t="s">
        <v>576</v>
      </c>
      <c r="I603" s="143"/>
      <c r="L603" s="31"/>
      <c r="M603" s="144"/>
      <c r="T603" s="52"/>
      <c r="AT603" s="16" t="s">
        <v>158</v>
      </c>
      <c r="AU603" s="16" t="s">
        <v>86</v>
      </c>
    </row>
    <row r="604" spans="2:65" s="1" customFormat="1" ht="33" customHeight="1">
      <c r="B604" s="31"/>
      <c r="C604" s="127" t="s">
        <v>1197</v>
      </c>
      <c r="D604" s="127" t="s">
        <v>152</v>
      </c>
      <c r="E604" s="128" t="s">
        <v>578</v>
      </c>
      <c r="F604" s="129" t="s">
        <v>579</v>
      </c>
      <c r="G604" s="130" t="s">
        <v>511</v>
      </c>
      <c r="H604" s="131">
        <v>3797.1590000000001</v>
      </c>
      <c r="I604" s="132"/>
      <c r="J604" s="133">
        <f>ROUND(I604*H604,2)</f>
        <v>0</v>
      </c>
      <c r="K604" s="134"/>
      <c r="L604" s="31"/>
      <c r="M604" s="135" t="s">
        <v>19</v>
      </c>
      <c r="N604" s="136" t="s">
        <v>47</v>
      </c>
      <c r="P604" s="137">
        <f>O604*H604</f>
        <v>0</v>
      </c>
      <c r="Q604" s="137">
        <v>0</v>
      </c>
      <c r="R604" s="137">
        <f>Q604*H604</f>
        <v>0</v>
      </c>
      <c r="S604" s="137">
        <v>0</v>
      </c>
      <c r="T604" s="138">
        <f>S604*H604</f>
        <v>0</v>
      </c>
      <c r="AR604" s="139" t="s">
        <v>172</v>
      </c>
      <c r="AT604" s="139" t="s">
        <v>152</v>
      </c>
      <c r="AU604" s="139" t="s">
        <v>86</v>
      </c>
      <c r="AY604" s="16" t="s">
        <v>149</v>
      </c>
      <c r="BE604" s="140">
        <f>IF(N604="základní",J604,0)</f>
        <v>0</v>
      </c>
      <c r="BF604" s="140">
        <f>IF(N604="snížená",J604,0)</f>
        <v>0</v>
      </c>
      <c r="BG604" s="140">
        <f>IF(N604="zákl. přenesená",J604,0)</f>
        <v>0</v>
      </c>
      <c r="BH604" s="140">
        <f>IF(N604="sníž. přenesená",J604,0)</f>
        <v>0</v>
      </c>
      <c r="BI604" s="140">
        <f>IF(N604="nulová",J604,0)</f>
        <v>0</v>
      </c>
      <c r="BJ604" s="16" t="s">
        <v>84</v>
      </c>
      <c r="BK604" s="140">
        <f>ROUND(I604*H604,2)</f>
        <v>0</v>
      </c>
      <c r="BL604" s="16" t="s">
        <v>172</v>
      </c>
      <c r="BM604" s="139" t="s">
        <v>1198</v>
      </c>
    </row>
    <row r="605" spans="2:65" s="1" customFormat="1" ht="26.1">
      <c r="B605" s="31"/>
      <c r="D605" s="141" t="s">
        <v>157</v>
      </c>
      <c r="F605" s="142" t="s">
        <v>581</v>
      </c>
      <c r="I605" s="143"/>
      <c r="L605" s="31"/>
      <c r="M605" s="144"/>
      <c r="T605" s="52"/>
      <c r="AT605" s="16" t="s">
        <v>157</v>
      </c>
      <c r="AU605" s="16" t="s">
        <v>86</v>
      </c>
    </row>
    <row r="606" spans="2:65" s="1" customFormat="1" ht="10.199999999999999">
      <c r="B606" s="31"/>
      <c r="D606" s="145" t="s">
        <v>158</v>
      </c>
      <c r="F606" s="146" t="s">
        <v>582</v>
      </c>
      <c r="I606" s="143"/>
      <c r="L606" s="31"/>
      <c r="M606" s="144"/>
      <c r="T606" s="52"/>
      <c r="AT606" s="16" t="s">
        <v>158</v>
      </c>
      <c r="AU606" s="16" t="s">
        <v>86</v>
      </c>
    </row>
    <row r="607" spans="2:65" s="1" customFormat="1" ht="18">
      <c r="B607" s="31"/>
      <c r="D607" s="141" t="s">
        <v>160</v>
      </c>
      <c r="F607" s="147" t="s">
        <v>583</v>
      </c>
      <c r="I607" s="143"/>
      <c r="L607" s="31"/>
      <c r="M607" s="144"/>
      <c r="T607" s="52"/>
      <c r="AT607" s="16" t="s">
        <v>160</v>
      </c>
      <c r="AU607" s="16" t="s">
        <v>86</v>
      </c>
    </row>
    <row r="608" spans="2:65" s="11" customFormat="1" ht="25.9" customHeight="1">
      <c r="B608" s="115"/>
      <c r="D608" s="116" t="s">
        <v>75</v>
      </c>
      <c r="E608" s="117" t="s">
        <v>683</v>
      </c>
      <c r="F608" s="117" t="s">
        <v>1199</v>
      </c>
      <c r="I608" s="118"/>
      <c r="J608" s="119">
        <f>BK608</f>
        <v>0</v>
      </c>
      <c r="L608" s="115"/>
      <c r="M608" s="120"/>
      <c r="P608" s="121">
        <f>P609</f>
        <v>0</v>
      </c>
      <c r="R608" s="121">
        <f>R609</f>
        <v>0</v>
      </c>
      <c r="T608" s="122">
        <f>T609</f>
        <v>0</v>
      </c>
      <c r="AR608" s="116" t="s">
        <v>167</v>
      </c>
      <c r="AT608" s="123" t="s">
        <v>75</v>
      </c>
      <c r="AU608" s="123" t="s">
        <v>76</v>
      </c>
      <c r="AY608" s="116" t="s">
        <v>149</v>
      </c>
      <c r="BK608" s="124">
        <f>BK609</f>
        <v>0</v>
      </c>
    </row>
    <row r="609" spans="2:63" s="11" customFormat="1" ht="22.8" customHeight="1">
      <c r="B609" s="115"/>
      <c r="D609" s="116" t="s">
        <v>75</v>
      </c>
      <c r="E609" s="125" t="s">
        <v>1200</v>
      </c>
      <c r="F609" s="125" t="s">
        <v>1201</v>
      </c>
      <c r="I609" s="118"/>
      <c r="J609" s="126">
        <f>BK609</f>
        <v>0</v>
      </c>
      <c r="L609" s="115"/>
      <c r="M609" s="165"/>
      <c r="N609" s="166"/>
      <c r="O609" s="166"/>
      <c r="P609" s="167">
        <v>0</v>
      </c>
      <c r="Q609" s="166"/>
      <c r="R609" s="167">
        <v>0</v>
      </c>
      <c r="S609" s="166"/>
      <c r="T609" s="168">
        <v>0</v>
      </c>
      <c r="AR609" s="116" t="s">
        <v>167</v>
      </c>
      <c r="AT609" s="123" t="s">
        <v>75</v>
      </c>
      <c r="AU609" s="123" t="s">
        <v>84</v>
      </c>
      <c r="AY609" s="116" t="s">
        <v>149</v>
      </c>
      <c r="BK609" s="124">
        <v>0</v>
      </c>
    </row>
    <row r="610" spans="2:63" s="1" customFormat="1" ht="7" customHeight="1">
      <c r="B610" s="40"/>
      <c r="C610" s="41"/>
      <c r="D610" s="41"/>
      <c r="E610" s="41"/>
      <c r="F610" s="41"/>
      <c r="G610" s="41"/>
      <c r="H610" s="41"/>
      <c r="I610" s="41"/>
      <c r="J610" s="41"/>
      <c r="K610" s="41"/>
      <c r="L610" s="31"/>
    </row>
  </sheetData>
  <sheetProtection algorithmName="SHA-512" hashValue="s+W9eq/oGX0N254yJPdaQ4ZoEdV9SvZJ/6u3PZfNDeViigJ09q8JfBoqpt8acE7HcVa04a5jUgVekAEBqeKtlg==" saltValue="UA6txrLa4kdll5ZjeF2MexCDJauvgvEEZMgT7/+JmqhtgVSLmZzEY58bBazyrseLP6b1UsfhgvU6IY+o1jjYeA==" spinCount="100000" sheet="1" objects="1" scenarios="1" formatColumns="0" formatRows="0" autoFilter="0"/>
  <autoFilter ref="C88:K609" xr:uid="{00000000-0009-0000-0000-000004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400-000000000000}"/>
    <hyperlink ref="F110" r:id="rId2" xr:uid="{00000000-0004-0000-0400-000001000000}"/>
    <hyperlink ref="F121" r:id="rId3" xr:uid="{00000000-0004-0000-0400-000002000000}"/>
    <hyperlink ref="F128" r:id="rId4" xr:uid="{00000000-0004-0000-0400-000003000000}"/>
    <hyperlink ref="F137" r:id="rId5" xr:uid="{00000000-0004-0000-0400-000004000000}"/>
    <hyperlink ref="F146" r:id="rId6" xr:uid="{00000000-0004-0000-0400-000005000000}"/>
    <hyperlink ref="F165" r:id="rId7" xr:uid="{00000000-0004-0000-0400-000006000000}"/>
    <hyperlink ref="F174" r:id="rId8" xr:uid="{00000000-0004-0000-0400-000007000000}"/>
    <hyperlink ref="F183" r:id="rId9" xr:uid="{00000000-0004-0000-0400-000008000000}"/>
    <hyperlink ref="F193" r:id="rId10" xr:uid="{00000000-0004-0000-0400-000009000000}"/>
    <hyperlink ref="F198" r:id="rId11" xr:uid="{00000000-0004-0000-0400-00000A000000}"/>
    <hyperlink ref="F204" r:id="rId12" xr:uid="{00000000-0004-0000-0400-00000B000000}"/>
    <hyperlink ref="F216" r:id="rId13" xr:uid="{00000000-0004-0000-0400-00000C000000}"/>
    <hyperlink ref="F224" r:id="rId14" xr:uid="{00000000-0004-0000-0400-00000D000000}"/>
    <hyperlink ref="F249" r:id="rId15" xr:uid="{00000000-0004-0000-0400-00000E000000}"/>
    <hyperlink ref="F265" r:id="rId16" xr:uid="{00000000-0004-0000-0400-00000F000000}"/>
    <hyperlink ref="F273" r:id="rId17" xr:uid="{00000000-0004-0000-0400-000010000000}"/>
    <hyperlink ref="F284" r:id="rId18" xr:uid="{00000000-0004-0000-0400-000011000000}"/>
    <hyperlink ref="F289" r:id="rId19" xr:uid="{00000000-0004-0000-0400-000012000000}"/>
    <hyperlink ref="F296" r:id="rId20" xr:uid="{00000000-0004-0000-0400-000013000000}"/>
    <hyperlink ref="F304" r:id="rId21" xr:uid="{00000000-0004-0000-0400-000014000000}"/>
    <hyperlink ref="F315" r:id="rId22" xr:uid="{00000000-0004-0000-0400-000015000000}"/>
    <hyperlink ref="F326" r:id="rId23" xr:uid="{00000000-0004-0000-0400-000016000000}"/>
    <hyperlink ref="F340" r:id="rId24" xr:uid="{00000000-0004-0000-0400-000017000000}"/>
    <hyperlink ref="F347" r:id="rId25" xr:uid="{00000000-0004-0000-0400-000018000000}"/>
    <hyperlink ref="F358" r:id="rId26" xr:uid="{00000000-0004-0000-0400-000019000000}"/>
    <hyperlink ref="F367" r:id="rId27" xr:uid="{00000000-0004-0000-0400-00001A000000}"/>
    <hyperlink ref="F378" r:id="rId28" xr:uid="{00000000-0004-0000-0400-00001B000000}"/>
    <hyperlink ref="F389" r:id="rId29" xr:uid="{00000000-0004-0000-0400-00001C000000}"/>
    <hyperlink ref="F400" r:id="rId30" xr:uid="{00000000-0004-0000-0400-00001D000000}"/>
    <hyperlink ref="F409" r:id="rId31" xr:uid="{00000000-0004-0000-0400-00001E000000}"/>
    <hyperlink ref="F442" r:id="rId32" xr:uid="{00000000-0004-0000-0400-00001F000000}"/>
    <hyperlink ref="F455" r:id="rId33" xr:uid="{00000000-0004-0000-0400-000020000000}"/>
    <hyperlink ref="F464" r:id="rId34" xr:uid="{00000000-0004-0000-0400-000021000000}"/>
    <hyperlink ref="F475" r:id="rId35" xr:uid="{00000000-0004-0000-0400-000022000000}"/>
    <hyperlink ref="F485" r:id="rId36" xr:uid="{00000000-0004-0000-0400-000023000000}"/>
    <hyperlink ref="F490" r:id="rId37" xr:uid="{00000000-0004-0000-0400-000024000000}"/>
    <hyperlink ref="F500" r:id="rId38" xr:uid="{00000000-0004-0000-0400-000025000000}"/>
    <hyperlink ref="F506" r:id="rId39" xr:uid="{00000000-0004-0000-0400-000026000000}"/>
    <hyperlink ref="F525" r:id="rId40" xr:uid="{00000000-0004-0000-0400-000027000000}"/>
    <hyperlink ref="F538" r:id="rId41" xr:uid="{00000000-0004-0000-0400-000028000000}"/>
    <hyperlink ref="F546" r:id="rId42" xr:uid="{00000000-0004-0000-0400-000029000000}"/>
    <hyperlink ref="F553" r:id="rId43" xr:uid="{00000000-0004-0000-0400-00002A000000}"/>
    <hyperlink ref="F560" r:id="rId44" xr:uid="{00000000-0004-0000-0400-00002B000000}"/>
    <hyperlink ref="F568" r:id="rId45" xr:uid="{00000000-0004-0000-0400-00002C000000}"/>
    <hyperlink ref="F576" r:id="rId46" xr:uid="{00000000-0004-0000-0400-00002D000000}"/>
    <hyperlink ref="F581" r:id="rId47" xr:uid="{00000000-0004-0000-0400-00002E000000}"/>
    <hyperlink ref="F587" r:id="rId48" xr:uid="{00000000-0004-0000-0400-00002F000000}"/>
    <hyperlink ref="F603" r:id="rId49" xr:uid="{00000000-0004-0000-0400-000030000000}"/>
    <hyperlink ref="F606" r:id="rId50" xr:uid="{00000000-0004-0000-0400-00003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56"/>
  <sheetViews>
    <sheetView showGridLines="0" workbookViewId="0"/>
  </sheetViews>
  <sheetFormatPr defaultRowHeight="14.4"/>
  <cols>
    <col min="1" max="1" width="8.33203125" customWidth="1"/>
    <col min="2" max="2" width="1.1992187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98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>
      <c r="B4" s="19"/>
      <c r="D4" s="20" t="s">
        <v>120</v>
      </c>
      <c r="L4" s="19"/>
      <c r="M4" s="84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Stavební úprava prostoru mezi tř. 17. listopadu a ulicí Nedbalovou v Karviné</v>
      </c>
      <c r="F7" s="236"/>
      <c r="G7" s="236"/>
      <c r="H7" s="236"/>
      <c r="L7" s="19"/>
    </row>
    <row r="8" spans="2:46" s="1" customFormat="1" ht="12" customHeight="1">
      <c r="B8" s="31"/>
      <c r="D8" s="26" t="s">
        <v>121</v>
      </c>
      <c r="L8" s="31"/>
    </row>
    <row r="9" spans="2:46" s="1" customFormat="1" ht="16.5" customHeight="1">
      <c r="B9" s="31"/>
      <c r="E9" s="202" t="s">
        <v>1202</v>
      </c>
      <c r="F9" s="237"/>
      <c r="G9" s="237"/>
      <c r="H9" s="237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14. 4. 2022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8" t="str">
        <f>'Rekapitulace stavby'!E14</f>
        <v>Vyplň údaj</v>
      </c>
      <c r="F18" s="208"/>
      <c r="G18" s="208"/>
      <c r="H18" s="208"/>
      <c r="I18" s="26" t="s">
        <v>29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3" t="s">
        <v>19</v>
      </c>
      <c r="F27" s="213"/>
      <c r="G27" s="213"/>
      <c r="H27" s="213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5" customHeight="1">
      <c r="B30" s="31"/>
      <c r="D30" s="86" t="s">
        <v>42</v>
      </c>
      <c r="J30" s="62">
        <f>ROUND(J86,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7">
        <f>ROUND((SUM(BE86:BE255)),  2)</f>
        <v>0</v>
      </c>
      <c r="I33" s="88">
        <v>0.21</v>
      </c>
      <c r="J33" s="87">
        <f>ROUND(((SUM(BE86:BE255))*I33),  2)</f>
        <v>0</v>
      </c>
      <c r="L33" s="31"/>
    </row>
    <row r="34" spans="2:12" s="1" customFormat="1" ht="14.4" customHeight="1">
      <c r="B34" s="31"/>
      <c r="E34" s="26" t="s">
        <v>48</v>
      </c>
      <c r="F34" s="87">
        <f>ROUND((SUM(BF86:BF255)),  2)</f>
        <v>0</v>
      </c>
      <c r="I34" s="88">
        <v>0.15</v>
      </c>
      <c r="J34" s="87">
        <f>ROUND(((SUM(BF86:BF255))*I34),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7">
        <f>ROUND((SUM(BG86:BG255)),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7">
        <f>ROUND((SUM(BH86:BH255)),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7">
        <f>ROUND((SUM(BI86:BI255)),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hidden="1" customHeight="1">
      <c r="B45" s="31"/>
      <c r="C45" s="20" t="s">
        <v>123</v>
      </c>
      <c r="L45" s="31"/>
    </row>
    <row r="46" spans="2:12" s="1" customFormat="1" ht="7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26.25" hidden="1" customHeight="1">
      <c r="B48" s="31"/>
      <c r="E48" s="235" t="str">
        <f>E7</f>
        <v>Stavební úprava prostoru mezi tř. 17. listopadu a ulicí Nedbalovou v Karviné</v>
      </c>
      <c r="F48" s="236"/>
      <c r="G48" s="236"/>
      <c r="H48" s="236"/>
      <c r="L48" s="31"/>
    </row>
    <row r="49" spans="2:47" s="1" customFormat="1" ht="12" hidden="1" customHeight="1">
      <c r="B49" s="31"/>
      <c r="C49" s="26" t="s">
        <v>121</v>
      </c>
      <c r="L49" s="31"/>
    </row>
    <row r="50" spans="2:47" s="1" customFormat="1" ht="16.5" hidden="1" customHeight="1">
      <c r="B50" s="31"/>
      <c r="E50" s="202" t="str">
        <f>E9</f>
        <v>SO 110.1 - Komunikace- neuznatelné položky</v>
      </c>
      <c r="F50" s="237"/>
      <c r="G50" s="237"/>
      <c r="H50" s="237"/>
      <c r="L50" s="31"/>
    </row>
    <row r="51" spans="2:47" s="1" customFormat="1" ht="7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>Karviná</v>
      </c>
      <c r="I52" s="26" t="s">
        <v>23</v>
      </c>
      <c r="J52" s="48" t="str">
        <f>IF(J12="","",J12)</f>
        <v>14. 4. 2022</v>
      </c>
      <c r="L52" s="31"/>
    </row>
    <row r="53" spans="2:47" s="1" customFormat="1" ht="7" hidden="1" customHeight="1">
      <c r="B53" s="31"/>
      <c r="L53" s="31"/>
    </row>
    <row r="54" spans="2:47" s="1" customFormat="1" ht="25.65" hidden="1" customHeight="1">
      <c r="B54" s="31"/>
      <c r="C54" s="26" t="s">
        <v>25</v>
      </c>
      <c r="F54" s="24" t="str">
        <f>E15</f>
        <v>Statutární město Karviná</v>
      </c>
      <c r="I54" s="26" t="s">
        <v>33</v>
      </c>
      <c r="J54" s="29" t="str">
        <f>E21</f>
        <v>Dopravoprojekt Ostrava a.s.</v>
      </c>
      <c r="L54" s="31"/>
    </row>
    <row r="55" spans="2:47" s="1" customFormat="1" ht="15.15" hidden="1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" hidden="1" customHeight="1">
      <c r="B56" s="31"/>
      <c r="L56" s="31"/>
    </row>
    <row r="57" spans="2:47" s="1" customFormat="1" ht="29.25" hidden="1" customHeight="1">
      <c r="B57" s="31"/>
      <c r="C57" s="95" t="s">
        <v>124</v>
      </c>
      <c r="D57" s="89"/>
      <c r="E57" s="89"/>
      <c r="F57" s="89"/>
      <c r="G57" s="89"/>
      <c r="H57" s="89"/>
      <c r="I57" s="89"/>
      <c r="J57" s="96" t="s">
        <v>125</v>
      </c>
      <c r="K57" s="89"/>
      <c r="L57" s="31"/>
    </row>
    <row r="58" spans="2:47" s="1" customFormat="1" ht="10.3" hidden="1" customHeight="1">
      <c r="B58" s="31"/>
      <c r="L58" s="31"/>
    </row>
    <row r="59" spans="2:47" s="1" customFormat="1" ht="22.8" hidden="1" customHeight="1">
      <c r="B59" s="31"/>
      <c r="C59" s="97" t="s">
        <v>74</v>
      </c>
      <c r="J59" s="62">
        <f>J86</f>
        <v>0</v>
      </c>
      <c r="L59" s="31"/>
      <c r="AU59" s="16" t="s">
        <v>126</v>
      </c>
    </row>
    <row r="60" spans="2:47" s="8" customFormat="1" ht="25" hidden="1" customHeight="1">
      <c r="B60" s="98"/>
      <c r="D60" s="99" t="s">
        <v>276</v>
      </c>
      <c r="E60" s="100"/>
      <c r="F60" s="100"/>
      <c r="G60" s="100"/>
      <c r="H60" s="100"/>
      <c r="I60" s="100"/>
      <c r="J60" s="101">
        <f>J87</f>
        <v>0</v>
      </c>
      <c r="L60" s="98"/>
    </row>
    <row r="61" spans="2:47" s="9" customFormat="1" ht="19.899999999999999" hidden="1" customHeight="1">
      <c r="B61" s="102"/>
      <c r="D61" s="103" t="s">
        <v>277</v>
      </c>
      <c r="E61" s="104"/>
      <c r="F61" s="104"/>
      <c r="G61" s="104"/>
      <c r="H61" s="104"/>
      <c r="I61" s="104"/>
      <c r="J61" s="105">
        <f>J88</f>
        <v>0</v>
      </c>
      <c r="L61" s="102"/>
    </row>
    <row r="62" spans="2:47" s="9" customFormat="1" ht="19.899999999999999" hidden="1" customHeight="1">
      <c r="B62" s="102"/>
      <c r="D62" s="103" t="s">
        <v>612</v>
      </c>
      <c r="E62" s="104"/>
      <c r="F62" s="104"/>
      <c r="G62" s="104"/>
      <c r="H62" s="104"/>
      <c r="I62" s="104"/>
      <c r="J62" s="105">
        <f>J137</f>
        <v>0</v>
      </c>
      <c r="L62" s="102"/>
    </row>
    <row r="63" spans="2:47" s="9" customFormat="1" ht="19.899999999999999" hidden="1" customHeight="1">
      <c r="B63" s="102"/>
      <c r="D63" s="103" t="s">
        <v>613</v>
      </c>
      <c r="E63" s="104"/>
      <c r="F63" s="104"/>
      <c r="G63" s="104"/>
      <c r="H63" s="104"/>
      <c r="I63" s="104"/>
      <c r="J63" s="105">
        <f>J174</f>
        <v>0</v>
      </c>
      <c r="L63" s="102"/>
    </row>
    <row r="64" spans="2:47" s="9" customFormat="1" ht="19.899999999999999" hidden="1" customHeight="1">
      <c r="B64" s="102"/>
      <c r="D64" s="103" t="s">
        <v>614</v>
      </c>
      <c r="E64" s="104"/>
      <c r="F64" s="104"/>
      <c r="G64" s="104"/>
      <c r="H64" s="104"/>
      <c r="I64" s="104"/>
      <c r="J64" s="105">
        <f>J186</f>
        <v>0</v>
      </c>
      <c r="L64" s="102"/>
    </row>
    <row r="65" spans="2:12" s="9" customFormat="1" ht="19.899999999999999" hidden="1" customHeight="1">
      <c r="B65" s="102"/>
      <c r="D65" s="103" t="s">
        <v>278</v>
      </c>
      <c r="E65" s="104"/>
      <c r="F65" s="104"/>
      <c r="G65" s="104"/>
      <c r="H65" s="104"/>
      <c r="I65" s="104"/>
      <c r="J65" s="105">
        <f>J230</f>
        <v>0</v>
      </c>
      <c r="L65" s="102"/>
    </row>
    <row r="66" spans="2:12" s="9" customFormat="1" ht="19.899999999999999" hidden="1" customHeight="1">
      <c r="B66" s="102"/>
      <c r="D66" s="103" t="s">
        <v>280</v>
      </c>
      <c r="E66" s="104"/>
      <c r="F66" s="104"/>
      <c r="G66" s="104"/>
      <c r="H66" s="104"/>
      <c r="I66" s="104"/>
      <c r="J66" s="105">
        <f>J248</f>
        <v>0</v>
      </c>
      <c r="L66" s="102"/>
    </row>
    <row r="67" spans="2:12" s="1" customFormat="1" ht="21.85" hidden="1" customHeight="1">
      <c r="B67" s="31"/>
      <c r="L67" s="31"/>
    </row>
    <row r="68" spans="2:12" s="1" customFormat="1" ht="7" hidden="1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69" spans="2:12" ht="10.199999999999999" hidden="1"/>
    <row r="70" spans="2:12" ht="10.199999999999999" hidden="1"/>
    <row r="71" spans="2:12" ht="10.199999999999999" hidden="1"/>
    <row r="72" spans="2:12" s="1" customFormat="1" ht="7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5" customHeight="1">
      <c r="B73" s="31"/>
      <c r="C73" s="20" t="s">
        <v>133</v>
      </c>
      <c r="L73" s="31"/>
    </row>
    <row r="74" spans="2:12" s="1" customFormat="1" ht="7" customHeight="1">
      <c r="B74" s="31"/>
      <c r="L74" s="31"/>
    </row>
    <row r="75" spans="2:12" s="1" customFormat="1" ht="12" customHeight="1">
      <c r="B75" s="31"/>
      <c r="C75" s="26" t="s">
        <v>16</v>
      </c>
      <c r="L75" s="31"/>
    </row>
    <row r="76" spans="2:12" s="1" customFormat="1" ht="26.25" customHeight="1">
      <c r="B76" s="31"/>
      <c r="E76" s="235" t="str">
        <f>E7</f>
        <v>Stavební úprava prostoru mezi tř. 17. listopadu a ulicí Nedbalovou v Karviné</v>
      </c>
      <c r="F76" s="236"/>
      <c r="G76" s="236"/>
      <c r="H76" s="236"/>
      <c r="L76" s="31"/>
    </row>
    <row r="77" spans="2:12" s="1" customFormat="1" ht="12" customHeight="1">
      <c r="B77" s="31"/>
      <c r="C77" s="26" t="s">
        <v>121</v>
      </c>
      <c r="L77" s="31"/>
    </row>
    <row r="78" spans="2:12" s="1" customFormat="1" ht="16.5" customHeight="1">
      <c r="B78" s="31"/>
      <c r="E78" s="202" t="str">
        <f>E9</f>
        <v>SO 110.1 - Komunikace- neuznatelné položky</v>
      </c>
      <c r="F78" s="237"/>
      <c r="G78" s="237"/>
      <c r="H78" s="237"/>
      <c r="L78" s="31"/>
    </row>
    <row r="79" spans="2:12" s="1" customFormat="1" ht="7" customHeight="1">
      <c r="B79" s="31"/>
      <c r="L79" s="31"/>
    </row>
    <row r="80" spans="2:12" s="1" customFormat="1" ht="12" customHeight="1">
      <c r="B80" s="31"/>
      <c r="C80" s="26" t="s">
        <v>21</v>
      </c>
      <c r="F80" s="24" t="str">
        <f>F12</f>
        <v>Karviná</v>
      </c>
      <c r="I80" s="26" t="s">
        <v>23</v>
      </c>
      <c r="J80" s="48" t="str">
        <f>IF(J12="","",J12)</f>
        <v>14. 4. 2022</v>
      </c>
      <c r="L80" s="31"/>
    </row>
    <row r="81" spans="2:65" s="1" customFormat="1" ht="7" customHeight="1">
      <c r="B81" s="31"/>
      <c r="L81" s="31"/>
    </row>
    <row r="82" spans="2:65" s="1" customFormat="1" ht="25.65" customHeight="1">
      <c r="B82" s="31"/>
      <c r="C82" s="26" t="s">
        <v>25</v>
      </c>
      <c r="F82" s="24" t="str">
        <f>E15</f>
        <v>Statutární město Karviná</v>
      </c>
      <c r="I82" s="26" t="s">
        <v>33</v>
      </c>
      <c r="J82" s="29" t="str">
        <f>E21</f>
        <v>Dopravoprojekt Ostrava a.s.</v>
      </c>
      <c r="L82" s="31"/>
    </row>
    <row r="83" spans="2:65" s="1" customFormat="1" ht="15.15" customHeight="1">
      <c r="B83" s="31"/>
      <c r="C83" s="26" t="s">
        <v>31</v>
      </c>
      <c r="F83" s="24" t="str">
        <f>IF(E18="","",E18)</f>
        <v>Vyplň údaj</v>
      </c>
      <c r="I83" s="26" t="s">
        <v>38</v>
      </c>
      <c r="J83" s="29" t="str">
        <f>E24</f>
        <v xml:space="preserve"> </v>
      </c>
      <c r="L83" s="31"/>
    </row>
    <row r="84" spans="2:65" s="1" customFormat="1" ht="10.3" customHeight="1">
      <c r="B84" s="31"/>
      <c r="L84" s="31"/>
    </row>
    <row r="85" spans="2:65" s="10" customFormat="1" ht="29.25" customHeight="1">
      <c r="B85" s="106"/>
      <c r="C85" s="107" t="s">
        <v>134</v>
      </c>
      <c r="D85" s="108" t="s">
        <v>61</v>
      </c>
      <c r="E85" s="108" t="s">
        <v>57</v>
      </c>
      <c r="F85" s="108" t="s">
        <v>58</v>
      </c>
      <c r="G85" s="108" t="s">
        <v>135</v>
      </c>
      <c r="H85" s="108" t="s">
        <v>136</v>
      </c>
      <c r="I85" s="108" t="s">
        <v>137</v>
      </c>
      <c r="J85" s="109" t="s">
        <v>125</v>
      </c>
      <c r="K85" s="110" t="s">
        <v>138</v>
      </c>
      <c r="L85" s="106"/>
      <c r="M85" s="55" t="s">
        <v>19</v>
      </c>
      <c r="N85" s="56" t="s">
        <v>46</v>
      </c>
      <c r="O85" s="56" t="s">
        <v>139</v>
      </c>
      <c r="P85" s="56" t="s">
        <v>140</v>
      </c>
      <c r="Q85" s="56" t="s">
        <v>141</v>
      </c>
      <c r="R85" s="56" t="s">
        <v>142</v>
      </c>
      <c r="S85" s="56" t="s">
        <v>143</v>
      </c>
      <c r="T85" s="57" t="s">
        <v>144</v>
      </c>
    </row>
    <row r="86" spans="2:65" s="1" customFormat="1" ht="22.8" customHeight="1">
      <c r="B86" s="31"/>
      <c r="C86" s="60" t="s">
        <v>145</v>
      </c>
      <c r="J86" s="111">
        <f>BK86</f>
        <v>0</v>
      </c>
      <c r="L86" s="31"/>
      <c r="M86" s="58"/>
      <c r="N86" s="49"/>
      <c r="O86" s="49"/>
      <c r="P86" s="112">
        <f>P87</f>
        <v>0</v>
      </c>
      <c r="Q86" s="49"/>
      <c r="R86" s="112">
        <f>R87</f>
        <v>38.050812044600001</v>
      </c>
      <c r="S86" s="49"/>
      <c r="T86" s="113">
        <f>T87</f>
        <v>0</v>
      </c>
      <c r="AT86" s="16" t="s">
        <v>75</v>
      </c>
      <c r="AU86" s="16" t="s">
        <v>126</v>
      </c>
      <c r="BK86" s="114">
        <f>BK87</f>
        <v>0</v>
      </c>
    </row>
    <row r="87" spans="2:65" s="11" customFormat="1" ht="25.9" customHeight="1">
      <c r="B87" s="115"/>
      <c r="D87" s="116" t="s">
        <v>75</v>
      </c>
      <c r="E87" s="117" t="s">
        <v>283</v>
      </c>
      <c r="F87" s="117" t="s">
        <v>284</v>
      </c>
      <c r="I87" s="118"/>
      <c r="J87" s="119">
        <f>BK87</f>
        <v>0</v>
      </c>
      <c r="L87" s="115"/>
      <c r="M87" s="120"/>
      <c r="P87" s="121">
        <f>P88+P137+P174+P186+P230+P248</f>
        <v>0</v>
      </c>
      <c r="R87" s="121">
        <f>R88+R137+R174+R186+R230+R248</f>
        <v>38.050812044600001</v>
      </c>
      <c r="T87" s="122">
        <f>T88+T137+T174+T186+T230+T248</f>
        <v>0</v>
      </c>
      <c r="AR87" s="116" t="s">
        <v>84</v>
      </c>
      <c r="AT87" s="123" t="s">
        <v>75</v>
      </c>
      <c r="AU87" s="123" t="s">
        <v>76</v>
      </c>
      <c r="AY87" s="116" t="s">
        <v>149</v>
      </c>
      <c r="BK87" s="124">
        <f>BK88+BK137+BK174+BK186+BK230+BK248</f>
        <v>0</v>
      </c>
    </row>
    <row r="88" spans="2:65" s="11" customFormat="1" ht="22.8" customHeight="1">
      <c r="B88" s="115"/>
      <c r="D88" s="116" t="s">
        <v>75</v>
      </c>
      <c r="E88" s="125" t="s">
        <v>84</v>
      </c>
      <c r="F88" s="125" t="s">
        <v>285</v>
      </c>
      <c r="I88" s="118"/>
      <c r="J88" s="126">
        <f>BK88</f>
        <v>0</v>
      </c>
      <c r="L88" s="115"/>
      <c r="M88" s="120"/>
      <c r="P88" s="121">
        <f>SUM(P89:P136)</f>
        <v>0</v>
      </c>
      <c r="R88" s="121">
        <f>SUM(R89:R136)</f>
        <v>27.132000000000001</v>
      </c>
      <c r="T88" s="122">
        <f>SUM(T89:T136)</f>
        <v>0</v>
      </c>
      <c r="AR88" s="116" t="s">
        <v>84</v>
      </c>
      <c r="AT88" s="123" t="s">
        <v>75</v>
      </c>
      <c r="AU88" s="123" t="s">
        <v>84</v>
      </c>
      <c r="AY88" s="116" t="s">
        <v>149</v>
      </c>
      <c r="BK88" s="124">
        <f>SUM(BK89:BK136)</f>
        <v>0</v>
      </c>
    </row>
    <row r="89" spans="2:65" s="1" customFormat="1" ht="33" customHeight="1">
      <c r="B89" s="31"/>
      <c r="C89" s="127" t="s">
        <v>553</v>
      </c>
      <c r="D89" s="127" t="s">
        <v>152</v>
      </c>
      <c r="E89" s="128" t="s">
        <v>1203</v>
      </c>
      <c r="F89" s="129" t="s">
        <v>1204</v>
      </c>
      <c r="G89" s="130" t="s">
        <v>404</v>
      </c>
      <c r="H89" s="131">
        <v>22.96</v>
      </c>
      <c r="I89" s="132"/>
      <c r="J89" s="133">
        <f>ROUND(I89*H89,2)</f>
        <v>0</v>
      </c>
      <c r="K89" s="134"/>
      <c r="L89" s="31"/>
      <c r="M89" s="135" t="s">
        <v>19</v>
      </c>
      <c r="N89" s="136" t="s">
        <v>47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8">
        <f>S89*H89</f>
        <v>0</v>
      </c>
      <c r="AR89" s="139" t="s">
        <v>172</v>
      </c>
      <c r="AT89" s="139" t="s">
        <v>152</v>
      </c>
      <c r="AU89" s="139" t="s">
        <v>86</v>
      </c>
      <c r="AY89" s="16" t="s">
        <v>149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6" t="s">
        <v>84</v>
      </c>
      <c r="BK89" s="140">
        <f>ROUND(I89*H89,2)</f>
        <v>0</v>
      </c>
      <c r="BL89" s="16" t="s">
        <v>172</v>
      </c>
      <c r="BM89" s="139" t="s">
        <v>1205</v>
      </c>
    </row>
    <row r="90" spans="2:65" s="1" customFormat="1" ht="17.399999999999999">
      <c r="B90" s="31"/>
      <c r="D90" s="141" t="s">
        <v>157</v>
      </c>
      <c r="F90" s="142" t="s">
        <v>1206</v>
      </c>
      <c r="I90" s="143"/>
      <c r="L90" s="31"/>
      <c r="M90" s="144"/>
      <c r="T90" s="52"/>
      <c r="AT90" s="16" t="s">
        <v>157</v>
      </c>
      <c r="AU90" s="16" t="s">
        <v>86</v>
      </c>
    </row>
    <row r="91" spans="2:65" s="1" customFormat="1" ht="10.199999999999999">
      <c r="B91" s="31"/>
      <c r="D91" s="145" t="s">
        <v>158</v>
      </c>
      <c r="F91" s="146" t="s">
        <v>1207</v>
      </c>
      <c r="I91" s="143"/>
      <c r="L91" s="31"/>
      <c r="M91" s="144"/>
      <c r="T91" s="52"/>
      <c r="AT91" s="16" t="s">
        <v>158</v>
      </c>
      <c r="AU91" s="16" t="s">
        <v>86</v>
      </c>
    </row>
    <row r="92" spans="2:65" s="12" customFormat="1" ht="10.199999999999999">
      <c r="B92" s="148"/>
      <c r="D92" s="141" t="s">
        <v>234</v>
      </c>
      <c r="E92" s="149" t="s">
        <v>19</v>
      </c>
      <c r="F92" s="150" t="s">
        <v>1208</v>
      </c>
      <c r="H92" s="151">
        <v>22.96</v>
      </c>
      <c r="I92" s="152"/>
      <c r="L92" s="148"/>
      <c r="M92" s="153"/>
      <c r="T92" s="154"/>
      <c r="AT92" s="149" t="s">
        <v>234</v>
      </c>
      <c r="AU92" s="149" t="s">
        <v>86</v>
      </c>
      <c r="AV92" s="12" t="s">
        <v>86</v>
      </c>
      <c r="AW92" s="12" t="s">
        <v>37</v>
      </c>
      <c r="AX92" s="12" t="s">
        <v>84</v>
      </c>
      <c r="AY92" s="149" t="s">
        <v>149</v>
      </c>
    </row>
    <row r="93" spans="2:65" s="1" customFormat="1" ht="33" customHeight="1">
      <c r="B93" s="31"/>
      <c r="C93" s="127" t="s">
        <v>561</v>
      </c>
      <c r="D93" s="127" t="s">
        <v>152</v>
      </c>
      <c r="E93" s="128" t="s">
        <v>1209</v>
      </c>
      <c r="F93" s="129" t="s">
        <v>1210</v>
      </c>
      <c r="G93" s="130" t="s">
        <v>404</v>
      </c>
      <c r="H93" s="131">
        <v>0.57499999999999996</v>
      </c>
      <c r="I93" s="132"/>
      <c r="J93" s="133">
        <f>ROUND(I93*H93,2)</f>
        <v>0</v>
      </c>
      <c r="K93" s="134"/>
      <c r="L93" s="31"/>
      <c r="M93" s="135" t="s">
        <v>19</v>
      </c>
      <c r="N93" s="136" t="s">
        <v>47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AR93" s="139" t="s">
        <v>172</v>
      </c>
      <c r="AT93" s="139" t="s">
        <v>152</v>
      </c>
      <c r="AU93" s="139" t="s">
        <v>86</v>
      </c>
      <c r="AY93" s="16" t="s">
        <v>149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6" t="s">
        <v>84</v>
      </c>
      <c r="BK93" s="140">
        <f>ROUND(I93*H93,2)</f>
        <v>0</v>
      </c>
      <c r="BL93" s="16" t="s">
        <v>172</v>
      </c>
      <c r="BM93" s="139" t="s">
        <v>1211</v>
      </c>
    </row>
    <row r="94" spans="2:65" s="1" customFormat="1" ht="26.1">
      <c r="B94" s="31"/>
      <c r="D94" s="141" t="s">
        <v>157</v>
      </c>
      <c r="F94" s="142" t="s">
        <v>1212</v>
      </c>
      <c r="I94" s="143"/>
      <c r="L94" s="31"/>
      <c r="M94" s="144"/>
      <c r="T94" s="52"/>
      <c r="AT94" s="16" t="s">
        <v>157</v>
      </c>
      <c r="AU94" s="16" t="s">
        <v>86</v>
      </c>
    </row>
    <row r="95" spans="2:65" s="1" customFormat="1" ht="10.199999999999999">
      <c r="B95" s="31"/>
      <c r="D95" s="145" t="s">
        <v>158</v>
      </c>
      <c r="F95" s="146" t="s">
        <v>1213</v>
      </c>
      <c r="I95" s="143"/>
      <c r="L95" s="31"/>
      <c r="M95" s="144"/>
      <c r="T95" s="52"/>
      <c r="AT95" s="16" t="s">
        <v>158</v>
      </c>
      <c r="AU95" s="16" t="s">
        <v>86</v>
      </c>
    </row>
    <row r="96" spans="2:65" s="12" customFormat="1" ht="10.199999999999999">
      <c r="B96" s="148"/>
      <c r="D96" s="141" t="s">
        <v>234</v>
      </c>
      <c r="E96" s="149" t="s">
        <v>19</v>
      </c>
      <c r="F96" s="150" t="s">
        <v>1214</v>
      </c>
      <c r="H96" s="151">
        <v>0.57499999999999996</v>
      </c>
      <c r="I96" s="152"/>
      <c r="L96" s="148"/>
      <c r="M96" s="153"/>
      <c r="T96" s="154"/>
      <c r="AT96" s="149" t="s">
        <v>234</v>
      </c>
      <c r="AU96" s="149" t="s">
        <v>86</v>
      </c>
      <c r="AV96" s="12" t="s">
        <v>86</v>
      </c>
      <c r="AW96" s="12" t="s">
        <v>37</v>
      </c>
      <c r="AX96" s="12" t="s">
        <v>84</v>
      </c>
      <c r="AY96" s="149" t="s">
        <v>149</v>
      </c>
    </row>
    <row r="97" spans="2:65" s="1" customFormat="1" ht="37.799999999999997" customHeight="1">
      <c r="B97" s="31"/>
      <c r="C97" s="127" t="s">
        <v>167</v>
      </c>
      <c r="D97" s="127" t="s">
        <v>152</v>
      </c>
      <c r="E97" s="128" t="s">
        <v>655</v>
      </c>
      <c r="F97" s="129" t="s">
        <v>656</v>
      </c>
      <c r="G97" s="130" t="s">
        <v>404</v>
      </c>
      <c r="H97" s="131">
        <v>23.535</v>
      </c>
      <c r="I97" s="132"/>
      <c r="J97" s="133">
        <f>ROUND(I97*H97,2)</f>
        <v>0</v>
      </c>
      <c r="K97" s="134"/>
      <c r="L97" s="31"/>
      <c r="M97" s="135" t="s">
        <v>19</v>
      </c>
      <c r="N97" s="136" t="s">
        <v>47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AR97" s="139" t="s">
        <v>172</v>
      </c>
      <c r="AT97" s="139" t="s">
        <v>152</v>
      </c>
      <c r="AU97" s="139" t="s">
        <v>86</v>
      </c>
      <c r="AY97" s="16" t="s">
        <v>149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6" t="s">
        <v>84</v>
      </c>
      <c r="BK97" s="140">
        <f>ROUND(I97*H97,2)</f>
        <v>0</v>
      </c>
      <c r="BL97" s="16" t="s">
        <v>172</v>
      </c>
      <c r="BM97" s="139" t="s">
        <v>1215</v>
      </c>
    </row>
    <row r="98" spans="2:65" s="1" customFormat="1" ht="34.799999999999997">
      <c r="B98" s="31"/>
      <c r="D98" s="141" t="s">
        <v>157</v>
      </c>
      <c r="F98" s="142" t="s">
        <v>658</v>
      </c>
      <c r="I98" s="143"/>
      <c r="L98" s="31"/>
      <c r="M98" s="144"/>
      <c r="T98" s="52"/>
      <c r="AT98" s="16" t="s">
        <v>157</v>
      </c>
      <c r="AU98" s="16" t="s">
        <v>86</v>
      </c>
    </row>
    <row r="99" spans="2:65" s="1" customFormat="1" ht="10.199999999999999">
      <c r="B99" s="31"/>
      <c r="D99" s="145" t="s">
        <v>158</v>
      </c>
      <c r="F99" s="146" t="s">
        <v>659</v>
      </c>
      <c r="I99" s="143"/>
      <c r="L99" s="31"/>
      <c r="M99" s="144"/>
      <c r="T99" s="52"/>
      <c r="AT99" s="16" t="s">
        <v>158</v>
      </c>
      <c r="AU99" s="16" t="s">
        <v>86</v>
      </c>
    </row>
    <row r="100" spans="2:65" s="1" customFormat="1" ht="36">
      <c r="B100" s="31"/>
      <c r="D100" s="141" t="s">
        <v>160</v>
      </c>
      <c r="F100" s="147" t="s">
        <v>660</v>
      </c>
      <c r="I100" s="143"/>
      <c r="L100" s="31"/>
      <c r="M100" s="144"/>
      <c r="T100" s="52"/>
      <c r="AT100" s="16" t="s">
        <v>160</v>
      </c>
      <c r="AU100" s="16" t="s">
        <v>86</v>
      </c>
    </row>
    <row r="101" spans="2:65" s="12" customFormat="1" ht="10.199999999999999">
      <c r="B101" s="148"/>
      <c r="D101" s="141" t="s">
        <v>234</v>
      </c>
      <c r="E101" s="149" t="s">
        <v>19</v>
      </c>
      <c r="F101" s="150" t="s">
        <v>1216</v>
      </c>
      <c r="H101" s="151">
        <v>22.96</v>
      </c>
      <c r="I101" s="152"/>
      <c r="L101" s="148"/>
      <c r="M101" s="153"/>
      <c r="T101" s="154"/>
      <c r="AT101" s="149" t="s">
        <v>234</v>
      </c>
      <c r="AU101" s="149" t="s">
        <v>86</v>
      </c>
      <c r="AV101" s="12" t="s">
        <v>86</v>
      </c>
      <c r="AW101" s="12" t="s">
        <v>37</v>
      </c>
      <c r="AX101" s="12" t="s">
        <v>76</v>
      </c>
      <c r="AY101" s="149" t="s">
        <v>149</v>
      </c>
    </row>
    <row r="102" spans="2:65" s="12" customFormat="1" ht="10.199999999999999">
      <c r="B102" s="148"/>
      <c r="D102" s="141" t="s">
        <v>234</v>
      </c>
      <c r="E102" s="149" t="s">
        <v>19</v>
      </c>
      <c r="F102" s="150" t="s">
        <v>1217</v>
      </c>
      <c r="H102" s="151">
        <v>0.57499999999999996</v>
      </c>
      <c r="I102" s="152"/>
      <c r="L102" s="148"/>
      <c r="M102" s="153"/>
      <c r="T102" s="154"/>
      <c r="AT102" s="149" t="s">
        <v>234</v>
      </c>
      <c r="AU102" s="149" t="s">
        <v>86</v>
      </c>
      <c r="AV102" s="12" t="s">
        <v>86</v>
      </c>
      <c r="AW102" s="12" t="s">
        <v>37</v>
      </c>
      <c r="AX102" s="12" t="s">
        <v>76</v>
      </c>
      <c r="AY102" s="149" t="s">
        <v>149</v>
      </c>
    </row>
    <row r="103" spans="2:65" s="13" customFormat="1" ht="10.199999999999999">
      <c r="B103" s="158"/>
      <c r="D103" s="141" t="s">
        <v>234</v>
      </c>
      <c r="E103" s="159" t="s">
        <v>19</v>
      </c>
      <c r="F103" s="160" t="s">
        <v>299</v>
      </c>
      <c r="H103" s="161">
        <v>23.535</v>
      </c>
      <c r="I103" s="162"/>
      <c r="L103" s="158"/>
      <c r="M103" s="163"/>
      <c r="T103" s="164"/>
      <c r="AT103" s="159" t="s">
        <v>234</v>
      </c>
      <c r="AU103" s="159" t="s">
        <v>86</v>
      </c>
      <c r="AV103" s="13" t="s">
        <v>172</v>
      </c>
      <c r="AW103" s="13" t="s">
        <v>37</v>
      </c>
      <c r="AX103" s="13" t="s">
        <v>84</v>
      </c>
      <c r="AY103" s="159" t="s">
        <v>149</v>
      </c>
    </row>
    <row r="104" spans="2:65" s="1" customFormat="1" ht="24.15" customHeight="1">
      <c r="B104" s="31"/>
      <c r="C104" s="127" t="s">
        <v>571</v>
      </c>
      <c r="D104" s="127" t="s">
        <v>152</v>
      </c>
      <c r="E104" s="128" t="s">
        <v>1218</v>
      </c>
      <c r="F104" s="129" t="s">
        <v>1219</v>
      </c>
      <c r="G104" s="130" t="s">
        <v>404</v>
      </c>
      <c r="H104" s="131">
        <v>23.535</v>
      </c>
      <c r="I104" s="132"/>
      <c r="J104" s="133">
        <f>ROUND(I104*H104,2)</f>
        <v>0</v>
      </c>
      <c r="K104" s="134"/>
      <c r="L104" s="31"/>
      <c r="M104" s="135" t="s">
        <v>19</v>
      </c>
      <c r="N104" s="136" t="s">
        <v>47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172</v>
      </c>
      <c r="AT104" s="139" t="s">
        <v>152</v>
      </c>
      <c r="AU104" s="139" t="s">
        <v>86</v>
      </c>
      <c r="AY104" s="16" t="s">
        <v>149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6" t="s">
        <v>84</v>
      </c>
      <c r="BK104" s="140">
        <f>ROUND(I104*H104,2)</f>
        <v>0</v>
      </c>
      <c r="BL104" s="16" t="s">
        <v>172</v>
      </c>
      <c r="BM104" s="139" t="s">
        <v>1220</v>
      </c>
    </row>
    <row r="105" spans="2:65" s="1" customFormat="1" ht="26.1">
      <c r="B105" s="31"/>
      <c r="D105" s="141" t="s">
        <v>157</v>
      </c>
      <c r="F105" s="142" t="s">
        <v>1221</v>
      </c>
      <c r="I105" s="143"/>
      <c r="L105" s="31"/>
      <c r="M105" s="144"/>
      <c r="T105" s="52"/>
      <c r="AT105" s="16" t="s">
        <v>157</v>
      </c>
      <c r="AU105" s="16" t="s">
        <v>86</v>
      </c>
    </row>
    <row r="106" spans="2:65" s="1" customFormat="1" ht="10.199999999999999">
      <c r="B106" s="31"/>
      <c r="D106" s="145" t="s">
        <v>158</v>
      </c>
      <c r="F106" s="146" t="s">
        <v>1222</v>
      </c>
      <c r="I106" s="143"/>
      <c r="L106" s="31"/>
      <c r="M106" s="144"/>
      <c r="T106" s="52"/>
      <c r="AT106" s="16" t="s">
        <v>158</v>
      </c>
      <c r="AU106" s="16" t="s">
        <v>86</v>
      </c>
    </row>
    <row r="107" spans="2:65" s="12" customFormat="1" ht="10.199999999999999">
      <c r="B107" s="148"/>
      <c r="D107" s="141" t="s">
        <v>234</v>
      </c>
      <c r="E107" s="149" t="s">
        <v>19</v>
      </c>
      <c r="F107" s="150" t="s">
        <v>1216</v>
      </c>
      <c r="H107" s="151">
        <v>22.96</v>
      </c>
      <c r="I107" s="152"/>
      <c r="L107" s="148"/>
      <c r="M107" s="153"/>
      <c r="T107" s="154"/>
      <c r="AT107" s="149" t="s">
        <v>234</v>
      </c>
      <c r="AU107" s="149" t="s">
        <v>86</v>
      </c>
      <c r="AV107" s="12" t="s">
        <v>86</v>
      </c>
      <c r="AW107" s="12" t="s">
        <v>37</v>
      </c>
      <c r="AX107" s="12" t="s">
        <v>76</v>
      </c>
      <c r="AY107" s="149" t="s">
        <v>149</v>
      </c>
    </row>
    <row r="108" spans="2:65" s="12" customFormat="1" ht="10.199999999999999">
      <c r="B108" s="148"/>
      <c r="D108" s="141" t="s">
        <v>234</v>
      </c>
      <c r="E108" s="149" t="s">
        <v>19</v>
      </c>
      <c r="F108" s="150" t="s">
        <v>1217</v>
      </c>
      <c r="H108" s="151">
        <v>0.57499999999999996</v>
      </c>
      <c r="I108" s="152"/>
      <c r="L108" s="148"/>
      <c r="M108" s="153"/>
      <c r="T108" s="154"/>
      <c r="AT108" s="149" t="s">
        <v>234</v>
      </c>
      <c r="AU108" s="149" t="s">
        <v>86</v>
      </c>
      <c r="AV108" s="12" t="s">
        <v>86</v>
      </c>
      <c r="AW108" s="12" t="s">
        <v>37</v>
      </c>
      <c r="AX108" s="12" t="s">
        <v>76</v>
      </c>
      <c r="AY108" s="149" t="s">
        <v>149</v>
      </c>
    </row>
    <row r="109" spans="2:65" s="13" customFormat="1" ht="10.199999999999999">
      <c r="B109" s="158"/>
      <c r="D109" s="141" t="s">
        <v>234</v>
      </c>
      <c r="E109" s="159" t="s">
        <v>19</v>
      </c>
      <c r="F109" s="160" t="s">
        <v>299</v>
      </c>
      <c r="H109" s="161">
        <v>23.535</v>
      </c>
      <c r="I109" s="162"/>
      <c r="L109" s="158"/>
      <c r="M109" s="163"/>
      <c r="T109" s="164"/>
      <c r="AT109" s="159" t="s">
        <v>234</v>
      </c>
      <c r="AU109" s="159" t="s">
        <v>86</v>
      </c>
      <c r="AV109" s="13" t="s">
        <v>172</v>
      </c>
      <c r="AW109" s="13" t="s">
        <v>37</v>
      </c>
      <c r="AX109" s="13" t="s">
        <v>84</v>
      </c>
      <c r="AY109" s="159" t="s">
        <v>149</v>
      </c>
    </row>
    <row r="110" spans="2:65" s="1" customFormat="1" ht="33" customHeight="1">
      <c r="B110" s="31"/>
      <c r="C110" s="127" t="s">
        <v>148</v>
      </c>
      <c r="D110" s="127" t="s">
        <v>152</v>
      </c>
      <c r="E110" s="128" t="s">
        <v>672</v>
      </c>
      <c r="F110" s="129" t="s">
        <v>673</v>
      </c>
      <c r="G110" s="130" t="s">
        <v>404</v>
      </c>
      <c r="H110" s="131">
        <v>14.28</v>
      </c>
      <c r="I110" s="132"/>
      <c r="J110" s="133">
        <f>ROUND(I110*H110,2)</f>
        <v>0</v>
      </c>
      <c r="K110" s="134"/>
      <c r="L110" s="31"/>
      <c r="M110" s="135" t="s">
        <v>19</v>
      </c>
      <c r="N110" s="136" t="s">
        <v>47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172</v>
      </c>
      <c r="AT110" s="139" t="s">
        <v>152</v>
      </c>
      <c r="AU110" s="139" t="s">
        <v>86</v>
      </c>
      <c r="AY110" s="16" t="s">
        <v>149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6" t="s">
        <v>84</v>
      </c>
      <c r="BK110" s="140">
        <f>ROUND(I110*H110,2)</f>
        <v>0</v>
      </c>
      <c r="BL110" s="16" t="s">
        <v>172</v>
      </c>
      <c r="BM110" s="139" t="s">
        <v>1223</v>
      </c>
    </row>
    <row r="111" spans="2:65" s="1" customFormat="1" ht="26.1">
      <c r="B111" s="31"/>
      <c r="D111" s="141" t="s">
        <v>157</v>
      </c>
      <c r="F111" s="142" t="s">
        <v>675</v>
      </c>
      <c r="I111" s="143"/>
      <c r="L111" s="31"/>
      <c r="M111" s="144"/>
      <c r="T111" s="52"/>
      <c r="AT111" s="16" t="s">
        <v>157</v>
      </c>
      <c r="AU111" s="16" t="s">
        <v>86</v>
      </c>
    </row>
    <row r="112" spans="2:65" s="1" customFormat="1" ht="10.199999999999999">
      <c r="B112" s="31"/>
      <c r="D112" s="145" t="s">
        <v>158</v>
      </c>
      <c r="F112" s="146" t="s">
        <v>676</v>
      </c>
      <c r="I112" s="143"/>
      <c r="L112" s="31"/>
      <c r="M112" s="144"/>
      <c r="T112" s="52"/>
      <c r="AT112" s="16" t="s">
        <v>158</v>
      </c>
      <c r="AU112" s="16" t="s">
        <v>86</v>
      </c>
    </row>
    <row r="113" spans="2:65" s="1" customFormat="1" ht="36">
      <c r="B113" s="31"/>
      <c r="D113" s="141" t="s">
        <v>160</v>
      </c>
      <c r="F113" s="147" t="s">
        <v>677</v>
      </c>
      <c r="I113" s="143"/>
      <c r="L113" s="31"/>
      <c r="M113" s="144"/>
      <c r="T113" s="52"/>
      <c r="AT113" s="16" t="s">
        <v>160</v>
      </c>
      <c r="AU113" s="16" t="s">
        <v>86</v>
      </c>
    </row>
    <row r="114" spans="2:65" s="12" customFormat="1" ht="10.199999999999999">
      <c r="B114" s="148"/>
      <c r="D114" s="141" t="s">
        <v>234</v>
      </c>
      <c r="E114" s="149" t="s">
        <v>19</v>
      </c>
      <c r="F114" s="150" t="s">
        <v>1224</v>
      </c>
      <c r="H114" s="151">
        <v>6.48</v>
      </c>
      <c r="I114" s="152"/>
      <c r="L114" s="148"/>
      <c r="M114" s="153"/>
      <c r="T114" s="154"/>
      <c r="AT114" s="149" t="s">
        <v>234</v>
      </c>
      <c r="AU114" s="149" t="s">
        <v>86</v>
      </c>
      <c r="AV114" s="12" t="s">
        <v>86</v>
      </c>
      <c r="AW114" s="12" t="s">
        <v>37</v>
      </c>
      <c r="AX114" s="12" t="s">
        <v>76</v>
      </c>
      <c r="AY114" s="149" t="s">
        <v>149</v>
      </c>
    </row>
    <row r="115" spans="2:65" s="12" customFormat="1" ht="10.199999999999999">
      <c r="B115" s="148"/>
      <c r="D115" s="141" t="s">
        <v>234</v>
      </c>
      <c r="E115" s="149" t="s">
        <v>19</v>
      </c>
      <c r="F115" s="150" t="s">
        <v>1225</v>
      </c>
      <c r="H115" s="151">
        <v>7.8</v>
      </c>
      <c r="I115" s="152"/>
      <c r="L115" s="148"/>
      <c r="M115" s="153"/>
      <c r="T115" s="154"/>
      <c r="AT115" s="149" t="s">
        <v>234</v>
      </c>
      <c r="AU115" s="149" t="s">
        <v>86</v>
      </c>
      <c r="AV115" s="12" t="s">
        <v>86</v>
      </c>
      <c r="AW115" s="12" t="s">
        <v>37</v>
      </c>
      <c r="AX115" s="12" t="s">
        <v>76</v>
      </c>
      <c r="AY115" s="149" t="s">
        <v>149</v>
      </c>
    </row>
    <row r="116" spans="2:65" s="13" customFormat="1" ht="10.199999999999999">
      <c r="B116" s="158"/>
      <c r="D116" s="141" t="s">
        <v>234</v>
      </c>
      <c r="E116" s="159" t="s">
        <v>19</v>
      </c>
      <c r="F116" s="160" t="s">
        <v>299</v>
      </c>
      <c r="H116" s="161">
        <v>14.28</v>
      </c>
      <c r="I116" s="162"/>
      <c r="L116" s="158"/>
      <c r="M116" s="163"/>
      <c r="T116" s="164"/>
      <c r="AT116" s="159" t="s">
        <v>234</v>
      </c>
      <c r="AU116" s="159" t="s">
        <v>86</v>
      </c>
      <c r="AV116" s="13" t="s">
        <v>172</v>
      </c>
      <c r="AW116" s="13" t="s">
        <v>37</v>
      </c>
      <c r="AX116" s="13" t="s">
        <v>84</v>
      </c>
      <c r="AY116" s="159" t="s">
        <v>149</v>
      </c>
    </row>
    <row r="117" spans="2:65" s="1" customFormat="1" ht="16.5" customHeight="1">
      <c r="B117" s="31"/>
      <c r="C117" s="169" t="s">
        <v>182</v>
      </c>
      <c r="D117" s="169" t="s">
        <v>683</v>
      </c>
      <c r="E117" s="170" t="s">
        <v>684</v>
      </c>
      <c r="F117" s="171" t="s">
        <v>685</v>
      </c>
      <c r="G117" s="172" t="s">
        <v>511</v>
      </c>
      <c r="H117" s="173">
        <v>27.132000000000001</v>
      </c>
      <c r="I117" s="174"/>
      <c r="J117" s="175">
        <f>ROUND(I117*H117,2)</f>
        <v>0</v>
      </c>
      <c r="K117" s="176"/>
      <c r="L117" s="177"/>
      <c r="M117" s="178" t="s">
        <v>19</v>
      </c>
      <c r="N117" s="179" t="s">
        <v>47</v>
      </c>
      <c r="P117" s="137">
        <f>O117*H117</f>
        <v>0</v>
      </c>
      <c r="Q117" s="137">
        <v>1</v>
      </c>
      <c r="R117" s="137">
        <f>Q117*H117</f>
        <v>27.132000000000001</v>
      </c>
      <c r="S117" s="137">
        <v>0</v>
      </c>
      <c r="T117" s="138">
        <f>S117*H117</f>
        <v>0</v>
      </c>
      <c r="AR117" s="139" t="s">
        <v>194</v>
      </c>
      <c r="AT117" s="139" t="s">
        <v>683</v>
      </c>
      <c r="AU117" s="139" t="s">
        <v>86</v>
      </c>
      <c r="AY117" s="16" t="s">
        <v>149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6" t="s">
        <v>84</v>
      </c>
      <c r="BK117" s="140">
        <f>ROUND(I117*H117,2)</f>
        <v>0</v>
      </c>
      <c r="BL117" s="16" t="s">
        <v>172</v>
      </c>
      <c r="BM117" s="139" t="s">
        <v>1226</v>
      </c>
    </row>
    <row r="118" spans="2:65" s="1" customFormat="1" ht="10.199999999999999">
      <c r="B118" s="31"/>
      <c r="D118" s="141" t="s">
        <v>157</v>
      </c>
      <c r="F118" s="142" t="s">
        <v>685</v>
      </c>
      <c r="I118" s="143"/>
      <c r="L118" s="31"/>
      <c r="M118" s="144"/>
      <c r="T118" s="52"/>
      <c r="AT118" s="16" t="s">
        <v>157</v>
      </c>
      <c r="AU118" s="16" t="s">
        <v>86</v>
      </c>
    </row>
    <row r="119" spans="2:65" s="1" customFormat="1" ht="36">
      <c r="B119" s="31"/>
      <c r="D119" s="141" t="s">
        <v>160</v>
      </c>
      <c r="F119" s="147" t="s">
        <v>687</v>
      </c>
      <c r="I119" s="143"/>
      <c r="L119" s="31"/>
      <c r="M119" s="144"/>
      <c r="T119" s="52"/>
      <c r="AT119" s="16" t="s">
        <v>160</v>
      </c>
      <c r="AU119" s="16" t="s">
        <v>86</v>
      </c>
    </row>
    <row r="120" spans="2:65" s="12" customFormat="1" ht="10.199999999999999">
      <c r="B120" s="148"/>
      <c r="D120" s="141" t="s">
        <v>234</v>
      </c>
      <c r="E120" s="149" t="s">
        <v>19</v>
      </c>
      <c r="F120" s="150" t="s">
        <v>1227</v>
      </c>
      <c r="H120" s="151">
        <v>12.311999999999999</v>
      </c>
      <c r="I120" s="152"/>
      <c r="L120" s="148"/>
      <c r="M120" s="153"/>
      <c r="T120" s="154"/>
      <c r="AT120" s="149" t="s">
        <v>234</v>
      </c>
      <c r="AU120" s="149" t="s">
        <v>86</v>
      </c>
      <c r="AV120" s="12" t="s">
        <v>86</v>
      </c>
      <c r="AW120" s="12" t="s">
        <v>37</v>
      </c>
      <c r="AX120" s="12" t="s">
        <v>76</v>
      </c>
      <c r="AY120" s="149" t="s">
        <v>149</v>
      </c>
    </row>
    <row r="121" spans="2:65" s="12" customFormat="1" ht="10.199999999999999">
      <c r="B121" s="148"/>
      <c r="D121" s="141" t="s">
        <v>234</v>
      </c>
      <c r="E121" s="149" t="s">
        <v>19</v>
      </c>
      <c r="F121" s="150" t="s">
        <v>1228</v>
      </c>
      <c r="H121" s="151">
        <v>14.82</v>
      </c>
      <c r="I121" s="152"/>
      <c r="L121" s="148"/>
      <c r="M121" s="153"/>
      <c r="T121" s="154"/>
      <c r="AT121" s="149" t="s">
        <v>234</v>
      </c>
      <c r="AU121" s="149" t="s">
        <v>86</v>
      </c>
      <c r="AV121" s="12" t="s">
        <v>86</v>
      </c>
      <c r="AW121" s="12" t="s">
        <v>37</v>
      </c>
      <c r="AX121" s="12" t="s">
        <v>76</v>
      </c>
      <c r="AY121" s="149" t="s">
        <v>149</v>
      </c>
    </row>
    <row r="122" spans="2:65" s="13" customFormat="1" ht="10.199999999999999">
      <c r="B122" s="158"/>
      <c r="D122" s="141" t="s">
        <v>234</v>
      </c>
      <c r="E122" s="159" t="s">
        <v>19</v>
      </c>
      <c r="F122" s="160" t="s">
        <v>299</v>
      </c>
      <c r="H122" s="161">
        <v>27.132000000000001</v>
      </c>
      <c r="I122" s="162"/>
      <c r="L122" s="158"/>
      <c r="M122" s="163"/>
      <c r="T122" s="164"/>
      <c r="AT122" s="159" t="s">
        <v>234</v>
      </c>
      <c r="AU122" s="159" t="s">
        <v>86</v>
      </c>
      <c r="AV122" s="13" t="s">
        <v>172</v>
      </c>
      <c r="AW122" s="13" t="s">
        <v>37</v>
      </c>
      <c r="AX122" s="13" t="s">
        <v>84</v>
      </c>
      <c r="AY122" s="159" t="s">
        <v>149</v>
      </c>
    </row>
    <row r="123" spans="2:65" s="1" customFormat="1" ht="24.15" customHeight="1">
      <c r="B123" s="31"/>
      <c r="C123" s="127" t="s">
        <v>188</v>
      </c>
      <c r="D123" s="127" t="s">
        <v>152</v>
      </c>
      <c r="E123" s="128" t="s">
        <v>693</v>
      </c>
      <c r="F123" s="129" t="s">
        <v>545</v>
      </c>
      <c r="G123" s="130" t="s">
        <v>511</v>
      </c>
      <c r="H123" s="131">
        <v>44.716999999999999</v>
      </c>
      <c r="I123" s="132"/>
      <c r="J123" s="133">
        <f>ROUND(I123*H123,2)</f>
        <v>0</v>
      </c>
      <c r="K123" s="134"/>
      <c r="L123" s="31"/>
      <c r="M123" s="135" t="s">
        <v>19</v>
      </c>
      <c r="N123" s="136" t="s">
        <v>47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172</v>
      </c>
      <c r="AT123" s="139" t="s">
        <v>152</v>
      </c>
      <c r="AU123" s="139" t="s">
        <v>86</v>
      </c>
      <c r="AY123" s="16" t="s">
        <v>149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6" t="s">
        <v>84</v>
      </c>
      <c r="BK123" s="140">
        <f>ROUND(I123*H123,2)</f>
        <v>0</v>
      </c>
      <c r="BL123" s="16" t="s">
        <v>172</v>
      </c>
      <c r="BM123" s="139" t="s">
        <v>1229</v>
      </c>
    </row>
    <row r="124" spans="2:65" s="1" customFormat="1" ht="17.399999999999999">
      <c r="B124" s="31"/>
      <c r="D124" s="141" t="s">
        <v>157</v>
      </c>
      <c r="F124" s="142" t="s">
        <v>547</v>
      </c>
      <c r="I124" s="143"/>
      <c r="L124" s="31"/>
      <c r="M124" s="144"/>
      <c r="T124" s="52"/>
      <c r="AT124" s="16" t="s">
        <v>157</v>
      </c>
      <c r="AU124" s="16" t="s">
        <v>86</v>
      </c>
    </row>
    <row r="125" spans="2:65" s="1" customFormat="1" ht="10.199999999999999">
      <c r="B125" s="31"/>
      <c r="D125" s="145" t="s">
        <v>158</v>
      </c>
      <c r="F125" s="146" t="s">
        <v>695</v>
      </c>
      <c r="I125" s="143"/>
      <c r="L125" s="31"/>
      <c r="M125" s="144"/>
      <c r="T125" s="52"/>
      <c r="AT125" s="16" t="s">
        <v>158</v>
      </c>
      <c r="AU125" s="16" t="s">
        <v>86</v>
      </c>
    </row>
    <row r="126" spans="2:65" s="1" customFormat="1" ht="27">
      <c r="B126" s="31"/>
      <c r="D126" s="141" t="s">
        <v>160</v>
      </c>
      <c r="F126" s="147" t="s">
        <v>696</v>
      </c>
      <c r="I126" s="143"/>
      <c r="L126" s="31"/>
      <c r="M126" s="144"/>
      <c r="T126" s="52"/>
      <c r="AT126" s="16" t="s">
        <v>160</v>
      </c>
      <c r="AU126" s="16" t="s">
        <v>86</v>
      </c>
    </row>
    <row r="127" spans="2:65" s="12" customFormat="1" ht="10.199999999999999">
      <c r="B127" s="148"/>
      <c r="D127" s="141" t="s">
        <v>234</v>
      </c>
      <c r="E127" s="149" t="s">
        <v>19</v>
      </c>
      <c r="F127" s="150" t="s">
        <v>1230</v>
      </c>
      <c r="H127" s="151">
        <v>43.624000000000002</v>
      </c>
      <c r="I127" s="152"/>
      <c r="L127" s="148"/>
      <c r="M127" s="153"/>
      <c r="T127" s="154"/>
      <c r="AT127" s="149" t="s">
        <v>234</v>
      </c>
      <c r="AU127" s="149" t="s">
        <v>86</v>
      </c>
      <c r="AV127" s="12" t="s">
        <v>86</v>
      </c>
      <c r="AW127" s="12" t="s">
        <v>37</v>
      </c>
      <c r="AX127" s="12" t="s">
        <v>76</v>
      </c>
      <c r="AY127" s="149" t="s">
        <v>149</v>
      </c>
    </row>
    <row r="128" spans="2:65" s="12" customFormat="1" ht="10.199999999999999">
      <c r="B128" s="148"/>
      <c r="D128" s="141" t="s">
        <v>234</v>
      </c>
      <c r="E128" s="149" t="s">
        <v>19</v>
      </c>
      <c r="F128" s="150" t="s">
        <v>1231</v>
      </c>
      <c r="H128" s="151">
        <v>1.093</v>
      </c>
      <c r="I128" s="152"/>
      <c r="L128" s="148"/>
      <c r="M128" s="153"/>
      <c r="T128" s="154"/>
      <c r="AT128" s="149" t="s">
        <v>234</v>
      </c>
      <c r="AU128" s="149" t="s">
        <v>86</v>
      </c>
      <c r="AV128" s="12" t="s">
        <v>86</v>
      </c>
      <c r="AW128" s="12" t="s">
        <v>37</v>
      </c>
      <c r="AX128" s="12" t="s">
        <v>76</v>
      </c>
      <c r="AY128" s="149" t="s">
        <v>149</v>
      </c>
    </row>
    <row r="129" spans="2:65" s="13" customFormat="1" ht="10.199999999999999">
      <c r="B129" s="158"/>
      <c r="D129" s="141" t="s">
        <v>234</v>
      </c>
      <c r="E129" s="159" t="s">
        <v>19</v>
      </c>
      <c r="F129" s="160" t="s">
        <v>299</v>
      </c>
      <c r="H129" s="161">
        <v>44.716999999999999</v>
      </c>
      <c r="I129" s="162"/>
      <c r="L129" s="158"/>
      <c r="M129" s="163"/>
      <c r="T129" s="164"/>
      <c r="AT129" s="159" t="s">
        <v>234</v>
      </c>
      <c r="AU129" s="159" t="s">
        <v>86</v>
      </c>
      <c r="AV129" s="13" t="s">
        <v>172</v>
      </c>
      <c r="AW129" s="13" t="s">
        <v>37</v>
      </c>
      <c r="AX129" s="13" t="s">
        <v>84</v>
      </c>
      <c r="AY129" s="159" t="s">
        <v>149</v>
      </c>
    </row>
    <row r="130" spans="2:65" s="1" customFormat="1" ht="24.15" customHeight="1">
      <c r="B130" s="31"/>
      <c r="C130" s="127" t="s">
        <v>194</v>
      </c>
      <c r="D130" s="127" t="s">
        <v>152</v>
      </c>
      <c r="E130" s="128" t="s">
        <v>711</v>
      </c>
      <c r="F130" s="129" t="s">
        <v>712</v>
      </c>
      <c r="G130" s="130" t="s">
        <v>288</v>
      </c>
      <c r="H130" s="131">
        <v>37.200000000000003</v>
      </c>
      <c r="I130" s="132"/>
      <c r="J130" s="133">
        <f>ROUND(I130*H130,2)</f>
        <v>0</v>
      </c>
      <c r="K130" s="134"/>
      <c r="L130" s="31"/>
      <c r="M130" s="135" t="s">
        <v>19</v>
      </c>
      <c r="N130" s="136" t="s">
        <v>47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172</v>
      </c>
      <c r="AT130" s="139" t="s">
        <v>152</v>
      </c>
      <c r="AU130" s="139" t="s">
        <v>86</v>
      </c>
      <c r="AY130" s="16" t="s">
        <v>149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6" t="s">
        <v>84</v>
      </c>
      <c r="BK130" s="140">
        <f>ROUND(I130*H130,2)</f>
        <v>0</v>
      </c>
      <c r="BL130" s="16" t="s">
        <v>172</v>
      </c>
      <c r="BM130" s="139" t="s">
        <v>1232</v>
      </c>
    </row>
    <row r="131" spans="2:65" s="1" customFormat="1" ht="17.399999999999999">
      <c r="B131" s="31"/>
      <c r="D131" s="141" t="s">
        <v>157</v>
      </c>
      <c r="F131" s="142" t="s">
        <v>714</v>
      </c>
      <c r="I131" s="143"/>
      <c r="L131" s="31"/>
      <c r="M131" s="144"/>
      <c r="T131" s="52"/>
      <c r="AT131" s="16" t="s">
        <v>157</v>
      </c>
      <c r="AU131" s="16" t="s">
        <v>86</v>
      </c>
    </row>
    <row r="132" spans="2:65" s="1" customFormat="1" ht="10.199999999999999">
      <c r="B132" s="31"/>
      <c r="D132" s="145" t="s">
        <v>158</v>
      </c>
      <c r="F132" s="146" t="s">
        <v>715</v>
      </c>
      <c r="I132" s="143"/>
      <c r="L132" s="31"/>
      <c r="M132" s="144"/>
      <c r="T132" s="52"/>
      <c r="AT132" s="16" t="s">
        <v>158</v>
      </c>
      <c r="AU132" s="16" t="s">
        <v>86</v>
      </c>
    </row>
    <row r="133" spans="2:65" s="1" customFormat="1" ht="27">
      <c r="B133" s="31"/>
      <c r="D133" s="141" t="s">
        <v>160</v>
      </c>
      <c r="F133" s="147" t="s">
        <v>716</v>
      </c>
      <c r="I133" s="143"/>
      <c r="L133" s="31"/>
      <c r="M133" s="144"/>
      <c r="T133" s="52"/>
      <c r="AT133" s="16" t="s">
        <v>160</v>
      </c>
      <c r="AU133" s="16" t="s">
        <v>86</v>
      </c>
    </row>
    <row r="134" spans="2:65" s="12" customFormat="1" ht="10.199999999999999">
      <c r="B134" s="148"/>
      <c r="D134" s="141" t="s">
        <v>234</v>
      </c>
      <c r="E134" s="149" t="s">
        <v>19</v>
      </c>
      <c r="F134" s="150" t="s">
        <v>1233</v>
      </c>
      <c r="H134" s="151">
        <v>21.6</v>
      </c>
      <c r="I134" s="152"/>
      <c r="L134" s="148"/>
      <c r="M134" s="153"/>
      <c r="T134" s="154"/>
      <c r="AT134" s="149" t="s">
        <v>234</v>
      </c>
      <c r="AU134" s="149" t="s">
        <v>86</v>
      </c>
      <c r="AV134" s="12" t="s">
        <v>86</v>
      </c>
      <c r="AW134" s="12" t="s">
        <v>37</v>
      </c>
      <c r="AX134" s="12" t="s">
        <v>76</v>
      </c>
      <c r="AY134" s="149" t="s">
        <v>149</v>
      </c>
    </row>
    <row r="135" spans="2:65" s="12" customFormat="1" ht="10.199999999999999">
      <c r="B135" s="148"/>
      <c r="D135" s="141" t="s">
        <v>234</v>
      </c>
      <c r="E135" s="149" t="s">
        <v>19</v>
      </c>
      <c r="F135" s="150" t="s">
        <v>1234</v>
      </c>
      <c r="H135" s="151">
        <v>15.6</v>
      </c>
      <c r="I135" s="152"/>
      <c r="L135" s="148"/>
      <c r="M135" s="153"/>
      <c r="T135" s="154"/>
      <c r="AT135" s="149" t="s">
        <v>234</v>
      </c>
      <c r="AU135" s="149" t="s">
        <v>86</v>
      </c>
      <c r="AV135" s="12" t="s">
        <v>86</v>
      </c>
      <c r="AW135" s="12" t="s">
        <v>37</v>
      </c>
      <c r="AX135" s="12" t="s">
        <v>76</v>
      </c>
      <c r="AY135" s="149" t="s">
        <v>149</v>
      </c>
    </row>
    <row r="136" spans="2:65" s="13" customFormat="1" ht="10.199999999999999">
      <c r="B136" s="158"/>
      <c r="D136" s="141" t="s">
        <v>234</v>
      </c>
      <c r="E136" s="159" t="s">
        <v>19</v>
      </c>
      <c r="F136" s="160" t="s">
        <v>299</v>
      </c>
      <c r="H136" s="161">
        <v>37.200000000000003</v>
      </c>
      <c r="I136" s="162"/>
      <c r="L136" s="158"/>
      <c r="M136" s="163"/>
      <c r="T136" s="164"/>
      <c r="AT136" s="159" t="s">
        <v>234</v>
      </c>
      <c r="AU136" s="159" t="s">
        <v>86</v>
      </c>
      <c r="AV136" s="13" t="s">
        <v>172</v>
      </c>
      <c r="AW136" s="13" t="s">
        <v>37</v>
      </c>
      <c r="AX136" s="13" t="s">
        <v>84</v>
      </c>
      <c r="AY136" s="159" t="s">
        <v>149</v>
      </c>
    </row>
    <row r="137" spans="2:65" s="11" customFormat="1" ht="22.8" customHeight="1">
      <c r="B137" s="115"/>
      <c r="D137" s="116" t="s">
        <v>75</v>
      </c>
      <c r="E137" s="125" t="s">
        <v>86</v>
      </c>
      <c r="F137" s="125" t="s">
        <v>733</v>
      </c>
      <c r="I137" s="118"/>
      <c r="J137" s="126">
        <f>BK137</f>
        <v>0</v>
      </c>
      <c r="L137" s="115"/>
      <c r="M137" s="120"/>
      <c r="P137" s="121">
        <f>SUM(P138:P173)</f>
        <v>0</v>
      </c>
      <c r="R137" s="121">
        <f>SUM(R138:R173)</f>
        <v>1.2958987625999996</v>
      </c>
      <c r="T137" s="122">
        <f>SUM(T138:T173)</f>
        <v>0</v>
      </c>
      <c r="AR137" s="116" t="s">
        <v>84</v>
      </c>
      <c r="AT137" s="123" t="s">
        <v>75</v>
      </c>
      <c r="AU137" s="123" t="s">
        <v>84</v>
      </c>
      <c r="AY137" s="116" t="s">
        <v>149</v>
      </c>
      <c r="BK137" s="124">
        <f>SUM(BK138:BK173)</f>
        <v>0</v>
      </c>
    </row>
    <row r="138" spans="2:65" s="1" customFormat="1" ht="24.15" customHeight="1">
      <c r="B138" s="31"/>
      <c r="C138" s="127" t="s">
        <v>200</v>
      </c>
      <c r="D138" s="127" t="s">
        <v>152</v>
      </c>
      <c r="E138" s="128" t="s">
        <v>734</v>
      </c>
      <c r="F138" s="129" t="s">
        <v>735</v>
      </c>
      <c r="G138" s="130" t="s">
        <v>288</v>
      </c>
      <c r="H138" s="131">
        <v>5.29</v>
      </c>
      <c r="I138" s="132"/>
      <c r="J138" s="133">
        <f>ROUND(I138*H138,2)</f>
        <v>0</v>
      </c>
      <c r="K138" s="134"/>
      <c r="L138" s="31"/>
      <c r="M138" s="135" t="s">
        <v>19</v>
      </c>
      <c r="N138" s="136" t="s">
        <v>47</v>
      </c>
      <c r="P138" s="137">
        <f>O138*H138</f>
        <v>0</v>
      </c>
      <c r="Q138" s="137">
        <v>1.6694E-4</v>
      </c>
      <c r="R138" s="137">
        <f>Q138*H138</f>
        <v>8.8311260000000001E-4</v>
      </c>
      <c r="S138" s="137">
        <v>0</v>
      </c>
      <c r="T138" s="138">
        <f>S138*H138</f>
        <v>0</v>
      </c>
      <c r="AR138" s="139" t="s">
        <v>172</v>
      </c>
      <c r="AT138" s="139" t="s">
        <v>152</v>
      </c>
      <c r="AU138" s="139" t="s">
        <v>86</v>
      </c>
      <c r="AY138" s="16" t="s">
        <v>149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6" t="s">
        <v>84</v>
      </c>
      <c r="BK138" s="140">
        <f>ROUND(I138*H138,2)</f>
        <v>0</v>
      </c>
      <c r="BL138" s="16" t="s">
        <v>172</v>
      </c>
      <c r="BM138" s="139" t="s">
        <v>1235</v>
      </c>
    </row>
    <row r="139" spans="2:65" s="1" customFormat="1" ht="17.399999999999999">
      <c r="B139" s="31"/>
      <c r="D139" s="141" t="s">
        <v>157</v>
      </c>
      <c r="F139" s="142" t="s">
        <v>737</v>
      </c>
      <c r="I139" s="143"/>
      <c r="L139" s="31"/>
      <c r="M139" s="144"/>
      <c r="T139" s="52"/>
      <c r="AT139" s="16" t="s">
        <v>157</v>
      </c>
      <c r="AU139" s="16" t="s">
        <v>86</v>
      </c>
    </row>
    <row r="140" spans="2:65" s="1" customFormat="1" ht="10.199999999999999">
      <c r="B140" s="31"/>
      <c r="D140" s="145" t="s">
        <v>158</v>
      </c>
      <c r="F140" s="146" t="s">
        <v>738</v>
      </c>
      <c r="I140" s="143"/>
      <c r="L140" s="31"/>
      <c r="M140" s="144"/>
      <c r="T140" s="52"/>
      <c r="AT140" s="16" t="s">
        <v>158</v>
      </c>
      <c r="AU140" s="16" t="s">
        <v>86</v>
      </c>
    </row>
    <row r="141" spans="2:65" s="1" customFormat="1" ht="18">
      <c r="B141" s="31"/>
      <c r="D141" s="141" t="s">
        <v>160</v>
      </c>
      <c r="F141" s="147" t="s">
        <v>739</v>
      </c>
      <c r="I141" s="143"/>
      <c r="L141" s="31"/>
      <c r="M141" s="144"/>
      <c r="T141" s="52"/>
      <c r="AT141" s="16" t="s">
        <v>160</v>
      </c>
      <c r="AU141" s="16" t="s">
        <v>86</v>
      </c>
    </row>
    <row r="142" spans="2:65" s="1" customFormat="1" ht="24.15" customHeight="1">
      <c r="B142" s="31"/>
      <c r="C142" s="169" t="s">
        <v>208</v>
      </c>
      <c r="D142" s="169" t="s">
        <v>683</v>
      </c>
      <c r="E142" s="170" t="s">
        <v>740</v>
      </c>
      <c r="F142" s="171" t="s">
        <v>741</v>
      </c>
      <c r="G142" s="172" t="s">
        <v>288</v>
      </c>
      <c r="H142" s="173">
        <v>6.266</v>
      </c>
      <c r="I142" s="174"/>
      <c r="J142" s="175">
        <f>ROUND(I142*H142,2)</f>
        <v>0</v>
      </c>
      <c r="K142" s="176"/>
      <c r="L142" s="177"/>
      <c r="M142" s="178" t="s">
        <v>19</v>
      </c>
      <c r="N142" s="179" t="s">
        <v>47</v>
      </c>
      <c r="P142" s="137">
        <f>O142*H142</f>
        <v>0</v>
      </c>
      <c r="Q142" s="137">
        <v>2.9999999999999997E-4</v>
      </c>
      <c r="R142" s="137">
        <f>Q142*H142</f>
        <v>1.8797999999999998E-3</v>
      </c>
      <c r="S142" s="137">
        <v>0</v>
      </c>
      <c r="T142" s="138">
        <f>S142*H142</f>
        <v>0</v>
      </c>
      <c r="AR142" s="139" t="s">
        <v>194</v>
      </c>
      <c r="AT142" s="139" t="s">
        <v>683</v>
      </c>
      <c r="AU142" s="139" t="s">
        <v>86</v>
      </c>
      <c r="AY142" s="16" t="s">
        <v>149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6" t="s">
        <v>84</v>
      </c>
      <c r="BK142" s="140">
        <f>ROUND(I142*H142,2)</f>
        <v>0</v>
      </c>
      <c r="BL142" s="16" t="s">
        <v>172</v>
      </c>
      <c r="BM142" s="139" t="s">
        <v>1236</v>
      </c>
    </row>
    <row r="143" spans="2:65" s="1" customFormat="1" ht="10.199999999999999">
      <c r="B143" s="31"/>
      <c r="D143" s="141" t="s">
        <v>157</v>
      </c>
      <c r="F143" s="142" t="s">
        <v>741</v>
      </c>
      <c r="I143" s="143"/>
      <c r="L143" s="31"/>
      <c r="M143" s="144"/>
      <c r="T143" s="52"/>
      <c r="AT143" s="16" t="s">
        <v>157</v>
      </c>
      <c r="AU143" s="16" t="s">
        <v>86</v>
      </c>
    </row>
    <row r="144" spans="2:65" s="1" customFormat="1" ht="45">
      <c r="B144" s="31"/>
      <c r="D144" s="141" t="s">
        <v>160</v>
      </c>
      <c r="F144" s="147" t="s">
        <v>743</v>
      </c>
      <c r="I144" s="143"/>
      <c r="L144" s="31"/>
      <c r="M144" s="144"/>
      <c r="T144" s="52"/>
      <c r="AT144" s="16" t="s">
        <v>160</v>
      </c>
      <c r="AU144" s="16" t="s">
        <v>86</v>
      </c>
    </row>
    <row r="145" spans="2:65" s="12" customFormat="1" ht="10.199999999999999">
      <c r="B145" s="148"/>
      <c r="D145" s="141" t="s">
        <v>234</v>
      </c>
      <c r="E145" s="149" t="s">
        <v>19</v>
      </c>
      <c r="F145" s="150" t="s">
        <v>1237</v>
      </c>
      <c r="H145" s="151">
        <v>4.1399999999999997</v>
      </c>
      <c r="I145" s="152"/>
      <c r="L145" s="148"/>
      <c r="M145" s="153"/>
      <c r="T145" s="154"/>
      <c r="AT145" s="149" t="s">
        <v>234</v>
      </c>
      <c r="AU145" s="149" t="s">
        <v>86</v>
      </c>
      <c r="AV145" s="12" t="s">
        <v>86</v>
      </c>
      <c r="AW145" s="12" t="s">
        <v>37</v>
      </c>
      <c r="AX145" s="12" t="s">
        <v>76</v>
      </c>
      <c r="AY145" s="149" t="s">
        <v>149</v>
      </c>
    </row>
    <row r="146" spans="2:65" s="12" customFormat="1" ht="10.199999999999999">
      <c r="B146" s="148"/>
      <c r="D146" s="141" t="s">
        <v>234</v>
      </c>
      <c r="E146" s="149" t="s">
        <v>19</v>
      </c>
      <c r="F146" s="150" t="s">
        <v>1238</v>
      </c>
      <c r="H146" s="151">
        <v>1.1499999999999999</v>
      </c>
      <c r="I146" s="152"/>
      <c r="L146" s="148"/>
      <c r="M146" s="153"/>
      <c r="T146" s="154"/>
      <c r="AT146" s="149" t="s">
        <v>234</v>
      </c>
      <c r="AU146" s="149" t="s">
        <v>86</v>
      </c>
      <c r="AV146" s="12" t="s">
        <v>86</v>
      </c>
      <c r="AW146" s="12" t="s">
        <v>37</v>
      </c>
      <c r="AX146" s="12" t="s">
        <v>76</v>
      </c>
      <c r="AY146" s="149" t="s">
        <v>149</v>
      </c>
    </row>
    <row r="147" spans="2:65" s="13" customFormat="1" ht="10.199999999999999">
      <c r="B147" s="158"/>
      <c r="D147" s="141" t="s">
        <v>234</v>
      </c>
      <c r="E147" s="159" t="s">
        <v>19</v>
      </c>
      <c r="F147" s="160" t="s">
        <v>299</v>
      </c>
      <c r="H147" s="161">
        <v>5.29</v>
      </c>
      <c r="I147" s="162"/>
      <c r="L147" s="158"/>
      <c r="M147" s="163"/>
      <c r="T147" s="164"/>
      <c r="AT147" s="159" t="s">
        <v>234</v>
      </c>
      <c r="AU147" s="159" t="s">
        <v>86</v>
      </c>
      <c r="AV147" s="13" t="s">
        <v>172</v>
      </c>
      <c r="AW147" s="13" t="s">
        <v>37</v>
      </c>
      <c r="AX147" s="13" t="s">
        <v>84</v>
      </c>
      <c r="AY147" s="159" t="s">
        <v>149</v>
      </c>
    </row>
    <row r="148" spans="2:65" s="12" customFormat="1" ht="10.199999999999999">
      <c r="B148" s="148"/>
      <c r="D148" s="141" t="s">
        <v>234</v>
      </c>
      <c r="F148" s="150" t="s">
        <v>1239</v>
      </c>
      <c r="H148" s="151">
        <v>6.266</v>
      </c>
      <c r="I148" s="152"/>
      <c r="L148" s="148"/>
      <c r="M148" s="153"/>
      <c r="T148" s="154"/>
      <c r="AT148" s="149" t="s">
        <v>234</v>
      </c>
      <c r="AU148" s="149" t="s">
        <v>86</v>
      </c>
      <c r="AV148" s="12" t="s">
        <v>86</v>
      </c>
      <c r="AW148" s="12" t="s">
        <v>4</v>
      </c>
      <c r="AX148" s="12" t="s">
        <v>84</v>
      </c>
      <c r="AY148" s="149" t="s">
        <v>149</v>
      </c>
    </row>
    <row r="149" spans="2:65" s="1" customFormat="1" ht="37.799999999999997" customHeight="1">
      <c r="B149" s="31"/>
      <c r="C149" s="127" t="s">
        <v>213</v>
      </c>
      <c r="D149" s="127" t="s">
        <v>152</v>
      </c>
      <c r="E149" s="128" t="s">
        <v>748</v>
      </c>
      <c r="F149" s="129" t="s">
        <v>749</v>
      </c>
      <c r="G149" s="130" t="s">
        <v>396</v>
      </c>
      <c r="H149" s="131">
        <v>4.5999999999999996</v>
      </c>
      <c r="I149" s="132"/>
      <c r="J149" s="133">
        <f>ROUND(I149*H149,2)</f>
        <v>0</v>
      </c>
      <c r="K149" s="134"/>
      <c r="L149" s="31"/>
      <c r="M149" s="135" t="s">
        <v>19</v>
      </c>
      <c r="N149" s="136" t="s">
        <v>47</v>
      </c>
      <c r="P149" s="137">
        <f>O149*H149</f>
        <v>0</v>
      </c>
      <c r="Q149" s="137">
        <v>0.27561099999999999</v>
      </c>
      <c r="R149" s="137">
        <f>Q149*H149</f>
        <v>1.2678105999999998</v>
      </c>
      <c r="S149" s="137">
        <v>0</v>
      </c>
      <c r="T149" s="138">
        <f>S149*H149</f>
        <v>0</v>
      </c>
      <c r="AR149" s="139" t="s">
        <v>172</v>
      </c>
      <c r="AT149" s="139" t="s">
        <v>152</v>
      </c>
      <c r="AU149" s="139" t="s">
        <v>86</v>
      </c>
      <c r="AY149" s="16" t="s">
        <v>149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6" t="s">
        <v>84</v>
      </c>
      <c r="BK149" s="140">
        <f>ROUND(I149*H149,2)</f>
        <v>0</v>
      </c>
      <c r="BL149" s="16" t="s">
        <v>172</v>
      </c>
      <c r="BM149" s="139" t="s">
        <v>1240</v>
      </c>
    </row>
    <row r="150" spans="2:65" s="1" customFormat="1" ht="26.1">
      <c r="B150" s="31"/>
      <c r="D150" s="141" t="s">
        <v>157</v>
      </c>
      <c r="F150" s="142" t="s">
        <v>751</v>
      </c>
      <c r="I150" s="143"/>
      <c r="L150" s="31"/>
      <c r="M150" s="144"/>
      <c r="T150" s="52"/>
      <c r="AT150" s="16" t="s">
        <v>157</v>
      </c>
      <c r="AU150" s="16" t="s">
        <v>86</v>
      </c>
    </row>
    <row r="151" spans="2:65" s="1" customFormat="1" ht="10.199999999999999">
      <c r="B151" s="31"/>
      <c r="D151" s="145" t="s">
        <v>158</v>
      </c>
      <c r="F151" s="146" t="s">
        <v>752</v>
      </c>
      <c r="I151" s="143"/>
      <c r="L151" s="31"/>
      <c r="M151" s="144"/>
      <c r="T151" s="52"/>
      <c r="AT151" s="16" t="s">
        <v>158</v>
      </c>
      <c r="AU151" s="16" t="s">
        <v>86</v>
      </c>
    </row>
    <row r="152" spans="2:65" s="1" customFormat="1" ht="27">
      <c r="B152" s="31"/>
      <c r="D152" s="141" t="s">
        <v>160</v>
      </c>
      <c r="F152" s="147" t="s">
        <v>753</v>
      </c>
      <c r="I152" s="143"/>
      <c r="L152" s="31"/>
      <c r="M152" s="144"/>
      <c r="T152" s="52"/>
      <c r="AT152" s="16" t="s">
        <v>160</v>
      </c>
      <c r="AU152" s="16" t="s">
        <v>86</v>
      </c>
    </row>
    <row r="153" spans="2:65" s="12" customFormat="1" ht="10.199999999999999">
      <c r="B153" s="148"/>
      <c r="D153" s="141" t="s">
        <v>234</v>
      </c>
      <c r="E153" s="149" t="s">
        <v>19</v>
      </c>
      <c r="F153" s="150" t="s">
        <v>1241</v>
      </c>
      <c r="H153" s="151">
        <v>2.2999999999999998</v>
      </c>
      <c r="I153" s="152"/>
      <c r="L153" s="148"/>
      <c r="M153" s="153"/>
      <c r="T153" s="154"/>
      <c r="AT153" s="149" t="s">
        <v>234</v>
      </c>
      <c r="AU153" s="149" t="s">
        <v>86</v>
      </c>
      <c r="AV153" s="12" t="s">
        <v>86</v>
      </c>
      <c r="AW153" s="12" t="s">
        <v>37</v>
      </c>
      <c r="AX153" s="12" t="s">
        <v>76</v>
      </c>
      <c r="AY153" s="149" t="s">
        <v>149</v>
      </c>
    </row>
    <row r="154" spans="2:65" s="12" customFormat="1" ht="10.199999999999999">
      <c r="B154" s="148"/>
      <c r="D154" s="141" t="s">
        <v>234</v>
      </c>
      <c r="E154" s="149" t="s">
        <v>19</v>
      </c>
      <c r="F154" s="150" t="s">
        <v>1242</v>
      </c>
      <c r="H154" s="151">
        <v>2.2999999999999998</v>
      </c>
      <c r="I154" s="152"/>
      <c r="L154" s="148"/>
      <c r="M154" s="153"/>
      <c r="T154" s="154"/>
      <c r="AT154" s="149" t="s">
        <v>234</v>
      </c>
      <c r="AU154" s="149" t="s">
        <v>86</v>
      </c>
      <c r="AV154" s="12" t="s">
        <v>86</v>
      </c>
      <c r="AW154" s="12" t="s">
        <v>37</v>
      </c>
      <c r="AX154" s="12" t="s">
        <v>76</v>
      </c>
      <c r="AY154" s="149" t="s">
        <v>149</v>
      </c>
    </row>
    <row r="155" spans="2:65" s="13" customFormat="1" ht="10.199999999999999">
      <c r="B155" s="158"/>
      <c r="D155" s="141" t="s">
        <v>234</v>
      </c>
      <c r="E155" s="159" t="s">
        <v>19</v>
      </c>
      <c r="F155" s="160" t="s">
        <v>299</v>
      </c>
      <c r="H155" s="161">
        <v>4.5999999999999996</v>
      </c>
      <c r="I155" s="162"/>
      <c r="L155" s="158"/>
      <c r="M155" s="163"/>
      <c r="T155" s="164"/>
      <c r="AT155" s="159" t="s">
        <v>234</v>
      </c>
      <c r="AU155" s="159" t="s">
        <v>86</v>
      </c>
      <c r="AV155" s="13" t="s">
        <v>172</v>
      </c>
      <c r="AW155" s="13" t="s">
        <v>37</v>
      </c>
      <c r="AX155" s="13" t="s">
        <v>84</v>
      </c>
      <c r="AY155" s="159" t="s">
        <v>149</v>
      </c>
    </row>
    <row r="156" spans="2:65" s="1" customFormat="1" ht="24.15" customHeight="1">
      <c r="B156" s="31"/>
      <c r="C156" s="127" t="s">
        <v>219</v>
      </c>
      <c r="D156" s="127" t="s">
        <v>152</v>
      </c>
      <c r="E156" s="128" t="s">
        <v>757</v>
      </c>
      <c r="F156" s="129" t="s">
        <v>758</v>
      </c>
      <c r="G156" s="130" t="s">
        <v>288</v>
      </c>
      <c r="H156" s="131">
        <v>52.38</v>
      </c>
      <c r="I156" s="132"/>
      <c r="J156" s="133">
        <f>ROUND(I156*H156,2)</f>
        <v>0</v>
      </c>
      <c r="K156" s="134"/>
      <c r="L156" s="31"/>
      <c r="M156" s="135" t="s">
        <v>19</v>
      </c>
      <c r="N156" s="136" t="s">
        <v>47</v>
      </c>
      <c r="P156" s="137">
        <f>O156*H156</f>
        <v>0</v>
      </c>
      <c r="Q156" s="137">
        <v>1.3750000000000001E-4</v>
      </c>
      <c r="R156" s="137">
        <f>Q156*H156</f>
        <v>7.2022500000000012E-3</v>
      </c>
      <c r="S156" s="137">
        <v>0</v>
      </c>
      <c r="T156" s="138">
        <f>S156*H156</f>
        <v>0</v>
      </c>
      <c r="AR156" s="139" t="s">
        <v>172</v>
      </c>
      <c r="AT156" s="139" t="s">
        <v>152</v>
      </c>
      <c r="AU156" s="139" t="s">
        <v>86</v>
      </c>
      <c r="AY156" s="16" t="s">
        <v>149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6" t="s">
        <v>84</v>
      </c>
      <c r="BK156" s="140">
        <f>ROUND(I156*H156,2)</f>
        <v>0</v>
      </c>
      <c r="BL156" s="16" t="s">
        <v>172</v>
      </c>
      <c r="BM156" s="139" t="s">
        <v>1243</v>
      </c>
    </row>
    <row r="157" spans="2:65" s="1" customFormat="1" ht="26.1">
      <c r="B157" s="31"/>
      <c r="D157" s="141" t="s">
        <v>157</v>
      </c>
      <c r="F157" s="142" t="s">
        <v>760</v>
      </c>
      <c r="I157" s="143"/>
      <c r="L157" s="31"/>
      <c r="M157" s="144"/>
      <c r="T157" s="52"/>
      <c r="AT157" s="16" t="s">
        <v>157</v>
      </c>
      <c r="AU157" s="16" t="s">
        <v>86</v>
      </c>
    </row>
    <row r="158" spans="2:65" s="1" customFormat="1" ht="10.199999999999999">
      <c r="B158" s="31"/>
      <c r="D158" s="145" t="s">
        <v>158</v>
      </c>
      <c r="F158" s="146" t="s">
        <v>761</v>
      </c>
      <c r="I158" s="143"/>
      <c r="L158" s="31"/>
      <c r="M158" s="144"/>
      <c r="T158" s="52"/>
      <c r="AT158" s="16" t="s">
        <v>158</v>
      </c>
      <c r="AU158" s="16" t="s">
        <v>86</v>
      </c>
    </row>
    <row r="159" spans="2:65" s="1" customFormat="1" ht="36">
      <c r="B159" s="31"/>
      <c r="D159" s="141" t="s">
        <v>160</v>
      </c>
      <c r="F159" s="147" t="s">
        <v>762</v>
      </c>
      <c r="I159" s="143"/>
      <c r="L159" s="31"/>
      <c r="M159" s="144"/>
      <c r="T159" s="52"/>
      <c r="AT159" s="16" t="s">
        <v>160</v>
      </c>
      <c r="AU159" s="16" t="s">
        <v>86</v>
      </c>
    </row>
    <row r="160" spans="2:65" s="12" customFormat="1" ht="10.199999999999999">
      <c r="B160" s="148"/>
      <c r="D160" s="141" t="s">
        <v>234</v>
      </c>
      <c r="E160" s="149" t="s">
        <v>19</v>
      </c>
      <c r="F160" s="150" t="s">
        <v>1233</v>
      </c>
      <c r="H160" s="151">
        <v>21.6</v>
      </c>
      <c r="I160" s="152"/>
      <c r="L160" s="148"/>
      <c r="M160" s="153"/>
      <c r="T160" s="154"/>
      <c r="AT160" s="149" t="s">
        <v>234</v>
      </c>
      <c r="AU160" s="149" t="s">
        <v>86</v>
      </c>
      <c r="AV160" s="12" t="s">
        <v>86</v>
      </c>
      <c r="AW160" s="12" t="s">
        <v>37</v>
      </c>
      <c r="AX160" s="12" t="s">
        <v>76</v>
      </c>
      <c r="AY160" s="149" t="s">
        <v>149</v>
      </c>
    </row>
    <row r="161" spans="2:65" s="12" customFormat="1" ht="10.199999999999999">
      <c r="B161" s="148"/>
      <c r="D161" s="141" t="s">
        <v>234</v>
      </c>
      <c r="E161" s="149" t="s">
        <v>19</v>
      </c>
      <c r="F161" s="150" t="s">
        <v>1234</v>
      </c>
      <c r="H161" s="151">
        <v>15.6</v>
      </c>
      <c r="I161" s="152"/>
      <c r="L161" s="148"/>
      <c r="M161" s="153"/>
      <c r="T161" s="154"/>
      <c r="AT161" s="149" t="s">
        <v>234</v>
      </c>
      <c r="AU161" s="149" t="s">
        <v>86</v>
      </c>
      <c r="AV161" s="12" t="s">
        <v>86</v>
      </c>
      <c r="AW161" s="12" t="s">
        <v>37</v>
      </c>
      <c r="AX161" s="12" t="s">
        <v>76</v>
      </c>
      <c r="AY161" s="149" t="s">
        <v>149</v>
      </c>
    </row>
    <row r="162" spans="2:65" s="12" customFormat="1" ht="20.399999999999999">
      <c r="B162" s="148"/>
      <c r="D162" s="141" t="s">
        <v>234</v>
      </c>
      <c r="E162" s="149" t="s">
        <v>19</v>
      </c>
      <c r="F162" s="150" t="s">
        <v>1244</v>
      </c>
      <c r="H162" s="151">
        <v>8.2799999999999994</v>
      </c>
      <c r="I162" s="152"/>
      <c r="L162" s="148"/>
      <c r="M162" s="153"/>
      <c r="T162" s="154"/>
      <c r="AT162" s="149" t="s">
        <v>234</v>
      </c>
      <c r="AU162" s="149" t="s">
        <v>86</v>
      </c>
      <c r="AV162" s="12" t="s">
        <v>86</v>
      </c>
      <c r="AW162" s="12" t="s">
        <v>37</v>
      </c>
      <c r="AX162" s="12" t="s">
        <v>76</v>
      </c>
      <c r="AY162" s="149" t="s">
        <v>149</v>
      </c>
    </row>
    <row r="163" spans="2:65" s="12" customFormat="1" ht="20.399999999999999">
      <c r="B163" s="148"/>
      <c r="D163" s="141" t="s">
        <v>234</v>
      </c>
      <c r="E163" s="149" t="s">
        <v>19</v>
      </c>
      <c r="F163" s="150" t="s">
        <v>1245</v>
      </c>
      <c r="H163" s="151">
        <v>6.9</v>
      </c>
      <c r="I163" s="152"/>
      <c r="L163" s="148"/>
      <c r="M163" s="153"/>
      <c r="T163" s="154"/>
      <c r="AT163" s="149" t="s">
        <v>234</v>
      </c>
      <c r="AU163" s="149" t="s">
        <v>86</v>
      </c>
      <c r="AV163" s="12" t="s">
        <v>86</v>
      </c>
      <c r="AW163" s="12" t="s">
        <v>37</v>
      </c>
      <c r="AX163" s="12" t="s">
        <v>76</v>
      </c>
      <c r="AY163" s="149" t="s">
        <v>149</v>
      </c>
    </row>
    <row r="164" spans="2:65" s="13" customFormat="1" ht="10.199999999999999">
      <c r="B164" s="158"/>
      <c r="D164" s="141" t="s">
        <v>234</v>
      </c>
      <c r="E164" s="159" t="s">
        <v>19</v>
      </c>
      <c r="F164" s="160" t="s">
        <v>299</v>
      </c>
      <c r="H164" s="161">
        <v>52.38</v>
      </c>
      <c r="I164" s="162"/>
      <c r="L164" s="158"/>
      <c r="M164" s="163"/>
      <c r="T164" s="164"/>
      <c r="AT164" s="159" t="s">
        <v>234</v>
      </c>
      <c r="AU164" s="159" t="s">
        <v>86</v>
      </c>
      <c r="AV164" s="13" t="s">
        <v>172</v>
      </c>
      <c r="AW164" s="13" t="s">
        <v>37</v>
      </c>
      <c r="AX164" s="13" t="s">
        <v>84</v>
      </c>
      <c r="AY164" s="159" t="s">
        <v>149</v>
      </c>
    </row>
    <row r="165" spans="2:65" s="1" customFormat="1" ht="24.15" customHeight="1">
      <c r="B165" s="31"/>
      <c r="C165" s="169" t="s">
        <v>225</v>
      </c>
      <c r="D165" s="169" t="s">
        <v>683</v>
      </c>
      <c r="E165" s="170" t="s">
        <v>740</v>
      </c>
      <c r="F165" s="171" t="s">
        <v>741</v>
      </c>
      <c r="G165" s="172" t="s">
        <v>288</v>
      </c>
      <c r="H165" s="173">
        <v>60.41</v>
      </c>
      <c r="I165" s="174"/>
      <c r="J165" s="175">
        <f>ROUND(I165*H165,2)</f>
        <v>0</v>
      </c>
      <c r="K165" s="176"/>
      <c r="L165" s="177"/>
      <c r="M165" s="178" t="s">
        <v>19</v>
      </c>
      <c r="N165" s="179" t="s">
        <v>47</v>
      </c>
      <c r="P165" s="137">
        <f>O165*H165</f>
        <v>0</v>
      </c>
      <c r="Q165" s="137">
        <v>2.9999999999999997E-4</v>
      </c>
      <c r="R165" s="137">
        <f>Q165*H165</f>
        <v>1.8122999999999997E-2</v>
      </c>
      <c r="S165" s="137">
        <v>0</v>
      </c>
      <c r="T165" s="138">
        <f>S165*H165</f>
        <v>0</v>
      </c>
      <c r="AR165" s="139" t="s">
        <v>194</v>
      </c>
      <c r="AT165" s="139" t="s">
        <v>683</v>
      </c>
      <c r="AU165" s="139" t="s">
        <v>86</v>
      </c>
      <c r="AY165" s="16" t="s">
        <v>149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6" t="s">
        <v>84</v>
      </c>
      <c r="BK165" s="140">
        <f>ROUND(I165*H165,2)</f>
        <v>0</v>
      </c>
      <c r="BL165" s="16" t="s">
        <v>172</v>
      </c>
      <c r="BM165" s="139" t="s">
        <v>1246</v>
      </c>
    </row>
    <row r="166" spans="2:65" s="1" customFormat="1" ht="10.199999999999999">
      <c r="B166" s="31"/>
      <c r="D166" s="141" t="s">
        <v>157</v>
      </c>
      <c r="F166" s="142" t="s">
        <v>741</v>
      </c>
      <c r="I166" s="143"/>
      <c r="L166" s="31"/>
      <c r="M166" s="144"/>
      <c r="T166" s="52"/>
      <c r="AT166" s="16" t="s">
        <v>157</v>
      </c>
      <c r="AU166" s="16" t="s">
        <v>86</v>
      </c>
    </row>
    <row r="167" spans="2:65" s="1" customFormat="1" ht="18">
      <c r="B167" s="31"/>
      <c r="D167" s="141" t="s">
        <v>160</v>
      </c>
      <c r="F167" s="147" t="s">
        <v>739</v>
      </c>
      <c r="I167" s="143"/>
      <c r="L167" s="31"/>
      <c r="M167" s="144"/>
      <c r="T167" s="52"/>
      <c r="AT167" s="16" t="s">
        <v>160</v>
      </c>
      <c r="AU167" s="16" t="s">
        <v>86</v>
      </c>
    </row>
    <row r="168" spans="2:65" s="12" customFormat="1" ht="10.199999999999999">
      <c r="B168" s="148"/>
      <c r="D168" s="141" t="s">
        <v>234</v>
      </c>
      <c r="E168" s="149" t="s">
        <v>19</v>
      </c>
      <c r="F168" s="150" t="s">
        <v>1233</v>
      </c>
      <c r="H168" s="151">
        <v>21.6</v>
      </c>
      <c r="I168" s="152"/>
      <c r="L168" s="148"/>
      <c r="M168" s="153"/>
      <c r="T168" s="154"/>
      <c r="AT168" s="149" t="s">
        <v>234</v>
      </c>
      <c r="AU168" s="149" t="s">
        <v>86</v>
      </c>
      <c r="AV168" s="12" t="s">
        <v>86</v>
      </c>
      <c r="AW168" s="12" t="s">
        <v>37</v>
      </c>
      <c r="AX168" s="12" t="s">
        <v>76</v>
      </c>
      <c r="AY168" s="149" t="s">
        <v>149</v>
      </c>
    </row>
    <row r="169" spans="2:65" s="12" customFormat="1" ht="10.199999999999999">
      <c r="B169" s="148"/>
      <c r="D169" s="141" t="s">
        <v>234</v>
      </c>
      <c r="E169" s="149" t="s">
        <v>19</v>
      </c>
      <c r="F169" s="150" t="s">
        <v>1234</v>
      </c>
      <c r="H169" s="151">
        <v>15.6</v>
      </c>
      <c r="I169" s="152"/>
      <c r="L169" s="148"/>
      <c r="M169" s="153"/>
      <c r="T169" s="154"/>
      <c r="AT169" s="149" t="s">
        <v>234</v>
      </c>
      <c r="AU169" s="149" t="s">
        <v>86</v>
      </c>
      <c r="AV169" s="12" t="s">
        <v>86</v>
      </c>
      <c r="AW169" s="12" t="s">
        <v>37</v>
      </c>
      <c r="AX169" s="12" t="s">
        <v>76</v>
      </c>
      <c r="AY169" s="149" t="s">
        <v>149</v>
      </c>
    </row>
    <row r="170" spans="2:65" s="12" customFormat="1" ht="20.399999999999999">
      <c r="B170" s="148"/>
      <c r="D170" s="141" t="s">
        <v>234</v>
      </c>
      <c r="E170" s="149" t="s">
        <v>19</v>
      </c>
      <c r="F170" s="150" t="s">
        <v>1247</v>
      </c>
      <c r="H170" s="151">
        <v>6.9</v>
      </c>
      <c r="I170" s="152"/>
      <c r="L170" s="148"/>
      <c r="M170" s="153"/>
      <c r="T170" s="154"/>
      <c r="AT170" s="149" t="s">
        <v>234</v>
      </c>
      <c r="AU170" s="149" t="s">
        <v>86</v>
      </c>
      <c r="AV170" s="12" t="s">
        <v>86</v>
      </c>
      <c r="AW170" s="12" t="s">
        <v>37</v>
      </c>
      <c r="AX170" s="12" t="s">
        <v>76</v>
      </c>
      <c r="AY170" s="149" t="s">
        <v>149</v>
      </c>
    </row>
    <row r="171" spans="2:65" s="12" customFormat="1" ht="20.399999999999999">
      <c r="B171" s="148"/>
      <c r="D171" s="141" t="s">
        <v>234</v>
      </c>
      <c r="E171" s="149" t="s">
        <v>19</v>
      </c>
      <c r="F171" s="150" t="s">
        <v>1248</v>
      </c>
      <c r="H171" s="151">
        <v>6.9</v>
      </c>
      <c r="I171" s="152"/>
      <c r="L171" s="148"/>
      <c r="M171" s="153"/>
      <c r="T171" s="154"/>
      <c r="AT171" s="149" t="s">
        <v>234</v>
      </c>
      <c r="AU171" s="149" t="s">
        <v>86</v>
      </c>
      <c r="AV171" s="12" t="s">
        <v>86</v>
      </c>
      <c r="AW171" s="12" t="s">
        <v>37</v>
      </c>
      <c r="AX171" s="12" t="s">
        <v>76</v>
      </c>
      <c r="AY171" s="149" t="s">
        <v>149</v>
      </c>
    </row>
    <row r="172" spans="2:65" s="13" customFormat="1" ht="10.199999999999999">
      <c r="B172" s="158"/>
      <c r="D172" s="141" t="s">
        <v>234</v>
      </c>
      <c r="E172" s="159" t="s">
        <v>19</v>
      </c>
      <c r="F172" s="160" t="s">
        <v>299</v>
      </c>
      <c r="H172" s="161">
        <v>51</v>
      </c>
      <c r="I172" s="162"/>
      <c r="L172" s="158"/>
      <c r="M172" s="163"/>
      <c r="T172" s="164"/>
      <c r="AT172" s="159" t="s">
        <v>234</v>
      </c>
      <c r="AU172" s="159" t="s">
        <v>86</v>
      </c>
      <c r="AV172" s="13" t="s">
        <v>172</v>
      </c>
      <c r="AW172" s="13" t="s">
        <v>37</v>
      </c>
      <c r="AX172" s="13" t="s">
        <v>84</v>
      </c>
      <c r="AY172" s="159" t="s">
        <v>149</v>
      </c>
    </row>
    <row r="173" spans="2:65" s="12" customFormat="1" ht="10.199999999999999">
      <c r="B173" s="148"/>
      <c r="D173" s="141" t="s">
        <v>234</v>
      </c>
      <c r="F173" s="150" t="s">
        <v>1249</v>
      </c>
      <c r="H173" s="151">
        <v>60.41</v>
      </c>
      <c r="I173" s="152"/>
      <c r="L173" s="148"/>
      <c r="M173" s="153"/>
      <c r="T173" s="154"/>
      <c r="AT173" s="149" t="s">
        <v>234</v>
      </c>
      <c r="AU173" s="149" t="s">
        <v>86</v>
      </c>
      <c r="AV173" s="12" t="s">
        <v>86</v>
      </c>
      <c r="AW173" s="12" t="s">
        <v>4</v>
      </c>
      <c r="AX173" s="12" t="s">
        <v>84</v>
      </c>
      <c r="AY173" s="149" t="s">
        <v>149</v>
      </c>
    </row>
    <row r="174" spans="2:65" s="11" customFormat="1" ht="22.8" customHeight="1">
      <c r="B174" s="115"/>
      <c r="D174" s="116" t="s">
        <v>75</v>
      </c>
      <c r="E174" s="125" t="s">
        <v>167</v>
      </c>
      <c r="F174" s="125" t="s">
        <v>771</v>
      </c>
      <c r="I174" s="118"/>
      <c r="J174" s="126">
        <f>BK174</f>
        <v>0</v>
      </c>
      <c r="L174" s="115"/>
      <c r="M174" s="120"/>
      <c r="P174" s="121">
        <f>SUM(P175:P185)</f>
        <v>0</v>
      </c>
      <c r="R174" s="121">
        <f>SUM(R175:R185)</f>
        <v>5.7478554800000001</v>
      </c>
      <c r="T174" s="122">
        <f>SUM(T175:T185)</f>
        <v>0</v>
      </c>
      <c r="AR174" s="116" t="s">
        <v>84</v>
      </c>
      <c r="AT174" s="123" t="s">
        <v>75</v>
      </c>
      <c r="AU174" s="123" t="s">
        <v>84</v>
      </c>
      <c r="AY174" s="116" t="s">
        <v>149</v>
      </c>
      <c r="BK174" s="124">
        <f>SUM(BK175:BK185)</f>
        <v>0</v>
      </c>
    </row>
    <row r="175" spans="2:65" s="1" customFormat="1" ht="16.5" customHeight="1">
      <c r="B175" s="31"/>
      <c r="C175" s="127" t="s">
        <v>231</v>
      </c>
      <c r="D175" s="127" t="s">
        <v>152</v>
      </c>
      <c r="E175" s="128" t="s">
        <v>819</v>
      </c>
      <c r="F175" s="129" t="s">
        <v>820</v>
      </c>
      <c r="G175" s="130" t="s">
        <v>396</v>
      </c>
      <c r="H175" s="131">
        <v>2.2999999999999998</v>
      </c>
      <c r="I175" s="132"/>
      <c r="J175" s="133">
        <f>ROUND(I175*H175,2)</f>
        <v>0</v>
      </c>
      <c r="K175" s="134"/>
      <c r="L175" s="31"/>
      <c r="M175" s="135" t="s">
        <v>19</v>
      </c>
      <c r="N175" s="136" t="s">
        <v>47</v>
      </c>
      <c r="P175" s="137">
        <f>O175*H175</f>
        <v>0</v>
      </c>
      <c r="Q175" s="137">
        <v>1.3713299999999999</v>
      </c>
      <c r="R175" s="137">
        <f>Q175*H175</f>
        <v>3.1540589999999997</v>
      </c>
      <c r="S175" s="137">
        <v>0</v>
      </c>
      <c r="T175" s="138">
        <f>S175*H175</f>
        <v>0</v>
      </c>
      <c r="AR175" s="139" t="s">
        <v>172</v>
      </c>
      <c r="AT175" s="139" t="s">
        <v>152</v>
      </c>
      <c r="AU175" s="139" t="s">
        <v>86</v>
      </c>
      <c r="AY175" s="16" t="s">
        <v>149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6" t="s">
        <v>84</v>
      </c>
      <c r="BK175" s="140">
        <f>ROUND(I175*H175,2)</f>
        <v>0</v>
      </c>
      <c r="BL175" s="16" t="s">
        <v>172</v>
      </c>
      <c r="BM175" s="139" t="s">
        <v>1250</v>
      </c>
    </row>
    <row r="176" spans="2:65" s="1" customFormat="1" ht="17.399999999999999">
      <c r="B176" s="31"/>
      <c r="D176" s="141" t="s">
        <v>157</v>
      </c>
      <c r="F176" s="142" t="s">
        <v>822</v>
      </c>
      <c r="I176" s="143"/>
      <c r="L176" s="31"/>
      <c r="M176" s="144"/>
      <c r="T176" s="52"/>
      <c r="AT176" s="16" t="s">
        <v>157</v>
      </c>
      <c r="AU176" s="16" t="s">
        <v>86</v>
      </c>
    </row>
    <row r="177" spans="2:65" s="1" customFormat="1" ht="10.199999999999999">
      <c r="B177" s="31"/>
      <c r="D177" s="145" t="s">
        <v>158</v>
      </c>
      <c r="F177" s="146" t="s">
        <v>823</v>
      </c>
      <c r="I177" s="143"/>
      <c r="L177" s="31"/>
      <c r="M177" s="144"/>
      <c r="T177" s="52"/>
      <c r="AT177" s="16" t="s">
        <v>158</v>
      </c>
      <c r="AU177" s="16" t="s">
        <v>86</v>
      </c>
    </row>
    <row r="178" spans="2:65" s="1" customFormat="1" ht="45">
      <c r="B178" s="31"/>
      <c r="D178" s="141" t="s">
        <v>160</v>
      </c>
      <c r="F178" s="147" t="s">
        <v>824</v>
      </c>
      <c r="I178" s="143"/>
      <c r="L178" s="31"/>
      <c r="M178" s="144"/>
      <c r="T178" s="52"/>
      <c r="AT178" s="16" t="s">
        <v>160</v>
      </c>
      <c r="AU178" s="16" t="s">
        <v>86</v>
      </c>
    </row>
    <row r="179" spans="2:65" s="12" customFormat="1" ht="10.199999999999999">
      <c r="B179" s="148"/>
      <c r="D179" s="141" t="s">
        <v>234</v>
      </c>
      <c r="E179" s="149" t="s">
        <v>19</v>
      </c>
      <c r="F179" s="150" t="s">
        <v>1251</v>
      </c>
      <c r="H179" s="151">
        <v>2.2999999999999998</v>
      </c>
      <c r="I179" s="152"/>
      <c r="L179" s="148"/>
      <c r="M179" s="153"/>
      <c r="T179" s="154"/>
      <c r="AT179" s="149" t="s">
        <v>234</v>
      </c>
      <c r="AU179" s="149" t="s">
        <v>86</v>
      </c>
      <c r="AV179" s="12" t="s">
        <v>86</v>
      </c>
      <c r="AW179" s="12" t="s">
        <v>37</v>
      </c>
      <c r="AX179" s="12" t="s">
        <v>76</v>
      </c>
      <c r="AY179" s="149" t="s">
        <v>149</v>
      </c>
    </row>
    <row r="180" spans="2:65" s="13" customFormat="1" ht="10.199999999999999">
      <c r="B180" s="158"/>
      <c r="D180" s="141" t="s">
        <v>234</v>
      </c>
      <c r="E180" s="159" t="s">
        <v>19</v>
      </c>
      <c r="F180" s="160" t="s">
        <v>299</v>
      </c>
      <c r="H180" s="161">
        <v>2.2999999999999998</v>
      </c>
      <c r="I180" s="162"/>
      <c r="L180" s="158"/>
      <c r="M180" s="163"/>
      <c r="T180" s="164"/>
      <c r="AT180" s="159" t="s">
        <v>234</v>
      </c>
      <c r="AU180" s="159" t="s">
        <v>86</v>
      </c>
      <c r="AV180" s="13" t="s">
        <v>172</v>
      </c>
      <c r="AW180" s="13" t="s">
        <v>37</v>
      </c>
      <c r="AX180" s="13" t="s">
        <v>84</v>
      </c>
      <c r="AY180" s="159" t="s">
        <v>149</v>
      </c>
    </row>
    <row r="181" spans="2:65" s="1" customFormat="1" ht="16.5" customHeight="1">
      <c r="B181" s="31"/>
      <c r="C181" s="127" t="s">
        <v>8</v>
      </c>
      <c r="D181" s="127" t="s">
        <v>152</v>
      </c>
      <c r="E181" s="128" t="s">
        <v>827</v>
      </c>
      <c r="F181" s="129" t="s">
        <v>828</v>
      </c>
      <c r="G181" s="130" t="s">
        <v>396</v>
      </c>
      <c r="H181" s="131">
        <v>3.8180000000000001</v>
      </c>
      <c r="I181" s="132"/>
      <c r="J181" s="133">
        <f>ROUND(I181*H181,2)</f>
        <v>0</v>
      </c>
      <c r="K181" s="134"/>
      <c r="L181" s="31"/>
      <c r="M181" s="135" t="s">
        <v>19</v>
      </c>
      <c r="N181" s="136" t="s">
        <v>47</v>
      </c>
      <c r="P181" s="137">
        <f>O181*H181</f>
        <v>0</v>
      </c>
      <c r="Q181" s="137">
        <v>0.67935999999999996</v>
      </c>
      <c r="R181" s="137">
        <f>Q181*H181</f>
        <v>2.59379648</v>
      </c>
      <c r="S181" s="137">
        <v>0</v>
      </c>
      <c r="T181" s="138">
        <f>S181*H181</f>
        <v>0</v>
      </c>
      <c r="AR181" s="139" t="s">
        <v>172</v>
      </c>
      <c r="AT181" s="139" t="s">
        <v>152</v>
      </c>
      <c r="AU181" s="139" t="s">
        <v>86</v>
      </c>
      <c r="AY181" s="16" t="s">
        <v>149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6" t="s">
        <v>84</v>
      </c>
      <c r="BK181" s="140">
        <f>ROUND(I181*H181,2)</f>
        <v>0</v>
      </c>
      <c r="BL181" s="16" t="s">
        <v>172</v>
      </c>
      <c r="BM181" s="139" t="s">
        <v>1252</v>
      </c>
    </row>
    <row r="182" spans="2:65" s="1" customFormat="1" ht="17.399999999999999">
      <c r="B182" s="31"/>
      <c r="D182" s="141" t="s">
        <v>157</v>
      </c>
      <c r="F182" s="142" t="s">
        <v>830</v>
      </c>
      <c r="I182" s="143"/>
      <c r="L182" s="31"/>
      <c r="M182" s="144"/>
      <c r="T182" s="52"/>
      <c r="AT182" s="16" t="s">
        <v>157</v>
      </c>
      <c r="AU182" s="16" t="s">
        <v>86</v>
      </c>
    </row>
    <row r="183" spans="2:65" s="1" customFormat="1" ht="10.199999999999999">
      <c r="B183" s="31"/>
      <c r="D183" s="145" t="s">
        <v>158</v>
      </c>
      <c r="F183" s="146" t="s">
        <v>831</v>
      </c>
      <c r="I183" s="143"/>
      <c r="L183" s="31"/>
      <c r="M183" s="144"/>
      <c r="T183" s="52"/>
      <c r="AT183" s="16" t="s">
        <v>158</v>
      </c>
      <c r="AU183" s="16" t="s">
        <v>86</v>
      </c>
    </row>
    <row r="184" spans="2:65" s="1" customFormat="1" ht="18">
      <c r="B184" s="31"/>
      <c r="D184" s="141" t="s">
        <v>160</v>
      </c>
      <c r="F184" s="147" t="s">
        <v>798</v>
      </c>
      <c r="I184" s="143"/>
      <c r="L184" s="31"/>
      <c r="M184" s="144"/>
      <c r="T184" s="52"/>
      <c r="AT184" s="16" t="s">
        <v>160</v>
      </c>
      <c r="AU184" s="16" t="s">
        <v>86</v>
      </c>
    </row>
    <row r="185" spans="2:65" s="12" customFormat="1" ht="10.199999999999999">
      <c r="B185" s="148"/>
      <c r="D185" s="141" t="s">
        <v>234</v>
      </c>
      <c r="E185" s="149" t="s">
        <v>19</v>
      </c>
      <c r="F185" s="150" t="s">
        <v>1253</v>
      </c>
      <c r="H185" s="151">
        <v>3.8180000000000001</v>
      </c>
      <c r="I185" s="152"/>
      <c r="L185" s="148"/>
      <c r="M185" s="153"/>
      <c r="T185" s="154"/>
      <c r="AT185" s="149" t="s">
        <v>234</v>
      </c>
      <c r="AU185" s="149" t="s">
        <v>86</v>
      </c>
      <c r="AV185" s="12" t="s">
        <v>86</v>
      </c>
      <c r="AW185" s="12" t="s">
        <v>37</v>
      </c>
      <c r="AX185" s="12" t="s">
        <v>84</v>
      </c>
      <c r="AY185" s="149" t="s">
        <v>149</v>
      </c>
    </row>
    <row r="186" spans="2:65" s="11" customFormat="1" ht="22.8" customHeight="1">
      <c r="B186" s="115"/>
      <c r="D186" s="116" t="s">
        <v>75</v>
      </c>
      <c r="E186" s="125" t="s">
        <v>148</v>
      </c>
      <c r="F186" s="125" t="s">
        <v>834</v>
      </c>
      <c r="I186" s="118"/>
      <c r="J186" s="126">
        <f>BK186</f>
        <v>0</v>
      </c>
      <c r="L186" s="115"/>
      <c r="M186" s="120"/>
      <c r="P186" s="121">
        <f>SUM(P187:P229)</f>
        <v>0</v>
      </c>
      <c r="R186" s="121">
        <f>SUM(R187:R229)</f>
        <v>2.26458</v>
      </c>
      <c r="T186" s="122">
        <f>SUM(T187:T229)</f>
        <v>0</v>
      </c>
      <c r="AR186" s="116" t="s">
        <v>84</v>
      </c>
      <c r="AT186" s="123" t="s">
        <v>75</v>
      </c>
      <c r="AU186" s="123" t="s">
        <v>84</v>
      </c>
      <c r="AY186" s="116" t="s">
        <v>149</v>
      </c>
      <c r="BK186" s="124">
        <f>SUM(BK187:BK229)</f>
        <v>0</v>
      </c>
    </row>
    <row r="187" spans="2:65" s="1" customFormat="1" ht="21.75" customHeight="1">
      <c r="B187" s="31"/>
      <c r="C187" s="127" t="s">
        <v>577</v>
      </c>
      <c r="D187" s="127" t="s">
        <v>152</v>
      </c>
      <c r="E187" s="128" t="s">
        <v>1254</v>
      </c>
      <c r="F187" s="129" t="s">
        <v>1255</v>
      </c>
      <c r="G187" s="130" t="s">
        <v>288</v>
      </c>
      <c r="H187" s="131">
        <v>12.741</v>
      </c>
      <c r="I187" s="132"/>
      <c r="J187" s="133">
        <f>ROUND(I187*H187,2)</f>
        <v>0</v>
      </c>
      <c r="K187" s="134"/>
      <c r="L187" s="31"/>
      <c r="M187" s="135" t="s">
        <v>19</v>
      </c>
      <c r="N187" s="136" t="s">
        <v>47</v>
      </c>
      <c r="P187" s="137">
        <f>O187*H187</f>
        <v>0</v>
      </c>
      <c r="Q187" s="137">
        <v>0</v>
      </c>
      <c r="R187" s="137">
        <f>Q187*H187</f>
        <v>0</v>
      </c>
      <c r="S187" s="137">
        <v>0</v>
      </c>
      <c r="T187" s="138">
        <f>S187*H187</f>
        <v>0</v>
      </c>
      <c r="AR187" s="139" t="s">
        <v>172</v>
      </c>
      <c r="AT187" s="139" t="s">
        <v>152</v>
      </c>
      <c r="AU187" s="139" t="s">
        <v>86</v>
      </c>
      <c r="AY187" s="16" t="s">
        <v>149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6" t="s">
        <v>84</v>
      </c>
      <c r="BK187" s="140">
        <f>ROUND(I187*H187,2)</f>
        <v>0</v>
      </c>
      <c r="BL187" s="16" t="s">
        <v>172</v>
      </c>
      <c r="BM187" s="139" t="s">
        <v>1256</v>
      </c>
    </row>
    <row r="188" spans="2:65" s="1" customFormat="1" ht="17.399999999999999">
      <c r="B188" s="31"/>
      <c r="D188" s="141" t="s">
        <v>157</v>
      </c>
      <c r="F188" s="142" t="s">
        <v>1257</v>
      </c>
      <c r="I188" s="143"/>
      <c r="L188" s="31"/>
      <c r="M188" s="144"/>
      <c r="T188" s="52"/>
      <c r="AT188" s="16" t="s">
        <v>157</v>
      </c>
      <c r="AU188" s="16" t="s">
        <v>86</v>
      </c>
    </row>
    <row r="189" spans="2:65" s="1" customFormat="1" ht="10.199999999999999">
      <c r="B189" s="31"/>
      <c r="D189" s="145" t="s">
        <v>158</v>
      </c>
      <c r="F189" s="146" t="s">
        <v>1258</v>
      </c>
      <c r="I189" s="143"/>
      <c r="L189" s="31"/>
      <c r="M189" s="144"/>
      <c r="T189" s="52"/>
      <c r="AT189" s="16" t="s">
        <v>158</v>
      </c>
      <c r="AU189" s="16" t="s">
        <v>86</v>
      </c>
    </row>
    <row r="190" spans="2:65" s="12" customFormat="1" ht="10.199999999999999">
      <c r="B190" s="148"/>
      <c r="D190" s="141" t="s">
        <v>234</v>
      </c>
      <c r="E190" s="149" t="s">
        <v>19</v>
      </c>
      <c r="F190" s="150" t="s">
        <v>1259</v>
      </c>
      <c r="H190" s="151">
        <v>12.741</v>
      </c>
      <c r="I190" s="152"/>
      <c r="L190" s="148"/>
      <c r="M190" s="153"/>
      <c r="T190" s="154"/>
      <c r="AT190" s="149" t="s">
        <v>234</v>
      </c>
      <c r="AU190" s="149" t="s">
        <v>86</v>
      </c>
      <c r="AV190" s="12" t="s">
        <v>86</v>
      </c>
      <c r="AW190" s="12" t="s">
        <v>37</v>
      </c>
      <c r="AX190" s="12" t="s">
        <v>84</v>
      </c>
      <c r="AY190" s="149" t="s">
        <v>149</v>
      </c>
    </row>
    <row r="191" spans="2:65" s="1" customFormat="1" ht="21.75" customHeight="1">
      <c r="B191" s="31"/>
      <c r="C191" s="127" t="s">
        <v>589</v>
      </c>
      <c r="D191" s="127" t="s">
        <v>152</v>
      </c>
      <c r="E191" s="128" t="s">
        <v>1260</v>
      </c>
      <c r="F191" s="129" t="s">
        <v>1261</v>
      </c>
      <c r="G191" s="130" t="s">
        <v>288</v>
      </c>
      <c r="H191" s="131">
        <v>12.614000000000001</v>
      </c>
      <c r="I191" s="132"/>
      <c r="J191" s="133">
        <f>ROUND(I191*H191,2)</f>
        <v>0</v>
      </c>
      <c r="K191" s="134"/>
      <c r="L191" s="31"/>
      <c r="M191" s="135" t="s">
        <v>19</v>
      </c>
      <c r="N191" s="136" t="s">
        <v>47</v>
      </c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AR191" s="139" t="s">
        <v>172</v>
      </c>
      <c r="AT191" s="139" t="s">
        <v>152</v>
      </c>
      <c r="AU191" s="139" t="s">
        <v>86</v>
      </c>
      <c r="AY191" s="16" t="s">
        <v>149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6" t="s">
        <v>84</v>
      </c>
      <c r="BK191" s="140">
        <f>ROUND(I191*H191,2)</f>
        <v>0</v>
      </c>
      <c r="BL191" s="16" t="s">
        <v>172</v>
      </c>
      <c r="BM191" s="139" t="s">
        <v>1262</v>
      </c>
    </row>
    <row r="192" spans="2:65" s="1" customFormat="1" ht="17.399999999999999">
      <c r="B192" s="31"/>
      <c r="D192" s="141" t="s">
        <v>157</v>
      </c>
      <c r="F192" s="142" t="s">
        <v>1263</v>
      </c>
      <c r="I192" s="143"/>
      <c r="L192" s="31"/>
      <c r="M192" s="144"/>
      <c r="T192" s="52"/>
      <c r="AT192" s="16" t="s">
        <v>157</v>
      </c>
      <c r="AU192" s="16" t="s">
        <v>86</v>
      </c>
    </row>
    <row r="193" spans="2:65" s="1" customFormat="1" ht="10.199999999999999">
      <c r="B193" s="31"/>
      <c r="D193" s="145" t="s">
        <v>158</v>
      </c>
      <c r="F193" s="146" t="s">
        <v>1264</v>
      </c>
      <c r="I193" s="143"/>
      <c r="L193" s="31"/>
      <c r="M193" s="144"/>
      <c r="T193" s="52"/>
      <c r="AT193" s="16" t="s">
        <v>158</v>
      </c>
      <c r="AU193" s="16" t="s">
        <v>86</v>
      </c>
    </row>
    <row r="194" spans="2:65" s="12" customFormat="1" ht="10.199999999999999">
      <c r="B194" s="148"/>
      <c r="D194" s="141" t="s">
        <v>234</v>
      </c>
      <c r="E194" s="149" t="s">
        <v>19</v>
      </c>
      <c r="F194" s="150" t="s">
        <v>1265</v>
      </c>
      <c r="H194" s="151">
        <v>12.614000000000001</v>
      </c>
      <c r="I194" s="152"/>
      <c r="L194" s="148"/>
      <c r="M194" s="153"/>
      <c r="T194" s="154"/>
      <c r="AT194" s="149" t="s">
        <v>234</v>
      </c>
      <c r="AU194" s="149" t="s">
        <v>86</v>
      </c>
      <c r="AV194" s="12" t="s">
        <v>86</v>
      </c>
      <c r="AW194" s="12" t="s">
        <v>37</v>
      </c>
      <c r="AX194" s="12" t="s">
        <v>84</v>
      </c>
      <c r="AY194" s="149" t="s">
        <v>149</v>
      </c>
    </row>
    <row r="195" spans="2:65" s="1" customFormat="1" ht="21.75" customHeight="1">
      <c r="B195" s="31"/>
      <c r="C195" s="127" t="s">
        <v>957</v>
      </c>
      <c r="D195" s="127" t="s">
        <v>152</v>
      </c>
      <c r="E195" s="128" t="s">
        <v>1266</v>
      </c>
      <c r="F195" s="129" t="s">
        <v>1267</v>
      </c>
      <c r="G195" s="130" t="s">
        <v>288</v>
      </c>
      <c r="H195" s="131">
        <v>17.82</v>
      </c>
      <c r="I195" s="132"/>
      <c r="J195" s="133">
        <f>ROUND(I195*H195,2)</f>
        <v>0</v>
      </c>
      <c r="K195" s="134"/>
      <c r="L195" s="31"/>
      <c r="M195" s="135" t="s">
        <v>19</v>
      </c>
      <c r="N195" s="136" t="s">
        <v>47</v>
      </c>
      <c r="P195" s="137">
        <f>O195*H195</f>
        <v>0</v>
      </c>
      <c r="Q195" s="137">
        <v>0</v>
      </c>
      <c r="R195" s="137">
        <f>Q195*H195</f>
        <v>0</v>
      </c>
      <c r="S195" s="137">
        <v>0</v>
      </c>
      <c r="T195" s="138">
        <f>S195*H195</f>
        <v>0</v>
      </c>
      <c r="AR195" s="139" t="s">
        <v>172</v>
      </c>
      <c r="AT195" s="139" t="s">
        <v>152</v>
      </c>
      <c r="AU195" s="139" t="s">
        <v>86</v>
      </c>
      <c r="AY195" s="16" t="s">
        <v>149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6" t="s">
        <v>84</v>
      </c>
      <c r="BK195" s="140">
        <f>ROUND(I195*H195,2)</f>
        <v>0</v>
      </c>
      <c r="BL195" s="16" t="s">
        <v>172</v>
      </c>
      <c r="BM195" s="139" t="s">
        <v>1268</v>
      </c>
    </row>
    <row r="196" spans="2:65" s="1" customFormat="1" ht="17.399999999999999">
      <c r="B196" s="31"/>
      <c r="D196" s="141" t="s">
        <v>157</v>
      </c>
      <c r="F196" s="142" t="s">
        <v>1269</v>
      </c>
      <c r="I196" s="143"/>
      <c r="L196" s="31"/>
      <c r="M196" s="144"/>
      <c r="T196" s="52"/>
      <c r="AT196" s="16" t="s">
        <v>157</v>
      </c>
      <c r="AU196" s="16" t="s">
        <v>86</v>
      </c>
    </row>
    <row r="197" spans="2:65" s="1" customFormat="1" ht="10.199999999999999">
      <c r="B197" s="31"/>
      <c r="D197" s="145" t="s">
        <v>158</v>
      </c>
      <c r="F197" s="146" t="s">
        <v>1270</v>
      </c>
      <c r="I197" s="143"/>
      <c r="L197" s="31"/>
      <c r="M197" s="144"/>
      <c r="T197" s="52"/>
      <c r="AT197" s="16" t="s">
        <v>158</v>
      </c>
      <c r="AU197" s="16" t="s">
        <v>86</v>
      </c>
    </row>
    <row r="198" spans="2:65" s="12" customFormat="1" ht="10.199999999999999">
      <c r="B198" s="148"/>
      <c r="D198" s="141" t="s">
        <v>234</v>
      </c>
      <c r="E198" s="149" t="s">
        <v>19</v>
      </c>
      <c r="F198" s="150" t="s">
        <v>1271</v>
      </c>
      <c r="H198" s="151">
        <v>17.82</v>
      </c>
      <c r="I198" s="152"/>
      <c r="L198" s="148"/>
      <c r="M198" s="153"/>
      <c r="T198" s="154"/>
      <c r="AT198" s="149" t="s">
        <v>234</v>
      </c>
      <c r="AU198" s="149" t="s">
        <v>86</v>
      </c>
      <c r="AV198" s="12" t="s">
        <v>86</v>
      </c>
      <c r="AW198" s="12" t="s">
        <v>37</v>
      </c>
      <c r="AX198" s="12" t="s">
        <v>84</v>
      </c>
      <c r="AY198" s="149" t="s">
        <v>149</v>
      </c>
    </row>
    <row r="199" spans="2:65" s="1" customFormat="1" ht="33" customHeight="1">
      <c r="B199" s="31"/>
      <c r="C199" s="127" t="s">
        <v>254</v>
      </c>
      <c r="D199" s="127" t="s">
        <v>152</v>
      </c>
      <c r="E199" s="128" t="s">
        <v>882</v>
      </c>
      <c r="F199" s="129" t="s">
        <v>883</v>
      </c>
      <c r="G199" s="130" t="s">
        <v>288</v>
      </c>
      <c r="H199" s="131">
        <v>12.87</v>
      </c>
      <c r="I199" s="132"/>
      <c r="J199" s="133">
        <f>ROUND(I199*H199,2)</f>
        <v>0</v>
      </c>
      <c r="K199" s="134"/>
      <c r="L199" s="31"/>
      <c r="M199" s="135" t="s">
        <v>19</v>
      </c>
      <c r="N199" s="136" t="s">
        <v>47</v>
      </c>
      <c r="P199" s="137">
        <f>O199*H199</f>
        <v>0</v>
      </c>
      <c r="Q199" s="137">
        <v>0</v>
      </c>
      <c r="R199" s="137">
        <f>Q199*H199</f>
        <v>0</v>
      </c>
      <c r="S199" s="137">
        <v>0</v>
      </c>
      <c r="T199" s="138">
        <f>S199*H199</f>
        <v>0</v>
      </c>
      <c r="AR199" s="139" t="s">
        <v>172</v>
      </c>
      <c r="AT199" s="139" t="s">
        <v>152</v>
      </c>
      <c r="AU199" s="139" t="s">
        <v>86</v>
      </c>
      <c r="AY199" s="16" t="s">
        <v>149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6" t="s">
        <v>84</v>
      </c>
      <c r="BK199" s="140">
        <f>ROUND(I199*H199,2)</f>
        <v>0</v>
      </c>
      <c r="BL199" s="16" t="s">
        <v>172</v>
      </c>
      <c r="BM199" s="139" t="s">
        <v>1272</v>
      </c>
    </row>
    <row r="200" spans="2:65" s="1" customFormat="1" ht="26.1">
      <c r="B200" s="31"/>
      <c r="D200" s="141" t="s">
        <v>157</v>
      </c>
      <c r="F200" s="142" t="s">
        <v>885</v>
      </c>
      <c r="I200" s="143"/>
      <c r="L200" s="31"/>
      <c r="M200" s="144"/>
      <c r="T200" s="52"/>
      <c r="AT200" s="16" t="s">
        <v>157</v>
      </c>
      <c r="AU200" s="16" t="s">
        <v>86</v>
      </c>
    </row>
    <row r="201" spans="2:65" s="1" customFormat="1" ht="10.199999999999999">
      <c r="B201" s="31"/>
      <c r="D201" s="145" t="s">
        <v>158</v>
      </c>
      <c r="F201" s="146" t="s">
        <v>886</v>
      </c>
      <c r="I201" s="143"/>
      <c r="L201" s="31"/>
      <c r="M201" s="144"/>
      <c r="T201" s="52"/>
      <c r="AT201" s="16" t="s">
        <v>158</v>
      </c>
      <c r="AU201" s="16" t="s">
        <v>86</v>
      </c>
    </row>
    <row r="202" spans="2:65" s="1" customFormat="1" ht="27">
      <c r="B202" s="31"/>
      <c r="D202" s="141" t="s">
        <v>160</v>
      </c>
      <c r="F202" s="147" t="s">
        <v>887</v>
      </c>
      <c r="I202" s="143"/>
      <c r="L202" s="31"/>
      <c r="M202" s="144"/>
      <c r="T202" s="52"/>
      <c r="AT202" s="16" t="s">
        <v>160</v>
      </c>
      <c r="AU202" s="16" t="s">
        <v>86</v>
      </c>
    </row>
    <row r="203" spans="2:65" s="12" customFormat="1" ht="10.199999999999999">
      <c r="B203" s="148"/>
      <c r="D203" s="141" t="s">
        <v>234</v>
      </c>
      <c r="E203" s="149" t="s">
        <v>19</v>
      </c>
      <c r="F203" s="150" t="s">
        <v>1273</v>
      </c>
      <c r="H203" s="151">
        <v>12.87</v>
      </c>
      <c r="I203" s="152"/>
      <c r="L203" s="148"/>
      <c r="M203" s="153"/>
      <c r="T203" s="154"/>
      <c r="AT203" s="149" t="s">
        <v>234</v>
      </c>
      <c r="AU203" s="149" t="s">
        <v>86</v>
      </c>
      <c r="AV203" s="12" t="s">
        <v>86</v>
      </c>
      <c r="AW203" s="12" t="s">
        <v>37</v>
      </c>
      <c r="AX203" s="12" t="s">
        <v>76</v>
      </c>
      <c r="AY203" s="149" t="s">
        <v>149</v>
      </c>
    </row>
    <row r="204" spans="2:65" s="13" customFormat="1" ht="10.199999999999999">
      <c r="B204" s="158"/>
      <c r="D204" s="141" t="s">
        <v>234</v>
      </c>
      <c r="E204" s="159" t="s">
        <v>19</v>
      </c>
      <c r="F204" s="160" t="s">
        <v>299</v>
      </c>
      <c r="H204" s="161">
        <v>12.87</v>
      </c>
      <c r="I204" s="162"/>
      <c r="L204" s="158"/>
      <c r="M204" s="163"/>
      <c r="T204" s="164"/>
      <c r="AT204" s="159" t="s">
        <v>234</v>
      </c>
      <c r="AU204" s="159" t="s">
        <v>86</v>
      </c>
      <c r="AV204" s="13" t="s">
        <v>172</v>
      </c>
      <c r="AW204" s="13" t="s">
        <v>37</v>
      </c>
      <c r="AX204" s="13" t="s">
        <v>84</v>
      </c>
      <c r="AY204" s="159" t="s">
        <v>149</v>
      </c>
    </row>
    <row r="205" spans="2:65" s="1" customFormat="1" ht="24.15" customHeight="1">
      <c r="B205" s="31"/>
      <c r="C205" s="127" t="s">
        <v>262</v>
      </c>
      <c r="D205" s="127" t="s">
        <v>152</v>
      </c>
      <c r="E205" s="128" t="s">
        <v>904</v>
      </c>
      <c r="F205" s="129" t="s">
        <v>905</v>
      </c>
      <c r="G205" s="130" t="s">
        <v>288</v>
      </c>
      <c r="H205" s="131">
        <v>12.741</v>
      </c>
      <c r="I205" s="132"/>
      <c r="J205" s="133">
        <f>ROUND(I205*H205,2)</f>
        <v>0</v>
      </c>
      <c r="K205" s="134"/>
      <c r="L205" s="31"/>
      <c r="M205" s="135" t="s">
        <v>19</v>
      </c>
      <c r="N205" s="136" t="s">
        <v>47</v>
      </c>
      <c r="P205" s="137">
        <f>O205*H205</f>
        <v>0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AR205" s="139" t="s">
        <v>172</v>
      </c>
      <c r="AT205" s="139" t="s">
        <v>152</v>
      </c>
      <c r="AU205" s="139" t="s">
        <v>86</v>
      </c>
      <c r="AY205" s="16" t="s">
        <v>149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6" t="s">
        <v>84</v>
      </c>
      <c r="BK205" s="140">
        <f>ROUND(I205*H205,2)</f>
        <v>0</v>
      </c>
      <c r="BL205" s="16" t="s">
        <v>172</v>
      </c>
      <c r="BM205" s="139" t="s">
        <v>1274</v>
      </c>
    </row>
    <row r="206" spans="2:65" s="1" customFormat="1" ht="17.399999999999999">
      <c r="B206" s="31"/>
      <c r="D206" s="141" t="s">
        <v>157</v>
      </c>
      <c r="F206" s="142" t="s">
        <v>907</v>
      </c>
      <c r="I206" s="143"/>
      <c r="L206" s="31"/>
      <c r="M206" s="144"/>
      <c r="T206" s="52"/>
      <c r="AT206" s="16" t="s">
        <v>157</v>
      </c>
      <c r="AU206" s="16" t="s">
        <v>86</v>
      </c>
    </row>
    <row r="207" spans="2:65" s="1" customFormat="1" ht="10.199999999999999">
      <c r="B207" s="31"/>
      <c r="D207" s="145" t="s">
        <v>158</v>
      </c>
      <c r="F207" s="146" t="s">
        <v>908</v>
      </c>
      <c r="I207" s="143"/>
      <c r="L207" s="31"/>
      <c r="M207" s="144"/>
      <c r="T207" s="52"/>
      <c r="AT207" s="16" t="s">
        <v>158</v>
      </c>
      <c r="AU207" s="16" t="s">
        <v>86</v>
      </c>
    </row>
    <row r="208" spans="2:65" s="1" customFormat="1" ht="27">
      <c r="B208" s="31"/>
      <c r="D208" s="141" t="s">
        <v>160</v>
      </c>
      <c r="F208" s="147" t="s">
        <v>909</v>
      </c>
      <c r="I208" s="143"/>
      <c r="L208" s="31"/>
      <c r="M208" s="144"/>
      <c r="T208" s="52"/>
      <c r="AT208" s="16" t="s">
        <v>160</v>
      </c>
      <c r="AU208" s="16" t="s">
        <v>86</v>
      </c>
    </row>
    <row r="209" spans="2:65" s="12" customFormat="1" ht="10.199999999999999">
      <c r="B209" s="148"/>
      <c r="D209" s="141" t="s">
        <v>234</v>
      </c>
      <c r="E209" s="149" t="s">
        <v>19</v>
      </c>
      <c r="F209" s="150" t="s">
        <v>1259</v>
      </c>
      <c r="H209" s="151">
        <v>12.741</v>
      </c>
      <c r="I209" s="152"/>
      <c r="L209" s="148"/>
      <c r="M209" s="153"/>
      <c r="T209" s="154"/>
      <c r="AT209" s="149" t="s">
        <v>234</v>
      </c>
      <c r="AU209" s="149" t="s">
        <v>86</v>
      </c>
      <c r="AV209" s="12" t="s">
        <v>86</v>
      </c>
      <c r="AW209" s="12" t="s">
        <v>37</v>
      </c>
      <c r="AX209" s="12" t="s">
        <v>76</v>
      </c>
      <c r="AY209" s="149" t="s">
        <v>149</v>
      </c>
    </row>
    <row r="210" spans="2:65" s="13" customFormat="1" ht="10.199999999999999">
      <c r="B210" s="158"/>
      <c r="D210" s="141" t="s">
        <v>234</v>
      </c>
      <c r="E210" s="159" t="s">
        <v>19</v>
      </c>
      <c r="F210" s="160" t="s">
        <v>299</v>
      </c>
      <c r="H210" s="161">
        <v>12.741</v>
      </c>
      <c r="I210" s="162"/>
      <c r="L210" s="158"/>
      <c r="M210" s="163"/>
      <c r="T210" s="164"/>
      <c r="AT210" s="159" t="s">
        <v>234</v>
      </c>
      <c r="AU210" s="159" t="s">
        <v>86</v>
      </c>
      <c r="AV210" s="13" t="s">
        <v>172</v>
      </c>
      <c r="AW210" s="13" t="s">
        <v>37</v>
      </c>
      <c r="AX210" s="13" t="s">
        <v>84</v>
      </c>
      <c r="AY210" s="159" t="s">
        <v>149</v>
      </c>
    </row>
    <row r="211" spans="2:65" s="1" customFormat="1" ht="24.15" customHeight="1">
      <c r="B211" s="31"/>
      <c r="C211" s="127" t="s">
        <v>7</v>
      </c>
      <c r="D211" s="127" t="s">
        <v>152</v>
      </c>
      <c r="E211" s="128" t="s">
        <v>910</v>
      </c>
      <c r="F211" s="129" t="s">
        <v>911</v>
      </c>
      <c r="G211" s="130" t="s">
        <v>288</v>
      </c>
      <c r="H211" s="131">
        <v>12.87</v>
      </c>
      <c r="I211" s="132"/>
      <c r="J211" s="133">
        <f>ROUND(I211*H211,2)</f>
        <v>0</v>
      </c>
      <c r="K211" s="134"/>
      <c r="L211" s="31"/>
      <c r="M211" s="135" t="s">
        <v>19</v>
      </c>
      <c r="N211" s="136" t="s">
        <v>47</v>
      </c>
      <c r="P211" s="137">
        <f>O211*H211</f>
        <v>0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AR211" s="139" t="s">
        <v>172</v>
      </c>
      <c r="AT211" s="139" t="s">
        <v>152</v>
      </c>
      <c r="AU211" s="139" t="s">
        <v>86</v>
      </c>
      <c r="AY211" s="16" t="s">
        <v>149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6" t="s">
        <v>84</v>
      </c>
      <c r="BK211" s="140">
        <f>ROUND(I211*H211,2)</f>
        <v>0</v>
      </c>
      <c r="BL211" s="16" t="s">
        <v>172</v>
      </c>
      <c r="BM211" s="139" t="s">
        <v>1275</v>
      </c>
    </row>
    <row r="212" spans="2:65" s="1" customFormat="1" ht="17.399999999999999">
      <c r="B212" s="31"/>
      <c r="D212" s="141" t="s">
        <v>157</v>
      </c>
      <c r="F212" s="142" t="s">
        <v>913</v>
      </c>
      <c r="I212" s="143"/>
      <c r="L212" s="31"/>
      <c r="M212" s="144"/>
      <c r="T212" s="52"/>
      <c r="AT212" s="16" t="s">
        <v>157</v>
      </c>
      <c r="AU212" s="16" t="s">
        <v>86</v>
      </c>
    </row>
    <row r="213" spans="2:65" s="1" customFormat="1" ht="10.199999999999999">
      <c r="B213" s="31"/>
      <c r="D213" s="145" t="s">
        <v>158</v>
      </c>
      <c r="F213" s="146" t="s">
        <v>914</v>
      </c>
      <c r="I213" s="143"/>
      <c r="L213" s="31"/>
      <c r="M213" s="144"/>
      <c r="T213" s="52"/>
      <c r="AT213" s="16" t="s">
        <v>158</v>
      </c>
      <c r="AU213" s="16" t="s">
        <v>86</v>
      </c>
    </row>
    <row r="214" spans="2:65" s="1" customFormat="1" ht="27">
      <c r="B214" s="31"/>
      <c r="D214" s="141" t="s">
        <v>160</v>
      </c>
      <c r="F214" s="147" t="s">
        <v>915</v>
      </c>
      <c r="I214" s="143"/>
      <c r="L214" s="31"/>
      <c r="M214" s="144"/>
      <c r="T214" s="52"/>
      <c r="AT214" s="16" t="s">
        <v>160</v>
      </c>
      <c r="AU214" s="16" t="s">
        <v>86</v>
      </c>
    </row>
    <row r="215" spans="2:65" s="12" customFormat="1" ht="10.199999999999999">
      <c r="B215" s="148"/>
      <c r="D215" s="141" t="s">
        <v>234</v>
      </c>
      <c r="E215" s="149" t="s">
        <v>19</v>
      </c>
      <c r="F215" s="150" t="s">
        <v>1273</v>
      </c>
      <c r="H215" s="151">
        <v>12.87</v>
      </c>
      <c r="I215" s="152"/>
      <c r="L215" s="148"/>
      <c r="M215" s="153"/>
      <c r="T215" s="154"/>
      <c r="AT215" s="149" t="s">
        <v>234</v>
      </c>
      <c r="AU215" s="149" t="s">
        <v>86</v>
      </c>
      <c r="AV215" s="12" t="s">
        <v>86</v>
      </c>
      <c r="AW215" s="12" t="s">
        <v>37</v>
      </c>
      <c r="AX215" s="12" t="s">
        <v>76</v>
      </c>
      <c r="AY215" s="149" t="s">
        <v>149</v>
      </c>
    </row>
    <row r="216" spans="2:65" s="13" customFormat="1" ht="10.199999999999999">
      <c r="B216" s="158"/>
      <c r="D216" s="141" t="s">
        <v>234</v>
      </c>
      <c r="E216" s="159" t="s">
        <v>19</v>
      </c>
      <c r="F216" s="160" t="s">
        <v>299</v>
      </c>
      <c r="H216" s="161">
        <v>12.87</v>
      </c>
      <c r="I216" s="162"/>
      <c r="L216" s="158"/>
      <c r="M216" s="163"/>
      <c r="T216" s="164"/>
      <c r="AT216" s="159" t="s">
        <v>234</v>
      </c>
      <c r="AU216" s="159" t="s">
        <v>86</v>
      </c>
      <c r="AV216" s="13" t="s">
        <v>172</v>
      </c>
      <c r="AW216" s="13" t="s">
        <v>37</v>
      </c>
      <c r="AX216" s="13" t="s">
        <v>84</v>
      </c>
      <c r="AY216" s="159" t="s">
        <v>149</v>
      </c>
    </row>
    <row r="217" spans="2:65" s="1" customFormat="1" ht="33" customHeight="1">
      <c r="B217" s="31"/>
      <c r="C217" s="127" t="s">
        <v>438</v>
      </c>
      <c r="D217" s="127" t="s">
        <v>152</v>
      </c>
      <c r="E217" s="128" t="s">
        <v>916</v>
      </c>
      <c r="F217" s="129" t="s">
        <v>917</v>
      </c>
      <c r="G217" s="130" t="s">
        <v>288</v>
      </c>
      <c r="H217" s="131">
        <v>13</v>
      </c>
      <c r="I217" s="132"/>
      <c r="J217" s="133">
        <f>ROUND(I217*H217,2)</f>
        <v>0</v>
      </c>
      <c r="K217" s="134"/>
      <c r="L217" s="31"/>
      <c r="M217" s="135" t="s">
        <v>19</v>
      </c>
      <c r="N217" s="136" t="s">
        <v>47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AR217" s="139" t="s">
        <v>172</v>
      </c>
      <c r="AT217" s="139" t="s">
        <v>152</v>
      </c>
      <c r="AU217" s="139" t="s">
        <v>86</v>
      </c>
      <c r="AY217" s="16" t="s">
        <v>149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6" t="s">
        <v>84</v>
      </c>
      <c r="BK217" s="140">
        <f>ROUND(I217*H217,2)</f>
        <v>0</v>
      </c>
      <c r="BL217" s="16" t="s">
        <v>172</v>
      </c>
      <c r="BM217" s="139" t="s">
        <v>1276</v>
      </c>
    </row>
    <row r="218" spans="2:65" s="1" customFormat="1" ht="26.1">
      <c r="B218" s="31"/>
      <c r="D218" s="141" t="s">
        <v>157</v>
      </c>
      <c r="F218" s="142" t="s">
        <v>919</v>
      </c>
      <c r="I218" s="143"/>
      <c r="L218" s="31"/>
      <c r="M218" s="144"/>
      <c r="T218" s="52"/>
      <c r="AT218" s="16" t="s">
        <v>157</v>
      </c>
      <c r="AU218" s="16" t="s">
        <v>86</v>
      </c>
    </row>
    <row r="219" spans="2:65" s="1" customFormat="1" ht="10.199999999999999">
      <c r="B219" s="31"/>
      <c r="D219" s="145" t="s">
        <v>158</v>
      </c>
      <c r="F219" s="146" t="s">
        <v>920</v>
      </c>
      <c r="I219" s="143"/>
      <c r="L219" s="31"/>
      <c r="M219" s="144"/>
      <c r="T219" s="52"/>
      <c r="AT219" s="16" t="s">
        <v>158</v>
      </c>
      <c r="AU219" s="16" t="s">
        <v>86</v>
      </c>
    </row>
    <row r="220" spans="2:65" s="1" customFormat="1" ht="27">
      <c r="B220" s="31"/>
      <c r="D220" s="141" t="s">
        <v>160</v>
      </c>
      <c r="F220" s="147" t="s">
        <v>921</v>
      </c>
      <c r="I220" s="143"/>
      <c r="L220" s="31"/>
      <c r="M220" s="144"/>
      <c r="T220" s="52"/>
      <c r="AT220" s="16" t="s">
        <v>160</v>
      </c>
      <c r="AU220" s="16" t="s">
        <v>86</v>
      </c>
    </row>
    <row r="221" spans="2:65" s="12" customFormat="1" ht="10.199999999999999">
      <c r="B221" s="148"/>
      <c r="D221" s="141" t="s">
        <v>234</v>
      </c>
      <c r="E221" s="149" t="s">
        <v>19</v>
      </c>
      <c r="F221" s="150" t="s">
        <v>1277</v>
      </c>
      <c r="H221" s="151">
        <v>13</v>
      </c>
      <c r="I221" s="152"/>
      <c r="L221" s="148"/>
      <c r="M221" s="153"/>
      <c r="T221" s="154"/>
      <c r="AT221" s="149" t="s">
        <v>234</v>
      </c>
      <c r="AU221" s="149" t="s">
        <v>86</v>
      </c>
      <c r="AV221" s="12" t="s">
        <v>86</v>
      </c>
      <c r="AW221" s="12" t="s">
        <v>37</v>
      </c>
      <c r="AX221" s="12" t="s">
        <v>76</v>
      </c>
      <c r="AY221" s="149" t="s">
        <v>149</v>
      </c>
    </row>
    <row r="222" spans="2:65" s="13" customFormat="1" ht="10.199999999999999">
      <c r="B222" s="158"/>
      <c r="D222" s="141" t="s">
        <v>234</v>
      </c>
      <c r="E222" s="159" t="s">
        <v>19</v>
      </c>
      <c r="F222" s="160" t="s">
        <v>299</v>
      </c>
      <c r="H222" s="161">
        <v>13</v>
      </c>
      <c r="I222" s="162"/>
      <c r="L222" s="158"/>
      <c r="M222" s="163"/>
      <c r="T222" s="164"/>
      <c r="AT222" s="159" t="s">
        <v>234</v>
      </c>
      <c r="AU222" s="159" t="s">
        <v>86</v>
      </c>
      <c r="AV222" s="13" t="s">
        <v>172</v>
      </c>
      <c r="AW222" s="13" t="s">
        <v>37</v>
      </c>
      <c r="AX222" s="13" t="s">
        <v>84</v>
      </c>
      <c r="AY222" s="159" t="s">
        <v>149</v>
      </c>
    </row>
    <row r="223" spans="2:65" s="1" customFormat="1" ht="24.15" customHeight="1">
      <c r="B223" s="31"/>
      <c r="C223" s="127" t="s">
        <v>964</v>
      </c>
      <c r="D223" s="127" t="s">
        <v>152</v>
      </c>
      <c r="E223" s="128" t="s">
        <v>1278</v>
      </c>
      <c r="F223" s="129" t="s">
        <v>1279</v>
      </c>
      <c r="G223" s="130" t="s">
        <v>288</v>
      </c>
      <c r="H223" s="131">
        <v>18</v>
      </c>
      <c r="I223" s="132"/>
      <c r="J223" s="133">
        <f>ROUND(I223*H223,2)</f>
        <v>0</v>
      </c>
      <c r="K223" s="134"/>
      <c r="L223" s="31"/>
      <c r="M223" s="135" t="s">
        <v>19</v>
      </c>
      <c r="N223" s="136" t="s">
        <v>47</v>
      </c>
      <c r="P223" s="137">
        <f>O223*H223</f>
        <v>0</v>
      </c>
      <c r="Q223" s="137">
        <v>9.8000000000000004E-2</v>
      </c>
      <c r="R223" s="137">
        <f>Q223*H223</f>
        <v>1.764</v>
      </c>
      <c r="S223" s="137">
        <v>0</v>
      </c>
      <c r="T223" s="138">
        <f>S223*H223</f>
        <v>0</v>
      </c>
      <c r="AR223" s="139" t="s">
        <v>172</v>
      </c>
      <c r="AT223" s="139" t="s">
        <v>152</v>
      </c>
      <c r="AU223" s="139" t="s">
        <v>86</v>
      </c>
      <c r="AY223" s="16" t="s">
        <v>149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6" t="s">
        <v>84</v>
      </c>
      <c r="BK223" s="140">
        <f>ROUND(I223*H223,2)</f>
        <v>0</v>
      </c>
      <c r="BL223" s="16" t="s">
        <v>172</v>
      </c>
      <c r="BM223" s="139" t="s">
        <v>1280</v>
      </c>
    </row>
    <row r="224" spans="2:65" s="1" customFormat="1" ht="34.799999999999997">
      <c r="B224" s="31"/>
      <c r="D224" s="141" t="s">
        <v>157</v>
      </c>
      <c r="F224" s="142" t="s">
        <v>1281</v>
      </c>
      <c r="I224" s="143"/>
      <c r="L224" s="31"/>
      <c r="M224" s="144"/>
      <c r="T224" s="52"/>
      <c r="AT224" s="16" t="s">
        <v>157</v>
      </c>
      <c r="AU224" s="16" t="s">
        <v>86</v>
      </c>
    </row>
    <row r="225" spans="2:65" s="1" customFormat="1" ht="10.199999999999999">
      <c r="B225" s="31"/>
      <c r="D225" s="145" t="s">
        <v>158</v>
      </c>
      <c r="F225" s="146" t="s">
        <v>1282</v>
      </c>
      <c r="I225" s="143"/>
      <c r="L225" s="31"/>
      <c r="M225" s="144"/>
      <c r="T225" s="52"/>
      <c r="AT225" s="16" t="s">
        <v>158</v>
      </c>
      <c r="AU225" s="16" t="s">
        <v>86</v>
      </c>
    </row>
    <row r="226" spans="2:65" s="1" customFormat="1" ht="16.5" customHeight="1">
      <c r="B226" s="31"/>
      <c r="C226" s="169" t="s">
        <v>970</v>
      </c>
      <c r="D226" s="169" t="s">
        <v>683</v>
      </c>
      <c r="E226" s="170" t="s">
        <v>984</v>
      </c>
      <c r="F226" s="171" t="s">
        <v>985</v>
      </c>
      <c r="G226" s="172" t="s">
        <v>288</v>
      </c>
      <c r="H226" s="173">
        <v>18.54</v>
      </c>
      <c r="I226" s="174"/>
      <c r="J226" s="175">
        <f>ROUND(I226*H226,2)</f>
        <v>0</v>
      </c>
      <c r="K226" s="176"/>
      <c r="L226" s="177"/>
      <c r="M226" s="178" t="s">
        <v>19</v>
      </c>
      <c r="N226" s="179" t="s">
        <v>47</v>
      </c>
      <c r="P226" s="137">
        <f>O226*H226</f>
        <v>0</v>
      </c>
      <c r="Q226" s="137">
        <v>2.7E-2</v>
      </c>
      <c r="R226" s="137">
        <f>Q226*H226</f>
        <v>0.50058000000000002</v>
      </c>
      <c r="S226" s="137">
        <v>0</v>
      </c>
      <c r="T226" s="138">
        <f>S226*H226</f>
        <v>0</v>
      </c>
      <c r="AR226" s="139" t="s">
        <v>194</v>
      </c>
      <c r="AT226" s="139" t="s">
        <v>683</v>
      </c>
      <c r="AU226" s="139" t="s">
        <v>86</v>
      </c>
      <c r="AY226" s="16" t="s">
        <v>149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6" t="s">
        <v>84</v>
      </c>
      <c r="BK226" s="140">
        <f>ROUND(I226*H226,2)</f>
        <v>0</v>
      </c>
      <c r="BL226" s="16" t="s">
        <v>172</v>
      </c>
      <c r="BM226" s="139" t="s">
        <v>1283</v>
      </c>
    </row>
    <row r="227" spans="2:65" s="1" customFormat="1" ht="10.199999999999999">
      <c r="B227" s="31"/>
      <c r="D227" s="141" t="s">
        <v>157</v>
      </c>
      <c r="F227" s="142" t="s">
        <v>985</v>
      </c>
      <c r="I227" s="143"/>
      <c r="L227" s="31"/>
      <c r="M227" s="144"/>
      <c r="T227" s="52"/>
      <c r="AT227" s="16" t="s">
        <v>157</v>
      </c>
      <c r="AU227" s="16" t="s">
        <v>86</v>
      </c>
    </row>
    <row r="228" spans="2:65" s="12" customFormat="1" ht="10.199999999999999">
      <c r="B228" s="148"/>
      <c r="D228" s="141" t="s">
        <v>234</v>
      </c>
      <c r="E228" s="149" t="s">
        <v>19</v>
      </c>
      <c r="F228" s="150" t="s">
        <v>1284</v>
      </c>
      <c r="H228" s="151">
        <v>18</v>
      </c>
      <c r="I228" s="152"/>
      <c r="L228" s="148"/>
      <c r="M228" s="153"/>
      <c r="T228" s="154"/>
      <c r="AT228" s="149" t="s">
        <v>234</v>
      </c>
      <c r="AU228" s="149" t="s">
        <v>86</v>
      </c>
      <c r="AV228" s="12" t="s">
        <v>86</v>
      </c>
      <c r="AW228" s="12" t="s">
        <v>37</v>
      </c>
      <c r="AX228" s="12" t="s">
        <v>84</v>
      </c>
      <c r="AY228" s="149" t="s">
        <v>149</v>
      </c>
    </row>
    <row r="229" spans="2:65" s="12" customFormat="1" ht="10.199999999999999">
      <c r="B229" s="148"/>
      <c r="D229" s="141" t="s">
        <v>234</v>
      </c>
      <c r="F229" s="150" t="s">
        <v>1285</v>
      </c>
      <c r="H229" s="151">
        <v>18.54</v>
      </c>
      <c r="I229" s="152"/>
      <c r="L229" s="148"/>
      <c r="M229" s="153"/>
      <c r="T229" s="154"/>
      <c r="AT229" s="149" t="s">
        <v>234</v>
      </c>
      <c r="AU229" s="149" t="s">
        <v>86</v>
      </c>
      <c r="AV229" s="12" t="s">
        <v>86</v>
      </c>
      <c r="AW229" s="12" t="s">
        <v>4</v>
      </c>
      <c r="AX229" s="12" t="s">
        <v>84</v>
      </c>
      <c r="AY229" s="149" t="s">
        <v>149</v>
      </c>
    </row>
    <row r="230" spans="2:65" s="11" customFormat="1" ht="22.8" customHeight="1">
      <c r="B230" s="115"/>
      <c r="D230" s="116" t="s">
        <v>75</v>
      </c>
      <c r="E230" s="125" t="s">
        <v>200</v>
      </c>
      <c r="F230" s="125" t="s">
        <v>456</v>
      </c>
      <c r="I230" s="118"/>
      <c r="J230" s="126">
        <f>BK230</f>
        <v>0</v>
      </c>
      <c r="L230" s="115"/>
      <c r="M230" s="120"/>
      <c r="P230" s="121">
        <f>SUM(P231:P247)</f>
        <v>0</v>
      </c>
      <c r="R230" s="121">
        <f>SUM(R231:R247)</f>
        <v>1.6104778019999999</v>
      </c>
      <c r="T230" s="122">
        <f>SUM(T231:T247)</f>
        <v>0</v>
      </c>
      <c r="AR230" s="116" t="s">
        <v>84</v>
      </c>
      <c r="AT230" s="123" t="s">
        <v>75</v>
      </c>
      <c r="AU230" s="123" t="s">
        <v>84</v>
      </c>
      <c r="AY230" s="116" t="s">
        <v>149</v>
      </c>
      <c r="BK230" s="124">
        <f>SUM(BK231:BK247)</f>
        <v>0</v>
      </c>
    </row>
    <row r="231" spans="2:65" s="1" customFormat="1" ht="33" customHeight="1">
      <c r="B231" s="31"/>
      <c r="C231" s="127" t="s">
        <v>471</v>
      </c>
      <c r="D231" s="127" t="s">
        <v>152</v>
      </c>
      <c r="E231" s="128" t="s">
        <v>1132</v>
      </c>
      <c r="F231" s="129" t="s">
        <v>1133</v>
      </c>
      <c r="G231" s="130" t="s">
        <v>396</v>
      </c>
      <c r="H231" s="131">
        <v>4.5999999999999996</v>
      </c>
      <c r="I231" s="132"/>
      <c r="J231" s="133">
        <f>ROUND(I231*H231,2)</f>
        <v>0</v>
      </c>
      <c r="K231" s="134"/>
      <c r="L231" s="31"/>
      <c r="M231" s="135" t="s">
        <v>19</v>
      </c>
      <c r="N231" s="136" t="s">
        <v>47</v>
      </c>
      <c r="P231" s="137">
        <f>O231*H231</f>
        <v>0</v>
      </c>
      <c r="Q231" s="137">
        <v>0.15539952000000001</v>
      </c>
      <c r="R231" s="137">
        <f>Q231*H231</f>
        <v>0.71483779199999997</v>
      </c>
      <c r="S231" s="137">
        <v>0</v>
      </c>
      <c r="T231" s="138">
        <f>S231*H231</f>
        <v>0</v>
      </c>
      <c r="AR231" s="139" t="s">
        <v>172</v>
      </c>
      <c r="AT231" s="139" t="s">
        <v>152</v>
      </c>
      <c r="AU231" s="139" t="s">
        <v>86</v>
      </c>
      <c r="AY231" s="16" t="s">
        <v>149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6" t="s">
        <v>84</v>
      </c>
      <c r="BK231" s="140">
        <f>ROUND(I231*H231,2)</f>
        <v>0</v>
      </c>
      <c r="BL231" s="16" t="s">
        <v>172</v>
      </c>
      <c r="BM231" s="139" t="s">
        <v>1286</v>
      </c>
    </row>
    <row r="232" spans="2:65" s="1" customFormat="1" ht="26.1">
      <c r="B232" s="31"/>
      <c r="D232" s="141" t="s">
        <v>157</v>
      </c>
      <c r="F232" s="142" t="s">
        <v>1135</v>
      </c>
      <c r="I232" s="143"/>
      <c r="L232" s="31"/>
      <c r="M232" s="144"/>
      <c r="T232" s="52"/>
      <c r="AT232" s="16" t="s">
        <v>157</v>
      </c>
      <c r="AU232" s="16" t="s">
        <v>86</v>
      </c>
    </row>
    <row r="233" spans="2:65" s="1" customFormat="1" ht="10.199999999999999">
      <c r="B233" s="31"/>
      <c r="D233" s="145" t="s">
        <v>158</v>
      </c>
      <c r="F233" s="146" t="s">
        <v>1136</v>
      </c>
      <c r="I233" s="143"/>
      <c r="L233" s="31"/>
      <c r="M233" s="144"/>
      <c r="T233" s="52"/>
      <c r="AT233" s="16" t="s">
        <v>158</v>
      </c>
      <c r="AU233" s="16" t="s">
        <v>86</v>
      </c>
    </row>
    <row r="234" spans="2:65" s="12" customFormat="1" ht="10.199999999999999">
      <c r="B234" s="148"/>
      <c r="D234" s="141" t="s">
        <v>234</v>
      </c>
      <c r="E234" s="149" t="s">
        <v>19</v>
      </c>
      <c r="F234" s="150" t="s">
        <v>1287</v>
      </c>
      <c r="H234" s="151">
        <v>4.5999999999999996</v>
      </c>
      <c r="I234" s="152"/>
      <c r="L234" s="148"/>
      <c r="M234" s="153"/>
      <c r="T234" s="154"/>
      <c r="AT234" s="149" t="s">
        <v>234</v>
      </c>
      <c r="AU234" s="149" t="s">
        <v>86</v>
      </c>
      <c r="AV234" s="12" t="s">
        <v>86</v>
      </c>
      <c r="AW234" s="12" t="s">
        <v>37</v>
      </c>
      <c r="AX234" s="12" t="s">
        <v>84</v>
      </c>
      <c r="AY234" s="149" t="s">
        <v>149</v>
      </c>
    </row>
    <row r="235" spans="2:65" s="1" customFormat="1" ht="16.5" customHeight="1">
      <c r="B235" s="31"/>
      <c r="C235" s="169" t="s">
        <v>477</v>
      </c>
      <c r="D235" s="169" t="s">
        <v>683</v>
      </c>
      <c r="E235" s="170" t="s">
        <v>1138</v>
      </c>
      <c r="F235" s="171" t="s">
        <v>1139</v>
      </c>
      <c r="G235" s="172" t="s">
        <v>396</v>
      </c>
      <c r="H235" s="173">
        <v>4.6920000000000002</v>
      </c>
      <c r="I235" s="174"/>
      <c r="J235" s="175">
        <f>ROUND(I235*H235,2)</f>
        <v>0</v>
      </c>
      <c r="K235" s="176"/>
      <c r="L235" s="177"/>
      <c r="M235" s="178" t="s">
        <v>19</v>
      </c>
      <c r="N235" s="179" t="s">
        <v>47</v>
      </c>
      <c r="P235" s="137">
        <f>O235*H235</f>
        <v>0</v>
      </c>
      <c r="Q235" s="137">
        <v>0.04</v>
      </c>
      <c r="R235" s="137">
        <f>Q235*H235</f>
        <v>0.18768000000000001</v>
      </c>
      <c r="S235" s="137">
        <v>0</v>
      </c>
      <c r="T235" s="138">
        <f>S235*H235</f>
        <v>0</v>
      </c>
      <c r="AR235" s="139" t="s">
        <v>194</v>
      </c>
      <c r="AT235" s="139" t="s">
        <v>683</v>
      </c>
      <c r="AU235" s="139" t="s">
        <v>86</v>
      </c>
      <c r="AY235" s="16" t="s">
        <v>149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6" t="s">
        <v>84</v>
      </c>
      <c r="BK235" s="140">
        <f>ROUND(I235*H235,2)</f>
        <v>0</v>
      </c>
      <c r="BL235" s="16" t="s">
        <v>172</v>
      </c>
      <c r="BM235" s="139" t="s">
        <v>1288</v>
      </c>
    </row>
    <row r="236" spans="2:65" s="1" customFormat="1" ht="10.199999999999999">
      <c r="B236" s="31"/>
      <c r="D236" s="141" t="s">
        <v>157</v>
      </c>
      <c r="F236" s="142" t="s">
        <v>1139</v>
      </c>
      <c r="I236" s="143"/>
      <c r="L236" s="31"/>
      <c r="M236" s="144"/>
      <c r="T236" s="52"/>
      <c r="AT236" s="16" t="s">
        <v>157</v>
      </c>
      <c r="AU236" s="16" t="s">
        <v>86</v>
      </c>
    </row>
    <row r="237" spans="2:65" s="1" customFormat="1" ht="27">
      <c r="B237" s="31"/>
      <c r="D237" s="141" t="s">
        <v>160</v>
      </c>
      <c r="F237" s="147" t="s">
        <v>1141</v>
      </c>
      <c r="I237" s="143"/>
      <c r="L237" s="31"/>
      <c r="M237" s="144"/>
      <c r="T237" s="52"/>
      <c r="AT237" s="16" t="s">
        <v>160</v>
      </c>
      <c r="AU237" s="16" t="s">
        <v>86</v>
      </c>
    </row>
    <row r="238" spans="2:65" s="12" customFormat="1" ht="10.199999999999999">
      <c r="B238" s="148"/>
      <c r="D238" s="141" t="s">
        <v>234</v>
      </c>
      <c r="E238" s="149" t="s">
        <v>19</v>
      </c>
      <c r="F238" s="150" t="s">
        <v>1289</v>
      </c>
      <c r="H238" s="151">
        <v>4.5999999999999996</v>
      </c>
      <c r="I238" s="152"/>
      <c r="L238" s="148"/>
      <c r="M238" s="153"/>
      <c r="T238" s="154"/>
      <c r="AT238" s="149" t="s">
        <v>234</v>
      </c>
      <c r="AU238" s="149" t="s">
        <v>86</v>
      </c>
      <c r="AV238" s="12" t="s">
        <v>86</v>
      </c>
      <c r="AW238" s="12" t="s">
        <v>37</v>
      </c>
      <c r="AX238" s="12" t="s">
        <v>84</v>
      </c>
      <c r="AY238" s="149" t="s">
        <v>149</v>
      </c>
    </row>
    <row r="239" spans="2:65" s="12" customFormat="1" ht="10.199999999999999">
      <c r="B239" s="148"/>
      <c r="D239" s="141" t="s">
        <v>234</v>
      </c>
      <c r="F239" s="150" t="s">
        <v>1290</v>
      </c>
      <c r="H239" s="151">
        <v>4.6920000000000002</v>
      </c>
      <c r="I239" s="152"/>
      <c r="L239" s="148"/>
      <c r="M239" s="153"/>
      <c r="T239" s="154"/>
      <c r="AT239" s="149" t="s">
        <v>234</v>
      </c>
      <c r="AU239" s="149" t="s">
        <v>86</v>
      </c>
      <c r="AV239" s="12" t="s">
        <v>86</v>
      </c>
      <c r="AW239" s="12" t="s">
        <v>4</v>
      </c>
      <c r="AX239" s="12" t="s">
        <v>84</v>
      </c>
      <c r="AY239" s="149" t="s">
        <v>149</v>
      </c>
    </row>
    <row r="240" spans="2:65" s="1" customFormat="1" ht="24.15" customHeight="1">
      <c r="B240" s="31"/>
      <c r="C240" s="127" t="s">
        <v>498</v>
      </c>
      <c r="D240" s="127" t="s">
        <v>152</v>
      </c>
      <c r="E240" s="128" t="s">
        <v>1174</v>
      </c>
      <c r="F240" s="129" t="s">
        <v>1175</v>
      </c>
      <c r="G240" s="130" t="s">
        <v>396</v>
      </c>
      <c r="H240" s="131">
        <v>2.2999999999999998</v>
      </c>
      <c r="I240" s="132"/>
      <c r="J240" s="133">
        <f>ROUND(I240*H240,2)</f>
        <v>0</v>
      </c>
      <c r="K240" s="134"/>
      <c r="L240" s="31"/>
      <c r="M240" s="135" t="s">
        <v>19</v>
      </c>
      <c r="N240" s="136" t="s">
        <v>47</v>
      </c>
      <c r="P240" s="137">
        <f>O240*H240</f>
        <v>0</v>
      </c>
      <c r="Q240" s="137">
        <v>0.29220869999999999</v>
      </c>
      <c r="R240" s="137">
        <f>Q240*H240</f>
        <v>0.67208000999999995</v>
      </c>
      <c r="S240" s="137">
        <v>0</v>
      </c>
      <c r="T240" s="138">
        <f>S240*H240</f>
        <v>0</v>
      </c>
      <c r="AR240" s="139" t="s">
        <v>172</v>
      </c>
      <c r="AT240" s="139" t="s">
        <v>152</v>
      </c>
      <c r="AU240" s="139" t="s">
        <v>86</v>
      </c>
      <c r="AY240" s="16" t="s">
        <v>149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6" t="s">
        <v>84</v>
      </c>
      <c r="BK240" s="140">
        <f>ROUND(I240*H240,2)</f>
        <v>0</v>
      </c>
      <c r="BL240" s="16" t="s">
        <v>172</v>
      </c>
      <c r="BM240" s="139" t="s">
        <v>1291</v>
      </c>
    </row>
    <row r="241" spans="2:65" s="1" customFormat="1" ht="17.399999999999999">
      <c r="B241" s="31"/>
      <c r="D241" s="141" t="s">
        <v>157</v>
      </c>
      <c r="F241" s="142" t="s">
        <v>1177</v>
      </c>
      <c r="I241" s="143"/>
      <c r="L241" s="31"/>
      <c r="M241" s="144"/>
      <c r="T241" s="52"/>
      <c r="AT241" s="16" t="s">
        <v>157</v>
      </c>
      <c r="AU241" s="16" t="s">
        <v>86</v>
      </c>
    </row>
    <row r="242" spans="2:65" s="1" customFormat="1" ht="10.199999999999999">
      <c r="B242" s="31"/>
      <c r="D242" s="145" t="s">
        <v>158</v>
      </c>
      <c r="F242" s="146" t="s">
        <v>1178</v>
      </c>
      <c r="I242" s="143"/>
      <c r="L242" s="31"/>
      <c r="M242" s="144"/>
      <c r="T242" s="52"/>
      <c r="AT242" s="16" t="s">
        <v>158</v>
      </c>
      <c r="AU242" s="16" t="s">
        <v>86</v>
      </c>
    </row>
    <row r="243" spans="2:65" s="12" customFormat="1" ht="10.199999999999999">
      <c r="B243" s="148"/>
      <c r="D243" s="141" t="s">
        <v>234</v>
      </c>
      <c r="E243" s="149" t="s">
        <v>19</v>
      </c>
      <c r="F243" s="150" t="s">
        <v>1251</v>
      </c>
      <c r="H243" s="151">
        <v>2.2999999999999998</v>
      </c>
      <c r="I243" s="152"/>
      <c r="L243" s="148"/>
      <c r="M243" s="153"/>
      <c r="T243" s="154"/>
      <c r="AT243" s="149" t="s">
        <v>234</v>
      </c>
      <c r="AU243" s="149" t="s">
        <v>86</v>
      </c>
      <c r="AV243" s="12" t="s">
        <v>86</v>
      </c>
      <c r="AW243" s="12" t="s">
        <v>37</v>
      </c>
      <c r="AX243" s="12" t="s">
        <v>84</v>
      </c>
      <c r="AY243" s="149" t="s">
        <v>149</v>
      </c>
    </row>
    <row r="244" spans="2:65" s="1" customFormat="1" ht="24.15" customHeight="1">
      <c r="B244" s="31"/>
      <c r="C244" s="169" t="s">
        <v>508</v>
      </c>
      <c r="D244" s="169" t="s">
        <v>683</v>
      </c>
      <c r="E244" s="170" t="s">
        <v>1180</v>
      </c>
      <c r="F244" s="171" t="s">
        <v>1181</v>
      </c>
      <c r="G244" s="172" t="s">
        <v>396</v>
      </c>
      <c r="H244" s="173">
        <v>2.2999999999999998</v>
      </c>
      <c r="I244" s="174"/>
      <c r="J244" s="175">
        <f>ROUND(I244*H244,2)</f>
        <v>0</v>
      </c>
      <c r="K244" s="176"/>
      <c r="L244" s="177"/>
      <c r="M244" s="178" t="s">
        <v>19</v>
      </c>
      <c r="N244" s="179" t="s">
        <v>47</v>
      </c>
      <c r="P244" s="137">
        <f>O244*H244</f>
        <v>0</v>
      </c>
      <c r="Q244" s="137">
        <v>1.5599999999999999E-2</v>
      </c>
      <c r="R244" s="137">
        <f>Q244*H244</f>
        <v>3.5879999999999995E-2</v>
      </c>
      <c r="S244" s="137">
        <v>0</v>
      </c>
      <c r="T244" s="138">
        <f>S244*H244</f>
        <v>0</v>
      </c>
      <c r="AR244" s="139" t="s">
        <v>194</v>
      </c>
      <c r="AT244" s="139" t="s">
        <v>683</v>
      </c>
      <c r="AU244" s="139" t="s">
        <v>86</v>
      </c>
      <c r="AY244" s="16" t="s">
        <v>149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6" t="s">
        <v>84</v>
      </c>
      <c r="BK244" s="140">
        <f>ROUND(I244*H244,2)</f>
        <v>0</v>
      </c>
      <c r="BL244" s="16" t="s">
        <v>172</v>
      </c>
      <c r="BM244" s="139" t="s">
        <v>1292</v>
      </c>
    </row>
    <row r="245" spans="2:65" s="1" customFormat="1" ht="10.199999999999999">
      <c r="B245" s="31"/>
      <c r="D245" s="141" t="s">
        <v>157</v>
      </c>
      <c r="F245" s="142" t="s">
        <v>1181</v>
      </c>
      <c r="I245" s="143"/>
      <c r="L245" s="31"/>
      <c r="M245" s="144"/>
      <c r="T245" s="52"/>
      <c r="AT245" s="16" t="s">
        <v>157</v>
      </c>
      <c r="AU245" s="16" t="s">
        <v>86</v>
      </c>
    </row>
    <row r="246" spans="2:65" s="1" customFormat="1" ht="18">
      <c r="B246" s="31"/>
      <c r="D246" s="141" t="s">
        <v>160</v>
      </c>
      <c r="F246" s="147" t="s">
        <v>798</v>
      </c>
      <c r="I246" s="143"/>
      <c r="L246" s="31"/>
      <c r="M246" s="144"/>
      <c r="T246" s="52"/>
      <c r="AT246" s="16" t="s">
        <v>160</v>
      </c>
      <c r="AU246" s="16" t="s">
        <v>86</v>
      </c>
    </row>
    <row r="247" spans="2:65" s="12" customFormat="1" ht="10.199999999999999">
      <c r="B247" s="148"/>
      <c r="D247" s="141" t="s">
        <v>234</v>
      </c>
      <c r="E247" s="149" t="s">
        <v>19</v>
      </c>
      <c r="F247" s="150" t="s">
        <v>1251</v>
      </c>
      <c r="H247" s="151">
        <v>2.2999999999999998</v>
      </c>
      <c r="I247" s="152"/>
      <c r="L247" s="148"/>
      <c r="M247" s="153"/>
      <c r="T247" s="154"/>
      <c r="AT247" s="149" t="s">
        <v>234</v>
      </c>
      <c r="AU247" s="149" t="s">
        <v>86</v>
      </c>
      <c r="AV247" s="12" t="s">
        <v>86</v>
      </c>
      <c r="AW247" s="12" t="s">
        <v>37</v>
      </c>
      <c r="AX247" s="12" t="s">
        <v>84</v>
      </c>
      <c r="AY247" s="149" t="s">
        <v>149</v>
      </c>
    </row>
    <row r="248" spans="2:65" s="11" customFormat="1" ht="22.8" customHeight="1">
      <c r="B248" s="115"/>
      <c r="D248" s="116" t="s">
        <v>75</v>
      </c>
      <c r="E248" s="125" t="s">
        <v>569</v>
      </c>
      <c r="F248" s="125" t="s">
        <v>570</v>
      </c>
      <c r="I248" s="118"/>
      <c r="J248" s="126">
        <f>BK248</f>
        <v>0</v>
      </c>
      <c r="L248" s="115"/>
      <c r="M248" s="120"/>
      <c r="P248" s="121">
        <f>SUM(P249:P255)</f>
        <v>0</v>
      </c>
      <c r="R248" s="121">
        <f>SUM(R249:R255)</f>
        <v>0</v>
      </c>
      <c r="T248" s="122">
        <f>SUM(T249:T255)</f>
        <v>0</v>
      </c>
      <c r="AR248" s="116" t="s">
        <v>84</v>
      </c>
      <c r="AT248" s="123" t="s">
        <v>75</v>
      </c>
      <c r="AU248" s="123" t="s">
        <v>84</v>
      </c>
      <c r="AY248" s="116" t="s">
        <v>149</v>
      </c>
      <c r="BK248" s="124">
        <f>SUM(BK249:BK255)</f>
        <v>0</v>
      </c>
    </row>
    <row r="249" spans="2:65" s="1" customFormat="1" ht="33" customHeight="1">
      <c r="B249" s="31"/>
      <c r="C249" s="127" t="s">
        <v>535</v>
      </c>
      <c r="D249" s="127" t="s">
        <v>152</v>
      </c>
      <c r="E249" s="128" t="s">
        <v>572</v>
      </c>
      <c r="F249" s="129" t="s">
        <v>573</v>
      </c>
      <c r="G249" s="130" t="s">
        <v>511</v>
      </c>
      <c r="H249" s="131">
        <v>38.051000000000002</v>
      </c>
      <c r="I249" s="132"/>
      <c r="J249" s="133">
        <f>ROUND(I249*H249,2)</f>
        <v>0</v>
      </c>
      <c r="K249" s="134"/>
      <c r="L249" s="31"/>
      <c r="M249" s="135" t="s">
        <v>19</v>
      </c>
      <c r="N249" s="136" t="s">
        <v>47</v>
      </c>
      <c r="P249" s="137">
        <f>O249*H249</f>
        <v>0</v>
      </c>
      <c r="Q249" s="137">
        <v>0</v>
      </c>
      <c r="R249" s="137">
        <f>Q249*H249</f>
        <v>0</v>
      </c>
      <c r="S249" s="137">
        <v>0</v>
      </c>
      <c r="T249" s="138">
        <f>S249*H249</f>
        <v>0</v>
      </c>
      <c r="AR249" s="139" t="s">
        <v>172</v>
      </c>
      <c r="AT249" s="139" t="s">
        <v>152</v>
      </c>
      <c r="AU249" s="139" t="s">
        <v>86</v>
      </c>
      <c r="AY249" s="16" t="s">
        <v>149</v>
      </c>
      <c r="BE249" s="140">
        <f>IF(N249="základní",J249,0)</f>
        <v>0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6" t="s">
        <v>84</v>
      </c>
      <c r="BK249" s="140">
        <f>ROUND(I249*H249,2)</f>
        <v>0</v>
      </c>
      <c r="BL249" s="16" t="s">
        <v>172</v>
      </c>
      <c r="BM249" s="139" t="s">
        <v>1293</v>
      </c>
    </row>
    <row r="250" spans="2:65" s="1" customFormat="1" ht="26.1">
      <c r="B250" s="31"/>
      <c r="D250" s="141" t="s">
        <v>157</v>
      </c>
      <c r="F250" s="142" t="s">
        <v>575</v>
      </c>
      <c r="I250" s="143"/>
      <c r="L250" s="31"/>
      <c r="M250" s="144"/>
      <c r="T250" s="52"/>
      <c r="AT250" s="16" t="s">
        <v>157</v>
      </c>
      <c r="AU250" s="16" t="s">
        <v>86</v>
      </c>
    </row>
    <row r="251" spans="2:65" s="1" customFormat="1" ht="10.199999999999999">
      <c r="B251" s="31"/>
      <c r="D251" s="145" t="s">
        <v>158</v>
      </c>
      <c r="F251" s="146" t="s">
        <v>576</v>
      </c>
      <c r="I251" s="143"/>
      <c r="L251" s="31"/>
      <c r="M251" s="144"/>
      <c r="T251" s="52"/>
      <c r="AT251" s="16" t="s">
        <v>158</v>
      </c>
      <c r="AU251" s="16" t="s">
        <v>86</v>
      </c>
    </row>
    <row r="252" spans="2:65" s="1" customFormat="1" ht="33" customHeight="1">
      <c r="B252" s="31"/>
      <c r="C252" s="127" t="s">
        <v>543</v>
      </c>
      <c r="D252" s="127" t="s">
        <v>152</v>
      </c>
      <c r="E252" s="128" t="s">
        <v>578</v>
      </c>
      <c r="F252" s="129" t="s">
        <v>579</v>
      </c>
      <c r="G252" s="130" t="s">
        <v>511</v>
      </c>
      <c r="H252" s="131">
        <v>38.051000000000002</v>
      </c>
      <c r="I252" s="132"/>
      <c r="J252" s="133">
        <f>ROUND(I252*H252,2)</f>
        <v>0</v>
      </c>
      <c r="K252" s="134"/>
      <c r="L252" s="31"/>
      <c r="M252" s="135" t="s">
        <v>19</v>
      </c>
      <c r="N252" s="136" t="s">
        <v>47</v>
      </c>
      <c r="P252" s="137">
        <f>O252*H252</f>
        <v>0</v>
      </c>
      <c r="Q252" s="137">
        <v>0</v>
      </c>
      <c r="R252" s="137">
        <f>Q252*H252</f>
        <v>0</v>
      </c>
      <c r="S252" s="137">
        <v>0</v>
      </c>
      <c r="T252" s="138">
        <f>S252*H252</f>
        <v>0</v>
      </c>
      <c r="AR252" s="139" t="s">
        <v>172</v>
      </c>
      <c r="AT252" s="139" t="s">
        <v>152</v>
      </c>
      <c r="AU252" s="139" t="s">
        <v>86</v>
      </c>
      <c r="AY252" s="16" t="s">
        <v>149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6" t="s">
        <v>84</v>
      </c>
      <c r="BK252" s="140">
        <f>ROUND(I252*H252,2)</f>
        <v>0</v>
      </c>
      <c r="BL252" s="16" t="s">
        <v>172</v>
      </c>
      <c r="BM252" s="139" t="s">
        <v>1294</v>
      </c>
    </row>
    <row r="253" spans="2:65" s="1" customFormat="1" ht="26.1">
      <c r="B253" s="31"/>
      <c r="D253" s="141" t="s">
        <v>157</v>
      </c>
      <c r="F253" s="142" t="s">
        <v>581</v>
      </c>
      <c r="I253" s="143"/>
      <c r="L253" s="31"/>
      <c r="M253" s="144"/>
      <c r="T253" s="52"/>
      <c r="AT253" s="16" t="s">
        <v>157</v>
      </c>
      <c r="AU253" s="16" t="s">
        <v>86</v>
      </c>
    </row>
    <row r="254" spans="2:65" s="1" customFormat="1" ht="10.199999999999999">
      <c r="B254" s="31"/>
      <c r="D254" s="145" t="s">
        <v>158</v>
      </c>
      <c r="F254" s="146" t="s">
        <v>582</v>
      </c>
      <c r="I254" s="143"/>
      <c r="L254" s="31"/>
      <c r="M254" s="144"/>
      <c r="T254" s="52"/>
      <c r="AT254" s="16" t="s">
        <v>158</v>
      </c>
      <c r="AU254" s="16" t="s">
        <v>86</v>
      </c>
    </row>
    <row r="255" spans="2:65" s="1" customFormat="1" ht="18">
      <c r="B255" s="31"/>
      <c r="D255" s="141" t="s">
        <v>160</v>
      </c>
      <c r="F255" s="147" t="s">
        <v>583</v>
      </c>
      <c r="I255" s="143"/>
      <c r="L255" s="31"/>
      <c r="M255" s="155"/>
      <c r="N255" s="156"/>
      <c r="O255" s="156"/>
      <c r="P255" s="156"/>
      <c r="Q255" s="156"/>
      <c r="R255" s="156"/>
      <c r="S255" s="156"/>
      <c r="T255" s="157"/>
      <c r="AT255" s="16" t="s">
        <v>160</v>
      </c>
      <c r="AU255" s="16" t="s">
        <v>86</v>
      </c>
    </row>
    <row r="256" spans="2:65" s="1" customFormat="1" ht="7" customHeight="1">
      <c r="B256" s="40"/>
      <c r="C256" s="41"/>
      <c r="D256" s="41"/>
      <c r="E256" s="41"/>
      <c r="F256" s="41"/>
      <c r="G256" s="41"/>
      <c r="H256" s="41"/>
      <c r="I256" s="41"/>
      <c r="J256" s="41"/>
      <c r="K256" s="41"/>
      <c r="L256" s="31"/>
    </row>
  </sheetData>
  <sheetProtection algorithmName="SHA-512" hashValue="6pTmLjj2oqqdXI/2XEYJiP9AGG58Wg/qhfGmocK/PCxIPnggP35WFUWTQZaPEopVZtHA2vjOdvasD4X03x99Pg==" saltValue="PAzSilJlCGQMbdNxBAxzZiRSE0hE7+Ci/dpVg0Ok0d/o6f3P01ZQfruwIUt6vUaCjH3Ujoi7Hv36tLHcJvW7pw==" spinCount="100000" sheet="1" objects="1" scenarios="1" formatColumns="0" formatRows="0" autoFilter="0"/>
  <autoFilter ref="C85:K255" xr:uid="{00000000-0009-0000-0000-000005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500-000000000000}"/>
    <hyperlink ref="F95" r:id="rId2" xr:uid="{00000000-0004-0000-0500-000001000000}"/>
    <hyperlink ref="F99" r:id="rId3" xr:uid="{00000000-0004-0000-0500-000002000000}"/>
    <hyperlink ref="F106" r:id="rId4" xr:uid="{00000000-0004-0000-0500-000003000000}"/>
    <hyperlink ref="F112" r:id="rId5" xr:uid="{00000000-0004-0000-0500-000004000000}"/>
    <hyperlink ref="F125" r:id="rId6" xr:uid="{00000000-0004-0000-0500-000005000000}"/>
    <hyperlink ref="F132" r:id="rId7" xr:uid="{00000000-0004-0000-0500-000006000000}"/>
    <hyperlink ref="F140" r:id="rId8" xr:uid="{00000000-0004-0000-0500-000007000000}"/>
    <hyperlink ref="F151" r:id="rId9" xr:uid="{00000000-0004-0000-0500-000008000000}"/>
    <hyperlink ref="F158" r:id="rId10" xr:uid="{00000000-0004-0000-0500-000009000000}"/>
    <hyperlink ref="F177" r:id="rId11" xr:uid="{00000000-0004-0000-0500-00000A000000}"/>
    <hyperlink ref="F183" r:id="rId12" xr:uid="{00000000-0004-0000-0500-00000B000000}"/>
    <hyperlink ref="F189" r:id="rId13" xr:uid="{00000000-0004-0000-0500-00000C000000}"/>
    <hyperlink ref="F193" r:id="rId14" xr:uid="{00000000-0004-0000-0500-00000D000000}"/>
    <hyperlink ref="F197" r:id="rId15" xr:uid="{00000000-0004-0000-0500-00000E000000}"/>
    <hyperlink ref="F201" r:id="rId16" xr:uid="{00000000-0004-0000-0500-00000F000000}"/>
    <hyperlink ref="F207" r:id="rId17" xr:uid="{00000000-0004-0000-0500-000010000000}"/>
    <hyperlink ref="F213" r:id="rId18" xr:uid="{00000000-0004-0000-0500-000011000000}"/>
    <hyperlink ref="F219" r:id="rId19" xr:uid="{00000000-0004-0000-0500-000012000000}"/>
    <hyperlink ref="F225" r:id="rId20" xr:uid="{00000000-0004-0000-0500-000013000000}"/>
    <hyperlink ref="F233" r:id="rId21" xr:uid="{00000000-0004-0000-0500-000014000000}"/>
    <hyperlink ref="F242" r:id="rId22" xr:uid="{00000000-0004-0000-0500-000015000000}"/>
    <hyperlink ref="F251" r:id="rId23" xr:uid="{00000000-0004-0000-0500-000016000000}"/>
    <hyperlink ref="F254" r:id="rId24" xr:uid="{00000000-0004-0000-0500-00001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88"/>
  <sheetViews>
    <sheetView showGridLines="0" workbookViewId="0"/>
  </sheetViews>
  <sheetFormatPr defaultRowHeight="14.4"/>
  <cols>
    <col min="1" max="1" width="8.33203125" customWidth="1"/>
    <col min="2" max="2" width="1.1992187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101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>
      <c r="B4" s="19"/>
      <c r="D4" s="20" t="s">
        <v>120</v>
      </c>
      <c r="L4" s="19"/>
      <c r="M4" s="84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Stavební úprava prostoru mezi tř. 17. listopadu a ulicí Nedbalovou v Karviné</v>
      </c>
      <c r="F7" s="236"/>
      <c r="G7" s="236"/>
      <c r="H7" s="236"/>
      <c r="L7" s="19"/>
    </row>
    <row r="8" spans="2:46" s="1" customFormat="1" ht="12" customHeight="1">
      <c r="B8" s="31"/>
      <c r="D8" s="26" t="s">
        <v>121</v>
      </c>
      <c r="L8" s="31"/>
    </row>
    <row r="9" spans="2:46" s="1" customFormat="1" ht="16.5" customHeight="1">
      <c r="B9" s="31"/>
      <c r="E9" s="202" t="s">
        <v>1295</v>
      </c>
      <c r="F9" s="237"/>
      <c r="G9" s="237"/>
      <c r="H9" s="237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14. 4. 2022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8" t="str">
        <f>'Rekapitulace stavby'!E14</f>
        <v>Vyplň údaj</v>
      </c>
      <c r="F18" s="208"/>
      <c r="G18" s="208"/>
      <c r="H18" s="208"/>
      <c r="I18" s="26" t="s">
        <v>29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3" t="s">
        <v>19</v>
      </c>
      <c r="F27" s="213"/>
      <c r="G27" s="213"/>
      <c r="H27" s="213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5" customHeight="1">
      <c r="B30" s="31"/>
      <c r="D30" s="86" t="s">
        <v>42</v>
      </c>
      <c r="J30" s="62">
        <f>ROUND(J84,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7">
        <f>ROUND((SUM(BE84:BE187)),  2)</f>
        <v>0</v>
      </c>
      <c r="I33" s="88">
        <v>0.21</v>
      </c>
      <c r="J33" s="87">
        <f>ROUND(((SUM(BE84:BE187))*I33),  2)</f>
        <v>0</v>
      </c>
      <c r="L33" s="31"/>
    </row>
    <row r="34" spans="2:12" s="1" customFormat="1" ht="14.4" customHeight="1">
      <c r="B34" s="31"/>
      <c r="E34" s="26" t="s">
        <v>48</v>
      </c>
      <c r="F34" s="87">
        <f>ROUND((SUM(BF84:BF187)),  2)</f>
        <v>0</v>
      </c>
      <c r="I34" s="88">
        <v>0.15</v>
      </c>
      <c r="J34" s="87">
        <f>ROUND(((SUM(BF84:BF187))*I34),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7">
        <f>ROUND((SUM(BG84:BG187)),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7">
        <f>ROUND((SUM(BH84:BH187)),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7">
        <f>ROUND((SUM(BI84:BI187)),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hidden="1" customHeight="1">
      <c r="B45" s="31"/>
      <c r="C45" s="20" t="s">
        <v>123</v>
      </c>
      <c r="L45" s="31"/>
    </row>
    <row r="46" spans="2:12" s="1" customFormat="1" ht="7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26.25" hidden="1" customHeight="1">
      <c r="B48" s="31"/>
      <c r="E48" s="235" t="str">
        <f>E7</f>
        <v>Stavební úprava prostoru mezi tř. 17. listopadu a ulicí Nedbalovou v Karviné</v>
      </c>
      <c r="F48" s="236"/>
      <c r="G48" s="236"/>
      <c r="H48" s="236"/>
      <c r="L48" s="31"/>
    </row>
    <row r="49" spans="2:47" s="1" customFormat="1" ht="12" hidden="1" customHeight="1">
      <c r="B49" s="31"/>
      <c r="C49" s="26" t="s">
        <v>121</v>
      </c>
      <c r="L49" s="31"/>
    </row>
    <row r="50" spans="2:47" s="1" customFormat="1" ht="16.5" hidden="1" customHeight="1">
      <c r="B50" s="31"/>
      <c r="E50" s="202" t="str">
        <f>E9</f>
        <v>SO 801 - Vegetační úpravy</v>
      </c>
      <c r="F50" s="237"/>
      <c r="G50" s="237"/>
      <c r="H50" s="237"/>
      <c r="L50" s="31"/>
    </row>
    <row r="51" spans="2:47" s="1" customFormat="1" ht="7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>Karviná</v>
      </c>
      <c r="I52" s="26" t="s">
        <v>23</v>
      </c>
      <c r="J52" s="48" t="str">
        <f>IF(J12="","",J12)</f>
        <v>14. 4. 2022</v>
      </c>
      <c r="L52" s="31"/>
    </row>
    <row r="53" spans="2:47" s="1" customFormat="1" ht="7" hidden="1" customHeight="1">
      <c r="B53" s="31"/>
      <c r="L53" s="31"/>
    </row>
    <row r="54" spans="2:47" s="1" customFormat="1" ht="25.65" hidden="1" customHeight="1">
      <c r="B54" s="31"/>
      <c r="C54" s="26" t="s">
        <v>25</v>
      </c>
      <c r="F54" s="24" t="str">
        <f>E15</f>
        <v>Statutární město Karviná</v>
      </c>
      <c r="I54" s="26" t="s">
        <v>33</v>
      </c>
      <c r="J54" s="29" t="str">
        <f>E21</f>
        <v>Dopravoprojekt Ostrava a.s.</v>
      </c>
      <c r="L54" s="31"/>
    </row>
    <row r="55" spans="2:47" s="1" customFormat="1" ht="15.15" hidden="1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" hidden="1" customHeight="1">
      <c r="B56" s="31"/>
      <c r="L56" s="31"/>
    </row>
    <row r="57" spans="2:47" s="1" customFormat="1" ht="29.25" hidden="1" customHeight="1">
      <c r="B57" s="31"/>
      <c r="C57" s="95" t="s">
        <v>124</v>
      </c>
      <c r="D57" s="89"/>
      <c r="E57" s="89"/>
      <c r="F57" s="89"/>
      <c r="G57" s="89"/>
      <c r="H57" s="89"/>
      <c r="I57" s="89"/>
      <c r="J57" s="96" t="s">
        <v>125</v>
      </c>
      <c r="K57" s="89"/>
      <c r="L57" s="31"/>
    </row>
    <row r="58" spans="2:47" s="1" customFormat="1" ht="10.3" hidden="1" customHeight="1">
      <c r="B58" s="31"/>
      <c r="L58" s="31"/>
    </row>
    <row r="59" spans="2:47" s="1" customFormat="1" ht="22.8" hidden="1" customHeight="1">
      <c r="B59" s="31"/>
      <c r="C59" s="97" t="s">
        <v>74</v>
      </c>
      <c r="J59" s="62">
        <f>J84</f>
        <v>0</v>
      </c>
      <c r="L59" s="31"/>
      <c r="AU59" s="16" t="s">
        <v>126</v>
      </c>
    </row>
    <row r="60" spans="2:47" s="8" customFormat="1" ht="25" hidden="1" customHeight="1">
      <c r="B60" s="98"/>
      <c r="D60" s="99" t="s">
        <v>276</v>
      </c>
      <c r="E60" s="100"/>
      <c r="F60" s="100"/>
      <c r="G60" s="100"/>
      <c r="H60" s="100"/>
      <c r="I60" s="100"/>
      <c r="J60" s="101">
        <f>J85</f>
        <v>0</v>
      </c>
      <c r="L60" s="98"/>
    </row>
    <row r="61" spans="2:47" s="9" customFormat="1" ht="19.899999999999999" hidden="1" customHeight="1">
      <c r="B61" s="102"/>
      <c r="D61" s="103" t="s">
        <v>277</v>
      </c>
      <c r="E61" s="104"/>
      <c r="F61" s="104"/>
      <c r="G61" s="104"/>
      <c r="H61" s="104"/>
      <c r="I61" s="104"/>
      <c r="J61" s="105">
        <f>J86</f>
        <v>0</v>
      </c>
      <c r="L61" s="102"/>
    </row>
    <row r="62" spans="2:47" s="9" customFormat="1" ht="19.899999999999999" hidden="1" customHeight="1">
      <c r="B62" s="102"/>
      <c r="D62" s="103" t="s">
        <v>280</v>
      </c>
      <c r="E62" s="104"/>
      <c r="F62" s="104"/>
      <c r="G62" s="104"/>
      <c r="H62" s="104"/>
      <c r="I62" s="104"/>
      <c r="J62" s="105">
        <f>J170</f>
        <v>0</v>
      </c>
      <c r="L62" s="102"/>
    </row>
    <row r="63" spans="2:47" s="8" customFormat="1" ht="25" hidden="1" customHeight="1">
      <c r="B63" s="98"/>
      <c r="D63" s="99" t="s">
        <v>616</v>
      </c>
      <c r="E63" s="100"/>
      <c r="F63" s="100"/>
      <c r="G63" s="100"/>
      <c r="H63" s="100"/>
      <c r="I63" s="100"/>
      <c r="J63" s="101">
        <f>J178</f>
        <v>0</v>
      </c>
      <c r="L63" s="98"/>
    </row>
    <row r="64" spans="2:47" s="9" customFormat="1" ht="19.899999999999999" hidden="1" customHeight="1">
      <c r="B64" s="102"/>
      <c r="D64" s="103" t="s">
        <v>617</v>
      </c>
      <c r="E64" s="104"/>
      <c r="F64" s="104"/>
      <c r="G64" s="104"/>
      <c r="H64" s="104"/>
      <c r="I64" s="104"/>
      <c r="J64" s="105">
        <f>J179</f>
        <v>0</v>
      </c>
      <c r="L64" s="102"/>
    </row>
    <row r="65" spans="2:12" s="1" customFormat="1" ht="21.85" hidden="1" customHeight="1">
      <c r="B65" s="31"/>
      <c r="L65" s="31"/>
    </row>
    <row r="66" spans="2:12" s="1" customFormat="1" ht="7" hidden="1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31"/>
    </row>
    <row r="67" spans="2:12" ht="10.199999999999999" hidden="1"/>
    <row r="68" spans="2:12" ht="10.199999999999999" hidden="1"/>
    <row r="69" spans="2:12" ht="10.199999999999999" hidden="1"/>
    <row r="70" spans="2:12" s="1" customFormat="1" ht="7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1"/>
    </row>
    <row r="71" spans="2:12" s="1" customFormat="1" ht="25" customHeight="1">
      <c r="B71" s="31"/>
      <c r="C71" s="20" t="s">
        <v>133</v>
      </c>
      <c r="L71" s="31"/>
    </row>
    <row r="72" spans="2:12" s="1" customFormat="1" ht="7" customHeight="1">
      <c r="B72" s="31"/>
      <c r="L72" s="31"/>
    </row>
    <row r="73" spans="2:12" s="1" customFormat="1" ht="12" customHeight="1">
      <c r="B73" s="31"/>
      <c r="C73" s="26" t="s">
        <v>16</v>
      </c>
      <c r="L73" s="31"/>
    </row>
    <row r="74" spans="2:12" s="1" customFormat="1" ht="26.25" customHeight="1">
      <c r="B74" s="31"/>
      <c r="E74" s="235" t="str">
        <f>E7</f>
        <v>Stavební úprava prostoru mezi tř. 17. listopadu a ulicí Nedbalovou v Karviné</v>
      </c>
      <c r="F74" s="236"/>
      <c r="G74" s="236"/>
      <c r="H74" s="236"/>
      <c r="L74" s="31"/>
    </row>
    <row r="75" spans="2:12" s="1" customFormat="1" ht="12" customHeight="1">
      <c r="B75" s="31"/>
      <c r="C75" s="26" t="s">
        <v>121</v>
      </c>
      <c r="L75" s="31"/>
    </row>
    <row r="76" spans="2:12" s="1" customFormat="1" ht="16.5" customHeight="1">
      <c r="B76" s="31"/>
      <c r="E76" s="202" t="str">
        <f>E9</f>
        <v>SO 801 - Vegetační úpravy</v>
      </c>
      <c r="F76" s="237"/>
      <c r="G76" s="237"/>
      <c r="H76" s="237"/>
      <c r="L76" s="31"/>
    </row>
    <row r="77" spans="2:12" s="1" customFormat="1" ht="7" customHeight="1">
      <c r="B77" s="31"/>
      <c r="L77" s="31"/>
    </row>
    <row r="78" spans="2:12" s="1" customFormat="1" ht="12" customHeight="1">
      <c r="B78" s="31"/>
      <c r="C78" s="26" t="s">
        <v>21</v>
      </c>
      <c r="F78" s="24" t="str">
        <f>F12</f>
        <v>Karviná</v>
      </c>
      <c r="I78" s="26" t="s">
        <v>23</v>
      </c>
      <c r="J78" s="48" t="str">
        <f>IF(J12="","",J12)</f>
        <v>14. 4. 2022</v>
      </c>
      <c r="L78" s="31"/>
    </row>
    <row r="79" spans="2:12" s="1" customFormat="1" ht="7" customHeight="1">
      <c r="B79" s="31"/>
      <c r="L79" s="31"/>
    </row>
    <row r="80" spans="2:12" s="1" customFormat="1" ht="25.65" customHeight="1">
      <c r="B80" s="31"/>
      <c r="C80" s="26" t="s">
        <v>25</v>
      </c>
      <c r="F80" s="24" t="str">
        <f>E15</f>
        <v>Statutární město Karviná</v>
      </c>
      <c r="I80" s="26" t="s">
        <v>33</v>
      </c>
      <c r="J80" s="29" t="str">
        <f>E21</f>
        <v>Dopravoprojekt Ostrava a.s.</v>
      </c>
      <c r="L80" s="31"/>
    </row>
    <row r="81" spans="2:65" s="1" customFormat="1" ht="15.15" customHeight="1">
      <c r="B81" s="31"/>
      <c r="C81" s="26" t="s">
        <v>31</v>
      </c>
      <c r="F81" s="24" t="str">
        <f>IF(E18="","",E18)</f>
        <v>Vyplň údaj</v>
      </c>
      <c r="I81" s="26" t="s">
        <v>38</v>
      </c>
      <c r="J81" s="29" t="str">
        <f>E24</f>
        <v xml:space="preserve"> </v>
      </c>
      <c r="L81" s="31"/>
    </row>
    <row r="82" spans="2:65" s="1" customFormat="1" ht="10.3" customHeight="1">
      <c r="B82" s="31"/>
      <c r="L82" s="31"/>
    </row>
    <row r="83" spans="2:65" s="10" customFormat="1" ht="29.25" customHeight="1">
      <c r="B83" s="106"/>
      <c r="C83" s="107" t="s">
        <v>134</v>
      </c>
      <c r="D83" s="108" t="s">
        <v>61</v>
      </c>
      <c r="E83" s="108" t="s">
        <v>57</v>
      </c>
      <c r="F83" s="108" t="s">
        <v>58</v>
      </c>
      <c r="G83" s="108" t="s">
        <v>135</v>
      </c>
      <c r="H83" s="108" t="s">
        <v>136</v>
      </c>
      <c r="I83" s="108" t="s">
        <v>137</v>
      </c>
      <c r="J83" s="109" t="s">
        <v>125</v>
      </c>
      <c r="K83" s="110" t="s">
        <v>138</v>
      </c>
      <c r="L83" s="106"/>
      <c r="M83" s="55" t="s">
        <v>19</v>
      </c>
      <c r="N83" s="56" t="s">
        <v>46</v>
      </c>
      <c r="O83" s="56" t="s">
        <v>139</v>
      </c>
      <c r="P83" s="56" t="s">
        <v>140</v>
      </c>
      <c r="Q83" s="56" t="s">
        <v>141</v>
      </c>
      <c r="R83" s="56" t="s">
        <v>142</v>
      </c>
      <c r="S83" s="56" t="s">
        <v>143</v>
      </c>
      <c r="T83" s="57" t="s">
        <v>144</v>
      </c>
    </row>
    <row r="84" spans="2:65" s="1" customFormat="1" ht="22.8" customHeight="1">
      <c r="B84" s="31"/>
      <c r="C84" s="60" t="s">
        <v>145</v>
      </c>
      <c r="J84" s="111">
        <f>BK84</f>
        <v>0</v>
      </c>
      <c r="L84" s="31"/>
      <c r="M84" s="58"/>
      <c r="N84" s="49"/>
      <c r="O84" s="49"/>
      <c r="P84" s="112">
        <f>P85+P178</f>
        <v>0</v>
      </c>
      <c r="Q84" s="49"/>
      <c r="R84" s="112">
        <f>R85+R178</f>
        <v>385.43219538840003</v>
      </c>
      <c r="S84" s="49"/>
      <c r="T84" s="113">
        <f>T85+T178</f>
        <v>0</v>
      </c>
      <c r="AT84" s="16" t="s">
        <v>75</v>
      </c>
      <c r="AU84" s="16" t="s">
        <v>126</v>
      </c>
      <c r="BK84" s="114">
        <f>BK85+BK178</f>
        <v>0</v>
      </c>
    </row>
    <row r="85" spans="2:65" s="11" customFormat="1" ht="25.9" customHeight="1">
      <c r="B85" s="115"/>
      <c r="D85" s="116" t="s">
        <v>75</v>
      </c>
      <c r="E85" s="117" t="s">
        <v>283</v>
      </c>
      <c r="F85" s="117" t="s">
        <v>284</v>
      </c>
      <c r="I85" s="118"/>
      <c r="J85" s="119">
        <f>BK85</f>
        <v>0</v>
      </c>
      <c r="L85" s="115"/>
      <c r="M85" s="120"/>
      <c r="P85" s="121">
        <f>P86+P170</f>
        <v>0</v>
      </c>
      <c r="R85" s="121">
        <f>R86+R170</f>
        <v>9.9691953883999993</v>
      </c>
      <c r="T85" s="122">
        <f>T86+T170</f>
        <v>0</v>
      </c>
      <c r="AR85" s="116" t="s">
        <v>84</v>
      </c>
      <c r="AT85" s="123" t="s">
        <v>75</v>
      </c>
      <c r="AU85" s="123" t="s">
        <v>76</v>
      </c>
      <c r="AY85" s="116" t="s">
        <v>149</v>
      </c>
      <c r="BK85" s="124">
        <f>BK86+BK170</f>
        <v>0</v>
      </c>
    </row>
    <row r="86" spans="2:65" s="11" customFormat="1" ht="22.8" customHeight="1">
      <c r="B86" s="115"/>
      <c r="D86" s="116" t="s">
        <v>75</v>
      </c>
      <c r="E86" s="125" t="s">
        <v>84</v>
      </c>
      <c r="F86" s="125" t="s">
        <v>285</v>
      </c>
      <c r="I86" s="118"/>
      <c r="J86" s="126">
        <f>BK86</f>
        <v>0</v>
      </c>
      <c r="L86" s="115"/>
      <c r="M86" s="120"/>
      <c r="P86" s="121">
        <f>SUM(P87:P169)</f>
        <v>0</v>
      </c>
      <c r="R86" s="121">
        <f>SUM(R87:R169)</f>
        <v>9.9691953883999993</v>
      </c>
      <c r="T86" s="122">
        <f>SUM(T87:T169)</f>
        <v>0</v>
      </c>
      <c r="AR86" s="116" t="s">
        <v>84</v>
      </c>
      <c r="AT86" s="123" t="s">
        <v>75</v>
      </c>
      <c r="AU86" s="123" t="s">
        <v>84</v>
      </c>
      <c r="AY86" s="116" t="s">
        <v>149</v>
      </c>
      <c r="BK86" s="124">
        <f>SUM(BK87:BK169)</f>
        <v>0</v>
      </c>
    </row>
    <row r="87" spans="2:65" s="1" customFormat="1" ht="33" customHeight="1">
      <c r="B87" s="31"/>
      <c r="C87" s="127" t="s">
        <v>84</v>
      </c>
      <c r="D87" s="127" t="s">
        <v>152</v>
      </c>
      <c r="E87" s="128" t="s">
        <v>1296</v>
      </c>
      <c r="F87" s="129" t="s">
        <v>1297</v>
      </c>
      <c r="G87" s="130" t="s">
        <v>404</v>
      </c>
      <c r="H87" s="131">
        <v>209.48099999999999</v>
      </c>
      <c r="I87" s="132"/>
      <c r="J87" s="133">
        <f>ROUND(I87*H87,2)</f>
        <v>0</v>
      </c>
      <c r="K87" s="134"/>
      <c r="L87" s="31"/>
      <c r="M87" s="135" t="s">
        <v>19</v>
      </c>
      <c r="N87" s="136" t="s">
        <v>47</v>
      </c>
      <c r="P87" s="137">
        <f>O87*H87</f>
        <v>0</v>
      </c>
      <c r="Q87" s="137">
        <v>0</v>
      </c>
      <c r="R87" s="137">
        <f>Q87*H87</f>
        <v>0</v>
      </c>
      <c r="S87" s="137">
        <v>0</v>
      </c>
      <c r="T87" s="138">
        <f>S87*H87</f>
        <v>0</v>
      </c>
      <c r="AR87" s="139" t="s">
        <v>172</v>
      </c>
      <c r="AT87" s="139" t="s">
        <v>152</v>
      </c>
      <c r="AU87" s="139" t="s">
        <v>86</v>
      </c>
      <c r="AY87" s="16" t="s">
        <v>149</v>
      </c>
      <c r="BE87" s="140">
        <f>IF(N87="základní",J87,0)</f>
        <v>0</v>
      </c>
      <c r="BF87" s="140">
        <f>IF(N87="snížená",J87,0)</f>
        <v>0</v>
      </c>
      <c r="BG87" s="140">
        <f>IF(N87="zákl. přenesená",J87,0)</f>
        <v>0</v>
      </c>
      <c r="BH87" s="140">
        <f>IF(N87="sníž. přenesená",J87,0)</f>
        <v>0</v>
      </c>
      <c r="BI87" s="140">
        <f>IF(N87="nulová",J87,0)</f>
        <v>0</v>
      </c>
      <c r="BJ87" s="16" t="s">
        <v>84</v>
      </c>
      <c r="BK87" s="140">
        <f>ROUND(I87*H87,2)</f>
        <v>0</v>
      </c>
      <c r="BL87" s="16" t="s">
        <v>172</v>
      </c>
      <c r="BM87" s="139" t="s">
        <v>1298</v>
      </c>
    </row>
    <row r="88" spans="2:65" s="1" customFormat="1" ht="17.399999999999999">
      <c r="B88" s="31"/>
      <c r="D88" s="141" t="s">
        <v>157</v>
      </c>
      <c r="F88" s="142" t="s">
        <v>1299</v>
      </c>
      <c r="I88" s="143"/>
      <c r="L88" s="31"/>
      <c r="M88" s="144"/>
      <c r="T88" s="52"/>
      <c r="AT88" s="16" t="s">
        <v>157</v>
      </c>
      <c r="AU88" s="16" t="s">
        <v>86</v>
      </c>
    </row>
    <row r="89" spans="2:65" s="1" customFormat="1" ht="10.199999999999999">
      <c r="B89" s="31"/>
      <c r="D89" s="145" t="s">
        <v>158</v>
      </c>
      <c r="F89" s="146" t="s">
        <v>1300</v>
      </c>
      <c r="I89" s="143"/>
      <c r="L89" s="31"/>
      <c r="M89" s="144"/>
      <c r="T89" s="52"/>
      <c r="AT89" s="16" t="s">
        <v>158</v>
      </c>
      <c r="AU89" s="16" t="s">
        <v>86</v>
      </c>
    </row>
    <row r="90" spans="2:65" s="1" customFormat="1" ht="18">
      <c r="B90" s="31"/>
      <c r="D90" s="141" t="s">
        <v>160</v>
      </c>
      <c r="F90" s="147" t="s">
        <v>1301</v>
      </c>
      <c r="I90" s="143"/>
      <c r="L90" s="31"/>
      <c r="M90" s="144"/>
      <c r="T90" s="52"/>
      <c r="AT90" s="16" t="s">
        <v>160</v>
      </c>
      <c r="AU90" s="16" t="s">
        <v>86</v>
      </c>
    </row>
    <row r="91" spans="2:65" s="12" customFormat="1" ht="10.199999999999999">
      <c r="B91" s="148"/>
      <c r="D91" s="141" t="s">
        <v>234</v>
      </c>
      <c r="E91" s="149" t="s">
        <v>19</v>
      </c>
      <c r="F91" s="150" t="s">
        <v>1302</v>
      </c>
      <c r="H91" s="151">
        <v>21.375</v>
      </c>
      <c r="I91" s="152"/>
      <c r="L91" s="148"/>
      <c r="M91" s="153"/>
      <c r="T91" s="154"/>
      <c r="AT91" s="149" t="s">
        <v>234</v>
      </c>
      <c r="AU91" s="149" t="s">
        <v>86</v>
      </c>
      <c r="AV91" s="12" t="s">
        <v>86</v>
      </c>
      <c r="AW91" s="12" t="s">
        <v>37</v>
      </c>
      <c r="AX91" s="12" t="s">
        <v>76</v>
      </c>
      <c r="AY91" s="149" t="s">
        <v>149</v>
      </c>
    </row>
    <row r="92" spans="2:65" s="12" customFormat="1" ht="10.199999999999999">
      <c r="B92" s="148"/>
      <c r="D92" s="141" t="s">
        <v>234</v>
      </c>
      <c r="E92" s="149" t="s">
        <v>19</v>
      </c>
      <c r="F92" s="150" t="s">
        <v>1303</v>
      </c>
      <c r="H92" s="151">
        <v>187.73099999999999</v>
      </c>
      <c r="I92" s="152"/>
      <c r="L92" s="148"/>
      <c r="M92" s="153"/>
      <c r="T92" s="154"/>
      <c r="AT92" s="149" t="s">
        <v>234</v>
      </c>
      <c r="AU92" s="149" t="s">
        <v>86</v>
      </c>
      <c r="AV92" s="12" t="s">
        <v>86</v>
      </c>
      <c r="AW92" s="12" t="s">
        <v>37</v>
      </c>
      <c r="AX92" s="12" t="s">
        <v>76</v>
      </c>
      <c r="AY92" s="149" t="s">
        <v>149</v>
      </c>
    </row>
    <row r="93" spans="2:65" s="12" customFormat="1" ht="10.199999999999999">
      <c r="B93" s="148"/>
      <c r="D93" s="141" t="s">
        <v>234</v>
      </c>
      <c r="E93" s="149" t="s">
        <v>19</v>
      </c>
      <c r="F93" s="150" t="s">
        <v>1304</v>
      </c>
      <c r="H93" s="151">
        <v>0.375</v>
      </c>
      <c r="I93" s="152"/>
      <c r="L93" s="148"/>
      <c r="M93" s="153"/>
      <c r="T93" s="154"/>
      <c r="AT93" s="149" t="s">
        <v>234</v>
      </c>
      <c r="AU93" s="149" t="s">
        <v>86</v>
      </c>
      <c r="AV93" s="12" t="s">
        <v>86</v>
      </c>
      <c r="AW93" s="12" t="s">
        <v>37</v>
      </c>
      <c r="AX93" s="12" t="s">
        <v>76</v>
      </c>
      <c r="AY93" s="149" t="s">
        <v>149</v>
      </c>
    </row>
    <row r="94" spans="2:65" s="13" customFormat="1" ht="10.199999999999999">
      <c r="B94" s="158"/>
      <c r="D94" s="141" t="s">
        <v>234</v>
      </c>
      <c r="E94" s="159" t="s">
        <v>19</v>
      </c>
      <c r="F94" s="160" t="s">
        <v>299</v>
      </c>
      <c r="H94" s="161">
        <v>209.48099999999999</v>
      </c>
      <c r="I94" s="162"/>
      <c r="L94" s="158"/>
      <c r="M94" s="163"/>
      <c r="T94" s="164"/>
      <c r="AT94" s="159" t="s">
        <v>234</v>
      </c>
      <c r="AU94" s="159" t="s">
        <v>86</v>
      </c>
      <c r="AV94" s="13" t="s">
        <v>172</v>
      </c>
      <c r="AW94" s="13" t="s">
        <v>37</v>
      </c>
      <c r="AX94" s="13" t="s">
        <v>84</v>
      </c>
      <c r="AY94" s="159" t="s">
        <v>149</v>
      </c>
    </row>
    <row r="95" spans="2:65" s="1" customFormat="1" ht="24.15" customHeight="1">
      <c r="B95" s="31"/>
      <c r="C95" s="127" t="s">
        <v>86</v>
      </c>
      <c r="D95" s="127" t="s">
        <v>152</v>
      </c>
      <c r="E95" s="128" t="s">
        <v>1305</v>
      </c>
      <c r="F95" s="129" t="s">
        <v>1306</v>
      </c>
      <c r="G95" s="130" t="s">
        <v>404</v>
      </c>
      <c r="H95" s="131">
        <v>209.48099999999999</v>
      </c>
      <c r="I95" s="132"/>
      <c r="J95" s="133">
        <f>ROUND(I95*H95,2)</f>
        <v>0</v>
      </c>
      <c r="K95" s="134"/>
      <c r="L95" s="31"/>
      <c r="M95" s="135" t="s">
        <v>19</v>
      </c>
      <c r="N95" s="136" t="s">
        <v>47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AR95" s="139" t="s">
        <v>172</v>
      </c>
      <c r="AT95" s="139" t="s">
        <v>152</v>
      </c>
      <c r="AU95" s="139" t="s">
        <v>86</v>
      </c>
      <c r="AY95" s="16" t="s">
        <v>149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6" t="s">
        <v>84</v>
      </c>
      <c r="BK95" s="140">
        <f>ROUND(I95*H95,2)</f>
        <v>0</v>
      </c>
      <c r="BL95" s="16" t="s">
        <v>172</v>
      </c>
      <c r="BM95" s="139" t="s">
        <v>1307</v>
      </c>
    </row>
    <row r="96" spans="2:65" s="1" customFormat="1" ht="10.199999999999999">
      <c r="B96" s="31"/>
      <c r="D96" s="141" t="s">
        <v>157</v>
      </c>
      <c r="F96" s="142" t="s">
        <v>1308</v>
      </c>
      <c r="I96" s="143"/>
      <c r="L96" s="31"/>
      <c r="M96" s="144"/>
      <c r="T96" s="52"/>
      <c r="AT96" s="16" t="s">
        <v>157</v>
      </c>
      <c r="AU96" s="16" t="s">
        <v>86</v>
      </c>
    </row>
    <row r="97" spans="2:65" s="1" customFormat="1" ht="10.199999999999999">
      <c r="B97" s="31"/>
      <c r="D97" s="145" t="s">
        <v>158</v>
      </c>
      <c r="F97" s="146" t="s">
        <v>1309</v>
      </c>
      <c r="I97" s="143"/>
      <c r="L97" s="31"/>
      <c r="M97" s="144"/>
      <c r="T97" s="52"/>
      <c r="AT97" s="16" t="s">
        <v>158</v>
      </c>
      <c r="AU97" s="16" t="s">
        <v>86</v>
      </c>
    </row>
    <row r="98" spans="2:65" s="1" customFormat="1" ht="27">
      <c r="B98" s="31"/>
      <c r="D98" s="141" t="s">
        <v>160</v>
      </c>
      <c r="F98" s="147" t="s">
        <v>1310</v>
      </c>
      <c r="I98" s="143"/>
      <c r="L98" s="31"/>
      <c r="M98" s="144"/>
      <c r="T98" s="52"/>
      <c r="AT98" s="16" t="s">
        <v>160</v>
      </c>
      <c r="AU98" s="16" t="s">
        <v>86</v>
      </c>
    </row>
    <row r="99" spans="2:65" s="12" customFormat="1" ht="10.199999999999999">
      <c r="B99" s="148"/>
      <c r="D99" s="141" t="s">
        <v>234</v>
      </c>
      <c r="E99" s="149" t="s">
        <v>19</v>
      </c>
      <c r="F99" s="150" t="s">
        <v>1303</v>
      </c>
      <c r="H99" s="151">
        <v>187.73099999999999</v>
      </c>
      <c r="I99" s="152"/>
      <c r="L99" s="148"/>
      <c r="M99" s="153"/>
      <c r="T99" s="154"/>
      <c r="AT99" s="149" t="s">
        <v>234</v>
      </c>
      <c r="AU99" s="149" t="s">
        <v>86</v>
      </c>
      <c r="AV99" s="12" t="s">
        <v>86</v>
      </c>
      <c r="AW99" s="12" t="s">
        <v>37</v>
      </c>
      <c r="AX99" s="12" t="s">
        <v>76</v>
      </c>
      <c r="AY99" s="149" t="s">
        <v>149</v>
      </c>
    </row>
    <row r="100" spans="2:65" s="12" customFormat="1" ht="10.199999999999999">
      <c r="B100" s="148"/>
      <c r="D100" s="141" t="s">
        <v>234</v>
      </c>
      <c r="E100" s="149" t="s">
        <v>19</v>
      </c>
      <c r="F100" s="150" t="s">
        <v>1304</v>
      </c>
      <c r="H100" s="151">
        <v>0.375</v>
      </c>
      <c r="I100" s="152"/>
      <c r="L100" s="148"/>
      <c r="M100" s="153"/>
      <c r="T100" s="154"/>
      <c r="AT100" s="149" t="s">
        <v>234</v>
      </c>
      <c r="AU100" s="149" t="s">
        <v>86</v>
      </c>
      <c r="AV100" s="12" t="s">
        <v>86</v>
      </c>
      <c r="AW100" s="12" t="s">
        <v>37</v>
      </c>
      <c r="AX100" s="12" t="s">
        <v>76</v>
      </c>
      <c r="AY100" s="149" t="s">
        <v>149</v>
      </c>
    </row>
    <row r="101" spans="2:65" s="12" customFormat="1" ht="10.199999999999999">
      <c r="B101" s="148"/>
      <c r="D101" s="141" t="s">
        <v>234</v>
      </c>
      <c r="E101" s="149" t="s">
        <v>19</v>
      </c>
      <c r="F101" s="150" t="s">
        <v>1311</v>
      </c>
      <c r="H101" s="151">
        <v>21.375</v>
      </c>
      <c r="I101" s="152"/>
      <c r="L101" s="148"/>
      <c r="M101" s="153"/>
      <c r="T101" s="154"/>
      <c r="AT101" s="149" t="s">
        <v>234</v>
      </c>
      <c r="AU101" s="149" t="s">
        <v>86</v>
      </c>
      <c r="AV101" s="12" t="s">
        <v>86</v>
      </c>
      <c r="AW101" s="12" t="s">
        <v>37</v>
      </c>
      <c r="AX101" s="12" t="s">
        <v>76</v>
      </c>
      <c r="AY101" s="149" t="s">
        <v>149</v>
      </c>
    </row>
    <row r="102" spans="2:65" s="13" customFormat="1" ht="10.199999999999999">
      <c r="B102" s="158"/>
      <c r="D102" s="141" t="s">
        <v>234</v>
      </c>
      <c r="E102" s="159" t="s">
        <v>19</v>
      </c>
      <c r="F102" s="160" t="s">
        <v>299</v>
      </c>
      <c r="H102" s="161">
        <v>209.48099999999999</v>
      </c>
      <c r="I102" s="162"/>
      <c r="L102" s="158"/>
      <c r="M102" s="163"/>
      <c r="T102" s="164"/>
      <c r="AT102" s="159" t="s">
        <v>234</v>
      </c>
      <c r="AU102" s="159" t="s">
        <v>86</v>
      </c>
      <c r="AV102" s="13" t="s">
        <v>172</v>
      </c>
      <c r="AW102" s="13" t="s">
        <v>37</v>
      </c>
      <c r="AX102" s="13" t="s">
        <v>84</v>
      </c>
      <c r="AY102" s="159" t="s">
        <v>149</v>
      </c>
    </row>
    <row r="103" spans="2:65" s="1" customFormat="1" ht="16.5" customHeight="1">
      <c r="B103" s="31"/>
      <c r="C103" s="127" t="s">
        <v>167</v>
      </c>
      <c r="D103" s="127" t="s">
        <v>152</v>
      </c>
      <c r="E103" s="128" t="s">
        <v>1312</v>
      </c>
      <c r="F103" s="129" t="s">
        <v>1313</v>
      </c>
      <c r="G103" s="130" t="s">
        <v>404</v>
      </c>
      <c r="H103" s="131">
        <v>209.48099999999999</v>
      </c>
      <c r="I103" s="132"/>
      <c r="J103" s="133">
        <f>ROUND(I103*H103,2)</f>
        <v>0</v>
      </c>
      <c r="K103" s="134"/>
      <c r="L103" s="31"/>
      <c r="M103" s="135" t="s">
        <v>19</v>
      </c>
      <c r="N103" s="136" t="s">
        <v>47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AR103" s="139" t="s">
        <v>172</v>
      </c>
      <c r="AT103" s="139" t="s">
        <v>152</v>
      </c>
      <c r="AU103" s="139" t="s">
        <v>86</v>
      </c>
      <c r="AY103" s="16" t="s">
        <v>149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6" t="s">
        <v>84</v>
      </c>
      <c r="BK103" s="140">
        <f>ROUND(I103*H103,2)</f>
        <v>0</v>
      </c>
      <c r="BL103" s="16" t="s">
        <v>172</v>
      </c>
      <c r="BM103" s="139" t="s">
        <v>1314</v>
      </c>
    </row>
    <row r="104" spans="2:65" s="1" customFormat="1" ht="10.199999999999999">
      <c r="B104" s="31"/>
      <c r="D104" s="141" t="s">
        <v>157</v>
      </c>
      <c r="F104" s="142" t="s">
        <v>1313</v>
      </c>
      <c r="I104" s="143"/>
      <c r="L104" s="31"/>
      <c r="M104" s="144"/>
      <c r="T104" s="52"/>
      <c r="AT104" s="16" t="s">
        <v>157</v>
      </c>
      <c r="AU104" s="16" t="s">
        <v>86</v>
      </c>
    </row>
    <row r="105" spans="2:65" s="1" customFormat="1" ht="10.199999999999999">
      <c r="B105" s="31"/>
      <c r="D105" s="145" t="s">
        <v>158</v>
      </c>
      <c r="F105" s="146" t="s">
        <v>1315</v>
      </c>
      <c r="I105" s="143"/>
      <c r="L105" s="31"/>
      <c r="M105" s="144"/>
      <c r="T105" s="52"/>
      <c r="AT105" s="16" t="s">
        <v>158</v>
      </c>
      <c r="AU105" s="16" t="s">
        <v>86</v>
      </c>
    </row>
    <row r="106" spans="2:65" s="1" customFormat="1" ht="18">
      <c r="B106" s="31"/>
      <c r="D106" s="141" t="s">
        <v>160</v>
      </c>
      <c r="F106" s="147" t="s">
        <v>1316</v>
      </c>
      <c r="I106" s="143"/>
      <c r="L106" s="31"/>
      <c r="M106" s="144"/>
      <c r="T106" s="52"/>
      <c r="AT106" s="16" t="s">
        <v>160</v>
      </c>
      <c r="AU106" s="16" t="s">
        <v>86</v>
      </c>
    </row>
    <row r="107" spans="2:65" s="12" customFormat="1" ht="10.199999999999999">
      <c r="B107" s="148"/>
      <c r="D107" s="141" t="s">
        <v>234</v>
      </c>
      <c r="E107" s="149" t="s">
        <v>19</v>
      </c>
      <c r="F107" s="150" t="s">
        <v>1317</v>
      </c>
      <c r="H107" s="151">
        <v>209.48099999999999</v>
      </c>
      <c r="I107" s="152"/>
      <c r="L107" s="148"/>
      <c r="M107" s="153"/>
      <c r="T107" s="154"/>
      <c r="AT107" s="149" t="s">
        <v>234</v>
      </c>
      <c r="AU107" s="149" t="s">
        <v>86</v>
      </c>
      <c r="AV107" s="12" t="s">
        <v>86</v>
      </c>
      <c r="AW107" s="12" t="s">
        <v>37</v>
      </c>
      <c r="AX107" s="12" t="s">
        <v>84</v>
      </c>
      <c r="AY107" s="149" t="s">
        <v>149</v>
      </c>
    </row>
    <row r="108" spans="2:65" s="1" customFormat="1" ht="24.15" customHeight="1">
      <c r="B108" s="31"/>
      <c r="C108" s="127" t="s">
        <v>172</v>
      </c>
      <c r="D108" s="127" t="s">
        <v>152</v>
      </c>
      <c r="E108" s="128" t="s">
        <v>1318</v>
      </c>
      <c r="F108" s="129" t="s">
        <v>1319</v>
      </c>
      <c r="G108" s="130" t="s">
        <v>288</v>
      </c>
      <c r="H108" s="131">
        <v>42.75</v>
      </c>
      <c r="I108" s="132"/>
      <c r="J108" s="133">
        <f>ROUND(I108*H108,2)</f>
        <v>0</v>
      </c>
      <c r="K108" s="134"/>
      <c r="L108" s="31"/>
      <c r="M108" s="135" t="s">
        <v>19</v>
      </c>
      <c r="N108" s="136" t="s">
        <v>47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AR108" s="139" t="s">
        <v>172</v>
      </c>
      <c r="AT108" s="139" t="s">
        <v>152</v>
      </c>
      <c r="AU108" s="139" t="s">
        <v>86</v>
      </c>
      <c r="AY108" s="16" t="s">
        <v>149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6" t="s">
        <v>84</v>
      </c>
      <c r="BK108" s="140">
        <f>ROUND(I108*H108,2)</f>
        <v>0</v>
      </c>
      <c r="BL108" s="16" t="s">
        <v>172</v>
      </c>
      <c r="BM108" s="139" t="s">
        <v>1320</v>
      </c>
    </row>
    <row r="109" spans="2:65" s="1" customFormat="1" ht="17.399999999999999">
      <c r="B109" s="31"/>
      <c r="D109" s="141" t="s">
        <v>157</v>
      </c>
      <c r="F109" s="142" t="s">
        <v>1321</v>
      </c>
      <c r="I109" s="143"/>
      <c r="L109" s="31"/>
      <c r="M109" s="144"/>
      <c r="T109" s="52"/>
      <c r="AT109" s="16" t="s">
        <v>157</v>
      </c>
      <c r="AU109" s="16" t="s">
        <v>86</v>
      </c>
    </row>
    <row r="110" spans="2:65" s="1" customFormat="1" ht="10.199999999999999">
      <c r="B110" s="31"/>
      <c r="D110" s="145" t="s">
        <v>158</v>
      </c>
      <c r="F110" s="146" t="s">
        <v>1322</v>
      </c>
      <c r="I110" s="143"/>
      <c r="L110" s="31"/>
      <c r="M110" s="144"/>
      <c r="T110" s="52"/>
      <c r="AT110" s="16" t="s">
        <v>158</v>
      </c>
      <c r="AU110" s="16" t="s">
        <v>86</v>
      </c>
    </row>
    <row r="111" spans="2:65" s="12" customFormat="1" ht="10.199999999999999">
      <c r="B111" s="148"/>
      <c r="D111" s="141" t="s">
        <v>234</v>
      </c>
      <c r="E111" s="149" t="s">
        <v>19</v>
      </c>
      <c r="F111" s="150" t="s">
        <v>1323</v>
      </c>
      <c r="H111" s="151">
        <v>42.75</v>
      </c>
      <c r="I111" s="152"/>
      <c r="L111" s="148"/>
      <c r="M111" s="153"/>
      <c r="T111" s="154"/>
      <c r="AT111" s="149" t="s">
        <v>234</v>
      </c>
      <c r="AU111" s="149" t="s">
        <v>86</v>
      </c>
      <c r="AV111" s="12" t="s">
        <v>86</v>
      </c>
      <c r="AW111" s="12" t="s">
        <v>37</v>
      </c>
      <c r="AX111" s="12" t="s">
        <v>84</v>
      </c>
      <c r="AY111" s="149" t="s">
        <v>149</v>
      </c>
    </row>
    <row r="112" spans="2:65" s="1" customFormat="1" ht="16.5" customHeight="1">
      <c r="B112" s="31"/>
      <c r="C112" s="169" t="s">
        <v>148</v>
      </c>
      <c r="D112" s="169" t="s">
        <v>683</v>
      </c>
      <c r="E112" s="170" t="s">
        <v>1324</v>
      </c>
      <c r="F112" s="171" t="s">
        <v>1325</v>
      </c>
      <c r="G112" s="172" t="s">
        <v>511</v>
      </c>
      <c r="H112" s="173">
        <v>9.8330000000000002</v>
      </c>
      <c r="I112" s="174"/>
      <c r="J112" s="175">
        <f>ROUND(I112*H112,2)</f>
        <v>0</v>
      </c>
      <c r="K112" s="176"/>
      <c r="L112" s="177"/>
      <c r="M112" s="178" t="s">
        <v>19</v>
      </c>
      <c r="N112" s="179" t="s">
        <v>47</v>
      </c>
      <c r="P112" s="137">
        <f>O112*H112</f>
        <v>0</v>
      </c>
      <c r="Q112" s="137">
        <v>1</v>
      </c>
      <c r="R112" s="137">
        <f>Q112*H112</f>
        <v>9.8330000000000002</v>
      </c>
      <c r="S112" s="137">
        <v>0</v>
      </c>
      <c r="T112" s="138">
        <f>S112*H112</f>
        <v>0</v>
      </c>
      <c r="AR112" s="139" t="s">
        <v>194</v>
      </c>
      <c r="AT112" s="139" t="s">
        <v>683</v>
      </c>
      <c r="AU112" s="139" t="s">
        <v>86</v>
      </c>
      <c r="AY112" s="16" t="s">
        <v>149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6" t="s">
        <v>84</v>
      </c>
      <c r="BK112" s="140">
        <f>ROUND(I112*H112,2)</f>
        <v>0</v>
      </c>
      <c r="BL112" s="16" t="s">
        <v>172</v>
      </c>
      <c r="BM112" s="139" t="s">
        <v>1326</v>
      </c>
    </row>
    <row r="113" spans="2:65" s="1" customFormat="1" ht="10.199999999999999">
      <c r="B113" s="31"/>
      <c r="D113" s="141" t="s">
        <v>157</v>
      </c>
      <c r="F113" s="142" t="s">
        <v>1325</v>
      </c>
      <c r="I113" s="143"/>
      <c r="L113" s="31"/>
      <c r="M113" s="144"/>
      <c r="T113" s="52"/>
      <c r="AT113" s="16" t="s">
        <v>157</v>
      </c>
      <c r="AU113" s="16" t="s">
        <v>86</v>
      </c>
    </row>
    <row r="114" spans="2:65" s="12" customFormat="1" ht="10.199999999999999">
      <c r="B114" s="148"/>
      <c r="D114" s="141" t="s">
        <v>234</v>
      </c>
      <c r="E114" s="149" t="s">
        <v>19</v>
      </c>
      <c r="F114" s="150" t="s">
        <v>1327</v>
      </c>
      <c r="H114" s="151">
        <v>42.75</v>
      </c>
      <c r="I114" s="152"/>
      <c r="L114" s="148"/>
      <c r="M114" s="153"/>
      <c r="T114" s="154"/>
      <c r="AT114" s="149" t="s">
        <v>234</v>
      </c>
      <c r="AU114" s="149" t="s">
        <v>86</v>
      </c>
      <c r="AV114" s="12" t="s">
        <v>86</v>
      </c>
      <c r="AW114" s="12" t="s">
        <v>37</v>
      </c>
      <c r="AX114" s="12" t="s">
        <v>84</v>
      </c>
      <c r="AY114" s="149" t="s">
        <v>149</v>
      </c>
    </row>
    <row r="115" spans="2:65" s="12" customFormat="1" ht="10.199999999999999">
      <c r="B115" s="148"/>
      <c r="D115" s="141" t="s">
        <v>234</v>
      </c>
      <c r="F115" s="150" t="s">
        <v>1328</v>
      </c>
      <c r="H115" s="151">
        <v>9.8330000000000002</v>
      </c>
      <c r="I115" s="152"/>
      <c r="L115" s="148"/>
      <c r="M115" s="153"/>
      <c r="T115" s="154"/>
      <c r="AT115" s="149" t="s">
        <v>234</v>
      </c>
      <c r="AU115" s="149" t="s">
        <v>86</v>
      </c>
      <c r="AV115" s="12" t="s">
        <v>86</v>
      </c>
      <c r="AW115" s="12" t="s">
        <v>4</v>
      </c>
      <c r="AX115" s="12" t="s">
        <v>84</v>
      </c>
      <c r="AY115" s="149" t="s">
        <v>149</v>
      </c>
    </row>
    <row r="116" spans="2:65" s="1" customFormat="1" ht="37.799999999999997" customHeight="1">
      <c r="B116" s="31"/>
      <c r="C116" s="127" t="s">
        <v>182</v>
      </c>
      <c r="D116" s="127" t="s">
        <v>152</v>
      </c>
      <c r="E116" s="128" t="s">
        <v>1329</v>
      </c>
      <c r="F116" s="129" t="s">
        <v>1330</v>
      </c>
      <c r="G116" s="130" t="s">
        <v>288</v>
      </c>
      <c r="H116" s="131">
        <v>1877.3140000000001</v>
      </c>
      <c r="I116" s="132"/>
      <c r="J116" s="133">
        <f>ROUND(I116*H116,2)</f>
        <v>0</v>
      </c>
      <c r="K116" s="134"/>
      <c r="L116" s="31"/>
      <c r="M116" s="135" t="s">
        <v>19</v>
      </c>
      <c r="N116" s="136" t="s">
        <v>47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172</v>
      </c>
      <c r="AT116" s="139" t="s">
        <v>152</v>
      </c>
      <c r="AU116" s="139" t="s">
        <v>86</v>
      </c>
      <c r="AY116" s="16" t="s">
        <v>149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6" t="s">
        <v>84</v>
      </c>
      <c r="BK116" s="140">
        <f>ROUND(I116*H116,2)</f>
        <v>0</v>
      </c>
      <c r="BL116" s="16" t="s">
        <v>172</v>
      </c>
      <c r="BM116" s="139" t="s">
        <v>1331</v>
      </c>
    </row>
    <row r="117" spans="2:65" s="1" customFormat="1" ht="26.1">
      <c r="B117" s="31"/>
      <c r="D117" s="141" t="s">
        <v>157</v>
      </c>
      <c r="F117" s="142" t="s">
        <v>1332</v>
      </c>
      <c r="I117" s="143"/>
      <c r="L117" s="31"/>
      <c r="M117" s="144"/>
      <c r="T117" s="52"/>
      <c r="AT117" s="16" t="s">
        <v>157</v>
      </c>
      <c r="AU117" s="16" t="s">
        <v>86</v>
      </c>
    </row>
    <row r="118" spans="2:65" s="1" customFormat="1" ht="10.199999999999999">
      <c r="B118" s="31"/>
      <c r="D118" s="145" t="s">
        <v>158</v>
      </c>
      <c r="F118" s="146" t="s">
        <v>1333</v>
      </c>
      <c r="I118" s="143"/>
      <c r="L118" s="31"/>
      <c r="M118" s="144"/>
      <c r="T118" s="52"/>
      <c r="AT118" s="16" t="s">
        <v>158</v>
      </c>
      <c r="AU118" s="16" t="s">
        <v>86</v>
      </c>
    </row>
    <row r="119" spans="2:65" s="12" customFormat="1" ht="10.199999999999999">
      <c r="B119" s="148"/>
      <c r="D119" s="141" t="s">
        <v>234</v>
      </c>
      <c r="E119" s="149" t="s">
        <v>19</v>
      </c>
      <c r="F119" s="150" t="s">
        <v>1334</v>
      </c>
      <c r="H119" s="151">
        <v>2220</v>
      </c>
      <c r="I119" s="152"/>
      <c r="L119" s="148"/>
      <c r="M119" s="153"/>
      <c r="T119" s="154"/>
      <c r="AT119" s="149" t="s">
        <v>234</v>
      </c>
      <c r="AU119" s="149" t="s">
        <v>86</v>
      </c>
      <c r="AV119" s="12" t="s">
        <v>86</v>
      </c>
      <c r="AW119" s="12" t="s">
        <v>37</v>
      </c>
      <c r="AX119" s="12" t="s">
        <v>76</v>
      </c>
      <c r="AY119" s="149" t="s">
        <v>149</v>
      </c>
    </row>
    <row r="120" spans="2:65" s="12" customFormat="1" ht="10.199999999999999">
      <c r="B120" s="148"/>
      <c r="D120" s="141" t="s">
        <v>234</v>
      </c>
      <c r="E120" s="149" t="s">
        <v>19</v>
      </c>
      <c r="F120" s="150" t="s">
        <v>1335</v>
      </c>
      <c r="H120" s="151">
        <v>-78.686000000000007</v>
      </c>
      <c r="I120" s="152"/>
      <c r="L120" s="148"/>
      <c r="M120" s="153"/>
      <c r="T120" s="154"/>
      <c r="AT120" s="149" t="s">
        <v>234</v>
      </c>
      <c r="AU120" s="149" t="s">
        <v>86</v>
      </c>
      <c r="AV120" s="12" t="s">
        <v>86</v>
      </c>
      <c r="AW120" s="12" t="s">
        <v>37</v>
      </c>
      <c r="AX120" s="12" t="s">
        <v>76</v>
      </c>
      <c r="AY120" s="149" t="s">
        <v>149</v>
      </c>
    </row>
    <row r="121" spans="2:65" s="12" customFormat="1" ht="10.199999999999999">
      <c r="B121" s="148"/>
      <c r="D121" s="141" t="s">
        <v>234</v>
      </c>
      <c r="E121" s="149" t="s">
        <v>19</v>
      </c>
      <c r="F121" s="150" t="s">
        <v>1336</v>
      </c>
      <c r="H121" s="151">
        <v>-264</v>
      </c>
      <c r="I121" s="152"/>
      <c r="L121" s="148"/>
      <c r="M121" s="153"/>
      <c r="T121" s="154"/>
      <c r="AT121" s="149" t="s">
        <v>234</v>
      </c>
      <c r="AU121" s="149" t="s">
        <v>86</v>
      </c>
      <c r="AV121" s="12" t="s">
        <v>86</v>
      </c>
      <c r="AW121" s="12" t="s">
        <v>37</v>
      </c>
      <c r="AX121" s="12" t="s">
        <v>76</v>
      </c>
      <c r="AY121" s="149" t="s">
        <v>149</v>
      </c>
    </row>
    <row r="122" spans="2:65" s="13" customFormat="1" ht="10.199999999999999">
      <c r="B122" s="158"/>
      <c r="D122" s="141" t="s">
        <v>234</v>
      </c>
      <c r="E122" s="159" t="s">
        <v>19</v>
      </c>
      <c r="F122" s="160" t="s">
        <v>299</v>
      </c>
      <c r="H122" s="161">
        <v>1877.3140000000001</v>
      </c>
      <c r="I122" s="162"/>
      <c r="L122" s="158"/>
      <c r="M122" s="163"/>
      <c r="T122" s="164"/>
      <c r="AT122" s="159" t="s">
        <v>234</v>
      </c>
      <c r="AU122" s="159" t="s">
        <v>86</v>
      </c>
      <c r="AV122" s="13" t="s">
        <v>172</v>
      </c>
      <c r="AW122" s="13" t="s">
        <v>37</v>
      </c>
      <c r="AX122" s="13" t="s">
        <v>84</v>
      </c>
      <c r="AY122" s="159" t="s">
        <v>149</v>
      </c>
    </row>
    <row r="123" spans="2:65" s="1" customFormat="1" ht="24.15" customHeight="1">
      <c r="B123" s="31"/>
      <c r="C123" s="127" t="s">
        <v>188</v>
      </c>
      <c r="D123" s="127" t="s">
        <v>152</v>
      </c>
      <c r="E123" s="128" t="s">
        <v>1337</v>
      </c>
      <c r="F123" s="129" t="s">
        <v>1338</v>
      </c>
      <c r="G123" s="130" t="s">
        <v>288</v>
      </c>
      <c r="H123" s="131">
        <v>1877.3140000000001</v>
      </c>
      <c r="I123" s="132"/>
      <c r="J123" s="133">
        <f>ROUND(I123*H123,2)</f>
        <v>0</v>
      </c>
      <c r="K123" s="134"/>
      <c r="L123" s="31"/>
      <c r="M123" s="135" t="s">
        <v>19</v>
      </c>
      <c r="N123" s="136" t="s">
        <v>47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172</v>
      </c>
      <c r="AT123" s="139" t="s">
        <v>152</v>
      </c>
      <c r="AU123" s="139" t="s">
        <v>86</v>
      </c>
      <c r="AY123" s="16" t="s">
        <v>149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6" t="s">
        <v>84</v>
      </c>
      <c r="BK123" s="140">
        <f>ROUND(I123*H123,2)</f>
        <v>0</v>
      </c>
      <c r="BL123" s="16" t="s">
        <v>172</v>
      </c>
      <c r="BM123" s="139" t="s">
        <v>1339</v>
      </c>
    </row>
    <row r="124" spans="2:65" s="1" customFormat="1" ht="17.399999999999999">
      <c r="B124" s="31"/>
      <c r="D124" s="141" t="s">
        <v>157</v>
      </c>
      <c r="F124" s="142" t="s">
        <v>1340</v>
      </c>
      <c r="I124" s="143"/>
      <c r="L124" s="31"/>
      <c r="M124" s="144"/>
      <c r="T124" s="52"/>
      <c r="AT124" s="16" t="s">
        <v>157</v>
      </c>
      <c r="AU124" s="16" t="s">
        <v>86</v>
      </c>
    </row>
    <row r="125" spans="2:65" s="1" customFormat="1" ht="10.199999999999999">
      <c r="B125" s="31"/>
      <c r="D125" s="145" t="s">
        <v>158</v>
      </c>
      <c r="F125" s="146" t="s">
        <v>1341</v>
      </c>
      <c r="I125" s="143"/>
      <c r="L125" s="31"/>
      <c r="M125" s="144"/>
      <c r="T125" s="52"/>
      <c r="AT125" s="16" t="s">
        <v>158</v>
      </c>
      <c r="AU125" s="16" t="s">
        <v>86</v>
      </c>
    </row>
    <row r="126" spans="2:65" s="1" customFormat="1" ht="108">
      <c r="B126" s="31"/>
      <c r="D126" s="141" t="s">
        <v>160</v>
      </c>
      <c r="F126" s="147" t="s">
        <v>1342</v>
      </c>
      <c r="I126" s="143"/>
      <c r="L126" s="31"/>
      <c r="M126" s="144"/>
      <c r="T126" s="52"/>
      <c r="AT126" s="16" t="s">
        <v>160</v>
      </c>
      <c r="AU126" s="16" t="s">
        <v>86</v>
      </c>
    </row>
    <row r="127" spans="2:65" s="12" customFormat="1" ht="10.199999999999999">
      <c r="B127" s="148"/>
      <c r="D127" s="141" t="s">
        <v>234</v>
      </c>
      <c r="E127" s="149" t="s">
        <v>19</v>
      </c>
      <c r="F127" s="150" t="s">
        <v>1343</v>
      </c>
      <c r="H127" s="151">
        <v>1877.3140000000001</v>
      </c>
      <c r="I127" s="152"/>
      <c r="L127" s="148"/>
      <c r="M127" s="153"/>
      <c r="T127" s="154"/>
      <c r="AT127" s="149" t="s">
        <v>234</v>
      </c>
      <c r="AU127" s="149" t="s">
        <v>86</v>
      </c>
      <c r="AV127" s="12" t="s">
        <v>86</v>
      </c>
      <c r="AW127" s="12" t="s">
        <v>37</v>
      </c>
      <c r="AX127" s="12" t="s">
        <v>84</v>
      </c>
      <c r="AY127" s="149" t="s">
        <v>149</v>
      </c>
    </row>
    <row r="128" spans="2:65" s="1" customFormat="1" ht="16.5" customHeight="1">
      <c r="B128" s="31"/>
      <c r="C128" s="169" t="s">
        <v>194</v>
      </c>
      <c r="D128" s="169" t="s">
        <v>683</v>
      </c>
      <c r="E128" s="170" t="s">
        <v>1344</v>
      </c>
      <c r="F128" s="171" t="s">
        <v>1345</v>
      </c>
      <c r="G128" s="172" t="s">
        <v>1346</v>
      </c>
      <c r="H128" s="173">
        <v>56.319000000000003</v>
      </c>
      <c r="I128" s="174"/>
      <c r="J128" s="175">
        <f>ROUND(I128*H128,2)</f>
        <v>0</v>
      </c>
      <c r="K128" s="176"/>
      <c r="L128" s="177"/>
      <c r="M128" s="178" t="s">
        <v>19</v>
      </c>
      <c r="N128" s="179" t="s">
        <v>47</v>
      </c>
      <c r="P128" s="137">
        <f>O128*H128</f>
        <v>0</v>
      </c>
      <c r="Q128" s="137">
        <v>1E-3</v>
      </c>
      <c r="R128" s="137">
        <f>Q128*H128</f>
        <v>5.6319000000000001E-2</v>
      </c>
      <c r="S128" s="137">
        <v>0</v>
      </c>
      <c r="T128" s="138">
        <f>S128*H128</f>
        <v>0</v>
      </c>
      <c r="AR128" s="139" t="s">
        <v>194</v>
      </c>
      <c r="AT128" s="139" t="s">
        <v>683</v>
      </c>
      <c r="AU128" s="139" t="s">
        <v>86</v>
      </c>
      <c r="AY128" s="16" t="s">
        <v>149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6" t="s">
        <v>84</v>
      </c>
      <c r="BK128" s="140">
        <f>ROUND(I128*H128,2)</f>
        <v>0</v>
      </c>
      <c r="BL128" s="16" t="s">
        <v>172</v>
      </c>
      <c r="BM128" s="139" t="s">
        <v>1347</v>
      </c>
    </row>
    <row r="129" spans="2:65" s="1" customFormat="1" ht="10.199999999999999">
      <c r="B129" s="31"/>
      <c r="D129" s="141" t="s">
        <v>157</v>
      </c>
      <c r="F129" s="142" t="s">
        <v>1345</v>
      </c>
      <c r="I129" s="143"/>
      <c r="L129" s="31"/>
      <c r="M129" s="144"/>
      <c r="T129" s="52"/>
      <c r="AT129" s="16" t="s">
        <v>157</v>
      </c>
      <c r="AU129" s="16" t="s">
        <v>86</v>
      </c>
    </row>
    <row r="130" spans="2:65" s="1" customFormat="1" ht="18">
      <c r="B130" s="31"/>
      <c r="D130" s="141" t="s">
        <v>160</v>
      </c>
      <c r="F130" s="147" t="s">
        <v>1348</v>
      </c>
      <c r="I130" s="143"/>
      <c r="L130" s="31"/>
      <c r="M130" s="144"/>
      <c r="T130" s="52"/>
      <c r="AT130" s="16" t="s">
        <v>160</v>
      </c>
      <c r="AU130" s="16" t="s">
        <v>86</v>
      </c>
    </row>
    <row r="131" spans="2:65" s="12" customFormat="1" ht="10.199999999999999">
      <c r="B131" s="148"/>
      <c r="D131" s="141" t="s">
        <v>234</v>
      </c>
      <c r="F131" s="150" t="s">
        <v>1349</v>
      </c>
      <c r="H131" s="151">
        <v>56.319000000000003</v>
      </c>
      <c r="I131" s="152"/>
      <c r="L131" s="148"/>
      <c r="M131" s="153"/>
      <c r="T131" s="154"/>
      <c r="AT131" s="149" t="s">
        <v>234</v>
      </c>
      <c r="AU131" s="149" t="s">
        <v>86</v>
      </c>
      <c r="AV131" s="12" t="s">
        <v>86</v>
      </c>
      <c r="AW131" s="12" t="s">
        <v>4</v>
      </c>
      <c r="AX131" s="12" t="s">
        <v>84</v>
      </c>
      <c r="AY131" s="149" t="s">
        <v>149</v>
      </c>
    </row>
    <row r="132" spans="2:65" s="1" customFormat="1" ht="33" customHeight="1">
      <c r="B132" s="31"/>
      <c r="C132" s="127" t="s">
        <v>200</v>
      </c>
      <c r="D132" s="127" t="s">
        <v>152</v>
      </c>
      <c r="E132" s="128" t="s">
        <v>1350</v>
      </c>
      <c r="F132" s="129" t="s">
        <v>1351</v>
      </c>
      <c r="G132" s="130" t="s">
        <v>288</v>
      </c>
      <c r="H132" s="131">
        <v>264</v>
      </c>
      <c r="I132" s="132"/>
      <c r="J132" s="133">
        <f>ROUND(I132*H132,2)</f>
        <v>0</v>
      </c>
      <c r="K132" s="134"/>
      <c r="L132" s="31"/>
      <c r="M132" s="135" t="s">
        <v>19</v>
      </c>
      <c r="N132" s="136" t="s">
        <v>47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172</v>
      </c>
      <c r="AT132" s="139" t="s">
        <v>152</v>
      </c>
      <c r="AU132" s="139" t="s">
        <v>86</v>
      </c>
      <c r="AY132" s="16" t="s">
        <v>149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6" t="s">
        <v>84</v>
      </c>
      <c r="BK132" s="140">
        <f>ROUND(I132*H132,2)</f>
        <v>0</v>
      </c>
      <c r="BL132" s="16" t="s">
        <v>172</v>
      </c>
      <c r="BM132" s="139" t="s">
        <v>1352</v>
      </c>
    </row>
    <row r="133" spans="2:65" s="1" customFormat="1" ht="17.399999999999999">
      <c r="B133" s="31"/>
      <c r="D133" s="141" t="s">
        <v>157</v>
      </c>
      <c r="F133" s="142" t="s">
        <v>1353</v>
      </c>
      <c r="I133" s="143"/>
      <c r="L133" s="31"/>
      <c r="M133" s="144"/>
      <c r="T133" s="52"/>
      <c r="AT133" s="16" t="s">
        <v>157</v>
      </c>
      <c r="AU133" s="16" t="s">
        <v>86</v>
      </c>
    </row>
    <row r="134" spans="2:65" s="1" customFormat="1" ht="10.199999999999999">
      <c r="B134" s="31"/>
      <c r="D134" s="145" t="s">
        <v>158</v>
      </c>
      <c r="F134" s="146" t="s">
        <v>1354</v>
      </c>
      <c r="I134" s="143"/>
      <c r="L134" s="31"/>
      <c r="M134" s="144"/>
      <c r="T134" s="52"/>
      <c r="AT134" s="16" t="s">
        <v>158</v>
      </c>
      <c r="AU134" s="16" t="s">
        <v>86</v>
      </c>
    </row>
    <row r="135" spans="2:65" s="1" customFormat="1" ht="18">
      <c r="B135" s="31"/>
      <c r="D135" s="141" t="s">
        <v>160</v>
      </c>
      <c r="F135" s="147" t="s">
        <v>1355</v>
      </c>
      <c r="I135" s="143"/>
      <c r="L135" s="31"/>
      <c r="M135" s="144"/>
      <c r="T135" s="52"/>
      <c r="AT135" s="16" t="s">
        <v>160</v>
      </c>
      <c r="AU135" s="16" t="s">
        <v>86</v>
      </c>
    </row>
    <row r="136" spans="2:65" s="12" customFormat="1" ht="10.199999999999999">
      <c r="B136" s="148"/>
      <c r="D136" s="141" t="s">
        <v>234</v>
      </c>
      <c r="E136" s="149" t="s">
        <v>19</v>
      </c>
      <c r="F136" s="150" t="s">
        <v>1356</v>
      </c>
      <c r="H136" s="151">
        <v>264</v>
      </c>
      <c r="I136" s="152"/>
      <c r="L136" s="148"/>
      <c r="M136" s="153"/>
      <c r="T136" s="154"/>
      <c r="AT136" s="149" t="s">
        <v>234</v>
      </c>
      <c r="AU136" s="149" t="s">
        <v>86</v>
      </c>
      <c r="AV136" s="12" t="s">
        <v>86</v>
      </c>
      <c r="AW136" s="12" t="s">
        <v>37</v>
      </c>
      <c r="AX136" s="12" t="s">
        <v>84</v>
      </c>
      <c r="AY136" s="149" t="s">
        <v>149</v>
      </c>
    </row>
    <row r="137" spans="2:65" s="1" customFormat="1" ht="24.15" customHeight="1">
      <c r="B137" s="31"/>
      <c r="C137" s="127" t="s">
        <v>208</v>
      </c>
      <c r="D137" s="127" t="s">
        <v>152</v>
      </c>
      <c r="E137" s="128" t="s">
        <v>1357</v>
      </c>
      <c r="F137" s="129" t="s">
        <v>1358</v>
      </c>
      <c r="G137" s="130" t="s">
        <v>288</v>
      </c>
      <c r="H137" s="131">
        <v>1877.3140000000001</v>
      </c>
      <c r="I137" s="132"/>
      <c r="J137" s="133">
        <f>ROUND(I137*H137,2)</f>
        <v>0</v>
      </c>
      <c r="K137" s="134"/>
      <c r="L137" s="31"/>
      <c r="M137" s="135" t="s">
        <v>19</v>
      </c>
      <c r="N137" s="136" t="s">
        <v>47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172</v>
      </c>
      <c r="AT137" s="139" t="s">
        <v>152</v>
      </c>
      <c r="AU137" s="139" t="s">
        <v>86</v>
      </c>
      <c r="AY137" s="16" t="s">
        <v>149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6" t="s">
        <v>84</v>
      </c>
      <c r="BK137" s="140">
        <f>ROUND(I137*H137,2)</f>
        <v>0</v>
      </c>
      <c r="BL137" s="16" t="s">
        <v>172</v>
      </c>
      <c r="BM137" s="139" t="s">
        <v>1359</v>
      </c>
    </row>
    <row r="138" spans="2:65" s="1" customFormat="1" ht="17.399999999999999">
      <c r="B138" s="31"/>
      <c r="D138" s="141" t="s">
        <v>157</v>
      </c>
      <c r="F138" s="142" t="s">
        <v>1360</v>
      </c>
      <c r="I138" s="143"/>
      <c r="L138" s="31"/>
      <c r="M138" s="144"/>
      <c r="T138" s="52"/>
      <c r="AT138" s="16" t="s">
        <v>157</v>
      </c>
      <c r="AU138" s="16" t="s">
        <v>86</v>
      </c>
    </row>
    <row r="139" spans="2:65" s="1" customFormat="1" ht="10.199999999999999">
      <c r="B139" s="31"/>
      <c r="D139" s="145" t="s">
        <v>158</v>
      </c>
      <c r="F139" s="146" t="s">
        <v>1361</v>
      </c>
      <c r="I139" s="143"/>
      <c r="L139" s="31"/>
      <c r="M139" s="144"/>
      <c r="T139" s="52"/>
      <c r="AT139" s="16" t="s">
        <v>158</v>
      </c>
      <c r="AU139" s="16" t="s">
        <v>86</v>
      </c>
    </row>
    <row r="140" spans="2:65" s="12" customFormat="1" ht="10.199999999999999">
      <c r="B140" s="148"/>
      <c r="D140" s="141" t="s">
        <v>234</v>
      </c>
      <c r="E140" s="149" t="s">
        <v>19</v>
      </c>
      <c r="F140" s="150" t="s">
        <v>1343</v>
      </c>
      <c r="H140" s="151">
        <v>1877.3140000000001</v>
      </c>
      <c r="I140" s="152"/>
      <c r="L140" s="148"/>
      <c r="M140" s="153"/>
      <c r="T140" s="154"/>
      <c r="AT140" s="149" t="s">
        <v>234</v>
      </c>
      <c r="AU140" s="149" t="s">
        <v>86</v>
      </c>
      <c r="AV140" s="12" t="s">
        <v>86</v>
      </c>
      <c r="AW140" s="12" t="s">
        <v>37</v>
      </c>
      <c r="AX140" s="12" t="s">
        <v>84</v>
      </c>
      <c r="AY140" s="149" t="s">
        <v>149</v>
      </c>
    </row>
    <row r="141" spans="2:65" s="1" customFormat="1" ht="16.5" customHeight="1">
      <c r="B141" s="31"/>
      <c r="C141" s="127" t="s">
        <v>213</v>
      </c>
      <c r="D141" s="127" t="s">
        <v>152</v>
      </c>
      <c r="E141" s="128" t="s">
        <v>1362</v>
      </c>
      <c r="F141" s="129" t="s">
        <v>1363</v>
      </c>
      <c r="G141" s="130" t="s">
        <v>288</v>
      </c>
      <c r="H141" s="131">
        <v>1877.3140000000001</v>
      </c>
      <c r="I141" s="132"/>
      <c r="J141" s="133">
        <f>ROUND(I141*H141,2)</f>
        <v>0</v>
      </c>
      <c r="K141" s="134"/>
      <c r="L141" s="31"/>
      <c r="M141" s="135" t="s">
        <v>19</v>
      </c>
      <c r="N141" s="136" t="s">
        <v>47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172</v>
      </c>
      <c r="AT141" s="139" t="s">
        <v>152</v>
      </c>
      <c r="AU141" s="139" t="s">
        <v>86</v>
      </c>
      <c r="AY141" s="16" t="s">
        <v>149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6" t="s">
        <v>84</v>
      </c>
      <c r="BK141" s="140">
        <f>ROUND(I141*H141,2)</f>
        <v>0</v>
      </c>
      <c r="BL141" s="16" t="s">
        <v>172</v>
      </c>
      <c r="BM141" s="139" t="s">
        <v>1364</v>
      </c>
    </row>
    <row r="142" spans="2:65" s="1" customFormat="1" ht="10.199999999999999">
      <c r="B142" s="31"/>
      <c r="D142" s="141" t="s">
        <v>157</v>
      </c>
      <c r="F142" s="142" t="s">
        <v>1365</v>
      </c>
      <c r="I142" s="143"/>
      <c r="L142" s="31"/>
      <c r="M142" s="144"/>
      <c r="T142" s="52"/>
      <c r="AT142" s="16" t="s">
        <v>157</v>
      </c>
      <c r="AU142" s="16" t="s">
        <v>86</v>
      </c>
    </row>
    <row r="143" spans="2:65" s="1" customFormat="1" ht="10.199999999999999">
      <c r="B143" s="31"/>
      <c r="D143" s="145" t="s">
        <v>158</v>
      </c>
      <c r="F143" s="146" t="s">
        <v>1366</v>
      </c>
      <c r="I143" s="143"/>
      <c r="L143" s="31"/>
      <c r="M143" s="144"/>
      <c r="T143" s="52"/>
      <c r="AT143" s="16" t="s">
        <v>158</v>
      </c>
      <c r="AU143" s="16" t="s">
        <v>86</v>
      </c>
    </row>
    <row r="144" spans="2:65" s="12" customFormat="1" ht="10.199999999999999">
      <c r="B144" s="148"/>
      <c r="D144" s="141" t="s">
        <v>234</v>
      </c>
      <c r="E144" s="149" t="s">
        <v>19</v>
      </c>
      <c r="F144" s="150" t="s">
        <v>1343</v>
      </c>
      <c r="H144" s="151">
        <v>1877.3140000000001</v>
      </c>
      <c r="I144" s="152"/>
      <c r="L144" s="148"/>
      <c r="M144" s="153"/>
      <c r="T144" s="154"/>
      <c r="AT144" s="149" t="s">
        <v>234</v>
      </c>
      <c r="AU144" s="149" t="s">
        <v>86</v>
      </c>
      <c r="AV144" s="12" t="s">
        <v>86</v>
      </c>
      <c r="AW144" s="12" t="s">
        <v>37</v>
      </c>
      <c r="AX144" s="12" t="s">
        <v>84</v>
      </c>
      <c r="AY144" s="149" t="s">
        <v>149</v>
      </c>
    </row>
    <row r="145" spans="2:65" s="1" customFormat="1" ht="33" customHeight="1">
      <c r="B145" s="31"/>
      <c r="C145" s="127" t="s">
        <v>219</v>
      </c>
      <c r="D145" s="127" t="s">
        <v>152</v>
      </c>
      <c r="E145" s="128" t="s">
        <v>1367</v>
      </c>
      <c r="F145" s="129" t="s">
        <v>1368</v>
      </c>
      <c r="G145" s="130" t="s">
        <v>288</v>
      </c>
      <c r="H145" s="131">
        <v>1877.3140000000001</v>
      </c>
      <c r="I145" s="132"/>
      <c r="J145" s="133">
        <f>ROUND(I145*H145,2)</f>
        <v>0</v>
      </c>
      <c r="K145" s="134"/>
      <c r="L145" s="31"/>
      <c r="M145" s="135" t="s">
        <v>19</v>
      </c>
      <c r="N145" s="136" t="s">
        <v>47</v>
      </c>
      <c r="P145" s="137">
        <f>O145*H145</f>
        <v>0</v>
      </c>
      <c r="Q145" s="137">
        <v>2.9999999999999999E-7</v>
      </c>
      <c r="R145" s="137">
        <f>Q145*H145</f>
        <v>5.631942E-4</v>
      </c>
      <c r="S145" s="137">
        <v>0</v>
      </c>
      <c r="T145" s="138">
        <f>S145*H145</f>
        <v>0</v>
      </c>
      <c r="AR145" s="139" t="s">
        <v>172</v>
      </c>
      <c r="AT145" s="139" t="s">
        <v>152</v>
      </c>
      <c r="AU145" s="139" t="s">
        <v>86</v>
      </c>
      <c r="AY145" s="16" t="s">
        <v>149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6" t="s">
        <v>84</v>
      </c>
      <c r="BK145" s="140">
        <f>ROUND(I145*H145,2)</f>
        <v>0</v>
      </c>
      <c r="BL145" s="16" t="s">
        <v>172</v>
      </c>
      <c r="BM145" s="139" t="s">
        <v>1369</v>
      </c>
    </row>
    <row r="146" spans="2:65" s="1" customFormat="1" ht="26.1">
      <c r="B146" s="31"/>
      <c r="D146" s="141" t="s">
        <v>157</v>
      </c>
      <c r="F146" s="142" t="s">
        <v>1370</v>
      </c>
      <c r="I146" s="143"/>
      <c r="L146" s="31"/>
      <c r="M146" s="144"/>
      <c r="T146" s="52"/>
      <c r="AT146" s="16" t="s">
        <v>157</v>
      </c>
      <c r="AU146" s="16" t="s">
        <v>86</v>
      </c>
    </row>
    <row r="147" spans="2:65" s="1" customFormat="1" ht="10.199999999999999">
      <c r="B147" s="31"/>
      <c r="D147" s="145" t="s">
        <v>158</v>
      </c>
      <c r="F147" s="146" t="s">
        <v>1371</v>
      </c>
      <c r="I147" s="143"/>
      <c r="L147" s="31"/>
      <c r="M147" s="144"/>
      <c r="T147" s="52"/>
      <c r="AT147" s="16" t="s">
        <v>158</v>
      </c>
      <c r="AU147" s="16" t="s">
        <v>86</v>
      </c>
    </row>
    <row r="148" spans="2:65" s="12" customFormat="1" ht="10.199999999999999">
      <c r="B148" s="148"/>
      <c r="D148" s="141" t="s">
        <v>234</v>
      </c>
      <c r="E148" s="149" t="s">
        <v>19</v>
      </c>
      <c r="F148" s="150" t="s">
        <v>1343</v>
      </c>
      <c r="H148" s="151">
        <v>1877.3140000000001</v>
      </c>
      <c r="I148" s="152"/>
      <c r="L148" s="148"/>
      <c r="M148" s="153"/>
      <c r="T148" s="154"/>
      <c r="AT148" s="149" t="s">
        <v>234</v>
      </c>
      <c r="AU148" s="149" t="s">
        <v>86</v>
      </c>
      <c r="AV148" s="12" t="s">
        <v>86</v>
      </c>
      <c r="AW148" s="12" t="s">
        <v>37</v>
      </c>
      <c r="AX148" s="12" t="s">
        <v>84</v>
      </c>
      <c r="AY148" s="149" t="s">
        <v>149</v>
      </c>
    </row>
    <row r="149" spans="2:65" s="1" customFormat="1" ht="24.15" customHeight="1">
      <c r="B149" s="31"/>
      <c r="C149" s="127" t="s">
        <v>225</v>
      </c>
      <c r="D149" s="127" t="s">
        <v>152</v>
      </c>
      <c r="E149" s="128" t="s">
        <v>1372</v>
      </c>
      <c r="F149" s="129" t="s">
        <v>1373</v>
      </c>
      <c r="G149" s="130" t="s">
        <v>288</v>
      </c>
      <c r="H149" s="131">
        <v>1877.3140000000001</v>
      </c>
      <c r="I149" s="132"/>
      <c r="J149" s="133">
        <f>ROUND(I149*H149,2)</f>
        <v>0</v>
      </c>
      <c r="K149" s="134"/>
      <c r="L149" s="31"/>
      <c r="M149" s="135" t="s">
        <v>19</v>
      </c>
      <c r="N149" s="136" t="s">
        <v>47</v>
      </c>
      <c r="P149" s="137">
        <f>O149*H149</f>
        <v>0</v>
      </c>
      <c r="Q149" s="137">
        <v>2.9999999999999999E-7</v>
      </c>
      <c r="R149" s="137">
        <f>Q149*H149</f>
        <v>5.631942E-4</v>
      </c>
      <c r="S149" s="137">
        <v>0</v>
      </c>
      <c r="T149" s="138">
        <f>S149*H149</f>
        <v>0</v>
      </c>
      <c r="AR149" s="139" t="s">
        <v>172</v>
      </c>
      <c r="AT149" s="139" t="s">
        <v>152</v>
      </c>
      <c r="AU149" s="139" t="s">
        <v>86</v>
      </c>
      <c r="AY149" s="16" t="s">
        <v>149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6" t="s">
        <v>84</v>
      </c>
      <c r="BK149" s="140">
        <f>ROUND(I149*H149,2)</f>
        <v>0</v>
      </c>
      <c r="BL149" s="16" t="s">
        <v>172</v>
      </c>
      <c r="BM149" s="139" t="s">
        <v>1374</v>
      </c>
    </row>
    <row r="150" spans="2:65" s="1" customFormat="1" ht="17.399999999999999">
      <c r="B150" s="31"/>
      <c r="D150" s="141" t="s">
        <v>157</v>
      </c>
      <c r="F150" s="142" t="s">
        <v>1375</v>
      </c>
      <c r="I150" s="143"/>
      <c r="L150" s="31"/>
      <c r="M150" s="144"/>
      <c r="T150" s="52"/>
      <c r="AT150" s="16" t="s">
        <v>157</v>
      </c>
      <c r="AU150" s="16" t="s">
        <v>86</v>
      </c>
    </row>
    <row r="151" spans="2:65" s="1" customFormat="1" ht="10.199999999999999">
      <c r="B151" s="31"/>
      <c r="D151" s="145" t="s">
        <v>158</v>
      </c>
      <c r="F151" s="146" t="s">
        <v>1376</v>
      </c>
      <c r="I151" s="143"/>
      <c r="L151" s="31"/>
      <c r="M151" s="144"/>
      <c r="T151" s="52"/>
      <c r="AT151" s="16" t="s">
        <v>158</v>
      </c>
      <c r="AU151" s="16" t="s">
        <v>86</v>
      </c>
    </row>
    <row r="152" spans="2:65" s="12" customFormat="1" ht="10.199999999999999">
      <c r="B152" s="148"/>
      <c r="D152" s="141" t="s">
        <v>234</v>
      </c>
      <c r="E152" s="149" t="s">
        <v>19</v>
      </c>
      <c r="F152" s="150" t="s">
        <v>1343</v>
      </c>
      <c r="H152" s="151">
        <v>1877.3140000000001</v>
      </c>
      <c r="I152" s="152"/>
      <c r="L152" s="148"/>
      <c r="M152" s="153"/>
      <c r="T152" s="154"/>
      <c r="AT152" s="149" t="s">
        <v>234</v>
      </c>
      <c r="AU152" s="149" t="s">
        <v>86</v>
      </c>
      <c r="AV152" s="12" t="s">
        <v>86</v>
      </c>
      <c r="AW152" s="12" t="s">
        <v>37</v>
      </c>
      <c r="AX152" s="12" t="s">
        <v>84</v>
      </c>
      <c r="AY152" s="149" t="s">
        <v>149</v>
      </c>
    </row>
    <row r="153" spans="2:65" s="1" customFormat="1" ht="21.75" customHeight="1">
      <c r="B153" s="31"/>
      <c r="C153" s="127" t="s">
        <v>231</v>
      </c>
      <c r="D153" s="127" t="s">
        <v>152</v>
      </c>
      <c r="E153" s="128" t="s">
        <v>1377</v>
      </c>
      <c r="F153" s="129" t="s">
        <v>1378</v>
      </c>
      <c r="G153" s="130" t="s">
        <v>511</v>
      </c>
      <c r="H153" s="131">
        <v>7.5090000000000003</v>
      </c>
      <c r="I153" s="132"/>
      <c r="J153" s="133">
        <f>ROUND(I153*H153,2)</f>
        <v>0</v>
      </c>
      <c r="K153" s="134"/>
      <c r="L153" s="31"/>
      <c r="M153" s="135" t="s">
        <v>19</v>
      </c>
      <c r="N153" s="136" t="s">
        <v>47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172</v>
      </c>
      <c r="AT153" s="139" t="s">
        <v>152</v>
      </c>
      <c r="AU153" s="139" t="s">
        <v>86</v>
      </c>
      <c r="AY153" s="16" t="s">
        <v>149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6" t="s">
        <v>84</v>
      </c>
      <c r="BK153" s="140">
        <f>ROUND(I153*H153,2)</f>
        <v>0</v>
      </c>
      <c r="BL153" s="16" t="s">
        <v>172</v>
      </c>
      <c r="BM153" s="139" t="s">
        <v>1379</v>
      </c>
    </row>
    <row r="154" spans="2:65" s="1" customFormat="1" ht="10.199999999999999">
      <c r="B154" s="31"/>
      <c r="D154" s="141" t="s">
        <v>157</v>
      </c>
      <c r="F154" s="142" t="s">
        <v>1380</v>
      </c>
      <c r="I154" s="143"/>
      <c r="L154" s="31"/>
      <c r="M154" s="144"/>
      <c r="T154" s="52"/>
      <c r="AT154" s="16" t="s">
        <v>157</v>
      </c>
      <c r="AU154" s="16" t="s">
        <v>86</v>
      </c>
    </row>
    <row r="155" spans="2:65" s="1" customFormat="1" ht="10.199999999999999">
      <c r="B155" s="31"/>
      <c r="D155" s="145" t="s">
        <v>158</v>
      </c>
      <c r="F155" s="146" t="s">
        <v>1381</v>
      </c>
      <c r="I155" s="143"/>
      <c r="L155" s="31"/>
      <c r="M155" s="144"/>
      <c r="T155" s="52"/>
      <c r="AT155" s="16" t="s">
        <v>158</v>
      </c>
      <c r="AU155" s="16" t="s">
        <v>86</v>
      </c>
    </row>
    <row r="156" spans="2:65" s="1" customFormat="1" ht="18">
      <c r="B156" s="31"/>
      <c r="D156" s="141" t="s">
        <v>160</v>
      </c>
      <c r="F156" s="147" t="s">
        <v>1382</v>
      </c>
      <c r="I156" s="143"/>
      <c r="L156" s="31"/>
      <c r="M156" s="144"/>
      <c r="T156" s="52"/>
      <c r="AT156" s="16" t="s">
        <v>160</v>
      </c>
      <c r="AU156" s="16" t="s">
        <v>86</v>
      </c>
    </row>
    <row r="157" spans="2:65" s="12" customFormat="1" ht="10.199999999999999">
      <c r="B157" s="148"/>
      <c r="D157" s="141" t="s">
        <v>234</v>
      </c>
      <c r="E157" s="149" t="s">
        <v>19</v>
      </c>
      <c r="F157" s="150" t="s">
        <v>1383</v>
      </c>
      <c r="H157" s="151">
        <v>7.5090000000000003</v>
      </c>
      <c r="I157" s="152"/>
      <c r="L157" s="148"/>
      <c r="M157" s="153"/>
      <c r="T157" s="154"/>
      <c r="AT157" s="149" t="s">
        <v>234</v>
      </c>
      <c r="AU157" s="149" t="s">
        <v>86</v>
      </c>
      <c r="AV157" s="12" t="s">
        <v>86</v>
      </c>
      <c r="AW157" s="12" t="s">
        <v>37</v>
      </c>
      <c r="AX157" s="12" t="s">
        <v>84</v>
      </c>
      <c r="AY157" s="149" t="s">
        <v>149</v>
      </c>
    </row>
    <row r="158" spans="2:65" s="1" customFormat="1" ht="16.5" customHeight="1">
      <c r="B158" s="31"/>
      <c r="C158" s="169" t="s">
        <v>8</v>
      </c>
      <c r="D158" s="169" t="s">
        <v>683</v>
      </c>
      <c r="E158" s="170" t="s">
        <v>1384</v>
      </c>
      <c r="F158" s="171" t="s">
        <v>1385</v>
      </c>
      <c r="G158" s="172" t="s">
        <v>404</v>
      </c>
      <c r="H158" s="173">
        <v>0.375</v>
      </c>
      <c r="I158" s="174"/>
      <c r="J158" s="175">
        <f>ROUND(I158*H158,2)</f>
        <v>0</v>
      </c>
      <c r="K158" s="176"/>
      <c r="L158" s="177"/>
      <c r="M158" s="178" t="s">
        <v>19</v>
      </c>
      <c r="N158" s="179" t="s">
        <v>47</v>
      </c>
      <c r="P158" s="137">
        <f>O158*H158</f>
        <v>0</v>
      </c>
      <c r="Q158" s="137">
        <v>0.21</v>
      </c>
      <c r="R158" s="137">
        <f>Q158*H158</f>
        <v>7.8750000000000001E-2</v>
      </c>
      <c r="S158" s="137">
        <v>0</v>
      </c>
      <c r="T158" s="138">
        <f>S158*H158</f>
        <v>0</v>
      </c>
      <c r="AR158" s="139" t="s">
        <v>194</v>
      </c>
      <c r="AT158" s="139" t="s">
        <v>683</v>
      </c>
      <c r="AU158" s="139" t="s">
        <v>86</v>
      </c>
      <c r="AY158" s="16" t="s">
        <v>149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6" t="s">
        <v>84</v>
      </c>
      <c r="BK158" s="140">
        <f>ROUND(I158*H158,2)</f>
        <v>0</v>
      </c>
      <c r="BL158" s="16" t="s">
        <v>172</v>
      </c>
      <c r="BM158" s="139" t="s">
        <v>1386</v>
      </c>
    </row>
    <row r="159" spans="2:65" s="1" customFormat="1" ht="10.199999999999999">
      <c r="B159" s="31"/>
      <c r="D159" s="141" t="s">
        <v>157</v>
      </c>
      <c r="F159" s="142" t="s">
        <v>1385</v>
      </c>
      <c r="I159" s="143"/>
      <c r="L159" s="31"/>
      <c r="M159" s="144"/>
      <c r="T159" s="52"/>
      <c r="AT159" s="16" t="s">
        <v>157</v>
      </c>
      <c r="AU159" s="16" t="s">
        <v>86</v>
      </c>
    </row>
    <row r="160" spans="2:65" s="12" customFormat="1" ht="10.199999999999999">
      <c r="B160" s="148"/>
      <c r="D160" s="141" t="s">
        <v>234</v>
      </c>
      <c r="E160" s="149" t="s">
        <v>19</v>
      </c>
      <c r="F160" s="150" t="s">
        <v>1387</v>
      </c>
      <c r="H160" s="151">
        <v>9.3870000000000005</v>
      </c>
      <c r="I160" s="152"/>
      <c r="L160" s="148"/>
      <c r="M160" s="153"/>
      <c r="T160" s="154"/>
      <c r="AT160" s="149" t="s">
        <v>234</v>
      </c>
      <c r="AU160" s="149" t="s">
        <v>86</v>
      </c>
      <c r="AV160" s="12" t="s">
        <v>86</v>
      </c>
      <c r="AW160" s="12" t="s">
        <v>37</v>
      </c>
      <c r="AX160" s="12" t="s">
        <v>84</v>
      </c>
      <c r="AY160" s="149" t="s">
        <v>149</v>
      </c>
    </row>
    <row r="161" spans="2:65" s="12" customFormat="1" ht="10.199999999999999">
      <c r="B161" s="148"/>
      <c r="D161" s="141" t="s">
        <v>234</v>
      </c>
      <c r="F161" s="150" t="s">
        <v>1388</v>
      </c>
      <c r="H161" s="151">
        <v>0.375</v>
      </c>
      <c r="I161" s="152"/>
      <c r="L161" s="148"/>
      <c r="M161" s="153"/>
      <c r="T161" s="154"/>
      <c r="AT161" s="149" t="s">
        <v>234</v>
      </c>
      <c r="AU161" s="149" t="s">
        <v>86</v>
      </c>
      <c r="AV161" s="12" t="s">
        <v>86</v>
      </c>
      <c r="AW161" s="12" t="s">
        <v>4</v>
      </c>
      <c r="AX161" s="12" t="s">
        <v>84</v>
      </c>
      <c r="AY161" s="149" t="s">
        <v>149</v>
      </c>
    </row>
    <row r="162" spans="2:65" s="1" customFormat="1" ht="21.75" customHeight="1">
      <c r="B162" s="31"/>
      <c r="C162" s="127" t="s">
        <v>242</v>
      </c>
      <c r="D162" s="127" t="s">
        <v>152</v>
      </c>
      <c r="E162" s="128" t="s">
        <v>1389</v>
      </c>
      <c r="F162" s="129" t="s">
        <v>1390</v>
      </c>
      <c r="G162" s="130" t="s">
        <v>288</v>
      </c>
      <c r="H162" s="131">
        <v>1877.3140000000001</v>
      </c>
      <c r="I162" s="132"/>
      <c r="J162" s="133">
        <f>ROUND(I162*H162,2)</f>
        <v>0</v>
      </c>
      <c r="K162" s="134"/>
      <c r="L162" s="31"/>
      <c r="M162" s="135" t="s">
        <v>19</v>
      </c>
      <c r="N162" s="136" t="s">
        <v>47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AR162" s="139" t="s">
        <v>172</v>
      </c>
      <c r="AT162" s="139" t="s">
        <v>152</v>
      </c>
      <c r="AU162" s="139" t="s">
        <v>86</v>
      </c>
      <c r="AY162" s="16" t="s">
        <v>149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6" t="s">
        <v>84</v>
      </c>
      <c r="BK162" s="140">
        <f>ROUND(I162*H162,2)</f>
        <v>0</v>
      </c>
      <c r="BL162" s="16" t="s">
        <v>172</v>
      </c>
      <c r="BM162" s="139" t="s">
        <v>1391</v>
      </c>
    </row>
    <row r="163" spans="2:65" s="1" customFormat="1" ht="10.199999999999999">
      <c r="B163" s="31"/>
      <c r="D163" s="141" t="s">
        <v>157</v>
      </c>
      <c r="F163" s="142" t="s">
        <v>1392</v>
      </c>
      <c r="I163" s="143"/>
      <c r="L163" s="31"/>
      <c r="M163" s="144"/>
      <c r="T163" s="52"/>
      <c r="AT163" s="16" t="s">
        <v>157</v>
      </c>
      <c r="AU163" s="16" t="s">
        <v>86</v>
      </c>
    </row>
    <row r="164" spans="2:65" s="1" customFormat="1" ht="10.199999999999999">
      <c r="B164" s="31"/>
      <c r="D164" s="145" t="s">
        <v>158</v>
      </c>
      <c r="F164" s="146" t="s">
        <v>1393</v>
      </c>
      <c r="I164" s="143"/>
      <c r="L164" s="31"/>
      <c r="M164" s="144"/>
      <c r="T164" s="52"/>
      <c r="AT164" s="16" t="s">
        <v>158</v>
      </c>
      <c r="AU164" s="16" t="s">
        <v>86</v>
      </c>
    </row>
    <row r="165" spans="2:65" s="12" customFormat="1" ht="10.199999999999999">
      <c r="B165" s="148"/>
      <c r="D165" s="141" t="s">
        <v>234</v>
      </c>
      <c r="E165" s="149" t="s">
        <v>19</v>
      </c>
      <c r="F165" s="150" t="s">
        <v>1343</v>
      </c>
      <c r="H165" s="151">
        <v>1877.3140000000001</v>
      </c>
      <c r="I165" s="152"/>
      <c r="L165" s="148"/>
      <c r="M165" s="153"/>
      <c r="T165" s="154"/>
      <c r="AT165" s="149" t="s">
        <v>234</v>
      </c>
      <c r="AU165" s="149" t="s">
        <v>86</v>
      </c>
      <c r="AV165" s="12" t="s">
        <v>86</v>
      </c>
      <c r="AW165" s="12" t="s">
        <v>37</v>
      </c>
      <c r="AX165" s="12" t="s">
        <v>84</v>
      </c>
      <c r="AY165" s="149" t="s">
        <v>149</v>
      </c>
    </row>
    <row r="166" spans="2:65" s="1" customFormat="1" ht="21.75" customHeight="1">
      <c r="B166" s="31"/>
      <c r="C166" s="127" t="s">
        <v>410</v>
      </c>
      <c r="D166" s="127" t="s">
        <v>152</v>
      </c>
      <c r="E166" s="128" t="s">
        <v>1394</v>
      </c>
      <c r="F166" s="129" t="s">
        <v>1395</v>
      </c>
      <c r="G166" s="130" t="s">
        <v>404</v>
      </c>
      <c r="H166" s="131">
        <v>150</v>
      </c>
      <c r="I166" s="132"/>
      <c r="J166" s="133">
        <f>ROUND(I166*H166,2)</f>
        <v>0</v>
      </c>
      <c r="K166" s="134"/>
      <c r="L166" s="31"/>
      <c r="M166" s="135" t="s">
        <v>19</v>
      </c>
      <c r="N166" s="136" t="s">
        <v>47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172</v>
      </c>
      <c r="AT166" s="139" t="s">
        <v>152</v>
      </c>
      <c r="AU166" s="139" t="s">
        <v>86</v>
      </c>
      <c r="AY166" s="16" t="s">
        <v>149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6" t="s">
        <v>84</v>
      </c>
      <c r="BK166" s="140">
        <f>ROUND(I166*H166,2)</f>
        <v>0</v>
      </c>
      <c r="BL166" s="16" t="s">
        <v>172</v>
      </c>
      <c r="BM166" s="139" t="s">
        <v>1396</v>
      </c>
    </row>
    <row r="167" spans="2:65" s="1" customFormat="1" ht="10.199999999999999">
      <c r="B167" s="31"/>
      <c r="D167" s="141" t="s">
        <v>157</v>
      </c>
      <c r="F167" s="142" t="s">
        <v>1397</v>
      </c>
      <c r="I167" s="143"/>
      <c r="L167" s="31"/>
      <c r="M167" s="144"/>
      <c r="T167" s="52"/>
      <c r="AT167" s="16" t="s">
        <v>157</v>
      </c>
      <c r="AU167" s="16" t="s">
        <v>86</v>
      </c>
    </row>
    <row r="168" spans="2:65" s="1" customFormat="1" ht="10.199999999999999">
      <c r="B168" s="31"/>
      <c r="D168" s="145" t="s">
        <v>158</v>
      </c>
      <c r="F168" s="146" t="s">
        <v>1398</v>
      </c>
      <c r="I168" s="143"/>
      <c r="L168" s="31"/>
      <c r="M168" s="144"/>
      <c r="T168" s="52"/>
      <c r="AT168" s="16" t="s">
        <v>158</v>
      </c>
      <c r="AU168" s="16" t="s">
        <v>86</v>
      </c>
    </row>
    <row r="169" spans="2:65" s="12" customFormat="1" ht="10.199999999999999">
      <c r="B169" s="148"/>
      <c r="D169" s="141" t="s">
        <v>234</v>
      </c>
      <c r="E169" s="149" t="s">
        <v>19</v>
      </c>
      <c r="F169" s="150" t="s">
        <v>1399</v>
      </c>
      <c r="H169" s="151">
        <v>150</v>
      </c>
      <c r="I169" s="152"/>
      <c r="L169" s="148"/>
      <c r="M169" s="153"/>
      <c r="T169" s="154"/>
      <c r="AT169" s="149" t="s">
        <v>234</v>
      </c>
      <c r="AU169" s="149" t="s">
        <v>86</v>
      </c>
      <c r="AV169" s="12" t="s">
        <v>86</v>
      </c>
      <c r="AW169" s="12" t="s">
        <v>37</v>
      </c>
      <c r="AX169" s="12" t="s">
        <v>84</v>
      </c>
      <c r="AY169" s="149" t="s">
        <v>149</v>
      </c>
    </row>
    <row r="170" spans="2:65" s="11" customFormat="1" ht="22.8" customHeight="1">
      <c r="B170" s="115"/>
      <c r="D170" s="116" t="s">
        <v>75</v>
      </c>
      <c r="E170" s="125" t="s">
        <v>569</v>
      </c>
      <c r="F170" s="125" t="s">
        <v>570</v>
      </c>
      <c r="I170" s="118"/>
      <c r="J170" s="126">
        <f>BK170</f>
        <v>0</v>
      </c>
      <c r="L170" s="115"/>
      <c r="M170" s="120"/>
      <c r="P170" s="121">
        <f>SUM(P171:P177)</f>
        <v>0</v>
      </c>
      <c r="R170" s="121">
        <f>SUM(R171:R177)</f>
        <v>0</v>
      </c>
      <c r="T170" s="122">
        <f>SUM(T171:T177)</f>
        <v>0</v>
      </c>
      <c r="AR170" s="116" t="s">
        <v>84</v>
      </c>
      <c r="AT170" s="123" t="s">
        <v>75</v>
      </c>
      <c r="AU170" s="123" t="s">
        <v>84</v>
      </c>
      <c r="AY170" s="116" t="s">
        <v>149</v>
      </c>
      <c r="BK170" s="124">
        <f>SUM(BK171:BK177)</f>
        <v>0</v>
      </c>
    </row>
    <row r="171" spans="2:65" s="1" customFormat="1" ht="33" customHeight="1">
      <c r="B171" s="31"/>
      <c r="C171" s="127" t="s">
        <v>248</v>
      </c>
      <c r="D171" s="127" t="s">
        <v>152</v>
      </c>
      <c r="E171" s="128" t="s">
        <v>572</v>
      </c>
      <c r="F171" s="129" t="s">
        <v>573</v>
      </c>
      <c r="G171" s="130" t="s">
        <v>511</v>
      </c>
      <c r="H171" s="131">
        <v>9.9689999999999994</v>
      </c>
      <c r="I171" s="132"/>
      <c r="J171" s="133">
        <f>ROUND(I171*H171,2)</f>
        <v>0</v>
      </c>
      <c r="K171" s="134"/>
      <c r="L171" s="31"/>
      <c r="M171" s="135" t="s">
        <v>19</v>
      </c>
      <c r="N171" s="136" t="s">
        <v>47</v>
      </c>
      <c r="P171" s="137">
        <f>O171*H171</f>
        <v>0</v>
      </c>
      <c r="Q171" s="137">
        <v>0</v>
      </c>
      <c r="R171" s="137">
        <f>Q171*H171</f>
        <v>0</v>
      </c>
      <c r="S171" s="137">
        <v>0</v>
      </c>
      <c r="T171" s="138">
        <f>S171*H171</f>
        <v>0</v>
      </c>
      <c r="AR171" s="139" t="s">
        <v>1091</v>
      </c>
      <c r="AT171" s="139" t="s">
        <v>152</v>
      </c>
      <c r="AU171" s="139" t="s">
        <v>86</v>
      </c>
      <c r="AY171" s="16" t="s">
        <v>149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6" t="s">
        <v>84</v>
      </c>
      <c r="BK171" s="140">
        <f>ROUND(I171*H171,2)</f>
        <v>0</v>
      </c>
      <c r="BL171" s="16" t="s">
        <v>1091</v>
      </c>
      <c r="BM171" s="139" t="s">
        <v>1400</v>
      </c>
    </row>
    <row r="172" spans="2:65" s="1" customFormat="1" ht="26.1">
      <c r="B172" s="31"/>
      <c r="D172" s="141" t="s">
        <v>157</v>
      </c>
      <c r="F172" s="142" t="s">
        <v>575</v>
      </c>
      <c r="I172" s="143"/>
      <c r="L172" s="31"/>
      <c r="M172" s="144"/>
      <c r="T172" s="52"/>
      <c r="AT172" s="16" t="s">
        <v>157</v>
      </c>
      <c r="AU172" s="16" t="s">
        <v>86</v>
      </c>
    </row>
    <row r="173" spans="2:65" s="1" customFormat="1" ht="10.199999999999999">
      <c r="B173" s="31"/>
      <c r="D173" s="145" t="s">
        <v>158</v>
      </c>
      <c r="F173" s="146" t="s">
        <v>576</v>
      </c>
      <c r="I173" s="143"/>
      <c r="L173" s="31"/>
      <c r="M173" s="144"/>
      <c r="T173" s="52"/>
      <c r="AT173" s="16" t="s">
        <v>158</v>
      </c>
      <c r="AU173" s="16" t="s">
        <v>86</v>
      </c>
    </row>
    <row r="174" spans="2:65" s="1" customFormat="1" ht="33" customHeight="1">
      <c r="B174" s="31"/>
      <c r="C174" s="127" t="s">
        <v>254</v>
      </c>
      <c r="D174" s="127" t="s">
        <v>152</v>
      </c>
      <c r="E174" s="128" t="s">
        <v>578</v>
      </c>
      <c r="F174" s="129" t="s">
        <v>579</v>
      </c>
      <c r="G174" s="130" t="s">
        <v>511</v>
      </c>
      <c r="H174" s="131">
        <v>9.9689999999999994</v>
      </c>
      <c r="I174" s="132"/>
      <c r="J174" s="133">
        <f>ROUND(I174*H174,2)</f>
        <v>0</v>
      </c>
      <c r="K174" s="134"/>
      <c r="L174" s="31"/>
      <c r="M174" s="135" t="s">
        <v>19</v>
      </c>
      <c r="N174" s="136" t="s">
        <v>47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172</v>
      </c>
      <c r="AT174" s="139" t="s">
        <v>152</v>
      </c>
      <c r="AU174" s="139" t="s">
        <v>86</v>
      </c>
      <c r="AY174" s="16" t="s">
        <v>149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6" t="s">
        <v>84</v>
      </c>
      <c r="BK174" s="140">
        <f>ROUND(I174*H174,2)</f>
        <v>0</v>
      </c>
      <c r="BL174" s="16" t="s">
        <v>172</v>
      </c>
      <c r="BM174" s="139" t="s">
        <v>1401</v>
      </c>
    </row>
    <row r="175" spans="2:65" s="1" customFormat="1" ht="26.1">
      <c r="B175" s="31"/>
      <c r="D175" s="141" t="s">
        <v>157</v>
      </c>
      <c r="F175" s="142" t="s">
        <v>581</v>
      </c>
      <c r="I175" s="143"/>
      <c r="L175" s="31"/>
      <c r="M175" s="144"/>
      <c r="T175" s="52"/>
      <c r="AT175" s="16" t="s">
        <v>157</v>
      </c>
      <c r="AU175" s="16" t="s">
        <v>86</v>
      </c>
    </row>
    <row r="176" spans="2:65" s="1" customFormat="1" ht="10.199999999999999">
      <c r="B176" s="31"/>
      <c r="D176" s="145" t="s">
        <v>158</v>
      </c>
      <c r="F176" s="146" t="s">
        <v>582</v>
      </c>
      <c r="I176" s="143"/>
      <c r="L176" s="31"/>
      <c r="M176" s="144"/>
      <c r="T176" s="52"/>
      <c r="AT176" s="16" t="s">
        <v>158</v>
      </c>
      <c r="AU176" s="16" t="s">
        <v>86</v>
      </c>
    </row>
    <row r="177" spans="2:65" s="1" customFormat="1" ht="18">
      <c r="B177" s="31"/>
      <c r="D177" s="141" t="s">
        <v>160</v>
      </c>
      <c r="F177" s="147" t="s">
        <v>583</v>
      </c>
      <c r="I177" s="143"/>
      <c r="L177" s="31"/>
      <c r="M177" s="144"/>
      <c r="T177" s="52"/>
      <c r="AT177" s="16" t="s">
        <v>160</v>
      </c>
      <c r="AU177" s="16" t="s">
        <v>86</v>
      </c>
    </row>
    <row r="178" spans="2:65" s="11" customFormat="1" ht="25.9" customHeight="1">
      <c r="B178" s="115"/>
      <c r="D178" s="116" t="s">
        <v>75</v>
      </c>
      <c r="E178" s="117" t="s">
        <v>683</v>
      </c>
      <c r="F178" s="117" t="s">
        <v>1199</v>
      </c>
      <c r="I178" s="118"/>
      <c r="J178" s="119">
        <f>BK178</f>
        <v>0</v>
      </c>
      <c r="L178" s="115"/>
      <c r="M178" s="120"/>
      <c r="P178" s="121">
        <f>P179</f>
        <v>0</v>
      </c>
      <c r="R178" s="121">
        <f>R179</f>
        <v>375.46300000000002</v>
      </c>
      <c r="T178" s="122">
        <f>T179</f>
        <v>0</v>
      </c>
      <c r="AR178" s="116" t="s">
        <v>167</v>
      </c>
      <c r="AT178" s="123" t="s">
        <v>75</v>
      </c>
      <c r="AU178" s="123" t="s">
        <v>76</v>
      </c>
      <c r="AY178" s="116" t="s">
        <v>149</v>
      </c>
      <c r="BK178" s="124">
        <f>BK179</f>
        <v>0</v>
      </c>
    </row>
    <row r="179" spans="2:65" s="11" customFormat="1" ht="22.8" customHeight="1">
      <c r="B179" s="115"/>
      <c r="D179" s="116" t="s">
        <v>75</v>
      </c>
      <c r="E179" s="125" t="s">
        <v>1200</v>
      </c>
      <c r="F179" s="125" t="s">
        <v>1201</v>
      </c>
      <c r="I179" s="118"/>
      <c r="J179" s="126">
        <f>BK179</f>
        <v>0</v>
      </c>
      <c r="L179" s="115"/>
      <c r="M179" s="120"/>
      <c r="P179" s="121">
        <f>SUM(P180:P187)</f>
        <v>0</v>
      </c>
      <c r="R179" s="121">
        <f>SUM(R180:R187)</f>
        <v>375.46300000000002</v>
      </c>
      <c r="T179" s="122">
        <f>SUM(T180:T187)</f>
        <v>0</v>
      </c>
      <c r="AR179" s="116" t="s">
        <v>167</v>
      </c>
      <c r="AT179" s="123" t="s">
        <v>75</v>
      </c>
      <c r="AU179" s="123" t="s">
        <v>84</v>
      </c>
      <c r="AY179" s="116" t="s">
        <v>149</v>
      </c>
      <c r="BK179" s="124">
        <f>SUM(BK180:BK187)</f>
        <v>0</v>
      </c>
    </row>
    <row r="180" spans="2:65" s="1" customFormat="1" ht="24.15" customHeight="1">
      <c r="B180" s="31"/>
      <c r="C180" s="127" t="s">
        <v>262</v>
      </c>
      <c r="D180" s="127" t="s">
        <v>152</v>
      </c>
      <c r="E180" s="128" t="s">
        <v>1402</v>
      </c>
      <c r="F180" s="129" t="s">
        <v>1403</v>
      </c>
      <c r="G180" s="130" t="s">
        <v>288</v>
      </c>
      <c r="H180" s="131">
        <v>1877.3140000000001</v>
      </c>
      <c r="I180" s="132"/>
      <c r="J180" s="133">
        <f>ROUND(I180*H180,2)</f>
        <v>0</v>
      </c>
      <c r="K180" s="134"/>
      <c r="L180" s="31"/>
      <c r="M180" s="135" t="s">
        <v>19</v>
      </c>
      <c r="N180" s="136" t="s">
        <v>47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AR180" s="139" t="s">
        <v>1091</v>
      </c>
      <c r="AT180" s="139" t="s">
        <v>152</v>
      </c>
      <c r="AU180" s="139" t="s">
        <v>86</v>
      </c>
      <c r="AY180" s="16" t="s">
        <v>149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6" t="s">
        <v>84</v>
      </c>
      <c r="BK180" s="140">
        <f>ROUND(I180*H180,2)</f>
        <v>0</v>
      </c>
      <c r="BL180" s="16" t="s">
        <v>1091</v>
      </c>
      <c r="BM180" s="139" t="s">
        <v>1404</v>
      </c>
    </row>
    <row r="181" spans="2:65" s="1" customFormat="1" ht="26.1">
      <c r="B181" s="31"/>
      <c r="D181" s="141" t="s">
        <v>157</v>
      </c>
      <c r="F181" s="142" t="s">
        <v>1405</v>
      </c>
      <c r="I181" s="143"/>
      <c r="L181" s="31"/>
      <c r="M181" s="144"/>
      <c r="T181" s="52"/>
      <c r="AT181" s="16" t="s">
        <v>157</v>
      </c>
      <c r="AU181" s="16" t="s">
        <v>86</v>
      </c>
    </row>
    <row r="182" spans="2:65" s="1" customFormat="1" ht="10.199999999999999">
      <c r="B182" s="31"/>
      <c r="D182" s="145" t="s">
        <v>158</v>
      </c>
      <c r="F182" s="146" t="s">
        <v>1406</v>
      </c>
      <c r="I182" s="143"/>
      <c r="L182" s="31"/>
      <c r="M182" s="144"/>
      <c r="T182" s="52"/>
      <c r="AT182" s="16" t="s">
        <v>158</v>
      </c>
      <c r="AU182" s="16" t="s">
        <v>86</v>
      </c>
    </row>
    <row r="183" spans="2:65" s="12" customFormat="1" ht="10.199999999999999">
      <c r="B183" s="148"/>
      <c r="D183" s="141" t="s">
        <v>234</v>
      </c>
      <c r="E183" s="149" t="s">
        <v>19</v>
      </c>
      <c r="F183" s="150" t="s">
        <v>1343</v>
      </c>
      <c r="H183" s="151">
        <v>1877.3140000000001</v>
      </c>
      <c r="I183" s="152"/>
      <c r="L183" s="148"/>
      <c r="M183" s="153"/>
      <c r="T183" s="154"/>
      <c r="AT183" s="149" t="s">
        <v>234</v>
      </c>
      <c r="AU183" s="149" t="s">
        <v>86</v>
      </c>
      <c r="AV183" s="12" t="s">
        <v>86</v>
      </c>
      <c r="AW183" s="12" t="s">
        <v>37</v>
      </c>
      <c r="AX183" s="12" t="s">
        <v>84</v>
      </c>
      <c r="AY183" s="149" t="s">
        <v>149</v>
      </c>
    </row>
    <row r="184" spans="2:65" s="1" customFormat="1" ht="16.5" customHeight="1">
      <c r="B184" s="31"/>
      <c r="C184" s="169" t="s">
        <v>7</v>
      </c>
      <c r="D184" s="169" t="s">
        <v>683</v>
      </c>
      <c r="E184" s="170" t="s">
        <v>1407</v>
      </c>
      <c r="F184" s="171" t="s">
        <v>1408</v>
      </c>
      <c r="G184" s="172" t="s">
        <v>511</v>
      </c>
      <c r="H184" s="173">
        <v>375.46300000000002</v>
      </c>
      <c r="I184" s="174"/>
      <c r="J184" s="175">
        <f>ROUND(I184*H184,2)</f>
        <v>0</v>
      </c>
      <c r="K184" s="176"/>
      <c r="L184" s="177"/>
      <c r="M184" s="178" t="s">
        <v>19</v>
      </c>
      <c r="N184" s="179" t="s">
        <v>47</v>
      </c>
      <c r="P184" s="137">
        <f>O184*H184</f>
        <v>0</v>
      </c>
      <c r="Q184" s="137">
        <v>1</v>
      </c>
      <c r="R184" s="137">
        <f>Q184*H184</f>
        <v>375.46300000000002</v>
      </c>
      <c r="S184" s="137">
        <v>0</v>
      </c>
      <c r="T184" s="138">
        <f>S184*H184</f>
        <v>0</v>
      </c>
      <c r="AR184" s="139" t="s">
        <v>1409</v>
      </c>
      <c r="AT184" s="139" t="s">
        <v>683</v>
      </c>
      <c r="AU184" s="139" t="s">
        <v>86</v>
      </c>
      <c r="AY184" s="16" t="s">
        <v>149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6" t="s">
        <v>84</v>
      </c>
      <c r="BK184" s="140">
        <f>ROUND(I184*H184,2)</f>
        <v>0</v>
      </c>
      <c r="BL184" s="16" t="s">
        <v>1091</v>
      </c>
      <c r="BM184" s="139" t="s">
        <v>1410</v>
      </c>
    </row>
    <row r="185" spans="2:65" s="1" customFormat="1" ht="10.199999999999999">
      <c r="B185" s="31"/>
      <c r="D185" s="141" t="s">
        <v>157</v>
      </c>
      <c r="F185" s="142" t="s">
        <v>1408</v>
      </c>
      <c r="I185" s="143"/>
      <c r="L185" s="31"/>
      <c r="M185" s="144"/>
      <c r="T185" s="52"/>
      <c r="AT185" s="16" t="s">
        <v>157</v>
      </c>
      <c r="AU185" s="16" t="s">
        <v>86</v>
      </c>
    </row>
    <row r="186" spans="2:65" s="1" customFormat="1" ht="18">
      <c r="B186" s="31"/>
      <c r="D186" s="141" t="s">
        <v>160</v>
      </c>
      <c r="F186" s="147" t="s">
        <v>1411</v>
      </c>
      <c r="I186" s="143"/>
      <c r="L186" s="31"/>
      <c r="M186" s="144"/>
      <c r="T186" s="52"/>
      <c r="AT186" s="16" t="s">
        <v>160</v>
      </c>
      <c r="AU186" s="16" t="s">
        <v>86</v>
      </c>
    </row>
    <row r="187" spans="2:65" s="12" customFormat="1" ht="10.199999999999999">
      <c r="B187" s="148"/>
      <c r="D187" s="141" t="s">
        <v>234</v>
      </c>
      <c r="E187" s="149" t="s">
        <v>19</v>
      </c>
      <c r="F187" s="150" t="s">
        <v>1412</v>
      </c>
      <c r="H187" s="151">
        <v>375.46300000000002</v>
      </c>
      <c r="I187" s="152"/>
      <c r="L187" s="148"/>
      <c r="M187" s="180"/>
      <c r="N187" s="181"/>
      <c r="O187" s="181"/>
      <c r="P187" s="181"/>
      <c r="Q187" s="181"/>
      <c r="R187" s="181"/>
      <c r="S187" s="181"/>
      <c r="T187" s="182"/>
      <c r="AT187" s="149" t="s">
        <v>234</v>
      </c>
      <c r="AU187" s="149" t="s">
        <v>86</v>
      </c>
      <c r="AV187" s="12" t="s">
        <v>86</v>
      </c>
      <c r="AW187" s="12" t="s">
        <v>37</v>
      </c>
      <c r="AX187" s="12" t="s">
        <v>84</v>
      </c>
      <c r="AY187" s="149" t="s">
        <v>149</v>
      </c>
    </row>
    <row r="188" spans="2:65" s="1" customFormat="1" ht="7" customHeight="1">
      <c r="B188" s="40"/>
      <c r="C188" s="41"/>
      <c r="D188" s="41"/>
      <c r="E188" s="41"/>
      <c r="F188" s="41"/>
      <c r="G188" s="41"/>
      <c r="H188" s="41"/>
      <c r="I188" s="41"/>
      <c r="J188" s="41"/>
      <c r="K188" s="41"/>
      <c r="L188" s="31"/>
    </row>
  </sheetData>
  <sheetProtection algorithmName="SHA-512" hashValue="k4vQ0dNo1rnyz+PlU6KhZlg0tQGPVUTnkILnGLmCla8Rmb2x2JKPTyTzTV2rCfE+ZbXtGh6XTG1Hwe0YUyvINw==" saltValue="FPUpOd2zZrxbPKU1p/Od9ONo+gyiVOJqb3v5itA/eIZRqgbVooSw7lSYE/1PvQO46v3ErBJAX0KHq/JLKL+xNA==" spinCount="100000" sheet="1" objects="1" scenarios="1" formatColumns="0" formatRows="0" autoFilter="0"/>
  <autoFilter ref="C83:K187" xr:uid="{00000000-0009-0000-0000-000006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600-000000000000}"/>
    <hyperlink ref="F97" r:id="rId2" xr:uid="{00000000-0004-0000-0600-000001000000}"/>
    <hyperlink ref="F105" r:id="rId3" xr:uid="{00000000-0004-0000-0600-000002000000}"/>
    <hyperlink ref="F110" r:id="rId4" xr:uid="{00000000-0004-0000-0600-000003000000}"/>
    <hyperlink ref="F118" r:id="rId5" xr:uid="{00000000-0004-0000-0600-000004000000}"/>
    <hyperlink ref="F125" r:id="rId6" xr:uid="{00000000-0004-0000-0600-000005000000}"/>
    <hyperlink ref="F134" r:id="rId7" xr:uid="{00000000-0004-0000-0600-000006000000}"/>
    <hyperlink ref="F139" r:id="rId8" xr:uid="{00000000-0004-0000-0600-000007000000}"/>
    <hyperlink ref="F143" r:id="rId9" xr:uid="{00000000-0004-0000-0600-000008000000}"/>
    <hyperlink ref="F147" r:id="rId10" xr:uid="{00000000-0004-0000-0600-000009000000}"/>
    <hyperlink ref="F151" r:id="rId11" xr:uid="{00000000-0004-0000-0600-00000A000000}"/>
    <hyperlink ref="F155" r:id="rId12" xr:uid="{00000000-0004-0000-0600-00000B000000}"/>
    <hyperlink ref="F164" r:id="rId13" xr:uid="{00000000-0004-0000-0600-00000C000000}"/>
    <hyperlink ref="F168" r:id="rId14" xr:uid="{00000000-0004-0000-0600-00000D000000}"/>
    <hyperlink ref="F173" r:id="rId15" xr:uid="{00000000-0004-0000-0600-00000E000000}"/>
    <hyperlink ref="F176" r:id="rId16" xr:uid="{00000000-0004-0000-0600-00000F000000}"/>
    <hyperlink ref="F182" r:id="rId17" xr:uid="{00000000-0004-0000-0600-00001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46"/>
  <sheetViews>
    <sheetView showGridLines="0" workbookViewId="0"/>
  </sheetViews>
  <sheetFormatPr defaultRowHeight="14.4"/>
  <cols>
    <col min="1" max="1" width="8.33203125" customWidth="1"/>
    <col min="2" max="2" width="1.1992187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104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>
      <c r="B4" s="19"/>
      <c r="D4" s="20" t="s">
        <v>120</v>
      </c>
      <c r="L4" s="19"/>
      <c r="M4" s="84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Stavební úprava prostoru mezi tř. 17. listopadu a ulicí Nedbalovou v Karviné</v>
      </c>
      <c r="F7" s="236"/>
      <c r="G7" s="236"/>
      <c r="H7" s="236"/>
      <c r="L7" s="19"/>
    </row>
    <row r="8" spans="2:46" s="1" customFormat="1" ht="12" customHeight="1">
      <c r="B8" s="31"/>
      <c r="D8" s="26" t="s">
        <v>121</v>
      </c>
      <c r="L8" s="31"/>
    </row>
    <row r="9" spans="2:46" s="1" customFormat="1" ht="16.5" customHeight="1">
      <c r="B9" s="31"/>
      <c r="E9" s="202" t="s">
        <v>1413</v>
      </c>
      <c r="F9" s="237"/>
      <c r="G9" s="237"/>
      <c r="H9" s="237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14. 4. 2022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8" t="str">
        <f>'Rekapitulace stavby'!E14</f>
        <v>Vyplň údaj</v>
      </c>
      <c r="F18" s="208"/>
      <c r="G18" s="208"/>
      <c r="H18" s="208"/>
      <c r="I18" s="26" t="s">
        <v>29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3" t="s">
        <v>19</v>
      </c>
      <c r="F27" s="213"/>
      <c r="G27" s="213"/>
      <c r="H27" s="213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5" customHeight="1">
      <c r="B30" s="31"/>
      <c r="D30" s="86" t="s">
        <v>42</v>
      </c>
      <c r="J30" s="62">
        <f>ROUND(J82,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7">
        <f>ROUND((SUM(BE82:BE145)),  2)</f>
        <v>0</v>
      </c>
      <c r="I33" s="88">
        <v>0.21</v>
      </c>
      <c r="J33" s="87">
        <f>ROUND(((SUM(BE82:BE145))*I33),  2)</f>
        <v>0</v>
      </c>
      <c r="L33" s="31"/>
    </row>
    <row r="34" spans="2:12" s="1" customFormat="1" ht="14.4" customHeight="1">
      <c r="B34" s="31"/>
      <c r="E34" s="26" t="s">
        <v>48</v>
      </c>
      <c r="F34" s="87">
        <f>ROUND((SUM(BF82:BF145)),  2)</f>
        <v>0</v>
      </c>
      <c r="I34" s="88">
        <v>0.15</v>
      </c>
      <c r="J34" s="87">
        <f>ROUND(((SUM(BF82:BF145))*I34),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7">
        <f>ROUND((SUM(BG82:BG145)),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7">
        <f>ROUND((SUM(BH82:BH145)),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7">
        <f>ROUND((SUM(BI82:BI145)),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hidden="1" customHeight="1">
      <c r="B45" s="31"/>
      <c r="C45" s="20" t="s">
        <v>123</v>
      </c>
      <c r="L45" s="31"/>
    </row>
    <row r="46" spans="2:12" s="1" customFormat="1" ht="7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26.25" hidden="1" customHeight="1">
      <c r="B48" s="31"/>
      <c r="E48" s="235" t="str">
        <f>E7</f>
        <v>Stavební úprava prostoru mezi tř. 17. listopadu a ulicí Nedbalovou v Karviné</v>
      </c>
      <c r="F48" s="236"/>
      <c r="G48" s="236"/>
      <c r="H48" s="236"/>
      <c r="L48" s="31"/>
    </row>
    <row r="49" spans="2:47" s="1" customFormat="1" ht="12" hidden="1" customHeight="1">
      <c r="B49" s="31"/>
      <c r="C49" s="26" t="s">
        <v>121</v>
      </c>
      <c r="L49" s="31"/>
    </row>
    <row r="50" spans="2:47" s="1" customFormat="1" ht="16.5" hidden="1" customHeight="1">
      <c r="B50" s="31"/>
      <c r="E50" s="202" t="str">
        <f>E9</f>
        <v>SO 801.1 - Následná péče</v>
      </c>
      <c r="F50" s="237"/>
      <c r="G50" s="237"/>
      <c r="H50" s="237"/>
      <c r="L50" s="31"/>
    </row>
    <row r="51" spans="2:47" s="1" customFormat="1" ht="7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>Karviná</v>
      </c>
      <c r="I52" s="26" t="s">
        <v>23</v>
      </c>
      <c r="J52" s="48" t="str">
        <f>IF(J12="","",J12)</f>
        <v>14. 4. 2022</v>
      </c>
      <c r="L52" s="31"/>
    </row>
    <row r="53" spans="2:47" s="1" customFormat="1" ht="7" hidden="1" customHeight="1">
      <c r="B53" s="31"/>
      <c r="L53" s="31"/>
    </row>
    <row r="54" spans="2:47" s="1" customFormat="1" ht="25.65" hidden="1" customHeight="1">
      <c r="B54" s="31"/>
      <c r="C54" s="26" t="s">
        <v>25</v>
      </c>
      <c r="F54" s="24" t="str">
        <f>E15</f>
        <v>Statutární město Karviná</v>
      </c>
      <c r="I54" s="26" t="s">
        <v>33</v>
      </c>
      <c r="J54" s="29" t="str">
        <f>E21</f>
        <v>Dopravoprojekt Ostrava a.s.</v>
      </c>
      <c r="L54" s="31"/>
    </row>
    <row r="55" spans="2:47" s="1" customFormat="1" ht="15.15" hidden="1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" hidden="1" customHeight="1">
      <c r="B56" s="31"/>
      <c r="L56" s="31"/>
    </row>
    <row r="57" spans="2:47" s="1" customFormat="1" ht="29.25" hidden="1" customHeight="1">
      <c r="B57" s="31"/>
      <c r="C57" s="95" t="s">
        <v>124</v>
      </c>
      <c r="D57" s="89"/>
      <c r="E57" s="89"/>
      <c r="F57" s="89"/>
      <c r="G57" s="89"/>
      <c r="H57" s="89"/>
      <c r="I57" s="89"/>
      <c r="J57" s="96" t="s">
        <v>125</v>
      </c>
      <c r="K57" s="89"/>
      <c r="L57" s="31"/>
    </row>
    <row r="58" spans="2:47" s="1" customFormat="1" ht="10.3" hidden="1" customHeight="1">
      <c r="B58" s="31"/>
      <c r="L58" s="31"/>
    </row>
    <row r="59" spans="2:47" s="1" customFormat="1" ht="22.8" hidden="1" customHeight="1">
      <c r="B59" s="31"/>
      <c r="C59" s="97" t="s">
        <v>74</v>
      </c>
      <c r="J59" s="62">
        <f>J82</f>
        <v>0</v>
      </c>
      <c r="L59" s="31"/>
      <c r="AU59" s="16" t="s">
        <v>126</v>
      </c>
    </row>
    <row r="60" spans="2:47" s="8" customFormat="1" ht="25" hidden="1" customHeight="1">
      <c r="B60" s="98"/>
      <c r="D60" s="99" t="s">
        <v>276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9" customFormat="1" ht="19.899999999999999" hidden="1" customHeight="1">
      <c r="B61" s="102"/>
      <c r="D61" s="103" t="s">
        <v>277</v>
      </c>
      <c r="E61" s="104"/>
      <c r="F61" s="104"/>
      <c r="G61" s="104"/>
      <c r="H61" s="104"/>
      <c r="I61" s="104"/>
      <c r="J61" s="105">
        <f>J84</f>
        <v>0</v>
      </c>
      <c r="L61" s="102"/>
    </row>
    <row r="62" spans="2:47" s="9" customFormat="1" ht="19.899999999999999" hidden="1" customHeight="1">
      <c r="B62" s="102"/>
      <c r="D62" s="103" t="s">
        <v>280</v>
      </c>
      <c r="E62" s="104"/>
      <c r="F62" s="104"/>
      <c r="G62" s="104"/>
      <c r="H62" s="104"/>
      <c r="I62" s="104"/>
      <c r="J62" s="105">
        <f>J138</f>
        <v>0</v>
      </c>
      <c r="L62" s="102"/>
    </row>
    <row r="63" spans="2:47" s="1" customFormat="1" ht="21.85" hidden="1" customHeight="1">
      <c r="B63" s="31"/>
      <c r="L63" s="31"/>
    </row>
    <row r="64" spans="2:47" s="1" customFormat="1" ht="7" hidden="1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5" spans="2:12" ht="10.199999999999999" hidden="1"/>
    <row r="66" spans="2:12" ht="10.199999999999999" hidden="1"/>
    <row r="67" spans="2:12" ht="10.199999999999999" hidden="1"/>
    <row r="68" spans="2:12" s="1" customFormat="1" ht="7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5" customHeight="1">
      <c r="B69" s="31"/>
      <c r="C69" s="20" t="s">
        <v>133</v>
      </c>
      <c r="L69" s="31"/>
    </row>
    <row r="70" spans="2:12" s="1" customFormat="1" ht="7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26.25" customHeight="1">
      <c r="B72" s="31"/>
      <c r="E72" s="235" t="str">
        <f>E7</f>
        <v>Stavební úprava prostoru mezi tř. 17. listopadu a ulicí Nedbalovou v Karviné</v>
      </c>
      <c r="F72" s="236"/>
      <c r="G72" s="236"/>
      <c r="H72" s="236"/>
      <c r="L72" s="31"/>
    </row>
    <row r="73" spans="2:12" s="1" customFormat="1" ht="12" customHeight="1">
      <c r="B73" s="31"/>
      <c r="C73" s="26" t="s">
        <v>121</v>
      </c>
      <c r="L73" s="31"/>
    </row>
    <row r="74" spans="2:12" s="1" customFormat="1" ht="16.5" customHeight="1">
      <c r="B74" s="31"/>
      <c r="E74" s="202" t="str">
        <f>E9</f>
        <v>SO 801.1 - Následná péče</v>
      </c>
      <c r="F74" s="237"/>
      <c r="G74" s="237"/>
      <c r="H74" s="237"/>
      <c r="L74" s="31"/>
    </row>
    <row r="75" spans="2:12" s="1" customFormat="1" ht="7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>Karviná</v>
      </c>
      <c r="I76" s="26" t="s">
        <v>23</v>
      </c>
      <c r="J76" s="48" t="str">
        <f>IF(J12="","",J12)</f>
        <v>14. 4. 2022</v>
      </c>
      <c r="L76" s="31"/>
    </row>
    <row r="77" spans="2:12" s="1" customFormat="1" ht="7" customHeight="1">
      <c r="B77" s="31"/>
      <c r="L77" s="31"/>
    </row>
    <row r="78" spans="2:12" s="1" customFormat="1" ht="25.65" customHeight="1">
      <c r="B78" s="31"/>
      <c r="C78" s="26" t="s">
        <v>25</v>
      </c>
      <c r="F78" s="24" t="str">
        <f>E15</f>
        <v>Statutární město Karviná</v>
      </c>
      <c r="I78" s="26" t="s">
        <v>33</v>
      </c>
      <c r="J78" s="29" t="str">
        <f>E21</f>
        <v>Dopravoprojekt Ostrava a.s.</v>
      </c>
      <c r="L78" s="31"/>
    </row>
    <row r="79" spans="2:12" s="1" customFormat="1" ht="15.15" customHeight="1">
      <c r="B79" s="31"/>
      <c r="C79" s="26" t="s">
        <v>31</v>
      </c>
      <c r="F79" s="24" t="str">
        <f>IF(E18="","",E18)</f>
        <v>Vyplň údaj</v>
      </c>
      <c r="I79" s="26" t="s">
        <v>38</v>
      </c>
      <c r="J79" s="29" t="str">
        <f>E24</f>
        <v xml:space="preserve"> </v>
      </c>
      <c r="L79" s="31"/>
    </row>
    <row r="80" spans="2:12" s="1" customFormat="1" ht="10.3" customHeight="1">
      <c r="B80" s="31"/>
      <c r="L80" s="31"/>
    </row>
    <row r="81" spans="2:65" s="10" customFormat="1" ht="29.25" customHeight="1">
      <c r="B81" s="106"/>
      <c r="C81" s="107" t="s">
        <v>134</v>
      </c>
      <c r="D81" s="108" t="s">
        <v>61</v>
      </c>
      <c r="E81" s="108" t="s">
        <v>57</v>
      </c>
      <c r="F81" s="108" t="s">
        <v>58</v>
      </c>
      <c r="G81" s="108" t="s">
        <v>135</v>
      </c>
      <c r="H81" s="108" t="s">
        <v>136</v>
      </c>
      <c r="I81" s="108" t="s">
        <v>137</v>
      </c>
      <c r="J81" s="109" t="s">
        <v>125</v>
      </c>
      <c r="K81" s="110" t="s">
        <v>138</v>
      </c>
      <c r="L81" s="106"/>
      <c r="M81" s="55" t="s">
        <v>19</v>
      </c>
      <c r="N81" s="56" t="s">
        <v>46</v>
      </c>
      <c r="O81" s="56" t="s">
        <v>139</v>
      </c>
      <c r="P81" s="56" t="s">
        <v>140</v>
      </c>
      <c r="Q81" s="56" t="s">
        <v>141</v>
      </c>
      <c r="R81" s="56" t="s">
        <v>142</v>
      </c>
      <c r="S81" s="56" t="s">
        <v>143</v>
      </c>
      <c r="T81" s="57" t="s">
        <v>144</v>
      </c>
    </row>
    <row r="82" spans="2:65" s="1" customFormat="1" ht="22.8" customHeight="1">
      <c r="B82" s="31"/>
      <c r="C82" s="60" t="s">
        <v>145</v>
      </c>
      <c r="J82" s="111">
        <f>BK82</f>
        <v>0</v>
      </c>
      <c r="L82" s="31"/>
      <c r="M82" s="58"/>
      <c r="N82" s="49"/>
      <c r="O82" s="49"/>
      <c r="P82" s="112">
        <f>P83</f>
        <v>0</v>
      </c>
      <c r="Q82" s="49"/>
      <c r="R82" s="112">
        <f>R83</f>
        <v>4.4940000000000001E-2</v>
      </c>
      <c r="S82" s="49"/>
      <c r="T82" s="113">
        <f>T83</f>
        <v>0</v>
      </c>
      <c r="AT82" s="16" t="s">
        <v>75</v>
      </c>
      <c r="AU82" s="16" t="s">
        <v>126</v>
      </c>
      <c r="BK82" s="114">
        <f>BK83</f>
        <v>0</v>
      </c>
    </row>
    <row r="83" spans="2:65" s="11" customFormat="1" ht="25.9" customHeight="1">
      <c r="B83" s="115"/>
      <c r="D83" s="116" t="s">
        <v>75</v>
      </c>
      <c r="E83" s="117" t="s">
        <v>283</v>
      </c>
      <c r="F83" s="117" t="s">
        <v>284</v>
      </c>
      <c r="I83" s="118"/>
      <c r="J83" s="119">
        <f>BK83</f>
        <v>0</v>
      </c>
      <c r="L83" s="115"/>
      <c r="M83" s="120"/>
      <c r="P83" s="121">
        <f>P84+P138</f>
        <v>0</v>
      </c>
      <c r="R83" s="121">
        <f>R84+R138</f>
        <v>4.4940000000000001E-2</v>
      </c>
      <c r="T83" s="122">
        <f>T84+T138</f>
        <v>0</v>
      </c>
      <c r="AR83" s="116" t="s">
        <v>84</v>
      </c>
      <c r="AT83" s="123" t="s">
        <v>75</v>
      </c>
      <c r="AU83" s="123" t="s">
        <v>76</v>
      </c>
      <c r="AY83" s="116" t="s">
        <v>149</v>
      </c>
      <c r="BK83" s="124">
        <f>BK84+BK138</f>
        <v>0</v>
      </c>
    </row>
    <row r="84" spans="2:65" s="11" customFormat="1" ht="22.8" customHeight="1">
      <c r="B84" s="115"/>
      <c r="D84" s="116" t="s">
        <v>75</v>
      </c>
      <c r="E84" s="125" t="s">
        <v>84</v>
      </c>
      <c r="F84" s="125" t="s">
        <v>285</v>
      </c>
      <c r="I84" s="118"/>
      <c r="J84" s="126">
        <f>BK84</f>
        <v>0</v>
      </c>
      <c r="L84" s="115"/>
      <c r="M84" s="120"/>
      <c r="P84" s="121">
        <f>SUM(P85:P137)</f>
        <v>0</v>
      </c>
      <c r="R84" s="121">
        <f>SUM(R85:R137)</f>
        <v>4.4940000000000001E-2</v>
      </c>
      <c r="T84" s="122">
        <f>SUM(T85:T137)</f>
        <v>0</v>
      </c>
      <c r="AR84" s="116" t="s">
        <v>84</v>
      </c>
      <c r="AT84" s="123" t="s">
        <v>75</v>
      </c>
      <c r="AU84" s="123" t="s">
        <v>84</v>
      </c>
      <c r="AY84" s="116" t="s">
        <v>149</v>
      </c>
      <c r="BK84" s="124">
        <f>SUM(BK85:BK137)</f>
        <v>0</v>
      </c>
    </row>
    <row r="85" spans="2:65" s="1" customFormat="1" ht="21.75" customHeight="1">
      <c r="B85" s="31"/>
      <c r="C85" s="127" t="s">
        <v>84</v>
      </c>
      <c r="D85" s="127" t="s">
        <v>152</v>
      </c>
      <c r="E85" s="128" t="s">
        <v>1414</v>
      </c>
      <c r="F85" s="129" t="s">
        <v>1415</v>
      </c>
      <c r="G85" s="130" t="s">
        <v>1416</v>
      </c>
      <c r="H85" s="131">
        <v>1.776</v>
      </c>
      <c r="I85" s="132"/>
      <c r="J85" s="133">
        <f>ROUND(I85*H85,2)</f>
        <v>0</v>
      </c>
      <c r="K85" s="134"/>
      <c r="L85" s="31"/>
      <c r="M85" s="135" t="s">
        <v>19</v>
      </c>
      <c r="N85" s="136" t="s">
        <v>47</v>
      </c>
      <c r="P85" s="137">
        <f>O85*H85</f>
        <v>0</v>
      </c>
      <c r="Q85" s="137">
        <v>0</v>
      </c>
      <c r="R85" s="137">
        <f>Q85*H85</f>
        <v>0</v>
      </c>
      <c r="S85" s="137">
        <v>0</v>
      </c>
      <c r="T85" s="138">
        <f>S85*H85</f>
        <v>0</v>
      </c>
      <c r="AR85" s="139" t="s">
        <v>172</v>
      </c>
      <c r="AT85" s="139" t="s">
        <v>152</v>
      </c>
      <c r="AU85" s="139" t="s">
        <v>86</v>
      </c>
      <c r="AY85" s="16" t="s">
        <v>149</v>
      </c>
      <c r="BE85" s="140">
        <f>IF(N85="základní",J85,0)</f>
        <v>0</v>
      </c>
      <c r="BF85" s="140">
        <f>IF(N85="snížená",J85,0)</f>
        <v>0</v>
      </c>
      <c r="BG85" s="140">
        <f>IF(N85="zákl. přenesená",J85,0)</f>
        <v>0</v>
      </c>
      <c r="BH85" s="140">
        <f>IF(N85="sníž. přenesená",J85,0)</f>
        <v>0</v>
      </c>
      <c r="BI85" s="140">
        <f>IF(N85="nulová",J85,0)</f>
        <v>0</v>
      </c>
      <c r="BJ85" s="16" t="s">
        <v>84</v>
      </c>
      <c r="BK85" s="140">
        <f>ROUND(I85*H85,2)</f>
        <v>0</v>
      </c>
      <c r="BL85" s="16" t="s">
        <v>172</v>
      </c>
      <c r="BM85" s="139" t="s">
        <v>1417</v>
      </c>
    </row>
    <row r="86" spans="2:65" s="1" customFormat="1" ht="17.399999999999999">
      <c r="B86" s="31"/>
      <c r="D86" s="141" t="s">
        <v>157</v>
      </c>
      <c r="F86" s="142" t="s">
        <v>1418</v>
      </c>
      <c r="I86" s="143"/>
      <c r="L86" s="31"/>
      <c r="M86" s="144"/>
      <c r="T86" s="52"/>
      <c r="AT86" s="16" t="s">
        <v>157</v>
      </c>
      <c r="AU86" s="16" t="s">
        <v>86</v>
      </c>
    </row>
    <row r="87" spans="2:65" s="1" customFormat="1" ht="10.199999999999999">
      <c r="B87" s="31"/>
      <c r="D87" s="145" t="s">
        <v>158</v>
      </c>
      <c r="F87" s="146" t="s">
        <v>1419</v>
      </c>
      <c r="I87" s="143"/>
      <c r="L87" s="31"/>
      <c r="M87" s="144"/>
      <c r="T87" s="52"/>
      <c r="AT87" s="16" t="s">
        <v>158</v>
      </c>
      <c r="AU87" s="16" t="s">
        <v>86</v>
      </c>
    </row>
    <row r="88" spans="2:65" s="1" customFormat="1" ht="18">
      <c r="B88" s="31"/>
      <c r="D88" s="141" t="s">
        <v>160</v>
      </c>
      <c r="F88" s="147" t="s">
        <v>1420</v>
      </c>
      <c r="I88" s="143"/>
      <c r="L88" s="31"/>
      <c r="M88" s="144"/>
      <c r="T88" s="52"/>
      <c r="AT88" s="16" t="s">
        <v>160</v>
      </c>
      <c r="AU88" s="16" t="s">
        <v>86</v>
      </c>
    </row>
    <row r="89" spans="2:65" s="12" customFormat="1" ht="10.199999999999999">
      <c r="B89" s="148"/>
      <c r="D89" s="141" t="s">
        <v>234</v>
      </c>
      <c r="E89" s="149" t="s">
        <v>19</v>
      </c>
      <c r="F89" s="150" t="s">
        <v>1421</v>
      </c>
      <c r="H89" s="151">
        <v>1.776</v>
      </c>
      <c r="I89" s="152"/>
      <c r="L89" s="148"/>
      <c r="M89" s="153"/>
      <c r="T89" s="154"/>
      <c r="AT89" s="149" t="s">
        <v>234</v>
      </c>
      <c r="AU89" s="149" t="s">
        <v>86</v>
      </c>
      <c r="AV89" s="12" t="s">
        <v>86</v>
      </c>
      <c r="AW89" s="12" t="s">
        <v>37</v>
      </c>
      <c r="AX89" s="12" t="s">
        <v>84</v>
      </c>
      <c r="AY89" s="149" t="s">
        <v>149</v>
      </c>
    </row>
    <row r="90" spans="2:65" s="1" customFormat="1" ht="21.75" customHeight="1">
      <c r="B90" s="31"/>
      <c r="C90" s="127" t="s">
        <v>86</v>
      </c>
      <c r="D90" s="127" t="s">
        <v>152</v>
      </c>
      <c r="E90" s="128" t="s">
        <v>1422</v>
      </c>
      <c r="F90" s="129" t="s">
        <v>1423</v>
      </c>
      <c r="G90" s="130" t="s">
        <v>1416</v>
      </c>
      <c r="H90" s="131">
        <v>0.44400000000000001</v>
      </c>
      <c r="I90" s="132"/>
      <c r="J90" s="133">
        <f>ROUND(I90*H90,2)</f>
        <v>0</v>
      </c>
      <c r="K90" s="134"/>
      <c r="L90" s="31"/>
      <c r="M90" s="135" t="s">
        <v>19</v>
      </c>
      <c r="N90" s="136" t="s">
        <v>47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172</v>
      </c>
      <c r="AT90" s="139" t="s">
        <v>152</v>
      </c>
      <c r="AU90" s="139" t="s">
        <v>86</v>
      </c>
      <c r="AY90" s="16" t="s">
        <v>149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6" t="s">
        <v>84</v>
      </c>
      <c r="BK90" s="140">
        <f>ROUND(I90*H90,2)</f>
        <v>0</v>
      </c>
      <c r="BL90" s="16" t="s">
        <v>172</v>
      </c>
      <c r="BM90" s="139" t="s">
        <v>1424</v>
      </c>
    </row>
    <row r="91" spans="2:65" s="1" customFormat="1" ht="17.399999999999999">
      <c r="B91" s="31"/>
      <c r="D91" s="141" t="s">
        <v>157</v>
      </c>
      <c r="F91" s="142" t="s">
        <v>1425</v>
      </c>
      <c r="I91" s="143"/>
      <c r="L91" s="31"/>
      <c r="M91" s="144"/>
      <c r="T91" s="52"/>
      <c r="AT91" s="16" t="s">
        <v>157</v>
      </c>
      <c r="AU91" s="16" t="s">
        <v>86</v>
      </c>
    </row>
    <row r="92" spans="2:65" s="1" customFormat="1" ht="10.199999999999999">
      <c r="B92" s="31"/>
      <c r="D92" s="145" t="s">
        <v>158</v>
      </c>
      <c r="F92" s="146" t="s">
        <v>1426</v>
      </c>
      <c r="I92" s="143"/>
      <c r="L92" s="31"/>
      <c r="M92" s="144"/>
      <c r="T92" s="52"/>
      <c r="AT92" s="16" t="s">
        <v>158</v>
      </c>
      <c r="AU92" s="16" t="s">
        <v>86</v>
      </c>
    </row>
    <row r="93" spans="2:65" s="1" customFormat="1" ht="18">
      <c r="B93" s="31"/>
      <c r="D93" s="141" t="s">
        <v>160</v>
      </c>
      <c r="F93" s="147" t="s">
        <v>1427</v>
      </c>
      <c r="I93" s="143"/>
      <c r="L93" s="31"/>
      <c r="M93" s="144"/>
      <c r="T93" s="52"/>
      <c r="AT93" s="16" t="s">
        <v>160</v>
      </c>
      <c r="AU93" s="16" t="s">
        <v>86</v>
      </c>
    </row>
    <row r="94" spans="2:65" s="12" customFormat="1" ht="10.199999999999999">
      <c r="B94" s="148"/>
      <c r="D94" s="141" t="s">
        <v>234</v>
      </c>
      <c r="E94" s="149" t="s">
        <v>19</v>
      </c>
      <c r="F94" s="150" t="s">
        <v>1428</v>
      </c>
      <c r="H94" s="151">
        <v>0.44400000000000001</v>
      </c>
      <c r="I94" s="152"/>
      <c r="L94" s="148"/>
      <c r="M94" s="153"/>
      <c r="T94" s="154"/>
      <c r="AT94" s="149" t="s">
        <v>234</v>
      </c>
      <c r="AU94" s="149" t="s">
        <v>86</v>
      </c>
      <c r="AV94" s="12" t="s">
        <v>86</v>
      </c>
      <c r="AW94" s="12" t="s">
        <v>37</v>
      </c>
      <c r="AX94" s="12" t="s">
        <v>84</v>
      </c>
      <c r="AY94" s="149" t="s">
        <v>149</v>
      </c>
    </row>
    <row r="95" spans="2:65" s="1" customFormat="1" ht="16.5" customHeight="1">
      <c r="B95" s="31"/>
      <c r="C95" s="169" t="s">
        <v>167</v>
      </c>
      <c r="D95" s="169" t="s">
        <v>683</v>
      </c>
      <c r="E95" s="170" t="s">
        <v>1429</v>
      </c>
      <c r="F95" s="171" t="s">
        <v>1430</v>
      </c>
      <c r="G95" s="172" t="s">
        <v>1431</v>
      </c>
      <c r="H95" s="173">
        <v>44.4</v>
      </c>
      <c r="I95" s="174"/>
      <c r="J95" s="175">
        <f>ROUND(I95*H95,2)</f>
        <v>0</v>
      </c>
      <c r="K95" s="176"/>
      <c r="L95" s="177"/>
      <c r="M95" s="178" t="s">
        <v>19</v>
      </c>
      <c r="N95" s="179" t="s">
        <v>47</v>
      </c>
      <c r="P95" s="137">
        <f>O95*H95</f>
        <v>0</v>
      </c>
      <c r="Q95" s="137">
        <v>1E-3</v>
      </c>
      <c r="R95" s="137">
        <f>Q95*H95</f>
        <v>4.4400000000000002E-2</v>
      </c>
      <c r="S95" s="137">
        <v>0</v>
      </c>
      <c r="T95" s="138">
        <f>S95*H95</f>
        <v>0</v>
      </c>
      <c r="AR95" s="139" t="s">
        <v>194</v>
      </c>
      <c r="AT95" s="139" t="s">
        <v>683</v>
      </c>
      <c r="AU95" s="139" t="s">
        <v>86</v>
      </c>
      <c r="AY95" s="16" t="s">
        <v>149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6" t="s">
        <v>84</v>
      </c>
      <c r="BK95" s="140">
        <f>ROUND(I95*H95,2)</f>
        <v>0</v>
      </c>
      <c r="BL95" s="16" t="s">
        <v>172</v>
      </c>
      <c r="BM95" s="139" t="s">
        <v>1432</v>
      </c>
    </row>
    <row r="96" spans="2:65" s="1" customFormat="1" ht="10.199999999999999">
      <c r="B96" s="31"/>
      <c r="D96" s="141" t="s">
        <v>157</v>
      </c>
      <c r="F96" s="142" t="s">
        <v>1430</v>
      </c>
      <c r="I96" s="143"/>
      <c r="L96" s="31"/>
      <c r="M96" s="144"/>
      <c r="T96" s="52"/>
      <c r="AT96" s="16" t="s">
        <v>157</v>
      </c>
      <c r="AU96" s="16" t="s">
        <v>86</v>
      </c>
    </row>
    <row r="97" spans="2:65" s="1" customFormat="1" ht="18">
      <c r="B97" s="31"/>
      <c r="D97" s="141" t="s">
        <v>160</v>
      </c>
      <c r="F97" s="147" t="s">
        <v>1433</v>
      </c>
      <c r="I97" s="143"/>
      <c r="L97" s="31"/>
      <c r="M97" s="144"/>
      <c r="T97" s="52"/>
      <c r="AT97" s="16" t="s">
        <v>160</v>
      </c>
      <c r="AU97" s="16" t="s">
        <v>86</v>
      </c>
    </row>
    <row r="98" spans="2:65" s="12" customFormat="1" ht="10.199999999999999">
      <c r="B98" s="148"/>
      <c r="D98" s="141" t="s">
        <v>234</v>
      </c>
      <c r="E98" s="149" t="s">
        <v>19</v>
      </c>
      <c r="F98" s="150" t="s">
        <v>1434</v>
      </c>
      <c r="H98" s="151">
        <v>44.4</v>
      </c>
      <c r="I98" s="152"/>
      <c r="L98" s="148"/>
      <c r="M98" s="153"/>
      <c r="T98" s="154"/>
      <c r="AT98" s="149" t="s">
        <v>234</v>
      </c>
      <c r="AU98" s="149" t="s">
        <v>86</v>
      </c>
      <c r="AV98" s="12" t="s">
        <v>86</v>
      </c>
      <c r="AW98" s="12" t="s">
        <v>37</v>
      </c>
      <c r="AX98" s="12" t="s">
        <v>84</v>
      </c>
      <c r="AY98" s="149" t="s">
        <v>149</v>
      </c>
    </row>
    <row r="99" spans="2:65" s="1" customFormat="1" ht="24.15" customHeight="1">
      <c r="B99" s="31"/>
      <c r="C99" s="127" t="s">
        <v>172</v>
      </c>
      <c r="D99" s="127" t="s">
        <v>152</v>
      </c>
      <c r="E99" s="128" t="s">
        <v>1435</v>
      </c>
      <c r="F99" s="129" t="s">
        <v>1436</v>
      </c>
      <c r="G99" s="130" t="s">
        <v>308</v>
      </c>
      <c r="H99" s="131">
        <v>30</v>
      </c>
      <c r="I99" s="132"/>
      <c r="J99" s="133">
        <f>ROUND(I99*H99,2)</f>
        <v>0</v>
      </c>
      <c r="K99" s="134"/>
      <c r="L99" s="31"/>
      <c r="M99" s="135" t="s">
        <v>19</v>
      </c>
      <c r="N99" s="136" t="s">
        <v>47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AR99" s="139" t="s">
        <v>172</v>
      </c>
      <c r="AT99" s="139" t="s">
        <v>152</v>
      </c>
      <c r="AU99" s="139" t="s">
        <v>86</v>
      </c>
      <c r="AY99" s="16" t="s">
        <v>149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6" t="s">
        <v>84</v>
      </c>
      <c r="BK99" s="140">
        <f>ROUND(I99*H99,2)</f>
        <v>0</v>
      </c>
      <c r="BL99" s="16" t="s">
        <v>172</v>
      </c>
      <c r="BM99" s="139" t="s">
        <v>1437</v>
      </c>
    </row>
    <row r="100" spans="2:65" s="1" customFormat="1" ht="10.199999999999999">
      <c r="B100" s="31"/>
      <c r="D100" s="141" t="s">
        <v>157</v>
      </c>
      <c r="F100" s="142" t="s">
        <v>1438</v>
      </c>
      <c r="I100" s="143"/>
      <c r="L100" s="31"/>
      <c r="M100" s="144"/>
      <c r="T100" s="52"/>
      <c r="AT100" s="16" t="s">
        <v>157</v>
      </c>
      <c r="AU100" s="16" t="s">
        <v>86</v>
      </c>
    </row>
    <row r="101" spans="2:65" s="1" customFormat="1" ht="10.199999999999999">
      <c r="B101" s="31"/>
      <c r="D101" s="145" t="s">
        <v>158</v>
      </c>
      <c r="F101" s="146" t="s">
        <v>1439</v>
      </c>
      <c r="I101" s="143"/>
      <c r="L101" s="31"/>
      <c r="M101" s="144"/>
      <c r="T101" s="52"/>
      <c r="AT101" s="16" t="s">
        <v>158</v>
      </c>
      <c r="AU101" s="16" t="s">
        <v>86</v>
      </c>
    </row>
    <row r="102" spans="2:65" s="1" customFormat="1" ht="99">
      <c r="B102" s="31"/>
      <c r="D102" s="141" t="s">
        <v>160</v>
      </c>
      <c r="F102" s="147" t="s">
        <v>1440</v>
      </c>
      <c r="I102" s="143"/>
      <c r="L102" s="31"/>
      <c r="M102" s="144"/>
      <c r="T102" s="52"/>
      <c r="AT102" s="16" t="s">
        <v>160</v>
      </c>
      <c r="AU102" s="16" t="s">
        <v>86</v>
      </c>
    </row>
    <row r="103" spans="2:65" s="12" customFormat="1" ht="10.199999999999999">
      <c r="B103" s="148"/>
      <c r="D103" s="141" t="s">
        <v>234</v>
      </c>
      <c r="E103" s="149" t="s">
        <v>19</v>
      </c>
      <c r="F103" s="150" t="s">
        <v>1441</v>
      </c>
      <c r="H103" s="151">
        <v>30</v>
      </c>
      <c r="I103" s="152"/>
      <c r="L103" s="148"/>
      <c r="M103" s="153"/>
      <c r="T103" s="154"/>
      <c r="AT103" s="149" t="s">
        <v>234</v>
      </c>
      <c r="AU103" s="149" t="s">
        <v>86</v>
      </c>
      <c r="AV103" s="12" t="s">
        <v>86</v>
      </c>
      <c r="AW103" s="12" t="s">
        <v>37</v>
      </c>
      <c r="AX103" s="12" t="s">
        <v>84</v>
      </c>
      <c r="AY103" s="149" t="s">
        <v>149</v>
      </c>
    </row>
    <row r="104" spans="2:65" s="1" customFormat="1" ht="21.75" customHeight="1">
      <c r="B104" s="31"/>
      <c r="C104" s="127" t="s">
        <v>148</v>
      </c>
      <c r="D104" s="127" t="s">
        <v>152</v>
      </c>
      <c r="E104" s="128" t="s">
        <v>1442</v>
      </c>
      <c r="F104" s="129" t="s">
        <v>1443</v>
      </c>
      <c r="G104" s="130" t="s">
        <v>308</v>
      </c>
      <c r="H104" s="131">
        <v>12</v>
      </c>
      <c r="I104" s="132"/>
      <c r="J104" s="133">
        <f>ROUND(I104*H104,2)</f>
        <v>0</v>
      </c>
      <c r="K104" s="134"/>
      <c r="L104" s="31"/>
      <c r="M104" s="135" t="s">
        <v>19</v>
      </c>
      <c r="N104" s="136" t="s">
        <v>47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172</v>
      </c>
      <c r="AT104" s="139" t="s">
        <v>152</v>
      </c>
      <c r="AU104" s="139" t="s">
        <v>86</v>
      </c>
      <c r="AY104" s="16" t="s">
        <v>149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6" t="s">
        <v>84</v>
      </c>
      <c r="BK104" s="140">
        <f>ROUND(I104*H104,2)</f>
        <v>0</v>
      </c>
      <c r="BL104" s="16" t="s">
        <v>172</v>
      </c>
      <c r="BM104" s="139" t="s">
        <v>1444</v>
      </c>
    </row>
    <row r="105" spans="2:65" s="1" customFormat="1" ht="17.399999999999999">
      <c r="B105" s="31"/>
      <c r="D105" s="141" t="s">
        <v>157</v>
      </c>
      <c r="F105" s="142" t="s">
        <v>1445</v>
      </c>
      <c r="I105" s="143"/>
      <c r="L105" s="31"/>
      <c r="M105" s="144"/>
      <c r="T105" s="52"/>
      <c r="AT105" s="16" t="s">
        <v>157</v>
      </c>
      <c r="AU105" s="16" t="s">
        <v>86</v>
      </c>
    </row>
    <row r="106" spans="2:65" s="1" customFormat="1" ht="10.199999999999999">
      <c r="B106" s="31"/>
      <c r="D106" s="145" t="s">
        <v>158</v>
      </c>
      <c r="F106" s="146" t="s">
        <v>1446</v>
      </c>
      <c r="I106" s="143"/>
      <c r="L106" s="31"/>
      <c r="M106" s="144"/>
      <c r="T106" s="52"/>
      <c r="AT106" s="16" t="s">
        <v>158</v>
      </c>
      <c r="AU106" s="16" t="s">
        <v>86</v>
      </c>
    </row>
    <row r="107" spans="2:65" s="1" customFormat="1" ht="18">
      <c r="B107" s="31"/>
      <c r="D107" s="141" t="s">
        <v>160</v>
      </c>
      <c r="F107" s="147" t="s">
        <v>1447</v>
      </c>
      <c r="I107" s="143"/>
      <c r="L107" s="31"/>
      <c r="M107" s="144"/>
      <c r="T107" s="52"/>
      <c r="AT107" s="16" t="s">
        <v>160</v>
      </c>
      <c r="AU107" s="16" t="s">
        <v>86</v>
      </c>
    </row>
    <row r="108" spans="2:65" s="12" customFormat="1" ht="10.199999999999999">
      <c r="B108" s="148"/>
      <c r="D108" s="141" t="s">
        <v>234</v>
      </c>
      <c r="E108" s="149" t="s">
        <v>19</v>
      </c>
      <c r="F108" s="150" t="s">
        <v>1448</v>
      </c>
      <c r="H108" s="151">
        <v>12</v>
      </c>
      <c r="I108" s="152"/>
      <c r="L108" s="148"/>
      <c r="M108" s="153"/>
      <c r="T108" s="154"/>
      <c r="AT108" s="149" t="s">
        <v>234</v>
      </c>
      <c r="AU108" s="149" t="s">
        <v>86</v>
      </c>
      <c r="AV108" s="12" t="s">
        <v>86</v>
      </c>
      <c r="AW108" s="12" t="s">
        <v>37</v>
      </c>
      <c r="AX108" s="12" t="s">
        <v>84</v>
      </c>
      <c r="AY108" s="149" t="s">
        <v>149</v>
      </c>
    </row>
    <row r="109" spans="2:65" s="1" customFormat="1" ht="16.5" customHeight="1">
      <c r="B109" s="31"/>
      <c r="C109" s="127" t="s">
        <v>182</v>
      </c>
      <c r="D109" s="127" t="s">
        <v>152</v>
      </c>
      <c r="E109" s="128" t="s">
        <v>1449</v>
      </c>
      <c r="F109" s="129" t="s">
        <v>1450</v>
      </c>
      <c r="G109" s="130" t="s">
        <v>308</v>
      </c>
      <c r="H109" s="131">
        <v>30</v>
      </c>
      <c r="I109" s="132"/>
      <c r="J109" s="133">
        <f>ROUND(I109*H109,2)</f>
        <v>0</v>
      </c>
      <c r="K109" s="134"/>
      <c r="L109" s="31"/>
      <c r="M109" s="135" t="s">
        <v>19</v>
      </c>
      <c r="N109" s="136" t="s">
        <v>47</v>
      </c>
      <c r="P109" s="137">
        <f>O109*H109</f>
        <v>0</v>
      </c>
      <c r="Q109" s="137">
        <v>1.8E-5</v>
      </c>
      <c r="R109" s="137">
        <f>Q109*H109</f>
        <v>5.4000000000000001E-4</v>
      </c>
      <c r="S109" s="137">
        <v>0</v>
      </c>
      <c r="T109" s="138">
        <f>S109*H109</f>
        <v>0</v>
      </c>
      <c r="AR109" s="139" t="s">
        <v>172</v>
      </c>
      <c r="AT109" s="139" t="s">
        <v>152</v>
      </c>
      <c r="AU109" s="139" t="s">
        <v>86</v>
      </c>
      <c r="AY109" s="16" t="s">
        <v>149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6" t="s">
        <v>84</v>
      </c>
      <c r="BK109" s="140">
        <f>ROUND(I109*H109,2)</f>
        <v>0</v>
      </c>
      <c r="BL109" s="16" t="s">
        <v>172</v>
      </c>
      <c r="BM109" s="139" t="s">
        <v>1451</v>
      </c>
    </row>
    <row r="110" spans="2:65" s="1" customFormat="1" ht="10.199999999999999">
      <c r="B110" s="31"/>
      <c r="D110" s="141" t="s">
        <v>157</v>
      </c>
      <c r="F110" s="142" t="s">
        <v>1452</v>
      </c>
      <c r="I110" s="143"/>
      <c r="L110" s="31"/>
      <c r="M110" s="144"/>
      <c r="T110" s="52"/>
      <c r="AT110" s="16" t="s">
        <v>157</v>
      </c>
      <c r="AU110" s="16" t="s">
        <v>86</v>
      </c>
    </row>
    <row r="111" spans="2:65" s="1" customFormat="1" ht="10.199999999999999">
      <c r="B111" s="31"/>
      <c r="D111" s="145" t="s">
        <v>158</v>
      </c>
      <c r="F111" s="146" t="s">
        <v>1453</v>
      </c>
      <c r="I111" s="143"/>
      <c r="L111" s="31"/>
      <c r="M111" s="144"/>
      <c r="T111" s="52"/>
      <c r="AT111" s="16" t="s">
        <v>158</v>
      </c>
      <c r="AU111" s="16" t="s">
        <v>86</v>
      </c>
    </row>
    <row r="112" spans="2:65" s="1" customFormat="1" ht="18">
      <c r="B112" s="31"/>
      <c r="D112" s="141" t="s">
        <v>160</v>
      </c>
      <c r="F112" s="147" t="s">
        <v>1454</v>
      </c>
      <c r="I112" s="143"/>
      <c r="L112" s="31"/>
      <c r="M112" s="144"/>
      <c r="T112" s="52"/>
      <c r="AT112" s="16" t="s">
        <v>160</v>
      </c>
      <c r="AU112" s="16" t="s">
        <v>86</v>
      </c>
    </row>
    <row r="113" spans="2:65" s="12" customFormat="1" ht="10.199999999999999">
      <c r="B113" s="148"/>
      <c r="D113" s="141" t="s">
        <v>234</v>
      </c>
      <c r="E113" s="149" t="s">
        <v>19</v>
      </c>
      <c r="F113" s="150" t="s">
        <v>1441</v>
      </c>
      <c r="H113" s="151">
        <v>30</v>
      </c>
      <c r="I113" s="152"/>
      <c r="L113" s="148"/>
      <c r="M113" s="153"/>
      <c r="T113" s="154"/>
      <c r="AT113" s="149" t="s">
        <v>234</v>
      </c>
      <c r="AU113" s="149" t="s">
        <v>86</v>
      </c>
      <c r="AV113" s="12" t="s">
        <v>86</v>
      </c>
      <c r="AW113" s="12" t="s">
        <v>37</v>
      </c>
      <c r="AX113" s="12" t="s">
        <v>84</v>
      </c>
      <c r="AY113" s="149" t="s">
        <v>149</v>
      </c>
    </row>
    <row r="114" spans="2:65" s="1" customFormat="1" ht="24.15" customHeight="1">
      <c r="B114" s="31"/>
      <c r="C114" s="127" t="s">
        <v>188</v>
      </c>
      <c r="D114" s="127" t="s">
        <v>152</v>
      </c>
      <c r="E114" s="128" t="s">
        <v>1455</v>
      </c>
      <c r="F114" s="129" t="s">
        <v>1456</v>
      </c>
      <c r="G114" s="130" t="s">
        <v>1416</v>
      </c>
      <c r="H114" s="131">
        <v>1.776</v>
      </c>
      <c r="I114" s="132"/>
      <c r="J114" s="133">
        <f>ROUND(I114*H114,2)</f>
        <v>0</v>
      </c>
      <c r="K114" s="134"/>
      <c r="L114" s="31"/>
      <c r="M114" s="135" t="s">
        <v>19</v>
      </c>
      <c r="N114" s="136" t="s">
        <v>47</v>
      </c>
      <c r="P114" s="137">
        <f>O114*H114</f>
        <v>0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AR114" s="139" t="s">
        <v>172</v>
      </c>
      <c r="AT114" s="139" t="s">
        <v>152</v>
      </c>
      <c r="AU114" s="139" t="s">
        <v>86</v>
      </c>
      <c r="AY114" s="16" t="s">
        <v>149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6" t="s">
        <v>84</v>
      </c>
      <c r="BK114" s="140">
        <f>ROUND(I114*H114,2)</f>
        <v>0</v>
      </c>
      <c r="BL114" s="16" t="s">
        <v>172</v>
      </c>
      <c r="BM114" s="139" t="s">
        <v>1457</v>
      </c>
    </row>
    <row r="115" spans="2:65" s="1" customFormat="1" ht="17.399999999999999">
      <c r="B115" s="31"/>
      <c r="D115" s="141" t="s">
        <v>157</v>
      </c>
      <c r="F115" s="142" t="s">
        <v>1458</v>
      </c>
      <c r="I115" s="143"/>
      <c r="L115" s="31"/>
      <c r="M115" s="144"/>
      <c r="T115" s="52"/>
      <c r="AT115" s="16" t="s">
        <v>157</v>
      </c>
      <c r="AU115" s="16" t="s">
        <v>86</v>
      </c>
    </row>
    <row r="116" spans="2:65" s="1" customFormat="1" ht="10.199999999999999">
      <c r="B116" s="31"/>
      <c r="D116" s="145" t="s">
        <v>158</v>
      </c>
      <c r="F116" s="146" t="s">
        <v>1459</v>
      </c>
      <c r="I116" s="143"/>
      <c r="L116" s="31"/>
      <c r="M116" s="144"/>
      <c r="T116" s="52"/>
      <c r="AT116" s="16" t="s">
        <v>158</v>
      </c>
      <c r="AU116" s="16" t="s">
        <v>86</v>
      </c>
    </row>
    <row r="117" spans="2:65" s="1" customFormat="1" ht="18">
      <c r="B117" s="31"/>
      <c r="D117" s="141" t="s">
        <v>160</v>
      </c>
      <c r="F117" s="147" t="s">
        <v>1420</v>
      </c>
      <c r="I117" s="143"/>
      <c r="L117" s="31"/>
      <c r="M117" s="144"/>
      <c r="T117" s="52"/>
      <c r="AT117" s="16" t="s">
        <v>160</v>
      </c>
      <c r="AU117" s="16" t="s">
        <v>86</v>
      </c>
    </row>
    <row r="118" spans="2:65" s="12" customFormat="1" ht="10.199999999999999">
      <c r="B118" s="148"/>
      <c r="D118" s="141" t="s">
        <v>234</v>
      </c>
      <c r="E118" s="149" t="s">
        <v>19</v>
      </c>
      <c r="F118" s="150" t="s">
        <v>1421</v>
      </c>
      <c r="H118" s="151">
        <v>1.776</v>
      </c>
      <c r="I118" s="152"/>
      <c r="L118" s="148"/>
      <c r="M118" s="153"/>
      <c r="T118" s="154"/>
      <c r="AT118" s="149" t="s">
        <v>234</v>
      </c>
      <c r="AU118" s="149" t="s">
        <v>86</v>
      </c>
      <c r="AV118" s="12" t="s">
        <v>86</v>
      </c>
      <c r="AW118" s="12" t="s">
        <v>37</v>
      </c>
      <c r="AX118" s="12" t="s">
        <v>84</v>
      </c>
      <c r="AY118" s="149" t="s">
        <v>149</v>
      </c>
    </row>
    <row r="119" spans="2:65" s="1" customFormat="1" ht="21.75" customHeight="1">
      <c r="B119" s="31"/>
      <c r="C119" s="127" t="s">
        <v>194</v>
      </c>
      <c r="D119" s="127" t="s">
        <v>152</v>
      </c>
      <c r="E119" s="128" t="s">
        <v>1460</v>
      </c>
      <c r="F119" s="129" t="s">
        <v>1461</v>
      </c>
      <c r="G119" s="130" t="s">
        <v>288</v>
      </c>
      <c r="H119" s="131">
        <v>1320</v>
      </c>
      <c r="I119" s="132"/>
      <c r="J119" s="133">
        <f>ROUND(I119*H119,2)</f>
        <v>0</v>
      </c>
      <c r="K119" s="134"/>
      <c r="L119" s="31"/>
      <c r="M119" s="135" t="s">
        <v>19</v>
      </c>
      <c r="N119" s="136" t="s">
        <v>47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172</v>
      </c>
      <c r="AT119" s="139" t="s">
        <v>152</v>
      </c>
      <c r="AU119" s="139" t="s">
        <v>86</v>
      </c>
      <c r="AY119" s="16" t="s">
        <v>149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6" t="s">
        <v>84</v>
      </c>
      <c r="BK119" s="140">
        <f>ROUND(I119*H119,2)</f>
        <v>0</v>
      </c>
      <c r="BL119" s="16" t="s">
        <v>172</v>
      </c>
      <c r="BM119" s="139" t="s">
        <v>1462</v>
      </c>
    </row>
    <row r="120" spans="2:65" s="1" customFormat="1" ht="10.199999999999999">
      <c r="B120" s="31"/>
      <c r="D120" s="141" t="s">
        <v>157</v>
      </c>
      <c r="F120" s="142" t="s">
        <v>1463</v>
      </c>
      <c r="I120" s="143"/>
      <c r="L120" s="31"/>
      <c r="M120" s="144"/>
      <c r="T120" s="52"/>
      <c r="AT120" s="16" t="s">
        <v>157</v>
      </c>
      <c r="AU120" s="16" t="s">
        <v>86</v>
      </c>
    </row>
    <row r="121" spans="2:65" s="1" customFormat="1" ht="10.199999999999999">
      <c r="B121" s="31"/>
      <c r="D121" s="145" t="s">
        <v>158</v>
      </c>
      <c r="F121" s="146" t="s">
        <v>1464</v>
      </c>
      <c r="I121" s="143"/>
      <c r="L121" s="31"/>
      <c r="M121" s="144"/>
      <c r="T121" s="52"/>
      <c r="AT121" s="16" t="s">
        <v>158</v>
      </c>
      <c r="AU121" s="16" t="s">
        <v>86</v>
      </c>
    </row>
    <row r="122" spans="2:65" s="1" customFormat="1" ht="18">
      <c r="B122" s="31"/>
      <c r="D122" s="141" t="s">
        <v>160</v>
      </c>
      <c r="F122" s="147" t="s">
        <v>1454</v>
      </c>
      <c r="I122" s="143"/>
      <c r="L122" s="31"/>
      <c r="M122" s="144"/>
      <c r="T122" s="52"/>
      <c r="AT122" s="16" t="s">
        <v>160</v>
      </c>
      <c r="AU122" s="16" t="s">
        <v>86</v>
      </c>
    </row>
    <row r="123" spans="2:65" s="12" customFormat="1" ht="10.199999999999999">
      <c r="B123" s="148"/>
      <c r="D123" s="141" t="s">
        <v>234</v>
      </c>
      <c r="E123" s="149" t="s">
        <v>19</v>
      </c>
      <c r="F123" s="150" t="s">
        <v>1465</v>
      </c>
      <c r="H123" s="151">
        <v>1320</v>
      </c>
      <c r="I123" s="152"/>
      <c r="L123" s="148"/>
      <c r="M123" s="153"/>
      <c r="T123" s="154"/>
      <c r="AT123" s="149" t="s">
        <v>234</v>
      </c>
      <c r="AU123" s="149" t="s">
        <v>86</v>
      </c>
      <c r="AV123" s="12" t="s">
        <v>86</v>
      </c>
      <c r="AW123" s="12" t="s">
        <v>37</v>
      </c>
      <c r="AX123" s="12" t="s">
        <v>84</v>
      </c>
      <c r="AY123" s="149" t="s">
        <v>149</v>
      </c>
    </row>
    <row r="124" spans="2:65" s="1" customFormat="1" ht="16.5" customHeight="1">
      <c r="B124" s="31"/>
      <c r="C124" s="127" t="s">
        <v>200</v>
      </c>
      <c r="D124" s="127" t="s">
        <v>152</v>
      </c>
      <c r="E124" s="128" t="s">
        <v>1466</v>
      </c>
      <c r="F124" s="129" t="s">
        <v>1467</v>
      </c>
      <c r="G124" s="130" t="s">
        <v>404</v>
      </c>
      <c r="H124" s="131">
        <v>2100</v>
      </c>
      <c r="I124" s="132"/>
      <c r="J124" s="133">
        <f>ROUND(I124*H124,2)</f>
        <v>0</v>
      </c>
      <c r="K124" s="134"/>
      <c r="L124" s="31"/>
      <c r="M124" s="135" t="s">
        <v>19</v>
      </c>
      <c r="N124" s="136" t="s">
        <v>47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172</v>
      </c>
      <c r="AT124" s="139" t="s">
        <v>152</v>
      </c>
      <c r="AU124" s="139" t="s">
        <v>86</v>
      </c>
      <c r="AY124" s="16" t="s">
        <v>149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6" t="s">
        <v>84</v>
      </c>
      <c r="BK124" s="140">
        <f>ROUND(I124*H124,2)</f>
        <v>0</v>
      </c>
      <c r="BL124" s="16" t="s">
        <v>172</v>
      </c>
      <c r="BM124" s="139" t="s">
        <v>1468</v>
      </c>
    </row>
    <row r="125" spans="2:65" s="1" customFormat="1" ht="10.199999999999999">
      <c r="B125" s="31"/>
      <c r="D125" s="141" t="s">
        <v>157</v>
      </c>
      <c r="F125" s="142" t="s">
        <v>1469</v>
      </c>
      <c r="I125" s="143"/>
      <c r="L125" s="31"/>
      <c r="M125" s="144"/>
      <c r="T125" s="52"/>
      <c r="AT125" s="16" t="s">
        <v>157</v>
      </c>
      <c r="AU125" s="16" t="s">
        <v>86</v>
      </c>
    </row>
    <row r="126" spans="2:65" s="1" customFormat="1" ht="10.199999999999999">
      <c r="B126" s="31"/>
      <c r="D126" s="145" t="s">
        <v>158</v>
      </c>
      <c r="F126" s="146" t="s">
        <v>1470</v>
      </c>
      <c r="I126" s="143"/>
      <c r="L126" s="31"/>
      <c r="M126" s="144"/>
      <c r="T126" s="52"/>
      <c r="AT126" s="16" t="s">
        <v>158</v>
      </c>
      <c r="AU126" s="16" t="s">
        <v>86</v>
      </c>
    </row>
    <row r="127" spans="2:65" s="1" customFormat="1" ht="27">
      <c r="B127" s="31"/>
      <c r="D127" s="141" t="s">
        <v>160</v>
      </c>
      <c r="F127" s="147" t="s">
        <v>1471</v>
      </c>
      <c r="I127" s="143"/>
      <c r="L127" s="31"/>
      <c r="M127" s="144"/>
      <c r="T127" s="52"/>
      <c r="AT127" s="16" t="s">
        <v>160</v>
      </c>
      <c r="AU127" s="16" t="s">
        <v>86</v>
      </c>
    </row>
    <row r="128" spans="2:65" s="12" customFormat="1" ht="10.199999999999999">
      <c r="B128" s="148"/>
      <c r="D128" s="141" t="s">
        <v>234</v>
      </c>
      <c r="E128" s="149" t="s">
        <v>19</v>
      </c>
      <c r="F128" s="150" t="s">
        <v>1472</v>
      </c>
      <c r="H128" s="151">
        <v>2100</v>
      </c>
      <c r="I128" s="152"/>
      <c r="L128" s="148"/>
      <c r="M128" s="153"/>
      <c r="T128" s="154"/>
      <c r="AT128" s="149" t="s">
        <v>234</v>
      </c>
      <c r="AU128" s="149" t="s">
        <v>86</v>
      </c>
      <c r="AV128" s="12" t="s">
        <v>86</v>
      </c>
      <c r="AW128" s="12" t="s">
        <v>37</v>
      </c>
      <c r="AX128" s="12" t="s">
        <v>84</v>
      </c>
      <c r="AY128" s="149" t="s">
        <v>149</v>
      </c>
    </row>
    <row r="129" spans="2:65" s="1" customFormat="1" ht="21.75" customHeight="1">
      <c r="B129" s="31"/>
      <c r="C129" s="127" t="s">
        <v>208</v>
      </c>
      <c r="D129" s="127" t="s">
        <v>152</v>
      </c>
      <c r="E129" s="128" t="s">
        <v>1394</v>
      </c>
      <c r="F129" s="129" t="s">
        <v>1395</v>
      </c>
      <c r="G129" s="130" t="s">
        <v>404</v>
      </c>
      <c r="H129" s="131">
        <v>1800</v>
      </c>
      <c r="I129" s="132"/>
      <c r="J129" s="133">
        <f>ROUND(I129*H129,2)</f>
        <v>0</v>
      </c>
      <c r="K129" s="134"/>
      <c r="L129" s="31"/>
      <c r="M129" s="135" t="s">
        <v>19</v>
      </c>
      <c r="N129" s="136" t="s">
        <v>47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172</v>
      </c>
      <c r="AT129" s="139" t="s">
        <v>152</v>
      </c>
      <c r="AU129" s="139" t="s">
        <v>86</v>
      </c>
      <c r="AY129" s="16" t="s">
        <v>149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6" t="s">
        <v>84</v>
      </c>
      <c r="BK129" s="140">
        <f>ROUND(I129*H129,2)</f>
        <v>0</v>
      </c>
      <c r="BL129" s="16" t="s">
        <v>172</v>
      </c>
      <c r="BM129" s="139" t="s">
        <v>1473</v>
      </c>
    </row>
    <row r="130" spans="2:65" s="1" customFormat="1" ht="10.199999999999999">
      <c r="B130" s="31"/>
      <c r="D130" s="141" t="s">
        <v>157</v>
      </c>
      <c r="F130" s="142" t="s">
        <v>1397</v>
      </c>
      <c r="I130" s="143"/>
      <c r="L130" s="31"/>
      <c r="M130" s="144"/>
      <c r="T130" s="52"/>
      <c r="AT130" s="16" t="s">
        <v>157</v>
      </c>
      <c r="AU130" s="16" t="s">
        <v>86</v>
      </c>
    </row>
    <row r="131" spans="2:65" s="1" customFormat="1" ht="10.199999999999999">
      <c r="B131" s="31"/>
      <c r="D131" s="145" t="s">
        <v>158</v>
      </c>
      <c r="F131" s="146" t="s">
        <v>1398</v>
      </c>
      <c r="I131" s="143"/>
      <c r="L131" s="31"/>
      <c r="M131" s="144"/>
      <c r="T131" s="52"/>
      <c r="AT131" s="16" t="s">
        <v>158</v>
      </c>
      <c r="AU131" s="16" t="s">
        <v>86</v>
      </c>
    </row>
    <row r="132" spans="2:65" s="12" customFormat="1" ht="10.199999999999999">
      <c r="B132" s="148"/>
      <c r="D132" s="141" t="s">
        <v>234</v>
      </c>
      <c r="E132" s="149" t="s">
        <v>19</v>
      </c>
      <c r="F132" s="150" t="s">
        <v>1474</v>
      </c>
      <c r="H132" s="151">
        <v>1800</v>
      </c>
      <c r="I132" s="152"/>
      <c r="L132" s="148"/>
      <c r="M132" s="153"/>
      <c r="T132" s="154"/>
      <c r="AT132" s="149" t="s">
        <v>234</v>
      </c>
      <c r="AU132" s="149" t="s">
        <v>86</v>
      </c>
      <c r="AV132" s="12" t="s">
        <v>86</v>
      </c>
      <c r="AW132" s="12" t="s">
        <v>37</v>
      </c>
      <c r="AX132" s="12" t="s">
        <v>84</v>
      </c>
      <c r="AY132" s="149" t="s">
        <v>149</v>
      </c>
    </row>
    <row r="133" spans="2:65" s="1" customFormat="1" ht="24.15" customHeight="1">
      <c r="B133" s="31"/>
      <c r="C133" s="127" t="s">
        <v>213</v>
      </c>
      <c r="D133" s="127" t="s">
        <v>152</v>
      </c>
      <c r="E133" s="128" t="s">
        <v>1475</v>
      </c>
      <c r="F133" s="129" t="s">
        <v>1476</v>
      </c>
      <c r="G133" s="130" t="s">
        <v>404</v>
      </c>
      <c r="H133" s="131">
        <v>17500</v>
      </c>
      <c r="I133" s="132"/>
      <c r="J133" s="133">
        <f>ROUND(I133*H133,2)</f>
        <v>0</v>
      </c>
      <c r="K133" s="134"/>
      <c r="L133" s="31"/>
      <c r="M133" s="135" t="s">
        <v>19</v>
      </c>
      <c r="N133" s="136" t="s">
        <v>47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172</v>
      </c>
      <c r="AT133" s="139" t="s">
        <v>152</v>
      </c>
      <c r="AU133" s="139" t="s">
        <v>86</v>
      </c>
      <c r="AY133" s="16" t="s">
        <v>149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6" t="s">
        <v>84</v>
      </c>
      <c r="BK133" s="140">
        <f>ROUND(I133*H133,2)</f>
        <v>0</v>
      </c>
      <c r="BL133" s="16" t="s">
        <v>172</v>
      </c>
      <c r="BM133" s="139" t="s">
        <v>1477</v>
      </c>
    </row>
    <row r="134" spans="2:65" s="1" customFormat="1" ht="17.399999999999999">
      <c r="B134" s="31"/>
      <c r="D134" s="141" t="s">
        <v>157</v>
      </c>
      <c r="F134" s="142" t="s">
        <v>1478</v>
      </c>
      <c r="I134" s="143"/>
      <c r="L134" s="31"/>
      <c r="M134" s="144"/>
      <c r="T134" s="52"/>
      <c r="AT134" s="16" t="s">
        <v>157</v>
      </c>
      <c r="AU134" s="16" t="s">
        <v>86</v>
      </c>
    </row>
    <row r="135" spans="2:65" s="1" customFormat="1" ht="10.199999999999999">
      <c r="B135" s="31"/>
      <c r="D135" s="145" t="s">
        <v>158</v>
      </c>
      <c r="F135" s="146" t="s">
        <v>1479</v>
      </c>
      <c r="I135" s="143"/>
      <c r="L135" s="31"/>
      <c r="M135" s="144"/>
      <c r="T135" s="52"/>
      <c r="AT135" s="16" t="s">
        <v>158</v>
      </c>
      <c r="AU135" s="16" t="s">
        <v>86</v>
      </c>
    </row>
    <row r="136" spans="2:65" s="1" customFormat="1" ht="18">
      <c r="B136" s="31"/>
      <c r="D136" s="141" t="s">
        <v>160</v>
      </c>
      <c r="F136" s="147" t="s">
        <v>1480</v>
      </c>
      <c r="I136" s="143"/>
      <c r="L136" s="31"/>
      <c r="M136" s="144"/>
      <c r="T136" s="52"/>
      <c r="AT136" s="16" t="s">
        <v>160</v>
      </c>
      <c r="AU136" s="16" t="s">
        <v>86</v>
      </c>
    </row>
    <row r="137" spans="2:65" s="12" customFormat="1" ht="10.199999999999999">
      <c r="B137" s="148"/>
      <c r="D137" s="141" t="s">
        <v>234</v>
      </c>
      <c r="E137" s="149" t="s">
        <v>19</v>
      </c>
      <c r="F137" s="150" t="s">
        <v>1481</v>
      </c>
      <c r="H137" s="151">
        <v>17500</v>
      </c>
      <c r="I137" s="152"/>
      <c r="L137" s="148"/>
      <c r="M137" s="153"/>
      <c r="T137" s="154"/>
      <c r="AT137" s="149" t="s">
        <v>234</v>
      </c>
      <c r="AU137" s="149" t="s">
        <v>86</v>
      </c>
      <c r="AV137" s="12" t="s">
        <v>86</v>
      </c>
      <c r="AW137" s="12" t="s">
        <v>37</v>
      </c>
      <c r="AX137" s="12" t="s">
        <v>84</v>
      </c>
      <c r="AY137" s="149" t="s">
        <v>149</v>
      </c>
    </row>
    <row r="138" spans="2:65" s="11" customFormat="1" ht="22.8" customHeight="1">
      <c r="B138" s="115"/>
      <c r="D138" s="116" t="s">
        <v>75</v>
      </c>
      <c r="E138" s="125" t="s">
        <v>569</v>
      </c>
      <c r="F138" s="125" t="s">
        <v>570</v>
      </c>
      <c r="I138" s="118"/>
      <c r="J138" s="126">
        <f>BK138</f>
        <v>0</v>
      </c>
      <c r="L138" s="115"/>
      <c r="M138" s="120"/>
      <c r="P138" s="121">
        <f>SUM(P139:P145)</f>
        <v>0</v>
      </c>
      <c r="R138" s="121">
        <f>SUM(R139:R145)</f>
        <v>0</v>
      </c>
      <c r="T138" s="122">
        <f>SUM(T139:T145)</f>
        <v>0</v>
      </c>
      <c r="AR138" s="116" t="s">
        <v>84</v>
      </c>
      <c r="AT138" s="123" t="s">
        <v>75</v>
      </c>
      <c r="AU138" s="123" t="s">
        <v>84</v>
      </c>
      <c r="AY138" s="116" t="s">
        <v>149</v>
      </c>
      <c r="BK138" s="124">
        <f>SUM(BK139:BK145)</f>
        <v>0</v>
      </c>
    </row>
    <row r="139" spans="2:65" s="1" customFormat="1" ht="33" customHeight="1">
      <c r="B139" s="31"/>
      <c r="C139" s="127" t="s">
        <v>219</v>
      </c>
      <c r="D139" s="127" t="s">
        <v>152</v>
      </c>
      <c r="E139" s="128" t="s">
        <v>572</v>
      </c>
      <c r="F139" s="129" t="s">
        <v>573</v>
      </c>
      <c r="G139" s="130" t="s">
        <v>511</v>
      </c>
      <c r="H139" s="131">
        <v>4.4999999999999998E-2</v>
      </c>
      <c r="I139" s="132"/>
      <c r="J139" s="133">
        <f>ROUND(I139*H139,2)</f>
        <v>0</v>
      </c>
      <c r="K139" s="134"/>
      <c r="L139" s="31"/>
      <c r="M139" s="135" t="s">
        <v>19</v>
      </c>
      <c r="N139" s="136" t="s">
        <v>47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172</v>
      </c>
      <c r="AT139" s="139" t="s">
        <v>152</v>
      </c>
      <c r="AU139" s="139" t="s">
        <v>86</v>
      </c>
      <c r="AY139" s="16" t="s">
        <v>149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6" t="s">
        <v>84</v>
      </c>
      <c r="BK139" s="140">
        <f>ROUND(I139*H139,2)</f>
        <v>0</v>
      </c>
      <c r="BL139" s="16" t="s">
        <v>172</v>
      </c>
      <c r="BM139" s="139" t="s">
        <v>1482</v>
      </c>
    </row>
    <row r="140" spans="2:65" s="1" customFormat="1" ht="26.1">
      <c r="B140" s="31"/>
      <c r="D140" s="141" t="s">
        <v>157</v>
      </c>
      <c r="F140" s="142" t="s">
        <v>575</v>
      </c>
      <c r="I140" s="143"/>
      <c r="L140" s="31"/>
      <c r="M140" s="144"/>
      <c r="T140" s="52"/>
      <c r="AT140" s="16" t="s">
        <v>157</v>
      </c>
      <c r="AU140" s="16" t="s">
        <v>86</v>
      </c>
    </row>
    <row r="141" spans="2:65" s="1" customFormat="1" ht="10.199999999999999">
      <c r="B141" s="31"/>
      <c r="D141" s="145" t="s">
        <v>158</v>
      </c>
      <c r="F141" s="146" t="s">
        <v>576</v>
      </c>
      <c r="I141" s="143"/>
      <c r="L141" s="31"/>
      <c r="M141" s="144"/>
      <c r="T141" s="52"/>
      <c r="AT141" s="16" t="s">
        <v>158</v>
      </c>
      <c r="AU141" s="16" t="s">
        <v>86</v>
      </c>
    </row>
    <row r="142" spans="2:65" s="1" customFormat="1" ht="33" customHeight="1">
      <c r="B142" s="31"/>
      <c r="C142" s="127" t="s">
        <v>225</v>
      </c>
      <c r="D142" s="127" t="s">
        <v>152</v>
      </c>
      <c r="E142" s="128" t="s">
        <v>578</v>
      </c>
      <c r="F142" s="129" t="s">
        <v>579</v>
      </c>
      <c r="G142" s="130" t="s">
        <v>511</v>
      </c>
      <c r="H142" s="131">
        <v>4.4999999999999998E-2</v>
      </c>
      <c r="I142" s="132"/>
      <c r="J142" s="133">
        <f>ROUND(I142*H142,2)</f>
        <v>0</v>
      </c>
      <c r="K142" s="134"/>
      <c r="L142" s="31"/>
      <c r="M142" s="135" t="s">
        <v>19</v>
      </c>
      <c r="N142" s="136" t="s">
        <v>47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172</v>
      </c>
      <c r="AT142" s="139" t="s">
        <v>152</v>
      </c>
      <c r="AU142" s="139" t="s">
        <v>86</v>
      </c>
      <c r="AY142" s="16" t="s">
        <v>149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6" t="s">
        <v>84</v>
      </c>
      <c r="BK142" s="140">
        <f>ROUND(I142*H142,2)</f>
        <v>0</v>
      </c>
      <c r="BL142" s="16" t="s">
        <v>172</v>
      </c>
      <c r="BM142" s="139" t="s">
        <v>1483</v>
      </c>
    </row>
    <row r="143" spans="2:65" s="1" customFormat="1" ht="26.1">
      <c r="B143" s="31"/>
      <c r="D143" s="141" t="s">
        <v>157</v>
      </c>
      <c r="F143" s="142" t="s">
        <v>581</v>
      </c>
      <c r="I143" s="143"/>
      <c r="L143" s="31"/>
      <c r="M143" s="144"/>
      <c r="T143" s="52"/>
      <c r="AT143" s="16" t="s">
        <v>157</v>
      </c>
      <c r="AU143" s="16" t="s">
        <v>86</v>
      </c>
    </row>
    <row r="144" spans="2:65" s="1" customFormat="1" ht="10.199999999999999">
      <c r="B144" s="31"/>
      <c r="D144" s="145" t="s">
        <v>158</v>
      </c>
      <c r="F144" s="146" t="s">
        <v>582</v>
      </c>
      <c r="I144" s="143"/>
      <c r="L144" s="31"/>
      <c r="M144" s="144"/>
      <c r="T144" s="52"/>
      <c r="AT144" s="16" t="s">
        <v>158</v>
      </c>
      <c r="AU144" s="16" t="s">
        <v>86</v>
      </c>
    </row>
    <row r="145" spans="2:47" s="1" customFormat="1" ht="18">
      <c r="B145" s="31"/>
      <c r="D145" s="141" t="s">
        <v>160</v>
      </c>
      <c r="F145" s="147" t="s">
        <v>583</v>
      </c>
      <c r="I145" s="143"/>
      <c r="L145" s="31"/>
      <c r="M145" s="155"/>
      <c r="N145" s="156"/>
      <c r="O145" s="156"/>
      <c r="P145" s="156"/>
      <c r="Q145" s="156"/>
      <c r="R145" s="156"/>
      <c r="S145" s="156"/>
      <c r="T145" s="157"/>
      <c r="AT145" s="16" t="s">
        <v>160</v>
      </c>
      <c r="AU145" s="16" t="s">
        <v>86</v>
      </c>
    </row>
    <row r="146" spans="2:47" s="1" customFormat="1" ht="7" customHeight="1"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31"/>
    </row>
  </sheetData>
  <sheetProtection algorithmName="SHA-512" hashValue="kMvOK30fa3WDgs5NVGjcOT/scFc6u36bYzCHfs/MYvDTE7uYcMrcKTTEpY+1y4YpMlXvxPw1k3lsVuIC/PA2VQ==" saltValue="/qIb6h6mgU8sikmMuzyQF2Pfch21xUAWWZdzrDPBQbA4NSPBPXxVQgNAwSNPtFgeda+liN0IwmdR4i6lrB+H8A==" spinCount="100000" sheet="1" objects="1" scenarios="1" formatColumns="0" formatRows="0" autoFilter="0"/>
  <autoFilter ref="C81:K145" xr:uid="{00000000-0009-0000-0000-000007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700-000000000000}"/>
    <hyperlink ref="F92" r:id="rId2" xr:uid="{00000000-0004-0000-0700-000001000000}"/>
    <hyperlink ref="F101" r:id="rId3" xr:uid="{00000000-0004-0000-0700-000002000000}"/>
    <hyperlink ref="F106" r:id="rId4" xr:uid="{00000000-0004-0000-0700-000003000000}"/>
    <hyperlink ref="F111" r:id="rId5" xr:uid="{00000000-0004-0000-0700-000004000000}"/>
    <hyperlink ref="F116" r:id="rId6" xr:uid="{00000000-0004-0000-0700-000005000000}"/>
    <hyperlink ref="F121" r:id="rId7" xr:uid="{00000000-0004-0000-0700-000006000000}"/>
    <hyperlink ref="F126" r:id="rId8" xr:uid="{00000000-0004-0000-0700-000007000000}"/>
    <hyperlink ref="F131" r:id="rId9" xr:uid="{00000000-0004-0000-0700-000008000000}"/>
    <hyperlink ref="F135" r:id="rId10" xr:uid="{00000000-0004-0000-0700-000009000000}"/>
    <hyperlink ref="F141" r:id="rId11" xr:uid="{00000000-0004-0000-0700-00000A000000}"/>
    <hyperlink ref="F144" r:id="rId12" xr:uid="{00000000-0004-0000-07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74"/>
  <sheetViews>
    <sheetView showGridLines="0" tabSelected="1" topLeftCell="A124" workbookViewId="0">
      <selection activeCell="F135" sqref="F135"/>
    </sheetView>
  </sheetViews>
  <sheetFormatPr defaultRowHeight="14.4"/>
  <cols>
    <col min="1" max="1" width="8.33203125" customWidth="1"/>
    <col min="2" max="2" width="1.19921875" customWidth="1"/>
    <col min="3" max="3" width="4.1328125" customWidth="1"/>
    <col min="4" max="4" width="4.33203125" customWidth="1"/>
    <col min="5" max="5" width="17.1328125" customWidth="1"/>
    <col min="6" max="6" width="50.796875" customWidth="1"/>
    <col min="7" max="7" width="7.46484375" customWidth="1"/>
    <col min="8" max="8" width="14" customWidth="1"/>
    <col min="9" max="9" width="15.796875" customWidth="1"/>
    <col min="10" max="10" width="22.33203125" customWidth="1"/>
    <col min="11" max="11" width="22.33203125" hidden="1" customWidth="1"/>
    <col min="12" max="12" width="9.33203125" customWidth="1"/>
    <col min="13" max="13" width="10.796875" hidden="1" customWidth="1"/>
    <col min="14" max="14" width="9.33203125" hidden="1"/>
    <col min="15" max="20" width="14.13281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107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>
      <c r="B4" s="19"/>
      <c r="D4" s="20" t="s">
        <v>120</v>
      </c>
      <c r="L4" s="19"/>
      <c r="M4" s="84" t="s">
        <v>10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Stavební úprava prostoru mezi tř. 17. listopadu a ulicí Nedbalovou v Karviné</v>
      </c>
      <c r="F7" s="236"/>
      <c r="G7" s="236"/>
      <c r="H7" s="236"/>
      <c r="L7" s="19"/>
    </row>
    <row r="8" spans="2:46" s="1" customFormat="1" ht="12" customHeight="1">
      <c r="B8" s="31"/>
      <c r="D8" s="26" t="s">
        <v>121</v>
      </c>
      <c r="L8" s="31"/>
    </row>
    <row r="9" spans="2:46" s="1" customFormat="1" ht="16.5" customHeight="1">
      <c r="B9" s="31"/>
      <c r="E9" s="202" t="s">
        <v>1484</v>
      </c>
      <c r="F9" s="237"/>
      <c r="G9" s="237"/>
      <c r="H9" s="237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14. 4. 2022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8" t="str">
        <f>'Rekapitulace stavby'!E14</f>
        <v>Vyplň údaj</v>
      </c>
      <c r="F18" s="208"/>
      <c r="G18" s="208"/>
      <c r="H18" s="208"/>
      <c r="I18" s="26" t="s">
        <v>29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13" t="s">
        <v>19</v>
      </c>
      <c r="F27" s="213"/>
      <c r="G27" s="213"/>
      <c r="H27" s="213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5" customHeight="1">
      <c r="B30" s="31"/>
      <c r="D30" s="86" t="s">
        <v>42</v>
      </c>
      <c r="J30" s="62">
        <f>ROUND(J84,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" customHeight="1">
      <c r="B33" s="31"/>
      <c r="D33" s="51" t="s">
        <v>46</v>
      </c>
      <c r="E33" s="26" t="s">
        <v>47</v>
      </c>
      <c r="F33" s="87">
        <f>ROUND((SUM(BE84:BE173)),  2)</f>
        <v>0</v>
      </c>
      <c r="I33" s="88">
        <v>0.21</v>
      </c>
      <c r="J33" s="87">
        <f>ROUND(((SUM(BE84:BE173))*I33),  2)</f>
        <v>0</v>
      </c>
      <c r="L33" s="31"/>
    </row>
    <row r="34" spans="2:12" s="1" customFormat="1" ht="14.4" customHeight="1">
      <c r="B34" s="31"/>
      <c r="E34" s="26" t="s">
        <v>48</v>
      </c>
      <c r="F34" s="87">
        <f>ROUND((SUM(BF84:BF173)),  2)</f>
        <v>0</v>
      </c>
      <c r="I34" s="88">
        <v>0.15</v>
      </c>
      <c r="J34" s="87">
        <f>ROUND(((SUM(BF84:BF173))*I34),  2)</f>
        <v>0</v>
      </c>
      <c r="L34" s="31"/>
    </row>
    <row r="35" spans="2:12" s="1" customFormat="1" ht="14.4" hidden="1" customHeight="1">
      <c r="B35" s="31"/>
      <c r="E35" s="26" t="s">
        <v>49</v>
      </c>
      <c r="F35" s="87">
        <f>ROUND((SUM(BG84:BG173)),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50</v>
      </c>
      <c r="F36" s="87">
        <f>ROUND((SUM(BH84:BH173)),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51</v>
      </c>
      <c r="F37" s="87">
        <f>ROUND((SUM(BI84:BI173)),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hidden="1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hidden="1" customHeight="1">
      <c r="B45" s="31"/>
      <c r="C45" s="20" t="s">
        <v>123</v>
      </c>
      <c r="L45" s="31"/>
    </row>
    <row r="46" spans="2:12" s="1" customFormat="1" ht="7" hidden="1" customHeight="1">
      <c r="B46" s="31"/>
      <c r="L46" s="31"/>
    </row>
    <row r="47" spans="2:12" s="1" customFormat="1" ht="12" hidden="1" customHeight="1">
      <c r="B47" s="31"/>
      <c r="C47" s="26" t="s">
        <v>16</v>
      </c>
      <c r="L47" s="31"/>
    </row>
    <row r="48" spans="2:12" s="1" customFormat="1" ht="26.25" hidden="1" customHeight="1">
      <c r="B48" s="31"/>
      <c r="E48" s="235" t="str">
        <f>E7</f>
        <v>Stavební úprava prostoru mezi tř. 17. listopadu a ulicí Nedbalovou v Karviné</v>
      </c>
      <c r="F48" s="236"/>
      <c r="G48" s="236"/>
      <c r="H48" s="236"/>
      <c r="L48" s="31"/>
    </row>
    <row r="49" spans="2:47" s="1" customFormat="1" ht="12" hidden="1" customHeight="1">
      <c r="B49" s="31"/>
      <c r="C49" s="26" t="s">
        <v>121</v>
      </c>
      <c r="L49" s="31"/>
    </row>
    <row r="50" spans="2:47" s="1" customFormat="1" ht="16.5" hidden="1" customHeight="1">
      <c r="B50" s="31"/>
      <c r="E50" s="202" t="str">
        <f>E9</f>
        <v>SO 870 - Náhradní výsadba</v>
      </c>
      <c r="F50" s="237"/>
      <c r="G50" s="237"/>
      <c r="H50" s="237"/>
      <c r="L50" s="31"/>
    </row>
    <row r="51" spans="2:47" s="1" customFormat="1" ht="7" hidden="1" customHeight="1">
      <c r="B51" s="31"/>
      <c r="L51" s="31"/>
    </row>
    <row r="52" spans="2:47" s="1" customFormat="1" ht="12" hidden="1" customHeight="1">
      <c r="B52" s="31"/>
      <c r="C52" s="26" t="s">
        <v>21</v>
      </c>
      <c r="F52" s="24" t="str">
        <f>F12</f>
        <v>Karviná</v>
      </c>
      <c r="I52" s="26" t="s">
        <v>23</v>
      </c>
      <c r="J52" s="48" t="str">
        <f>IF(J12="","",J12)</f>
        <v>14. 4. 2022</v>
      </c>
      <c r="L52" s="31"/>
    </row>
    <row r="53" spans="2:47" s="1" customFormat="1" ht="7" hidden="1" customHeight="1">
      <c r="B53" s="31"/>
      <c r="L53" s="31"/>
    </row>
    <row r="54" spans="2:47" s="1" customFormat="1" ht="25.65" hidden="1" customHeight="1">
      <c r="B54" s="31"/>
      <c r="C54" s="26" t="s">
        <v>25</v>
      </c>
      <c r="F54" s="24" t="str">
        <f>E15</f>
        <v>Statutární město Karviná</v>
      </c>
      <c r="I54" s="26" t="s">
        <v>33</v>
      </c>
      <c r="J54" s="29" t="str">
        <f>E21</f>
        <v>Dopravoprojekt Ostrava a.s.</v>
      </c>
      <c r="L54" s="31"/>
    </row>
    <row r="55" spans="2:47" s="1" customFormat="1" ht="15.15" hidden="1" customHeight="1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 xml:space="preserve"> </v>
      </c>
      <c r="L55" s="31"/>
    </row>
    <row r="56" spans="2:47" s="1" customFormat="1" ht="10.3" hidden="1" customHeight="1">
      <c r="B56" s="31"/>
      <c r="L56" s="31"/>
    </row>
    <row r="57" spans="2:47" s="1" customFormat="1" ht="29.25" hidden="1" customHeight="1">
      <c r="B57" s="31"/>
      <c r="C57" s="95" t="s">
        <v>124</v>
      </c>
      <c r="D57" s="89"/>
      <c r="E57" s="89"/>
      <c r="F57" s="89"/>
      <c r="G57" s="89"/>
      <c r="H57" s="89"/>
      <c r="I57" s="89"/>
      <c r="J57" s="96" t="s">
        <v>125</v>
      </c>
      <c r="K57" s="89"/>
      <c r="L57" s="31"/>
    </row>
    <row r="58" spans="2:47" s="1" customFormat="1" ht="10.3" hidden="1" customHeight="1">
      <c r="B58" s="31"/>
      <c r="L58" s="31"/>
    </row>
    <row r="59" spans="2:47" s="1" customFormat="1" ht="22.8" hidden="1" customHeight="1">
      <c r="B59" s="31"/>
      <c r="C59" s="97" t="s">
        <v>74</v>
      </c>
      <c r="J59" s="62">
        <f>J84</f>
        <v>0</v>
      </c>
      <c r="L59" s="31"/>
      <c r="AU59" s="16" t="s">
        <v>126</v>
      </c>
    </row>
    <row r="60" spans="2:47" s="8" customFormat="1" ht="25" hidden="1" customHeight="1">
      <c r="B60" s="98"/>
      <c r="D60" s="99" t="s">
        <v>276</v>
      </c>
      <c r="E60" s="100"/>
      <c r="F60" s="100"/>
      <c r="G60" s="100"/>
      <c r="H60" s="100"/>
      <c r="I60" s="100"/>
      <c r="J60" s="101">
        <f>J85</f>
        <v>0</v>
      </c>
      <c r="L60" s="98"/>
    </row>
    <row r="61" spans="2:47" s="9" customFormat="1" ht="19.899999999999999" hidden="1" customHeight="1">
      <c r="B61" s="102"/>
      <c r="D61" s="103" t="s">
        <v>277</v>
      </c>
      <c r="E61" s="104"/>
      <c r="F61" s="104"/>
      <c r="G61" s="104"/>
      <c r="H61" s="104"/>
      <c r="I61" s="104"/>
      <c r="J61" s="105">
        <f>J86</f>
        <v>0</v>
      </c>
      <c r="L61" s="102"/>
    </row>
    <row r="62" spans="2:47" s="9" customFormat="1" ht="19.899999999999999" hidden="1" customHeight="1">
      <c r="B62" s="102"/>
      <c r="D62" s="103" t="s">
        <v>612</v>
      </c>
      <c r="E62" s="104"/>
      <c r="F62" s="104"/>
      <c r="G62" s="104"/>
      <c r="H62" s="104"/>
      <c r="I62" s="104"/>
      <c r="J62" s="105">
        <f>J163</f>
        <v>0</v>
      </c>
      <c r="L62" s="102"/>
    </row>
    <row r="63" spans="2:47" s="9" customFormat="1" ht="19.899999999999999" hidden="1" customHeight="1">
      <c r="B63" s="102"/>
      <c r="D63" s="103" t="s">
        <v>279</v>
      </c>
      <c r="E63" s="104"/>
      <c r="F63" s="104"/>
      <c r="G63" s="104"/>
      <c r="H63" s="104"/>
      <c r="I63" s="104"/>
      <c r="J63" s="105">
        <f>J164</f>
        <v>0</v>
      </c>
      <c r="L63" s="102"/>
    </row>
    <row r="64" spans="2:47" s="9" customFormat="1" ht="19.899999999999999" hidden="1" customHeight="1">
      <c r="B64" s="102"/>
      <c r="D64" s="103" t="s">
        <v>280</v>
      </c>
      <c r="E64" s="104"/>
      <c r="F64" s="104"/>
      <c r="G64" s="104"/>
      <c r="H64" s="104"/>
      <c r="I64" s="104"/>
      <c r="J64" s="105">
        <f>J169</f>
        <v>0</v>
      </c>
      <c r="L64" s="102"/>
    </row>
    <row r="65" spans="2:12" s="1" customFormat="1" ht="21.85" hidden="1" customHeight="1">
      <c r="B65" s="31"/>
      <c r="L65" s="31"/>
    </row>
    <row r="66" spans="2:12" s="1" customFormat="1" ht="7" hidden="1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31"/>
    </row>
    <row r="67" spans="2:12" ht="10.199999999999999" hidden="1"/>
    <row r="68" spans="2:12" ht="10.199999999999999" hidden="1"/>
    <row r="69" spans="2:12" ht="10.199999999999999" hidden="1"/>
    <row r="70" spans="2:12" s="1" customFormat="1" ht="7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1"/>
    </row>
    <row r="71" spans="2:12" s="1" customFormat="1" ht="25" customHeight="1">
      <c r="B71" s="31"/>
      <c r="C71" s="20" t="s">
        <v>133</v>
      </c>
      <c r="L71" s="31"/>
    </row>
    <row r="72" spans="2:12" s="1" customFormat="1" ht="7" customHeight="1">
      <c r="B72" s="31"/>
      <c r="L72" s="31"/>
    </row>
    <row r="73" spans="2:12" s="1" customFormat="1" ht="12" customHeight="1">
      <c r="B73" s="31"/>
      <c r="C73" s="26" t="s">
        <v>16</v>
      </c>
      <c r="L73" s="31"/>
    </row>
    <row r="74" spans="2:12" s="1" customFormat="1" ht="26.25" customHeight="1">
      <c r="B74" s="31"/>
      <c r="E74" s="235" t="str">
        <f>E7</f>
        <v>Stavební úprava prostoru mezi tř. 17. listopadu a ulicí Nedbalovou v Karviné</v>
      </c>
      <c r="F74" s="236"/>
      <c r="G74" s="236"/>
      <c r="H74" s="236"/>
      <c r="L74" s="31"/>
    </row>
    <row r="75" spans="2:12" s="1" customFormat="1" ht="12" customHeight="1">
      <c r="B75" s="31"/>
      <c r="C75" s="26" t="s">
        <v>121</v>
      </c>
      <c r="L75" s="31"/>
    </row>
    <row r="76" spans="2:12" s="1" customFormat="1" ht="16.5" customHeight="1">
      <c r="B76" s="31"/>
      <c r="E76" s="202" t="str">
        <f>E9</f>
        <v>SO 870 - Náhradní výsadba</v>
      </c>
      <c r="F76" s="237"/>
      <c r="G76" s="237"/>
      <c r="H76" s="237"/>
      <c r="L76" s="31"/>
    </row>
    <row r="77" spans="2:12" s="1" customFormat="1" ht="7" customHeight="1">
      <c r="B77" s="31"/>
      <c r="L77" s="31"/>
    </row>
    <row r="78" spans="2:12" s="1" customFormat="1" ht="12" customHeight="1">
      <c r="B78" s="31"/>
      <c r="C78" s="26" t="s">
        <v>21</v>
      </c>
      <c r="F78" s="24" t="str">
        <f>F12</f>
        <v>Karviná</v>
      </c>
      <c r="I78" s="26" t="s">
        <v>23</v>
      </c>
      <c r="J78" s="48" t="str">
        <f>IF(J12="","",J12)</f>
        <v>14. 4. 2022</v>
      </c>
      <c r="L78" s="31"/>
    </row>
    <row r="79" spans="2:12" s="1" customFormat="1" ht="7" customHeight="1">
      <c r="B79" s="31"/>
      <c r="L79" s="31"/>
    </row>
    <row r="80" spans="2:12" s="1" customFormat="1" ht="25.65" customHeight="1">
      <c r="B80" s="31"/>
      <c r="C80" s="26" t="s">
        <v>25</v>
      </c>
      <c r="F80" s="24" t="str">
        <f>E15</f>
        <v>Statutární město Karviná</v>
      </c>
      <c r="I80" s="26" t="s">
        <v>33</v>
      </c>
      <c r="J80" s="29" t="str">
        <f>E21</f>
        <v>Dopravoprojekt Ostrava a.s.</v>
      </c>
      <c r="L80" s="31"/>
    </row>
    <row r="81" spans="2:65" s="1" customFormat="1" ht="15.15" customHeight="1">
      <c r="B81" s="31"/>
      <c r="C81" s="26" t="s">
        <v>31</v>
      </c>
      <c r="F81" s="24" t="str">
        <f>IF(E18="","",E18)</f>
        <v>Vyplň údaj</v>
      </c>
      <c r="I81" s="26" t="s">
        <v>38</v>
      </c>
      <c r="J81" s="29" t="str">
        <f>E24</f>
        <v xml:space="preserve"> </v>
      </c>
      <c r="L81" s="31"/>
    </row>
    <row r="82" spans="2:65" s="1" customFormat="1" ht="10.3" customHeight="1">
      <c r="B82" s="31"/>
      <c r="L82" s="31"/>
    </row>
    <row r="83" spans="2:65" s="10" customFormat="1" ht="29.25" customHeight="1">
      <c r="B83" s="106"/>
      <c r="C83" s="107" t="s">
        <v>134</v>
      </c>
      <c r="D83" s="108" t="s">
        <v>61</v>
      </c>
      <c r="E83" s="108" t="s">
        <v>57</v>
      </c>
      <c r="F83" s="108" t="s">
        <v>58</v>
      </c>
      <c r="G83" s="108" t="s">
        <v>135</v>
      </c>
      <c r="H83" s="108" t="s">
        <v>136</v>
      </c>
      <c r="I83" s="108" t="s">
        <v>137</v>
      </c>
      <c r="J83" s="109" t="s">
        <v>125</v>
      </c>
      <c r="K83" s="110" t="s">
        <v>138</v>
      </c>
      <c r="L83" s="106"/>
      <c r="M83" s="55" t="s">
        <v>19</v>
      </c>
      <c r="N83" s="56" t="s">
        <v>46</v>
      </c>
      <c r="O83" s="56" t="s">
        <v>139</v>
      </c>
      <c r="P83" s="56" t="s">
        <v>140</v>
      </c>
      <c r="Q83" s="56" t="s">
        <v>141</v>
      </c>
      <c r="R83" s="56" t="s">
        <v>142</v>
      </c>
      <c r="S83" s="56" t="s">
        <v>143</v>
      </c>
      <c r="T83" s="57" t="s">
        <v>144</v>
      </c>
    </row>
    <row r="84" spans="2:65" s="1" customFormat="1" ht="22.8" customHeight="1">
      <c r="B84" s="31"/>
      <c r="C84" s="60" t="s">
        <v>145</v>
      </c>
      <c r="J84" s="111">
        <f>BK84</f>
        <v>0</v>
      </c>
      <c r="L84" s="31"/>
      <c r="M84" s="58"/>
      <c r="N84" s="49"/>
      <c r="O84" s="49"/>
      <c r="P84" s="112">
        <f>P85</f>
        <v>0</v>
      </c>
      <c r="Q84" s="49"/>
      <c r="R84" s="112">
        <f>R85</f>
        <v>94.671952000000005</v>
      </c>
      <c r="S84" s="49"/>
      <c r="T84" s="113">
        <f>T85</f>
        <v>0</v>
      </c>
      <c r="AT84" s="16" t="s">
        <v>75</v>
      </c>
      <c r="AU84" s="16" t="s">
        <v>126</v>
      </c>
      <c r="BK84" s="114">
        <f>BK85</f>
        <v>0</v>
      </c>
    </row>
    <row r="85" spans="2:65" s="11" customFormat="1" ht="25.9" customHeight="1">
      <c r="B85" s="115"/>
      <c r="D85" s="116" t="s">
        <v>75</v>
      </c>
      <c r="E85" s="117" t="s">
        <v>283</v>
      </c>
      <c r="F85" s="117" t="s">
        <v>284</v>
      </c>
      <c r="I85" s="118"/>
      <c r="J85" s="119">
        <f>BK85</f>
        <v>0</v>
      </c>
      <c r="L85" s="115"/>
      <c r="M85" s="120"/>
      <c r="P85" s="121">
        <f>P86+P163+P164+P169</f>
        <v>0</v>
      </c>
      <c r="R85" s="121">
        <f>R86+R163+R164+R169</f>
        <v>94.671952000000005</v>
      </c>
      <c r="T85" s="122">
        <f>T86+T163+T164+T169</f>
        <v>0</v>
      </c>
      <c r="AR85" s="116" t="s">
        <v>84</v>
      </c>
      <c r="AT85" s="123" t="s">
        <v>75</v>
      </c>
      <c r="AU85" s="123" t="s">
        <v>76</v>
      </c>
      <c r="AY85" s="116" t="s">
        <v>149</v>
      </c>
      <c r="BK85" s="124">
        <f>BK86+BK163+BK164+BK169</f>
        <v>0</v>
      </c>
    </row>
    <row r="86" spans="2:65" s="11" customFormat="1" ht="22.8" customHeight="1">
      <c r="B86" s="115"/>
      <c r="D86" s="116" t="s">
        <v>75</v>
      </c>
      <c r="E86" s="125" t="s">
        <v>84</v>
      </c>
      <c r="F86" s="125" t="s">
        <v>285</v>
      </c>
      <c r="I86" s="118"/>
      <c r="J86" s="126">
        <f>BK86</f>
        <v>0</v>
      </c>
      <c r="L86" s="115"/>
      <c r="M86" s="120"/>
      <c r="P86" s="121">
        <f>SUM(P87:P162)</f>
        <v>0</v>
      </c>
      <c r="R86" s="121">
        <f>SUM(R87:R162)</f>
        <v>94.671952000000005</v>
      </c>
      <c r="T86" s="122">
        <f>SUM(T87:T162)</f>
        <v>0</v>
      </c>
      <c r="AR86" s="116" t="s">
        <v>84</v>
      </c>
      <c r="AT86" s="123" t="s">
        <v>75</v>
      </c>
      <c r="AU86" s="123" t="s">
        <v>84</v>
      </c>
      <c r="AY86" s="116" t="s">
        <v>149</v>
      </c>
      <c r="BK86" s="124">
        <f>SUM(BK87:BK162)</f>
        <v>0</v>
      </c>
    </row>
    <row r="87" spans="2:65" s="1" customFormat="1" ht="33" customHeight="1">
      <c r="B87" s="31"/>
      <c r="C87" s="127" t="s">
        <v>84</v>
      </c>
      <c r="D87" s="127" t="s">
        <v>152</v>
      </c>
      <c r="E87" s="128" t="s">
        <v>1203</v>
      </c>
      <c r="F87" s="129" t="s">
        <v>1204</v>
      </c>
      <c r="G87" s="130" t="s">
        <v>404</v>
      </c>
      <c r="H87" s="131">
        <v>23.04</v>
      </c>
      <c r="I87" s="132"/>
      <c r="J87" s="133">
        <f>ROUND(I87*H87,2)</f>
        <v>0</v>
      </c>
      <c r="K87" s="134"/>
      <c r="L87" s="31"/>
      <c r="M87" s="135" t="s">
        <v>19</v>
      </c>
      <c r="N87" s="136" t="s">
        <v>47</v>
      </c>
      <c r="P87" s="137">
        <f>O87*H87</f>
        <v>0</v>
      </c>
      <c r="Q87" s="137">
        <v>0</v>
      </c>
      <c r="R87" s="137">
        <f>Q87*H87</f>
        <v>0</v>
      </c>
      <c r="S87" s="137">
        <v>0</v>
      </c>
      <c r="T87" s="138">
        <f>S87*H87</f>
        <v>0</v>
      </c>
      <c r="AR87" s="139" t="s">
        <v>172</v>
      </c>
      <c r="AT87" s="139" t="s">
        <v>152</v>
      </c>
      <c r="AU87" s="139" t="s">
        <v>86</v>
      </c>
      <c r="AY87" s="16" t="s">
        <v>149</v>
      </c>
      <c r="BE87" s="140">
        <f>IF(N87="základní",J87,0)</f>
        <v>0</v>
      </c>
      <c r="BF87" s="140">
        <f>IF(N87="snížená",J87,0)</f>
        <v>0</v>
      </c>
      <c r="BG87" s="140">
        <f>IF(N87="zákl. přenesená",J87,0)</f>
        <v>0</v>
      </c>
      <c r="BH87" s="140">
        <f>IF(N87="sníž. přenesená",J87,0)</f>
        <v>0</v>
      </c>
      <c r="BI87" s="140">
        <f>IF(N87="nulová",J87,0)</f>
        <v>0</v>
      </c>
      <c r="BJ87" s="16" t="s">
        <v>84</v>
      </c>
      <c r="BK87" s="140">
        <f>ROUND(I87*H87,2)</f>
        <v>0</v>
      </c>
      <c r="BL87" s="16" t="s">
        <v>172</v>
      </c>
      <c r="BM87" s="139" t="s">
        <v>1485</v>
      </c>
    </row>
    <row r="88" spans="2:65" s="1" customFormat="1" ht="17.399999999999999">
      <c r="B88" s="31"/>
      <c r="D88" s="141" t="s">
        <v>157</v>
      </c>
      <c r="F88" s="142" t="s">
        <v>1206</v>
      </c>
      <c r="I88" s="143"/>
      <c r="L88" s="31"/>
      <c r="M88" s="144"/>
      <c r="T88" s="52"/>
      <c r="AT88" s="16" t="s">
        <v>157</v>
      </c>
      <c r="AU88" s="16" t="s">
        <v>86</v>
      </c>
    </row>
    <row r="89" spans="2:65" s="1" customFormat="1" ht="10.199999999999999">
      <c r="B89" s="31"/>
      <c r="D89" s="145" t="s">
        <v>158</v>
      </c>
      <c r="F89" s="146" t="s">
        <v>1486</v>
      </c>
      <c r="I89" s="143"/>
      <c r="L89" s="31"/>
      <c r="M89" s="144"/>
      <c r="T89" s="52"/>
      <c r="AT89" s="16" t="s">
        <v>158</v>
      </c>
      <c r="AU89" s="16" t="s">
        <v>86</v>
      </c>
    </row>
    <row r="90" spans="2:65" s="1" customFormat="1" ht="18">
      <c r="B90" s="31"/>
      <c r="D90" s="141" t="s">
        <v>160</v>
      </c>
      <c r="F90" s="147" t="s">
        <v>1487</v>
      </c>
      <c r="I90" s="143"/>
      <c r="L90" s="31"/>
      <c r="M90" s="144"/>
      <c r="T90" s="52"/>
      <c r="AT90" s="16" t="s">
        <v>160</v>
      </c>
      <c r="AU90" s="16" t="s">
        <v>86</v>
      </c>
    </row>
    <row r="91" spans="2:65" s="12" customFormat="1" ht="10.199999999999999">
      <c r="B91" s="148"/>
      <c r="D91" s="141" t="s">
        <v>234</v>
      </c>
      <c r="E91" s="149" t="s">
        <v>19</v>
      </c>
      <c r="F91" s="150" t="s">
        <v>1488</v>
      </c>
      <c r="H91" s="151">
        <v>23.04</v>
      </c>
      <c r="I91" s="152"/>
      <c r="L91" s="148"/>
      <c r="M91" s="153"/>
      <c r="T91" s="154"/>
      <c r="AT91" s="149" t="s">
        <v>234</v>
      </c>
      <c r="AU91" s="149" t="s">
        <v>86</v>
      </c>
      <c r="AV91" s="12" t="s">
        <v>86</v>
      </c>
      <c r="AW91" s="12" t="s">
        <v>37</v>
      </c>
      <c r="AX91" s="12" t="s">
        <v>84</v>
      </c>
      <c r="AY91" s="149" t="s">
        <v>149</v>
      </c>
    </row>
    <row r="92" spans="2:65" s="1" customFormat="1" ht="24.15" customHeight="1">
      <c r="B92" s="31"/>
      <c r="C92" s="127" t="s">
        <v>86</v>
      </c>
      <c r="D92" s="127" t="s">
        <v>152</v>
      </c>
      <c r="E92" s="128" t="s">
        <v>1489</v>
      </c>
      <c r="F92" s="129" t="s">
        <v>1490</v>
      </c>
      <c r="G92" s="130" t="s">
        <v>404</v>
      </c>
      <c r="H92" s="131">
        <v>49.86</v>
      </c>
      <c r="I92" s="132"/>
      <c r="J92" s="133">
        <f>ROUND(I92*H92,2)</f>
        <v>0</v>
      </c>
      <c r="K92" s="134"/>
      <c r="L92" s="31"/>
      <c r="M92" s="135" t="s">
        <v>19</v>
      </c>
      <c r="N92" s="136" t="s">
        <v>47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172</v>
      </c>
      <c r="AT92" s="139" t="s">
        <v>152</v>
      </c>
      <c r="AU92" s="139" t="s">
        <v>86</v>
      </c>
      <c r="AY92" s="16" t="s">
        <v>149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6" t="s">
        <v>84</v>
      </c>
      <c r="BK92" s="140">
        <f>ROUND(I92*H92,2)</f>
        <v>0</v>
      </c>
      <c r="BL92" s="16" t="s">
        <v>172</v>
      </c>
      <c r="BM92" s="139" t="s">
        <v>1491</v>
      </c>
    </row>
    <row r="93" spans="2:65" s="1" customFormat="1" ht="26.1">
      <c r="B93" s="31"/>
      <c r="D93" s="141" t="s">
        <v>157</v>
      </c>
      <c r="F93" s="142" t="s">
        <v>1492</v>
      </c>
      <c r="I93" s="143"/>
      <c r="L93" s="31"/>
      <c r="M93" s="144"/>
      <c r="T93" s="52"/>
      <c r="AT93" s="16" t="s">
        <v>157</v>
      </c>
      <c r="AU93" s="16" t="s">
        <v>86</v>
      </c>
    </row>
    <row r="94" spans="2:65" s="1" customFormat="1" ht="10.199999999999999">
      <c r="B94" s="31"/>
      <c r="D94" s="145" t="s">
        <v>158</v>
      </c>
      <c r="F94" s="146" t="s">
        <v>1493</v>
      </c>
      <c r="I94" s="143"/>
      <c r="L94" s="31"/>
      <c r="M94" s="144"/>
      <c r="T94" s="52"/>
      <c r="AT94" s="16" t="s">
        <v>158</v>
      </c>
      <c r="AU94" s="16" t="s">
        <v>86</v>
      </c>
    </row>
    <row r="95" spans="2:65" s="12" customFormat="1" ht="10.199999999999999">
      <c r="B95" s="148"/>
      <c r="D95" s="141" t="s">
        <v>234</v>
      </c>
      <c r="E95" s="149" t="s">
        <v>19</v>
      </c>
      <c r="F95" s="150" t="s">
        <v>1494</v>
      </c>
      <c r="H95" s="151">
        <v>21.06</v>
      </c>
      <c r="I95" s="152"/>
      <c r="L95" s="148"/>
      <c r="M95" s="153"/>
      <c r="T95" s="154"/>
      <c r="AT95" s="149" t="s">
        <v>234</v>
      </c>
      <c r="AU95" s="149" t="s">
        <v>86</v>
      </c>
      <c r="AV95" s="12" t="s">
        <v>86</v>
      </c>
      <c r="AW95" s="12" t="s">
        <v>37</v>
      </c>
      <c r="AX95" s="12" t="s">
        <v>76</v>
      </c>
      <c r="AY95" s="149" t="s">
        <v>149</v>
      </c>
    </row>
    <row r="96" spans="2:65" s="12" customFormat="1" ht="10.199999999999999">
      <c r="B96" s="148"/>
      <c r="D96" s="141" t="s">
        <v>234</v>
      </c>
      <c r="E96" s="149" t="s">
        <v>19</v>
      </c>
      <c r="F96" s="150" t="s">
        <v>1495</v>
      </c>
      <c r="H96" s="151">
        <v>28.8</v>
      </c>
      <c r="I96" s="152"/>
      <c r="L96" s="148"/>
      <c r="M96" s="153"/>
      <c r="T96" s="154"/>
      <c r="AT96" s="149" t="s">
        <v>234</v>
      </c>
      <c r="AU96" s="149" t="s">
        <v>86</v>
      </c>
      <c r="AV96" s="12" t="s">
        <v>86</v>
      </c>
      <c r="AW96" s="12" t="s">
        <v>37</v>
      </c>
      <c r="AX96" s="12" t="s">
        <v>76</v>
      </c>
      <c r="AY96" s="149" t="s">
        <v>149</v>
      </c>
    </row>
    <row r="97" spans="2:65" s="13" customFormat="1" ht="10.199999999999999">
      <c r="B97" s="158"/>
      <c r="D97" s="141" t="s">
        <v>234</v>
      </c>
      <c r="E97" s="159" t="s">
        <v>19</v>
      </c>
      <c r="F97" s="160" t="s">
        <v>299</v>
      </c>
      <c r="H97" s="161">
        <v>49.86</v>
      </c>
      <c r="I97" s="162"/>
      <c r="L97" s="158"/>
      <c r="M97" s="163"/>
      <c r="T97" s="164"/>
      <c r="AT97" s="159" t="s">
        <v>234</v>
      </c>
      <c r="AU97" s="159" t="s">
        <v>86</v>
      </c>
      <c r="AV97" s="13" t="s">
        <v>172</v>
      </c>
      <c r="AW97" s="13" t="s">
        <v>37</v>
      </c>
      <c r="AX97" s="13" t="s">
        <v>84</v>
      </c>
      <c r="AY97" s="159" t="s">
        <v>149</v>
      </c>
    </row>
    <row r="98" spans="2:65" s="1" customFormat="1" ht="24.15" customHeight="1">
      <c r="B98" s="31"/>
      <c r="C98" s="127" t="s">
        <v>167</v>
      </c>
      <c r="D98" s="127" t="s">
        <v>152</v>
      </c>
      <c r="E98" s="128" t="s">
        <v>1305</v>
      </c>
      <c r="F98" s="129" t="s">
        <v>1496</v>
      </c>
      <c r="G98" s="130" t="s">
        <v>404</v>
      </c>
      <c r="H98" s="131">
        <v>72.900000000000006</v>
      </c>
      <c r="I98" s="132"/>
      <c r="J98" s="133">
        <f>ROUND(I98*H98,2)</f>
        <v>0</v>
      </c>
      <c r="K98" s="134"/>
      <c r="L98" s="31"/>
      <c r="M98" s="135" t="s">
        <v>19</v>
      </c>
      <c r="N98" s="136" t="s">
        <v>47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172</v>
      </c>
      <c r="AT98" s="139" t="s">
        <v>152</v>
      </c>
      <c r="AU98" s="139" t="s">
        <v>86</v>
      </c>
      <c r="AY98" s="16" t="s">
        <v>149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6" t="s">
        <v>84</v>
      </c>
      <c r="BK98" s="140">
        <f>ROUND(I98*H98,2)</f>
        <v>0</v>
      </c>
      <c r="BL98" s="16" t="s">
        <v>172</v>
      </c>
      <c r="BM98" s="139" t="s">
        <v>1497</v>
      </c>
    </row>
    <row r="99" spans="2:65" s="1" customFormat="1" ht="10.199999999999999">
      <c r="B99" s="31"/>
      <c r="D99" s="141" t="s">
        <v>157</v>
      </c>
      <c r="F99" s="142" t="s">
        <v>1498</v>
      </c>
      <c r="I99" s="143"/>
      <c r="L99" s="31"/>
      <c r="M99" s="144"/>
      <c r="T99" s="52"/>
      <c r="AT99" s="16" t="s">
        <v>157</v>
      </c>
      <c r="AU99" s="16" t="s">
        <v>86</v>
      </c>
    </row>
    <row r="100" spans="2:65" s="1" customFormat="1" ht="27">
      <c r="B100" s="31"/>
      <c r="D100" s="141" t="s">
        <v>160</v>
      </c>
      <c r="F100" s="147" t="s">
        <v>1499</v>
      </c>
      <c r="I100" s="143"/>
      <c r="L100" s="31"/>
      <c r="M100" s="144"/>
      <c r="T100" s="52"/>
      <c r="AT100" s="16" t="s">
        <v>160</v>
      </c>
      <c r="AU100" s="16" t="s">
        <v>86</v>
      </c>
    </row>
    <row r="101" spans="2:65" s="12" customFormat="1" ht="10.199999999999999">
      <c r="B101" s="148"/>
      <c r="D101" s="141" t="s">
        <v>234</v>
      </c>
      <c r="E101" s="149" t="s">
        <v>19</v>
      </c>
      <c r="F101" s="150" t="s">
        <v>1500</v>
      </c>
      <c r="H101" s="151">
        <v>72.900000000000006</v>
      </c>
      <c r="I101" s="152"/>
      <c r="L101" s="148"/>
      <c r="M101" s="153"/>
      <c r="T101" s="154"/>
      <c r="AT101" s="149" t="s">
        <v>234</v>
      </c>
      <c r="AU101" s="149" t="s">
        <v>86</v>
      </c>
      <c r="AV101" s="12" t="s">
        <v>86</v>
      </c>
      <c r="AW101" s="12" t="s">
        <v>37</v>
      </c>
      <c r="AX101" s="12" t="s">
        <v>84</v>
      </c>
      <c r="AY101" s="149" t="s">
        <v>149</v>
      </c>
    </row>
    <row r="102" spans="2:65" s="1" customFormat="1" ht="16.5" customHeight="1">
      <c r="B102" s="31"/>
      <c r="C102" s="127" t="s">
        <v>172</v>
      </c>
      <c r="D102" s="127" t="s">
        <v>152</v>
      </c>
      <c r="E102" s="128" t="s">
        <v>1312</v>
      </c>
      <c r="F102" s="129" t="s">
        <v>1501</v>
      </c>
      <c r="G102" s="130" t="s">
        <v>404</v>
      </c>
      <c r="H102" s="131">
        <v>72.900000000000006</v>
      </c>
      <c r="I102" s="132"/>
      <c r="J102" s="133">
        <f>ROUND(I102*H102,2)</f>
        <v>0</v>
      </c>
      <c r="K102" s="134"/>
      <c r="L102" s="31"/>
      <c r="M102" s="135" t="s">
        <v>19</v>
      </c>
      <c r="N102" s="136" t="s">
        <v>47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AR102" s="139" t="s">
        <v>172</v>
      </c>
      <c r="AT102" s="139" t="s">
        <v>152</v>
      </c>
      <c r="AU102" s="139" t="s">
        <v>86</v>
      </c>
      <c r="AY102" s="16" t="s">
        <v>149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6" t="s">
        <v>84</v>
      </c>
      <c r="BK102" s="140">
        <f>ROUND(I102*H102,2)</f>
        <v>0</v>
      </c>
      <c r="BL102" s="16" t="s">
        <v>172</v>
      </c>
      <c r="BM102" s="139" t="s">
        <v>1502</v>
      </c>
    </row>
    <row r="103" spans="2:65" s="1" customFormat="1" ht="10.199999999999999">
      <c r="B103" s="31"/>
      <c r="D103" s="141" t="s">
        <v>157</v>
      </c>
      <c r="F103" s="142" t="s">
        <v>1501</v>
      </c>
      <c r="I103" s="143"/>
      <c r="L103" s="31"/>
      <c r="M103" s="144"/>
      <c r="T103" s="52"/>
      <c r="AT103" s="16" t="s">
        <v>157</v>
      </c>
      <c r="AU103" s="16" t="s">
        <v>86</v>
      </c>
    </row>
    <row r="104" spans="2:65" s="1" customFormat="1" ht="18">
      <c r="B104" s="31"/>
      <c r="D104" s="141" t="s">
        <v>160</v>
      </c>
      <c r="F104" s="147" t="s">
        <v>1316</v>
      </c>
      <c r="I104" s="143"/>
      <c r="L104" s="31"/>
      <c r="M104" s="144"/>
      <c r="T104" s="52"/>
      <c r="AT104" s="16" t="s">
        <v>160</v>
      </c>
      <c r="AU104" s="16" t="s">
        <v>86</v>
      </c>
    </row>
    <row r="105" spans="2:65" s="12" customFormat="1" ht="10.199999999999999">
      <c r="B105" s="148"/>
      <c r="D105" s="141" t="s">
        <v>234</v>
      </c>
      <c r="E105" s="149" t="s">
        <v>19</v>
      </c>
      <c r="F105" s="150" t="s">
        <v>1503</v>
      </c>
      <c r="H105" s="151">
        <v>72.900000000000006</v>
      </c>
      <c r="I105" s="152"/>
      <c r="L105" s="148"/>
      <c r="M105" s="153"/>
      <c r="T105" s="154"/>
      <c r="AT105" s="149" t="s">
        <v>234</v>
      </c>
      <c r="AU105" s="149" t="s">
        <v>86</v>
      </c>
      <c r="AV105" s="12" t="s">
        <v>86</v>
      </c>
      <c r="AW105" s="12" t="s">
        <v>37</v>
      </c>
      <c r="AX105" s="12" t="s">
        <v>84</v>
      </c>
      <c r="AY105" s="149" t="s">
        <v>149</v>
      </c>
    </row>
    <row r="106" spans="2:65" s="1" customFormat="1" ht="16.5" customHeight="1">
      <c r="B106" s="31"/>
      <c r="C106" s="127" t="s">
        <v>148</v>
      </c>
      <c r="D106" s="127" t="s">
        <v>152</v>
      </c>
      <c r="E106" s="128" t="s">
        <v>1504</v>
      </c>
      <c r="F106" s="129" t="s">
        <v>1505</v>
      </c>
      <c r="G106" s="130" t="s">
        <v>404</v>
      </c>
      <c r="H106" s="131">
        <v>44.1</v>
      </c>
      <c r="I106" s="132"/>
      <c r="J106" s="133">
        <f>ROUND(I106*H106,2)</f>
        <v>0</v>
      </c>
      <c r="K106" s="134"/>
      <c r="L106" s="31"/>
      <c r="M106" s="135" t="s">
        <v>19</v>
      </c>
      <c r="N106" s="136" t="s">
        <v>47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AR106" s="139" t="s">
        <v>172</v>
      </c>
      <c r="AT106" s="139" t="s">
        <v>152</v>
      </c>
      <c r="AU106" s="139" t="s">
        <v>86</v>
      </c>
      <c r="AY106" s="16" t="s">
        <v>149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6" t="s">
        <v>84</v>
      </c>
      <c r="BK106" s="140">
        <f>ROUND(I106*H106,2)</f>
        <v>0</v>
      </c>
      <c r="BL106" s="16" t="s">
        <v>172</v>
      </c>
      <c r="BM106" s="139" t="s">
        <v>1506</v>
      </c>
    </row>
    <row r="107" spans="2:65" s="1" customFormat="1" ht="10.199999999999999">
      <c r="B107" s="31"/>
      <c r="D107" s="141" t="s">
        <v>157</v>
      </c>
      <c r="F107" s="142" t="s">
        <v>1505</v>
      </c>
      <c r="I107" s="143"/>
      <c r="L107" s="31"/>
      <c r="M107" s="144"/>
      <c r="T107" s="52"/>
      <c r="AT107" s="16" t="s">
        <v>157</v>
      </c>
      <c r="AU107" s="16" t="s">
        <v>86</v>
      </c>
    </row>
    <row r="108" spans="2:65" s="12" customFormat="1" ht="10.199999999999999">
      <c r="B108" s="148"/>
      <c r="D108" s="141" t="s">
        <v>234</v>
      </c>
      <c r="E108" s="149" t="s">
        <v>19</v>
      </c>
      <c r="F108" s="150" t="s">
        <v>1507</v>
      </c>
      <c r="H108" s="151">
        <v>21.06</v>
      </c>
      <c r="I108" s="152"/>
      <c r="L108" s="148"/>
      <c r="M108" s="153"/>
      <c r="T108" s="154"/>
      <c r="AT108" s="149" t="s">
        <v>234</v>
      </c>
      <c r="AU108" s="149" t="s">
        <v>86</v>
      </c>
      <c r="AV108" s="12" t="s">
        <v>86</v>
      </c>
      <c r="AW108" s="12" t="s">
        <v>37</v>
      </c>
      <c r="AX108" s="12" t="s">
        <v>76</v>
      </c>
      <c r="AY108" s="149" t="s">
        <v>149</v>
      </c>
    </row>
    <row r="109" spans="2:65" s="12" customFormat="1" ht="10.199999999999999">
      <c r="B109" s="148"/>
      <c r="D109" s="141" t="s">
        <v>234</v>
      </c>
      <c r="E109" s="149" t="s">
        <v>19</v>
      </c>
      <c r="F109" s="150" t="s">
        <v>1508</v>
      </c>
      <c r="H109" s="151">
        <v>23.04</v>
      </c>
      <c r="I109" s="152"/>
      <c r="L109" s="148"/>
      <c r="M109" s="153"/>
      <c r="T109" s="154"/>
      <c r="AT109" s="149" t="s">
        <v>234</v>
      </c>
      <c r="AU109" s="149" t="s">
        <v>86</v>
      </c>
      <c r="AV109" s="12" t="s">
        <v>86</v>
      </c>
      <c r="AW109" s="12" t="s">
        <v>37</v>
      </c>
      <c r="AX109" s="12" t="s">
        <v>76</v>
      </c>
      <c r="AY109" s="149" t="s">
        <v>149</v>
      </c>
    </row>
    <row r="110" spans="2:65" s="13" customFormat="1" ht="10.199999999999999">
      <c r="B110" s="158"/>
      <c r="D110" s="141" t="s">
        <v>234</v>
      </c>
      <c r="E110" s="159" t="s">
        <v>19</v>
      </c>
      <c r="F110" s="160" t="s">
        <v>299</v>
      </c>
      <c r="H110" s="161">
        <v>44.1</v>
      </c>
      <c r="I110" s="162"/>
      <c r="L110" s="158"/>
      <c r="M110" s="163"/>
      <c r="T110" s="164"/>
      <c r="AT110" s="159" t="s">
        <v>234</v>
      </c>
      <c r="AU110" s="159" t="s">
        <v>86</v>
      </c>
      <c r="AV110" s="13" t="s">
        <v>172</v>
      </c>
      <c r="AW110" s="13" t="s">
        <v>37</v>
      </c>
      <c r="AX110" s="13" t="s">
        <v>84</v>
      </c>
      <c r="AY110" s="159" t="s">
        <v>149</v>
      </c>
    </row>
    <row r="111" spans="2:65" s="1" customFormat="1" ht="16.5" customHeight="1">
      <c r="B111" s="31"/>
      <c r="C111" s="169" t="s">
        <v>182</v>
      </c>
      <c r="D111" s="169" t="s">
        <v>683</v>
      </c>
      <c r="E111" s="170" t="s">
        <v>1509</v>
      </c>
      <c r="F111" s="171" t="s">
        <v>1510</v>
      </c>
      <c r="G111" s="172" t="s">
        <v>511</v>
      </c>
      <c r="H111" s="173">
        <v>92.61</v>
      </c>
      <c r="I111" s="174"/>
      <c r="J111" s="175">
        <f>ROUND(I111*H111,2)</f>
        <v>0</v>
      </c>
      <c r="K111" s="176"/>
      <c r="L111" s="177"/>
      <c r="M111" s="178" t="s">
        <v>19</v>
      </c>
      <c r="N111" s="179" t="s">
        <v>47</v>
      </c>
      <c r="P111" s="137">
        <f>O111*H111</f>
        <v>0</v>
      </c>
      <c r="Q111" s="137">
        <v>1</v>
      </c>
      <c r="R111" s="137">
        <f>Q111*H111</f>
        <v>92.61</v>
      </c>
      <c r="S111" s="137">
        <v>0</v>
      </c>
      <c r="T111" s="138">
        <f>S111*H111</f>
        <v>0</v>
      </c>
      <c r="AR111" s="139" t="s">
        <v>194</v>
      </c>
      <c r="AT111" s="139" t="s">
        <v>683</v>
      </c>
      <c r="AU111" s="139" t="s">
        <v>86</v>
      </c>
      <c r="AY111" s="16" t="s">
        <v>149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6" t="s">
        <v>84</v>
      </c>
      <c r="BK111" s="140">
        <f>ROUND(I111*H111,2)</f>
        <v>0</v>
      </c>
      <c r="BL111" s="16" t="s">
        <v>172</v>
      </c>
      <c r="BM111" s="139" t="s">
        <v>1511</v>
      </c>
    </row>
    <row r="112" spans="2:65" s="1" customFormat="1" ht="10.199999999999999">
      <c r="B112" s="31"/>
      <c r="D112" s="141" t="s">
        <v>157</v>
      </c>
      <c r="F112" s="142" t="s">
        <v>1510</v>
      </c>
      <c r="I112" s="143"/>
      <c r="L112" s="31"/>
      <c r="M112" s="144"/>
      <c r="T112" s="52"/>
      <c r="AT112" s="16" t="s">
        <v>157</v>
      </c>
      <c r="AU112" s="16" t="s">
        <v>86</v>
      </c>
    </row>
    <row r="113" spans="2:65" s="1" customFormat="1" ht="18">
      <c r="B113" s="31"/>
      <c r="D113" s="141" t="s">
        <v>160</v>
      </c>
      <c r="F113" s="147" t="s">
        <v>1512</v>
      </c>
      <c r="I113" s="143"/>
      <c r="L113" s="31"/>
      <c r="M113" s="144"/>
      <c r="T113" s="52"/>
      <c r="AT113" s="16" t="s">
        <v>160</v>
      </c>
      <c r="AU113" s="16" t="s">
        <v>86</v>
      </c>
    </row>
    <row r="114" spans="2:65" s="12" customFormat="1" ht="10.199999999999999">
      <c r="B114" s="148"/>
      <c r="D114" s="141" t="s">
        <v>234</v>
      </c>
      <c r="E114" s="149" t="s">
        <v>19</v>
      </c>
      <c r="F114" s="150" t="s">
        <v>1513</v>
      </c>
      <c r="H114" s="151">
        <v>92.61</v>
      </c>
      <c r="I114" s="152"/>
      <c r="L114" s="148"/>
      <c r="M114" s="153"/>
      <c r="T114" s="154"/>
      <c r="AT114" s="149" t="s">
        <v>234</v>
      </c>
      <c r="AU114" s="149" t="s">
        <v>86</v>
      </c>
      <c r="AV114" s="12" t="s">
        <v>86</v>
      </c>
      <c r="AW114" s="12" t="s">
        <v>37</v>
      </c>
      <c r="AX114" s="12" t="s">
        <v>84</v>
      </c>
      <c r="AY114" s="149" t="s">
        <v>149</v>
      </c>
    </row>
    <row r="115" spans="2:65" s="1" customFormat="1" ht="24.15" customHeight="1">
      <c r="B115" s="31"/>
      <c r="C115" s="127" t="s">
        <v>188</v>
      </c>
      <c r="D115" s="127" t="s">
        <v>152</v>
      </c>
      <c r="E115" s="128" t="s">
        <v>1514</v>
      </c>
      <c r="F115" s="129" t="s">
        <v>1515</v>
      </c>
      <c r="G115" s="130" t="s">
        <v>308</v>
      </c>
      <c r="H115" s="131">
        <v>468</v>
      </c>
      <c r="I115" s="132"/>
      <c r="J115" s="133">
        <f>ROUND(I115*H115,2)</f>
        <v>0</v>
      </c>
      <c r="K115" s="134"/>
      <c r="L115" s="31"/>
      <c r="M115" s="135" t="s">
        <v>19</v>
      </c>
      <c r="N115" s="136" t="s">
        <v>47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AR115" s="139" t="s">
        <v>172</v>
      </c>
      <c r="AT115" s="139" t="s">
        <v>152</v>
      </c>
      <c r="AU115" s="139" t="s">
        <v>86</v>
      </c>
      <c r="AY115" s="16" t="s">
        <v>149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6" t="s">
        <v>84</v>
      </c>
      <c r="BK115" s="140">
        <f>ROUND(I115*H115,2)</f>
        <v>0</v>
      </c>
      <c r="BL115" s="16" t="s">
        <v>172</v>
      </c>
      <c r="BM115" s="139" t="s">
        <v>1516</v>
      </c>
    </row>
    <row r="116" spans="2:65" s="1" customFormat="1" ht="17.399999999999999">
      <c r="B116" s="31"/>
      <c r="D116" s="141" t="s">
        <v>157</v>
      </c>
      <c r="F116" s="142" t="s">
        <v>1517</v>
      </c>
      <c r="I116" s="143"/>
      <c r="L116" s="31"/>
      <c r="M116" s="144"/>
      <c r="T116" s="52"/>
      <c r="AT116" s="16" t="s">
        <v>157</v>
      </c>
      <c r="AU116" s="16" t="s">
        <v>86</v>
      </c>
    </row>
    <row r="117" spans="2:65" s="1" customFormat="1" ht="10.199999999999999">
      <c r="B117" s="31"/>
      <c r="D117" s="145" t="s">
        <v>158</v>
      </c>
      <c r="F117" s="146" t="s">
        <v>1518</v>
      </c>
      <c r="I117" s="143"/>
      <c r="L117" s="31"/>
      <c r="M117" s="144"/>
      <c r="T117" s="52"/>
      <c r="AT117" s="16" t="s">
        <v>158</v>
      </c>
      <c r="AU117" s="16" t="s">
        <v>86</v>
      </c>
    </row>
    <row r="118" spans="2:65" s="12" customFormat="1" ht="10.199999999999999">
      <c r="B118" s="148"/>
      <c r="D118" s="141" t="s">
        <v>234</v>
      </c>
      <c r="E118" s="149" t="s">
        <v>19</v>
      </c>
      <c r="F118" s="150" t="s">
        <v>1519</v>
      </c>
      <c r="H118" s="151">
        <v>468</v>
      </c>
      <c r="I118" s="152"/>
      <c r="L118" s="148"/>
      <c r="M118" s="153"/>
      <c r="T118" s="154"/>
      <c r="AT118" s="149" t="s">
        <v>234</v>
      </c>
      <c r="AU118" s="149" t="s">
        <v>86</v>
      </c>
      <c r="AV118" s="12" t="s">
        <v>86</v>
      </c>
      <c r="AW118" s="12" t="s">
        <v>37</v>
      </c>
      <c r="AX118" s="12" t="s">
        <v>84</v>
      </c>
      <c r="AY118" s="149" t="s">
        <v>149</v>
      </c>
    </row>
    <row r="119" spans="2:65" s="1" customFormat="1" ht="16.5" customHeight="1">
      <c r="B119" s="31"/>
      <c r="C119" s="169" t="s">
        <v>194</v>
      </c>
      <c r="D119" s="169" t="s">
        <v>683</v>
      </c>
      <c r="E119" s="170" t="s">
        <v>1520</v>
      </c>
      <c r="F119" s="171" t="s">
        <v>1521</v>
      </c>
      <c r="G119" s="172" t="s">
        <v>308</v>
      </c>
      <c r="H119" s="173">
        <v>468</v>
      </c>
      <c r="I119" s="174"/>
      <c r="J119" s="175">
        <f>ROUND(I119*H119,2)</f>
        <v>0</v>
      </c>
      <c r="K119" s="176"/>
      <c r="L119" s="177"/>
      <c r="M119" s="178" t="s">
        <v>19</v>
      </c>
      <c r="N119" s="179" t="s">
        <v>47</v>
      </c>
      <c r="P119" s="137">
        <f>O119*H119</f>
        <v>0</v>
      </c>
      <c r="Q119" s="137">
        <v>3.0000000000000001E-3</v>
      </c>
      <c r="R119" s="137">
        <f>Q119*H119</f>
        <v>1.4040000000000001</v>
      </c>
      <c r="S119" s="137">
        <v>0</v>
      </c>
      <c r="T119" s="138">
        <f>S119*H119</f>
        <v>0</v>
      </c>
      <c r="AR119" s="139" t="s">
        <v>194</v>
      </c>
      <c r="AT119" s="139" t="s">
        <v>683</v>
      </c>
      <c r="AU119" s="139" t="s">
        <v>86</v>
      </c>
      <c r="AY119" s="16" t="s">
        <v>149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6" t="s">
        <v>84</v>
      </c>
      <c r="BK119" s="140">
        <f>ROUND(I119*H119,2)</f>
        <v>0</v>
      </c>
      <c r="BL119" s="16" t="s">
        <v>172</v>
      </c>
      <c r="BM119" s="139" t="s">
        <v>1522</v>
      </c>
    </row>
    <row r="120" spans="2:65" s="1" customFormat="1" ht="43.5">
      <c r="B120" s="31"/>
      <c r="D120" s="141" t="s">
        <v>157</v>
      </c>
      <c r="F120" s="142" t="s">
        <v>1523</v>
      </c>
      <c r="I120" s="143"/>
      <c r="L120" s="31"/>
      <c r="M120" s="144"/>
      <c r="T120" s="52"/>
      <c r="AT120" s="16" t="s">
        <v>157</v>
      </c>
      <c r="AU120" s="16" t="s">
        <v>86</v>
      </c>
    </row>
    <row r="121" spans="2:65" s="1" customFormat="1" ht="24.15" customHeight="1">
      <c r="B121" s="31"/>
      <c r="C121" s="127" t="s">
        <v>200</v>
      </c>
      <c r="D121" s="127" t="s">
        <v>152</v>
      </c>
      <c r="E121" s="128" t="s">
        <v>1524</v>
      </c>
      <c r="F121" s="129" t="s">
        <v>1525</v>
      </c>
      <c r="G121" s="130" t="s">
        <v>308</v>
      </c>
      <c r="H121" s="131">
        <v>6</v>
      </c>
      <c r="I121" s="132"/>
      <c r="J121" s="133">
        <f>ROUND(I121*H121,2)</f>
        <v>0</v>
      </c>
      <c r="K121" s="134"/>
      <c r="L121" s="31"/>
      <c r="M121" s="135" t="s">
        <v>19</v>
      </c>
      <c r="N121" s="136" t="s">
        <v>47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172</v>
      </c>
      <c r="AT121" s="139" t="s">
        <v>152</v>
      </c>
      <c r="AU121" s="139" t="s">
        <v>86</v>
      </c>
      <c r="AY121" s="16" t="s">
        <v>149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6" t="s">
        <v>84</v>
      </c>
      <c r="BK121" s="140">
        <f>ROUND(I121*H121,2)</f>
        <v>0</v>
      </c>
      <c r="BL121" s="16" t="s">
        <v>172</v>
      </c>
      <c r="BM121" s="139" t="s">
        <v>1526</v>
      </c>
    </row>
    <row r="122" spans="2:65" s="1" customFormat="1" ht="17.399999999999999">
      <c r="B122" s="31"/>
      <c r="D122" s="141" t="s">
        <v>157</v>
      </c>
      <c r="F122" s="142" t="s">
        <v>1527</v>
      </c>
      <c r="I122" s="143"/>
      <c r="L122" s="31"/>
      <c r="M122" s="144"/>
      <c r="T122" s="52"/>
      <c r="AT122" s="16" t="s">
        <v>157</v>
      </c>
      <c r="AU122" s="16" t="s">
        <v>86</v>
      </c>
    </row>
    <row r="123" spans="2:65" s="1" customFormat="1" ht="10.199999999999999">
      <c r="B123" s="31"/>
      <c r="D123" s="145" t="s">
        <v>158</v>
      </c>
      <c r="F123" s="146" t="s">
        <v>1528</v>
      </c>
      <c r="I123" s="143"/>
      <c r="L123" s="31"/>
      <c r="M123" s="144"/>
      <c r="T123" s="52"/>
      <c r="AT123" s="16" t="s">
        <v>158</v>
      </c>
      <c r="AU123" s="16" t="s">
        <v>86</v>
      </c>
    </row>
    <row r="124" spans="2:65" s="1" customFormat="1" ht="45">
      <c r="B124" s="31"/>
      <c r="D124" s="141" t="s">
        <v>160</v>
      </c>
      <c r="F124" s="147" t="s">
        <v>1529</v>
      </c>
      <c r="I124" s="143"/>
      <c r="L124" s="31"/>
      <c r="M124" s="144"/>
      <c r="T124" s="52"/>
      <c r="AT124" s="16" t="s">
        <v>160</v>
      </c>
      <c r="AU124" s="16" t="s">
        <v>86</v>
      </c>
    </row>
    <row r="125" spans="2:65" s="12" customFormat="1" ht="10.199999999999999">
      <c r="B125" s="148"/>
      <c r="D125" s="141" t="s">
        <v>234</v>
      </c>
      <c r="E125" s="149" t="s">
        <v>19</v>
      </c>
      <c r="F125" s="150" t="s">
        <v>182</v>
      </c>
      <c r="H125" s="151">
        <v>6</v>
      </c>
      <c r="I125" s="152"/>
      <c r="L125" s="148"/>
      <c r="M125" s="153"/>
      <c r="T125" s="154"/>
      <c r="AT125" s="149" t="s">
        <v>234</v>
      </c>
      <c r="AU125" s="149" t="s">
        <v>86</v>
      </c>
      <c r="AV125" s="12" t="s">
        <v>86</v>
      </c>
      <c r="AW125" s="12" t="s">
        <v>37</v>
      </c>
      <c r="AX125" s="12" t="s">
        <v>84</v>
      </c>
      <c r="AY125" s="149" t="s">
        <v>149</v>
      </c>
    </row>
    <row r="126" spans="2:65" s="1" customFormat="1" ht="16.5" customHeight="1">
      <c r="B126" s="31"/>
      <c r="C126" s="169" t="s">
        <v>208</v>
      </c>
      <c r="D126" s="169" t="s">
        <v>683</v>
      </c>
      <c r="E126" s="170" t="s">
        <v>1530</v>
      </c>
      <c r="F126" s="171" t="s">
        <v>1531</v>
      </c>
      <c r="G126" s="172" t="s">
        <v>308</v>
      </c>
      <c r="H126" s="173">
        <v>6</v>
      </c>
      <c r="I126" s="174"/>
      <c r="J126" s="175">
        <f>ROUND(I126*H126,2)</f>
        <v>0</v>
      </c>
      <c r="K126" s="176"/>
      <c r="L126" s="177"/>
      <c r="M126" s="178" t="s">
        <v>19</v>
      </c>
      <c r="N126" s="179" t="s">
        <v>47</v>
      </c>
      <c r="P126" s="137">
        <f>O126*H126</f>
        <v>0</v>
      </c>
      <c r="Q126" s="137">
        <v>0.04</v>
      </c>
      <c r="R126" s="137">
        <f>Q126*H126</f>
        <v>0.24</v>
      </c>
      <c r="S126" s="137">
        <v>0</v>
      </c>
      <c r="T126" s="138">
        <f>S126*H126</f>
        <v>0</v>
      </c>
      <c r="AR126" s="139" t="s">
        <v>194</v>
      </c>
      <c r="AT126" s="139" t="s">
        <v>683</v>
      </c>
      <c r="AU126" s="139" t="s">
        <v>86</v>
      </c>
      <c r="AY126" s="16" t="s">
        <v>149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6" t="s">
        <v>84</v>
      </c>
      <c r="BK126" s="140">
        <f>ROUND(I126*H126,2)</f>
        <v>0</v>
      </c>
      <c r="BL126" s="16" t="s">
        <v>172</v>
      </c>
      <c r="BM126" s="139" t="s">
        <v>1532</v>
      </c>
    </row>
    <row r="127" spans="2:65" s="1" customFormat="1" ht="10.199999999999999">
      <c r="B127" s="31"/>
      <c r="D127" s="141" t="s">
        <v>157</v>
      </c>
      <c r="F127" s="142" t="s">
        <v>1533</v>
      </c>
      <c r="I127" s="143"/>
      <c r="L127" s="31"/>
      <c r="M127" s="144"/>
      <c r="T127" s="52"/>
      <c r="AT127" s="16" t="s">
        <v>157</v>
      </c>
      <c r="AU127" s="16" t="s">
        <v>86</v>
      </c>
    </row>
    <row r="128" spans="2:65" s="1" customFormat="1" ht="36">
      <c r="B128" s="31"/>
      <c r="D128" s="141" t="s">
        <v>160</v>
      </c>
      <c r="F128" s="147" t="s">
        <v>1534</v>
      </c>
      <c r="I128" s="143"/>
      <c r="L128" s="31"/>
      <c r="M128" s="144"/>
      <c r="T128" s="52"/>
      <c r="AT128" s="16" t="s">
        <v>160</v>
      </c>
      <c r="AU128" s="16" t="s">
        <v>86</v>
      </c>
    </row>
    <row r="129" spans="2:65" s="12" customFormat="1" ht="10.199999999999999">
      <c r="B129" s="148"/>
      <c r="D129" s="141" t="s">
        <v>234</v>
      </c>
      <c r="E129" s="149" t="s">
        <v>1535</v>
      </c>
      <c r="F129" s="150" t="s">
        <v>182</v>
      </c>
      <c r="H129" s="151">
        <v>6</v>
      </c>
      <c r="I129" s="152"/>
      <c r="L129" s="148"/>
      <c r="M129" s="153"/>
      <c r="T129" s="154"/>
      <c r="AT129" s="149" t="s">
        <v>234</v>
      </c>
      <c r="AU129" s="149" t="s">
        <v>86</v>
      </c>
      <c r="AV129" s="12" t="s">
        <v>86</v>
      </c>
      <c r="AW129" s="12" t="s">
        <v>37</v>
      </c>
      <c r="AX129" s="12" t="s">
        <v>84</v>
      </c>
      <c r="AY129" s="149" t="s">
        <v>149</v>
      </c>
    </row>
    <row r="130" spans="2:65" s="1" customFormat="1" ht="33" customHeight="1">
      <c r="B130" s="31"/>
      <c r="C130" s="127" t="s">
        <v>213</v>
      </c>
      <c r="D130" s="127" t="s">
        <v>152</v>
      </c>
      <c r="E130" s="128" t="s">
        <v>1536</v>
      </c>
      <c r="F130" s="129" t="s">
        <v>1537</v>
      </c>
      <c r="G130" s="130" t="s">
        <v>308</v>
      </c>
      <c r="H130" s="131">
        <v>6</v>
      </c>
      <c r="I130" s="132"/>
      <c r="J130" s="133">
        <f>ROUND(I130*H130,2)</f>
        <v>0</v>
      </c>
      <c r="K130" s="134"/>
      <c r="L130" s="31"/>
      <c r="M130" s="135" t="s">
        <v>19</v>
      </c>
      <c r="N130" s="136" t="s">
        <v>47</v>
      </c>
      <c r="P130" s="137">
        <f>O130*H130</f>
        <v>0</v>
      </c>
      <c r="Q130" s="137">
        <v>5.8E-5</v>
      </c>
      <c r="R130" s="137">
        <f>Q130*H130</f>
        <v>3.48E-4</v>
      </c>
      <c r="S130" s="137">
        <v>0</v>
      </c>
      <c r="T130" s="138">
        <f>S130*H130</f>
        <v>0</v>
      </c>
      <c r="AR130" s="139" t="s">
        <v>172</v>
      </c>
      <c r="AT130" s="139" t="s">
        <v>152</v>
      </c>
      <c r="AU130" s="139" t="s">
        <v>86</v>
      </c>
      <c r="AY130" s="16" t="s">
        <v>149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6" t="s">
        <v>84</v>
      </c>
      <c r="BK130" s="140">
        <f>ROUND(I130*H130,2)</f>
        <v>0</v>
      </c>
      <c r="BL130" s="16" t="s">
        <v>172</v>
      </c>
      <c r="BM130" s="139" t="s">
        <v>1538</v>
      </c>
    </row>
    <row r="131" spans="2:65" s="1" customFormat="1" ht="17.399999999999999">
      <c r="B131" s="31"/>
      <c r="D131" s="141" t="s">
        <v>157</v>
      </c>
      <c r="F131" s="142" t="s">
        <v>1539</v>
      </c>
      <c r="I131" s="143"/>
      <c r="L131" s="31"/>
      <c r="M131" s="144"/>
      <c r="T131" s="52"/>
      <c r="AT131" s="16" t="s">
        <v>157</v>
      </c>
      <c r="AU131" s="16" t="s">
        <v>86</v>
      </c>
    </row>
    <row r="132" spans="2:65" s="1" customFormat="1" ht="10.199999999999999">
      <c r="B132" s="31"/>
      <c r="D132" s="145" t="s">
        <v>158</v>
      </c>
      <c r="F132" s="146" t="s">
        <v>1540</v>
      </c>
      <c r="I132" s="143"/>
      <c r="L132" s="31"/>
      <c r="M132" s="144"/>
      <c r="T132" s="52"/>
      <c r="AT132" s="16" t="s">
        <v>158</v>
      </c>
      <c r="AU132" s="16" t="s">
        <v>86</v>
      </c>
    </row>
    <row r="133" spans="2:65" s="1" customFormat="1" ht="18">
      <c r="B133" s="31"/>
      <c r="D133" s="141" t="s">
        <v>160</v>
      </c>
      <c r="F133" s="147" t="s">
        <v>1541</v>
      </c>
      <c r="I133" s="143"/>
      <c r="L133" s="31"/>
      <c r="M133" s="144"/>
      <c r="T133" s="52"/>
      <c r="AT133" s="16" t="s">
        <v>160</v>
      </c>
      <c r="AU133" s="16" t="s">
        <v>86</v>
      </c>
    </row>
    <row r="134" spans="2:65" s="12" customFormat="1" ht="10.199999999999999">
      <c r="B134" s="148"/>
      <c r="D134" s="141" t="s">
        <v>234</v>
      </c>
      <c r="E134" s="149" t="s">
        <v>19</v>
      </c>
      <c r="F134" s="150" t="s">
        <v>182</v>
      </c>
      <c r="H134" s="151">
        <v>6</v>
      </c>
      <c r="I134" s="152"/>
      <c r="L134" s="148"/>
      <c r="M134" s="153"/>
      <c r="T134" s="154"/>
      <c r="AT134" s="149" t="s">
        <v>234</v>
      </c>
      <c r="AU134" s="149" t="s">
        <v>86</v>
      </c>
      <c r="AV134" s="12" t="s">
        <v>86</v>
      </c>
      <c r="AW134" s="12" t="s">
        <v>37</v>
      </c>
      <c r="AX134" s="12" t="s">
        <v>84</v>
      </c>
      <c r="AY134" s="149" t="s">
        <v>149</v>
      </c>
    </row>
    <row r="135" spans="2:65" s="1" customFormat="1" ht="24.15" customHeight="1">
      <c r="B135" s="31"/>
      <c r="C135" s="127" t="s">
        <v>225</v>
      </c>
      <c r="D135" s="127" t="s">
        <v>152</v>
      </c>
      <c r="E135" s="128" t="s">
        <v>1542</v>
      </c>
      <c r="F135" s="129" t="s">
        <v>1543</v>
      </c>
      <c r="G135" s="130" t="s">
        <v>288</v>
      </c>
      <c r="H135" s="131">
        <v>6</v>
      </c>
      <c r="I135" s="132"/>
      <c r="J135" s="133">
        <f>ROUND(I135*H135,2)</f>
        <v>0</v>
      </c>
      <c r="K135" s="134"/>
      <c r="L135" s="31"/>
      <c r="M135" s="135" t="s">
        <v>19</v>
      </c>
      <c r="N135" s="136" t="s">
        <v>47</v>
      </c>
      <c r="P135" s="137">
        <f>O135*H135</f>
        <v>0</v>
      </c>
      <c r="Q135" s="137">
        <v>6.8999999999999997E-4</v>
      </c>
      <c r="R135" s="137">
        <f>Q135*H135</f>
        <v>4.1399999999999996E-3</v>
      </c>
      <c r="S135" s="137">
        <v>0</v>
      </c>
      <c r="T135" s="138">
        <f>S135*H135</f>
        <v>0</v>
      </c>
      <c r="AR135" s="139" t="s">
        <v>172</v>
      </c>
      <c r="AT135" s="139" t="s">
        <v>152</v>
      </c>
      <c r="AU135" s="139" t="s">
        <v>86</v>
      </c>
      <c r="AY135" s="16" t="s">
        <v>149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6" t="s">
        <v>84</v>
      </c>
      <c r="BK135" s="140">
        <f>ROUND(I135*H135,2)</f>
        <v>0</v>
      </c>
      <c r="BL135" s="16" t="s">
        <v>172</v>
      </c>
      <c r="BM135" s="139" t="s">
        <v>1544</v>
      </c>
    </row>
    <row r="136" spans="2:65" s="1" customFormat="1" ht="17.399999999999999">
      <c r="B136" s="31"/>
      <c r="D136" s="141" t="s">
        <v>157</v>
      </c>
      <c r="F136" s="142" t="s">
        <v>1545</v>
      </c>
      <c r="I136" s="143"/>
      <c r="L136" s="31"/>
      <c r="M136" s="144"/>
      <c r="T136" s="52"/>
      <c r="AT136" s="16" t="s">
        <v>157</v>
      </c>
      <c r="AU136" s="16" t="s">
        <v>86</v>
      </c>
    </row>
    <row r="137" spans="2:65" s="1" customFormat="1" ht="10.199999999999999">
      <c r="B137" s="31"/>
      <c r="D137" s="145" t="s">
        <v>158</v>
      </c>
      <c r="F137" s="146" t="s">
        <v>1546</v>
      </c>
      <c r="I137" s="143"/>
      <c r="L137" s="31"/>
      <c r="M137" s="144"/>
      <c r="T137" s="52"/>
      <c r="AT137" s="16" t="s">
        <v>158</v>
      </c>
      <c r="AU137" s="16" t="s">
        <v>86</v>
      </c>
    </row>
    <row r="138" spans="2:65" s="12" customFormat="1" ht="10.199999999999999">
      <c r="B138" s="148"/>
      <c r="D138" s="141" t="s">
        <v>234</v>
      </c>
      <c r="E138" s="149" t="s">
        <v>19</v>
      </c>
      <c r="F138" s="150" t="s">
        <v>1547</v>
      </c>
      <c r="H138" s="151">
        <v>6</v>
      </c>
      <c r="I138" s="152"/>
      <c r="L138" s="148"/>
      <c r="M138" s="153"/>
      <c r="T138" s="154"/>
      <c r="AT138" s="149" t="s">
        <v>234</v>
      </c>
      <c r="AU138" s="149" t="s">
        <v>86</v>
      </c>
      <c r="AV138" s="12" t="s">
        <v>86</v>
      </c>
      <c r="AW138" s="12" t="s">
        <v>37</v>
      </c>
      <c r="AX138" s="12" t="s">
        <v>84</v>
      </c>
      <c r="AY138" s="149" t="s">
        <v>149</v>
      </c>
    </row>
    <row r="139" spans="2:65" s="1" customFormat="1" ht="24.15" customHeight="1">
      <c r="B139" s="31"/>
      <c r="C139" s="127" t="s">
        <v>231</v>
      </c>
      <c r="D139" s="127" t="s">
        <v>152</v>
      </c>
      <c r="E139" s="128" t="s">
        <v>1435</v>
      </c>
      <c r="F139" s="129" t="s">
        <v>1436</v>
      </c>
      <c r="G139" s="130" t="s">
        <v>308</v>
      </c>
      <c r="H139" s="131">
        <v>6</v>
      </c>
      <c r="I139" s="132"/>
      <c r="J139" s="133">
        <f>ROUND(I139*H139,2)</f>
        <v>0</v>
      </c>
      <c r="K139" s="134"/>
      <c r="L139" s="31"/>
      <c r="M139" s="135" t="s">
        <v>19</v>
      </c>
      <c r="N139" s="136" t="s">
        <v>47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172</v>
      </c>
      <c r="AT139" s="139" t="s">
        <v>152</v>
      </c>
      <c r="AU139" s="139" t="s">
        <v>86</v>
      </c>
      <c r="AY139" s="16" t="s">
        <v>149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6" t="s">
        <v>84</v>
      </c>
      <c r="BK139" s="140">
        <f>ROUND(I139*H139,2)</f>
        <v>0</v>
      </c>
      <c r="BL139" s="16" t="s">
        <v>172</v>
      </c>
      <c r="BM139" s="139" t="s">
        <v>1548</v>
      </c>
    </row>
    <row r="140" spans="2:65" s="1" customFormat="1" ht="10.199999999999999">
      <c r="B140" s="31"/>
      <c r="D140" s="141" t="s">
        <v>157</v>
      </c>
      <c r="F140" s="142" t="s">
        <v>1438</v>
      </c>
      <c r="I140" s="143"/>
      <c r="L140" s="31"/>
      <c r="M140" s="144"/>
      <c r="T140" s="52"/>
      <c r="AT140" s="16" t="s">
        <v>157</v>
      </c>
      <c r="AU140" s="16" t="s">
        <v>86</v>
      </c>
    </row>
    <row r="141" spans="2:65" s="1" customFormat="1" ht="10.199999999999999">
      <c r="B141" s="31"/>
      <c r="D141" s="145" t="s">
        <v>158</v>
      </c>
      <c r="F141" s="146" t="s">
        <v>1439</v>
      </c>
      <c r="I141" s="143"/>
      <c r="L141" s="31"/>
      <c r="M141" s="144"/>
      <c r="T141" s="52"/>
      <c r="AT141" s="16" t="s">
        <v>158</v>
      </c>
      <c r="AU141" s="16" t="s">
        <v>86</v>
      </c>
    </row>
    <row r="142" spans="2:65" s="12" customFormat="1" ht="10.199999999999999">
      <c r="B142" s="148"/>
      <c r="D142" s="141" t="s">
        <v>234</v>
      </c>
      <c r="E142" s="149" t="s">
        <v>19</v>
      </c>
      <c r="F142" s="150" t="s">
        <v>182</v>
      </c>
      <c r="H142" s="151">
        <v>6</v>
      </c>
      <c r="I142" s="152"/>
      <c r="L142" s="148"/>
      <c r="M142" s="153"/>
      <c r="T142" s="154"/>
      <c r="AT142" s="149" t="s">
        <v>234</v>
      </c>
      <c r="AU142" s="149" t="s">
        <v>86</v>
      </c>
      <c r="AV142" s="12" t="s">
        <v>86</v>
      </c>
      <c r="AW142" s="12" t="s">
        <v>37</v>
      </c>
      <c r="AX142" s="12" t="s">
        <v>84</v>
      </c>
      <c r="AY142" s="149" t="s">
        <v>149</v>
      </c>
    </row>
    <row r="143" spans="2:65" s="1" customFormat="1" ht="33" customHeight="1">
      <c r="B143" s="31"/>
      <c r="C143" s="127" t="s">
        <v>8</v>
      </c>
      <c r="D143" s="127" t="s">
        <v>152</v>
      </c>
      <c r="E143" s="128" t="s">
        <v>1549</v>
      </c>
      <c r="F143" s="129" t="s">
        <v>1550</v>
      </c>
      <c r="G143" s="130" t="s">
        <v>288</v>
      </c>
      <c r="H143" s="131">
        <v>264</v>
      </c>
      <c r="I143" s="132"/>
      <c r="J143" s="133">
        <f>ROUND(I143*H143,2)</f>
        <v>0</v>
      </c>
      <c r="K143" s="134"/>
      <c r="L143" s="31"/>
      <c r="M143" s="135" t="s">
        <v>19</v>
      </c>
      <c r="N143" s="136" t="s">
        <v>47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172</v>
      </c>
      <c r="AT143" s="139" t="s">
        <v>152</v>
      </c>
      <c r="AU143" s="139" t="s">
        <v>86</v>
      </c>
      <c r="AY143" s="16" t="s">
        <v>149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6" t="s">
        <v>84</v>
      </c>
      <c r="BK143" s="140">
        <f>ROUND(I143*H143,2)</f>
        <v>0</v>
      </c>
      <c r="BL143" s="16" t="s">
        <v>172</v>
      </c>
      <c r="BM143" s="139" t="s">
        <v>1551</v>
      </c>
    </row>
    <row r="144" spans="2:65" s="1" customFormat="1" ht="17.399999999999999">
      <c r="B144" s="31"/>
      <c r="D144" s="141" t="s">
        <v>157</v>
      </c>
      <c r="F144" s="142" t="s">
        <v>1552</v>
      </c>
      <c r="I144" s="143"/>
      <c r="L144" s="31"/>
      <c r="M144" s="144"/>
      <c r="T144" s="52"/>
      <c r="AT144" s="16" t="s">
        <v>157</v>
      </c>
      <c r="AU144" s="16" t="s">
        <v>86</v>
      </c>
    </row>
    <row r="145" spans="2:65" s="1" customFormat="1" ht="10.199999999999999">
      <c r="B145" s="31"/>
      <c r="D145" s="145" t="s">
        <v>158</v>
      </c>
      <c r="F145" s="146" t="s">
        <v>1553</v>
      </c>
      <c r="I145" s="143"/>
      <c r="L145" s="31"/>
      <c r="M145" s="144"/>
      <c r="T145" s="52"/>
      <c r="AT145" s="16" t="s">
        <v>158</v>
      </c>
      <c r="AU145" s="16" t="s">
        <v>86</v>
      </c>
    </row>
    <row r="146" spans="2:65" s="12" customFormat="1" ht="10.199999999999999">
      <c r="B146" s="148"/>
      <c r="D146" s="141" t="s">
        <v>234</v>
      </c>
      <c r="E146" s="149" t="s">
        <v>19</v>
      </c>
      <c r="F146" s="150" t="s">
        <v>1356</v>
      </c>
      <c r="H146" s="151">
        <v>264</v>
      </c>
      <c r="I146" s="152"/>
      <c r="L146" s="148"/>
      <c r="M146" s="153"/>
      <c r="T146" s="154"/>
      <c r="AT146" s="149" t="s">
        <v>234</v>
      </c>
      <c r="AU146" s="149" t="s">
        <v>86</v>
      </c>
      <c r="AV146" s="12" t="s">
        <v>86</v>
      </c>
      <c r="AW146" s="12" t="s">
        <v>37</v>
      </c>
      <c r="AX146" s="12" t="s">
        <v>84</v>
      </c>
      <c r="AY146" s="149" t="s">
        <v>149</v>
      </c>
    </row>
    <row r="147" spans="2:65" s="1" customFormat="1" ht="16.5" customHeight="1">
      <c r="B147" s="31"/>
      <c r="C147" s="169" t="s">
        <v>242</v>
      </c>
      <c r="D147" s="169" t="s">
        <v>683</v>
      </c>
      <c r="E147" s="170" t="s">
        <v>1429</v>
      </c>
      <c r="F147" s="171" t="s">
        <v>1430</v>
      </c>
      <c r="G147" s="172" t="s">
        <v>1431</v>
      </c>
      <c r="H147" s="173">
        <v>0.26400000000000001</v>
      </c>
      <c r="I147" s="174"/>
      <c r="J147" s="175">
        <f>ROUND(I147*H147,2)</f>
        <v>0</v>
      </c>
      <c r="K147" s="176"/>
      <c r="L147" s="177"/>
      <c r="M147" s="178" t="s">
        <v>19</v>
      </c>
      <c r="N147" s="179" t="s">
        <v>47</v>
      </c>
      <c r="P147" s="137">
        <f>O147*H147</f>
        <v>0</v>
      </c>
      <c r="Q147" s="137">
        <v>1E-3</v>
      </c>
      <c r="R147" s="137">
        <f>Q147*H147</f>
        <v>2.6400000000000002E-4</v>
      </c>
      <c r="S147" s="137">
        <v>0</v>
      </c>
      <c r="T147" s="138">
        <f>S147*H147</f>
        <v>0</v>
      </c>
      <c r="AR147" s="139" t="s">
        <v>194</v>
      </c>
      <c r="AT147" s="139" t="s">
        <v>683</v>
      </c>
      <c r="AU147" s="139" t="s">
        <v>86</v>
      </c>
      <c r="AY147" s="16" t="s">
        <v>149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6" t="s">
        <v>84</v>
      </c>
      <c r="BK147" s="140">
        <f>ROUND(I147*H147,2)</f>
        <v>0</v>
      </c>
      <c r="BL147" s="16" t="s">
        <v>172</v>
      </c>
      <c r="BM147" s="139" t="s">
        <v>1554</v>
      </c>
    </row>
    <row r="148" spans="2:65" s="1" customFormat="1" ht="10.199999999999999">
      <c r="B148" s="31"/>
      <c r="D148" s="141" t="s">
        <v>157</v>
      </c>
      <c r="F148" s="142" t="s">
        <v>1430</v>
      </c>
      <c r="I148" s="143"/>
      <c r="L148" s="31"/>
      <c r="M148" s="144"/>
      <c r="T148" s="52"/>
      <c r="AT148" s="16" t="s">
        <v>157</v>
      </c>
      <c r="AU148" s="16" t="s">
        <v>86</v>
      </c>
    </row>
    <row r="149" spans="2:65" s="12" customFormat="1" ht="10.199999999999999">
      <c r="B149" s="148"/>
      <c r="D149" s="141" t="s">
        <v>234</v>
      </c>
      <c r="F149" s="150" t="s">
        <v>1555</v>
      </c>
      <c r="H149" s="151">
        <v>0.26400000000000001</v>
      </c>
      <c r="I149" s="152"/>
      <c r="L149" s="148"/>
      <c r="M149" s="153"/>
      <c r="T149" s="154"/>
      <c r="AT149" s="149" t="s">
        <v>234</v>
      </c>
      <c r="AU149" s="149" t="s">
        <v>86</v>
      </c>
      <c r="AV149" s="12" t="s">
        <v>86</v>
      </c>
      <c r="AW149" s="12" t="s">
        <v>4</v>
      </c>
      <c r="AX149" s="12" t="s">
        <v>84</v>
      </c>
      <c r="AY149" s="149" t="s">
        <v>149</v>
      </c>
    </row>
    <row r="150" spans="2:65" s="1" customFormat="1" ht="24.15" customHeight="1">
      <c r="B150" s="31"/>
      <c r="C150" s="127" t="s">
        <v>410</v>
      </c>
      <c r="D150" s="127" t="s">
        <v>152</v>
      </c>
      <c r="E150" s="128" t="s">
        <v>1556</v>
      </c>
      <c r="F150" s="129" t="s">
        <v>1557</v>
      </c>
      <c r="G150" s="130" t="s">
        <v>288</v>
      </c>
      <c r="H150" s="131">
        <v>13.5</v>
      </c>
      <c r="I150" s="132"/>
      <c r="J150" s="133">
        <f>ROUND(I150*H150,2)</f>
        <v>0</v>
      </c>
      <c r="K150" s="134"/>
      <c r="L150" s="31"/>
      <c r="M150" s="135" t="s">
        <v>19</v>
      </c>
      <c r="N150" s="136" t="s">
        <v>47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172</v>
      </c>
      <c r="AT150" s="139" t="s">
        <v>152</v>
      </c>
      <c r="AU150" s="139" t="s">
        <v>86</v>
      </c>
      <c r="AY150" s="16" t="s">
        <v>149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6" t="s">
        <v>84</v>
      </c>
      <c r="BK150" s="140">
        <f>ROUND(I150*H150,2)</f>
        <v>0</v>
      </c>
      <c r="BL150" s="16" t="s">
        <v>172</v>
      </c>
      <c r="BM150" s="139" t="s">
        <v>1558</v>
      </c>
    </row>
    <row r="151" spans="2:65" s="1" customFormat="1" ht="17.399999999999999">
      <c r="B151" s="31"/>
      <c r="D151" s="141" t="s">
        <v>157</v>
      </c>
      <c r="F151" s="142" t="s">
        <v>1559</v>
      </c>
      <c r="I151" s="143"/>
      <c r="L151" s="31"/>
      <c r="M151" s="144"/>
      <c r="T151" s="52"/>
      <c r="AT151" s="16" t="s">
        <v>157</v>
      </c>
      <c r="AU151" s="16" t="s">
        <v>86</v>
      </c>
    </row>
    <row r="152" spans="2:65" s="1" customFormat="1" ht="10.199999999999999">
      <c r="B152" s="31"/>
      <c r="D152" s="145" t="s">
        <v>158</v>
      </c>
      <c r="F152" s="146" t="s">
        <v>1560</v>
      </c>
      <c r="I152" s="143"/>
      <c r="L152" s="31"/>
      <c r="M152" s="144"/>
      <c r="T152" s="52"/>
      <c r="AT152" s="16" t="s">
        <v>158</v>
      </c>
      <c r="AU152" s="16" t="s">
        <v>86</v>
      </c>
    </row>
    <row r="153" spans="2:65" s="1" customFormat="1" ht="18">
      <c r="B153" s="31"/>
      <c r="D153" s="141" t="s">
        <v>160</v>
      </c>
      <c r="F153" s="147" t="s">
        <v>1561</v>
      </c>
      <c r="I153" s="143"/>
      <c r="L153" s="31"/>
      <c r="M153" s="144"/>
      <c r="T153" s="52"/>
      <c r="AT153" s="16" t="s">
        <v>160</v>
      </c>
      <c r="AU153" s="16" t="s">
        <v>86</v>
      </c>
    </row>
    <row r="154" spans="2:65" s="12" customFormat="1" ht="10.199999999999999">
      <c r="B154" s="148"/>
      <c r="D154" s="141" t="s">
        <v>234</v>
      </c>
      <c r="E154" s="149" t="s">
        <v>19</v>
      </c>
      <c r="F154" s="150" t="s">
        <v>1562</v>
      </c>
      <c r="H154" s="151">
        <v>13.5</v>
      </c>
      <c r="I154" s="152"/>
      <c r="L154" s="148"/>
      <c r="M154" s="153"/>
      <c r="T154" s="154"/>
      <c r="AT154" s="149" t="s">
        <v>234</v>
      </c>
      <c r="AU154" s="149" t="s">
        <v>86</v>
      </c>
      <c r="AV154" s="12" t="s">
        <v>86</v>
      </c>
      <c r="AW154" s="12" t="s">
        <v>37</v>
      </c>
      <c r="AX154" s="12" t="s">
        <v>84</v>
      </c>
      <c r="AY154" s="149" t="s">
        <v>149</v>
      </c>
    </row>
    <row r="155" spans="2:65" s="1" customFormat="1" ht="16.5" customHeight="1">
      <c r="B155" s="31"/>
      <c r="C155" s="169" t="s">
        <v>248</v>
      </c>
      <c r="D155" s="169" t="s">
        <v>683</v>
      </c>
      <c r="E155" s="170" t="s">
        <v>1563</v>
      </c>
      <c r="F155" s="171" t="s">
        <v>1564</v>
      </c>
      <c r="G155" s="172" t="s">
        <v>404</v>
      </c>
      <c r="H155" s="173">
        <v>2.0659999999999998</v>
      </c>
      <c r="I155" s="174"/>
      <c r="J155" s="175">
        <f>ROUND(I155*H155,2)</f>
        <v>0</v>
      </c>
      <c r="K155" s="176"/>
      <c r="L155" s="177"/>
      <c r="M155" s="178" t="s">
        <v>19</v>
      </c>
      <c r="N155" s="179" t="s">
        <v>47</v>
      </c>
      <c r="P155" s="137">
        <f>O155*H155</f>
        <v>0</v>
      </c>
      <c r="Q155" s="137">
        <v>0.2</v>
      </c>
      <c r="R155" s="137">
        <f>Q155*H155</f>
        <v>0.41320000000000001</v>
      </c>
      <c r="S155" s="137">
        <v>0</v>
      </c>
      <c r="T155" s="138">
        <f>S155*H155</f>
        <v>0</v>
      </c>
      <c r="AR155" s="139" t="s">
        <v>194</v>
      </c>
      <c r="AT155" s="139" t="s">
        <v>683</v>
      </c>
      <c r="AU155" s="139" t="s">
        <v>86</v>
      </c>
      <c r="AY155" s="16" t="s">
        <v>149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6" t="s">
        <v>84</v>
      </c>
      <c r="BK155" s="140">
        <f>ROUND(I155*H155,2)</f>
        <v>0</v>
      </c>
      <c r="BL155" s="16" t="s">
        <v>172</v>
      </c>
      <c r="BM155" s="139" t="s">
        <v>1565</v>
      </c>
    </row>
    <row r="156" spans="2:65" s="1" customFormat="1" ht="10.199999999999999">
      <c r="B156" s="31"/>
      <c r="D156" s="141" t="s">
        <v>157</v>
      </c>
      <c r="F156" s="142" t="s">
        <v>1564</v>
      </c>
      <c r="I156" s="143"/>
      <c r="L156" s="31"/>
      <c r="M156" s="144"/>
      <c r="T156" s="52"/>
      <c r="AT156" s="16" t="s">
        <v>157</v>
      </c>
      <c r="AU156" s="16" t="s">
        <v>86</v>
      </c>
    </row>
    <row r="157" spans="2:65" s="12" customFormat="1" ht="10.199999999999999">
      <c r="B157" s="148"/>
      <c r="D157" s="141" t="s">
        <v>234</v>
      </c>
      <c r="F157" s="150" t="s">
        <v>1566</v>
      </c>
      <c r="H157" s="151">
        <v>2.0659999999999998</v>
      </c>
      <c r="I157" s="152"/>
      <c r="L157" s="148"/>
      <c r="M157" s="153"/>
      <c r="T157" s="154"/>
      <c r="AT157" s="149" t="s">
        <v>234</v>
      </c>
      <c r="AU157" s="149" t="s">
        <v>86</v>
      </c>
      <c r="AV157" s="12" t="s">
        <v>86</v>
      </c>
      <c r="AW157" s="12" t="s">
        <v>4</v>
      </c>
      <c r="AX157" s="12" t="s">
        <v>84</v>
      </c>
      <c r="AY157" s="149" t="s">
        <v>149</v>
      </c>
    </row>
    <row r="158" spans="2:65" s="1" customFormat="1" ht="21.75" customHeight="1">
      <c r="B158" s="31"/>
      <c r="C158" s="127" t="s">
        <v>254</v>
      </c>
      <c r="D158" s="127" t="s">
        <v>152</v>
      </c>
      <c r="E158" s="128" t="s">
        <v>1394</v>
      </c>
      <c r="F158" s="129" t="s">
        <v>1395</v>
      </c>
      <c r="G158" s="130" t="s">
        <v>404</v>
      </c>
      <c r="H158" s="131">
        <v>150</v>
      </c>
      <c r="I158" s="132"/>
      <c r="J158" s="133">
        <f>ROUND(I158*H158,2)</f>
        <v>0</v>
      </c>
      <c r="K158" s="134"/>
      <c r="L158" s="31"/>
      <c r="M158" s="135" t="s">
        <v>19</v>
      </c>
      <c r="N158" s="136" t="s">
        <v>47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AR158" s="139" t="s">
        <v>172</v>
      </c>
      <c r="AT158" s="139" t="s">
        <v>152</v>
      </c>
      <c r="AU158" s="139" t="s">
        <v>86</v>
      </c>
      <c r="AY158" s="16" t="s">
        <v>149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6" t="s">
        <v>84</v>
      </c>
      <c r="BK158" s="140">
        <f>ROUND(I158*H158,2)</f>
        <v>0</v>
      </c>
      <c r="BL158" s="16" t="s">
        <v>172</v>
      </c>
      <c r="BM158" s="139" t="s">
        <v>1567</v>
      </c>
    </row>
    <row r="159" spans="2:65" s="1" customFormat="1" ht="10.199999999999999">
      <c r="B159" s="31"/>
      <c r="D159" s="141" t="s">
        <v>157</v>
      </c>
      <c r="F159" s="142" t="s">
        <v>1397</v>
      </c>
      <c r="I159" s="143"/>
      <c r="L159" s="31"/>
      <c r="M159" s="144"/>
      <c r="T159" s="52"/>
      <c r="AT159" s="16" t="s">
        <v>157</v>
      </c>
      <c r="AU159" s="16" t="s">
        <v>86</v>
      </c>
    </row>
    <row r="160" spans="2:65" s="1" customFormat="1" ht="10.199999999999999">
      <c r="B160" s="31"/>
      <c r="D160" s="145" t="s">
        <v>158</v>
      </c>
      <c r="F160" s="146" t="s">
        <v>1398</v>
      </c>
      <c r="I160" s="143"/>
      <c r="L160" s="31"/>
      <c r="M160" s="144"/>
      <c r="T160" s="52"/>
      <c r="AT160" s="16" t="s">
        <v>158</v>
      </c>
      <c r="AU160" s="16" t="s">
        <v>86</v>
      </c>
    </row>
    <row r="161" spans="2:65" s="1" customFormat="1" ht="18">
      <c r="B161" s="31"/>
      <c r="D161" s="141" t="s">
        <v>160</v>
      </c>
      <c r="F161" s="147" t="s">
        <v>1568</v>
      </c>
      <c r="I161" s="143"/>
      <c r="L161" s="31"/>
      <c r="M161" s="144"/>
      <c r="T161" s="52"/>
      <c r="AT161" s="16" t="s">
        <v>160</v>
      </c>
      <c r="AU161" s="16" t="s">
        <v>86</v>
      </c>
    </row>
    <row r="162" spans="2:65" s="12" customFormat="1" ht="10.199999999999999">
      <c r="B162" s="148"/>
      <c r="D162" s="141" t="s">
        <v>234</v>
      </c>
      <c r="E162" s="149" t="s">
        <v>19</v>
      </c>
      <c r="F162" s="150" t="s">
        <v>1399</v>
      </c>
      <c r="H162" s="151">
        <v>150</v>
      </c>
      <c r="I162" s="152"/>
      <c r="L162" s="148"/>
      <c r="M162" s="153"/>
      <c r="T162" s="154"/>
      <c r="AT162" s="149" t="s">
        <v>234</v>
      </c>
      <c r="AU162" s="149" t="s">
        <v>86</v>
      </c>
      <c r="AV162" s="12" t="s">
        <v>86</v>
      </c>
      <c r="AW162" s="12" t="s">
        <v>37</v>
      </c>
      <c r="AX162" s="12" t="s">
        <v>84</v>
      </c>
      <c r="AY162" s="149" t="s">
        <v>149</v>
      </c>
    </row>
    <row r="163" spans="2:65" s="11" customFormat="1" ht="22.8" customHeight="1">
      <c r="B163" s="115"/>
      <c r="D163" s="116" t="s">
        <v>75</v>
      </c>
      <c r="E163" s="125" t="s">
        <v>86</v>
      </c>
      <c r="F163" s="125" t="s">
        <v>733</v>
      </c>
      <c r="I163" s="118"/>
      <c r="J163" s="126">
        <f>BK163</f>
        <v>0</v>
      </c>
      <c r="L163" s="115"/>
      <c r="M163" s="120"/>
      <c r="P163" s="121">
        <v>0</v>
      </c>
      <c r="R163" s="121">
        <v>0</v>
      </c>
      <c r="T163" s="122">
        <v>0</v>
      </c>
      <c r="AR163" s="116" t="s">
        <v>84</v>
      </c>
      <c r="AT163" s="123" t="s">
        <v>75</v>
      </c>
      <c r="AU163" s="123" t="s">
        <v>84</v>
      </c>
      <c r="AY163" s="116" t="s">
        <v>149</v>
      </c>
      <c r="BK163" s="124">
        <v>0</v>
      </c>
    </row>
    <row r="164" spans="2:65" s="11" customFormat="1" ht="22.8" customHeight="1">
      <c r="B164" s="115"/>
      <c r="D164" s="116" t="s">
        <v>75</v>
      </c>
      <c r="E164" s="125" t="s">
        <v>506</v>
      </c>
      <c r="F164" s="125" t="s">
        <v>507</v>
      </c>
      <c r="I164" s="118"/>
      <c r="J164" s="126">
        <f>BK164</f>
        <v>0</v>
      </c>
      <c r="L164" s="115"/>
      <c r="M164" s="120"/>
      <c r="P164" s="121">
        <f>SUM(P165:P168)</f>
        <v>0</v>
      </c>
      <c r="R164" s="121">
        <f>SUM(R165:R168)</f>
        <v>0</v>
      </c>
      <c r="T164" s="122">
        <f>SUM(T165:T168)</f>
        <v>0</v>
      </c>
      <c r="AR164" s="116" t="s">
        <v>84</v>
      </c>
      <c r="AT164" s="123" t="s">
        <v>75</v>
      </c>
      <c r="AU164" s="123" t="s">
        <v>84</v>
      </c>
      <c r="AY164" s="116" t="s">
        <v>149</v>
      </c>
      <c r="BK164" s="124">
        <f>SUM(BK165:BK168)</f>
        <v>0</v>
      </c>
    </row>
    <row r="165" spans="2:65" s="1" customFormat="1" ht="24.15" customHeight="1">
      <c r="B165" s="31"/>
      <c r="C165" s="127" t="s">
        <v>262</v>
      </c>
      <c r="D165" s="127" t="s">
        <v>152</v>
      </c>
      <c r="E165" s="128" t="s">
        <v>1569</v>
      </c>
      <c r="F165" s="129" t="s">
        <v>545</v>
      </c>
      <c r="G165" s="130" t="s">
        <v>511</v>
      </c>
      <c r="H165" s="131">
        <v>49.86</v>
      </c>
      <c r="I165" s="132"/>
      <c r="J165" s="133">
        <f>ROUND(I165*H165,2)</f>
        <v>0</v>
      </c>
      <c r="K165" s="134"/>
      <c r="L165" s="31"/>
      <c r="M165" s="135" t="s">
        <v>19</v>
      </c>
      <c r="N165" s="136" t="s">
        <v>47</v>
      </c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172</v>
      </c>
      <c r="AT165" s="139" t="s">
        <v>152</v>
      </c>
      <c r="AU165" s="139" t="s">
        <v>86</v>
      </c>
      <c r="AY165" s="16" t="s">
        <v>149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6" t="s">
        <v>84</v>
      </c>
      <c r="BK165" s="140">
        <f>ROUND(I165*H165,2)</f>
        <v>0</v>
      </c>
      <c r="BL165" s="16" t="s">
        <v>172</v>
      </c>
      <c r="BM165" s="139" t="s">
        <v>1570</v>
      </c>
    </row>
    <row r="166" spans="2:65" s="1" customFormat="1" ht="17.399999999999999">
      <c r="B166" s="31"/>
      <c r="D166" s="141" t="s">
        <v>157</v>
      </c>
      <c r="F166" s="142" t="s">
        <v>547</v>
      </c>
      <c r="I166" s="143"/>
      <c r="L166" s="31"/>
      <c r="M166" s="144"/>
      <c r="T166" s="52"/>
      <c r="AT166" s="16" t="s">
        <v>157</v>
      </c>
      <c r="AU166" s="16" t="s">
        <v>86</v>
      </c>
    </row>
    <row r="167" spans="2:65" s="1" customFormat="1" ht="10.199999999999999">
      <c r="B167" s="31"/>
      <c r="D167" s="145" t="s">
        <v>158</v>
      </c>
      <c r="F167" s="146" t="s">
        <v>1571</v>
      </c>
      <c r="I167" s="143"/>
      <c r="L167" s="31"/>
      <c r="M167" s="144"/>
      <c r="T167" s="52"/>
      <c r="AT167" s="16" t="s">
        <v>158</v>
      </c>
      <c r="AU167" s="16" t="s">
        <v>86</v>
      </c>
    </row>
    <row r="168" spans="2:65" s="12" customFormat="1" ht="10.199999999999999">
      <c r="B168" s="148"/>
      <c r="D168" s="141" t="s">
        <v>234</v>
      </c>
      <c r="E168" s="149" t="s">
        <v>19</v>
      </c>
      <c r="F168" s="150" t="s">
        <v>1572</v>
      </c>
      <c r="H168" s="151">
        <v>49.86</v>
      </c>
      <c r="I168" s="152"/>
      <c r="L168" s="148"/>
      <c r="M168" s="153"/>
      <c r="T168" s="154"/>
      <c r="AT168" s="149" t="s">
        <v>234</v>
      </c>
      <c r="AU168" s="149" t="s">
        <v>86</v>
      </c>
      <c r="AV168" s="12" t="s">
        <v>86</v>
      </c>
      <c r="AW168" s="12" t="s">
        <v>37</v>
      </c>
      <c r="AX168" s="12" t="s">
        <v>84</v>
      </c>
      <c r="AY168" s="149" t="s">
        <v>149</v>
      </c>
    </row>
    <row r="169" spans="2:65" s="11" customFormat="1" ht="22.8" customHeight="1">
      <c r="B169" s="115"/>
      <c r="D169" s="116" t="s">
        <v>75</v>
      </c>
      <c r="E169" s="125" t="s">
        <v>569</v>
      </c>
      <c r="F169" s="125" t="s">
        <v>570</v>
      </c>
      <c r="I169" s="118"/>
      <c r="J169" s="126">
        <f>BK169</f>
        <v>0</v>
      </c>
      <c r="L169" s="115"/>
      <c r="M169" s="120"/>
      <c r="P169" s="121">
        <f>SUM(P170:P173)</f>
        <v>0</v>
      </c>
      <c r="R169" s="121">
        <f>SUM(R170:R173)</f>
        <v>0</v>
      </c>
      <c r="T169" s="122">
        <f>SUM(T170:T173)</f>
        <v>0</v>
      </c>
      <c r="AR169" s="116" t="s">
        <v>84</v>
      </c>
      <c r="AT169" s="123" t="s">
        <v>75</v>
      </c>
      <c r="AU169" s="123" t="s">
        <v>84</v>
      </c>
      <c r="AY169" s="116" t="s">
        <v>149</v>
      </c>
      <c r="BK169" s="124">
        <f>SUM(BK170:BK173)</f>
        <v>0</v>
      </c>
    </row>
    <row r="170" spans="2:65" s="1" customFormat="1" ht="24.15" customHeight="1">
      <c r="B170" s="31"/>
      <c r="C170" s="127" t="s">
        <v>7</v>
      </c>
      <c r="D170" s="127" t="s">
        <v>152</v>
      </c>
      <c r="E170" s="128" t="s">
        <v>1573</v>
      </c>
      <c r="F170" s="129" t="s">
        <v>1574</v>
      </c>
      <c r="G170" s="130" t="s">
        <v>511</v>
      </c>
      <c r="H170" s="131">
        <v>94.671999999999997</v>
      </c>
      <c r="I170" s="132"/>
      <c r="J170" s="133">
        <f>ROUND(I170*H170,2)</f>
        <v>0</v>
      </c>
      <c r="K170" s="134"/>
      <c r="L170" s="31"/>
      <c r="M170" s="135" t="s">
        <v>19</v>
      </c>
      <c r="N170" s="136" t="s">
        <v>47</v>
      </c>
      <c r="P170" s="137">
        <f>O170*H170</f>
        <v>0</v>
      </c>
      <c r="Q170" s="137">
        <v>0</v>
      </c>
      <c r="R170" s="137">
        <f>Q170*H170</f>
        <v>0</v>
      </c>
      <c r="S170" s="137">
        <v>0</v>
      </c>
      <c r="T170" s="138">
        <f>S170*H170</f>
        <v>0</v>
      </c>
      <c r="AR170" s="139" t="s">
        <v>172</v>
      </c>
      <c r="AT170" s="139" t="s">
        <v>152</v>
      </c>
      <c r="AU170" s="139" t="s">
        <v>86</v>
      </c>
      <c r="AY170" s="16" t="s">
        <v>149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6" t="s">
        <v>84</v>
      </c>
      <c r="BK170" s="140">
        <f>ROUND(I170*H170,2)</f>
        <v>0</v>
      </c>
      <c r="BL170" s="16" t="s">
        <v>172</v>
      </c>
      <c r="BM170" s="139" t="s">
        <v>1575</v>
      </c>
    </row>
    <row r="171" spans="2:65" s="1" customFormat="1" ht="17.399999999999999">
      <c r="B171" s="31"/>
      <c r="D171" s="141" t="s">
        <v>157</v>
      </c>
      <c r="F171" s="142" t="s">
        <v>1576</v>
      </c>
      <c r="I171" s="143"/>
      <c r="L171" s="31"/>
      <c r="M171" s="144"/>
      <c r="T171" s="52"/>
      <c r="AT171" s="16" t="s">
        <v>157</v>
      </c>
      <c r="AU171" s="16" t="s">
        <v>86</v>
      </c>
    </row>
    <row r="172" spans="2:65" s="1" customFormat="1" ht="10.199999999999999">
      <c r="B172" s="31"/>
      <c r="D172" s="145" t="s">
        <v>158</v>
      </c>
      <c r="F172" s="146" t="s">
        <v>1577</v>
      </c>
      <c r="I172" s="143"/>
      <c r="L172" s="31"/>
      <c r="M172" s="144"/>
      <c r="T172" s="52"/>
      <c r="AT172" s="16" t="s">
        <v>158</v>
      </c>
      <c r="AU172" s="16" t="s">
        <v>86</v>
      </c>
    </row>
    <row r="173" spans="2:65" s="1" customFormat="1" ht="18">
      <c r="B173" s="31"/>
      <c r="D173" s="141" t="s">
        <v>160</v>
      </c>
      <c r="F173" s="147" t="s">
        <v>583</v>
      </c>
      <c r="I173" s="143"/>
      <c r="L173" s="31"/>
      <c r="M173" s="155"/>
      <c r="N173" s="156"/>
      <c r="O173" s="156"/>
      <c r="P173" s="156"/>
      <c r="Q173" s="156"/>
      <c r="R173" s="156"/>
      <c r="S173" s="156"/>
      <c r="T173" s="157"/>
      <c r="AT173" s="16" t="s">
        <v>160</v>
      </c>
      <c r="AU173" s="16" t="s">
        <v>86</v>
      </c>
    </row>
    <row r="174" spans="2:65" s="1" customFormat="1" ht="7" customHeight="1">
      <c r="B174" s="40"/>
      <c r="C174" s="41"/>
      <c r="D174" s="41"/>
      <c r="E174" s="41"/>
      <c r="F174" s="41"/>
      <c r="G174" s="41"/>
      <c r="H174" s="41"/>
      <c r="I174" s="41"/>
      <c r="J174" s="41"/>
      <c r="K174" s="41"/>
      <c r="L174" s="31"/>
    </row>
  </sheetData>
  <sheetProtection algorithmName="SHA-512" hashValue="KVAgFdXNtjDJ3mYLezNrsCwcox6AsfDvdUaphsIsEi60dm1FMC7014sc6vVbGhZXzmgx+ob18hmtS9vI21d73w==" saltValue="yfp+c2p51x+LRO33hjWwEsOsAe/dzWIHtnyyiixKqaXuDOo+UDpntzJEl0r7rPZTMiMOW0gOx9XfzK4+82lD8w==" spinCount="100000" sheet="1" objects="1" scenarios="1" formatColumns="0" formatRows="0" autoFilter="0"/>
  <autoFilter ref="C83:K173" xr:uid="{00000000-0009-0000-0000-000008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800-000000000000}"/>
    <hyperlink ref="F94" r:id="rId2" xr:uid="{00000000-0004-0000-0800-000001000000}"/>
    <hyperlink ref="F117" r:id="rId3" xr:uid="{00000000-0004-0000-0800-000002000000}"/>
    <hyperlink ref="F123" r:id="rId4" xr:uid="{00000000-0004-0000-0800-000003000000}"/>
    <hyperlink ref="F132" r:id="rId5" xr:uid="{00000000-0004-0000-0800-000004000000}"/>
    <hyperlink ref="F137" r:id="rId6" xr:uid="{00000000-0004-0000-0800-000005000000}"/>
    <hyperlink ref="F141" r:id="rId7" xr:uid="{00000000-0004-0000-0800-000006000000}"/>
    <hyperlink ref="F145" r:id="rId8" xr:uid="{00000000-0004-0000-0800-000007000000}"/>
    <hyperlink ref="F152" r:id="rId9" xr:uid="{00000000-0004-0000-0800-000008000000}"/>
    <hyperlink ref="F160" r:id="rId10" xr:uid="{00000000-0004-0000-0800-000009000000}"/>
    <hyperlink ref="F167" r:id="rId11" xr:uid="{00000000-0004-0000-0800-00000A000000}"/>
    <hyperlink ref="F172" r:id="rId12" xr:uid="{00000000-0004-0000-08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28</vt:i4>
      </vt:variant>
    </vt:vector>
  </HeadingPairs>
  <TitlesOfParts>
    <vt:vector size="41" baseType="lpstr">
      <vt:lpstr>SO 000 - Všeobecné položky</vt:lpstr>
      <vt:lpstr>SO 020 - Příprava území</vt:lpstr>
      <vt:lpstr>SO 020.1 - Příprava území...</vt:lpstr>
      <vt:lpstr>SO 110 - Komunikace</vt:lpstr>
      <vt:lpstr>SO 110.1 - Komunikace- ne...</vt:lpstr>
      <vt:lpstr>SO 801 - Vegetační úpravy</vt:lpstr>
      <vt:lpstr>SO 801.1 - Následná péče</vt:lpstr>
      <vt:lpstr>SO 870 - Náhradní výsadba</vt:lpstr>
      <vt:lpstr>SO 920 - Dětské hřiště</vt:lpstr>
      <vt:lpstr>SO 301 - Přípojky vpustí</vt:lpstr>
      <vt:lpstr>SO 430 - Veřejné osvětlení</vt:lpstr>
      <vt:lpstr>SO 501 - Úprava teplovodu</vt:lpstr>
      <vt:lpstr>Seznam figur</vt:lpstr>
      <vt:lpstr>'Rekapitulace stavby'!Názvy_tisku</vt:lpstr>
      <vt:lpstr>'Seznam figur'!Názvy_tisku</vt:lpstr>
      <vt:lpstr>'SO 000 - Všeobecné položky'!Názvy_tisku</vt:lpstr>
      <vt:lpstr>'SO 020 - Příprava území'!Názvy_tisku</vt:lpstr>
      <vt:lpstr>'SO 020.1 - Příprava území...'!Názvy_tisku</vt:lpstr>
      <vt:lpstr>'SO 110 - Komunikace'!Názvy_tisku</vt:lpstr>
      <vt:lpstr>'SO 110.1 - Komunikace- ne...'!Názvy_tisku</vt:lpstr>
      <vt:lpstr>'SO 301 - Přípojky vpustí'!Názvy_tisku</vt:lpstr>
      <vt:lpstr>'SO 430 - Veřejné osvětlení'!Názvy_tisku</vt:lpstr>
      <vt:lpstr>'SO 501 - Úprava teplovodu'!Názvy_tisku</vt:lpstr>
      <vt:lpstr>'SO 801 - Vegetační úpravy'!Názvy_tisku</vt:lpstr>
      <vt:lpstr>'SO 801.1 - Následná péče'!Názvy_tisku</vt:lpstr>
      <vt:lpstr>'SO 870 - Náhradní výsadba'!Názvy_tisku</vt:lpstr>
      <vt:lpstr>'SO 920 - Dětské hřiště'!Názvy_tisku</vt:lpstr>
      <vt:lpstr>'Rekapitulace stavby'!Oblast_tisku</vt:lpstr>
      <vt:lpstr>'Seznam figur'!Oblast_tisku</vt:lpstr>
      <vt:lpstr>'SO 000 - Všeobecné položky'!Oblast_tisku</vt:lpstr>
      <vt:lpstr>'SO 020 - Příprava území'!Oblast_tisku</vt:lpstr>
      <vt:lpstr>'SO 020.1 - Příprava území...'!Oblast_tisku</vt:lpstr>
      <vt:lpstr>'SO 110 - Komunikace'!Oblast_tisku</vt:lpstr>
      <vt:lpstr>'SO 110.1 - Komunikace- ne...'!Oblast_tisku</vt:lpstr>
      <vt:lpstr>'SO 301 - Přípojky vpustí'!Oblast_tisku</vt:lpstr>
      <vt:lpstr>'SO 430 - Veřejné osvětlení'!Oblast_tisku</vt:lpstr>
      <vt:lpstr>'SO 501 - Úprava teplovodu'!Oblast_tisku</vt:lpstr>
      <vt:lpstr>'SO 801 - Vegetační úpravy'!Oblast_tisku</vt:lpstr>
      <vt:lpstr>'SO 801.1 - Následná péče'!Oblast_tisku</vt:lpstr>
      <vt:lpstr>'SO 870 - Náhradní výsadba'!Oblast_tisku</vt:lpstr>
      <vt:lpstr>'SO 920 - Dětské hřiště'!Oblast_tisku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Miroslav Švancar</cp:lastModifiedBy>
  <dcterms:created xsi:type="dcterms:W3CDTF">2024-01-12T10:39:29Z</dcterms:created>
  <dcterms:modified xsi:type="dcterms:W3CDTF">2024-01-12T12:09:50Z</dcterms:modified>
</cp:coreProperties>
</file>