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9040" windowHeight="15720" activeTab="0"/>
  </bookViews>
  <sheets>
    <sheet name="Rekapitulace stavby" sheetId="1" r:id="rId1"/>
    <sheet name="01 - D 1.4.2 PLYNOVOD" sheetId="2" r:id="rId2"/>
    <sheet name="02 - D 1.4.1 TECHNOLOGIE ..." sheetId="3" r:id="rId3"/>
    <sheet name="03 - D 1.2 STAVEBNĚ TECHN..." sheetId="4" r:id="rId4"/>
    <sheet name="04 - D 1.4.1 TECHNOLOGIE ..." sheetId="5" r:id="rId5"/>
    <sheet name="05 - D 1.4.1 TECHNOLOGIE ..." sheetId="6" r:id="rId6"/>
    <sheet name="06 - D 1.4.3 MĚŘENÍ A REG..." sheetId="7" r:id="rId7"/>
    <sheet name="07 - D 1.4.3 MĚŘENÍ A REG..." sheetId="8" r:id="rId8"/>
  </sheets>
  <externalReferences>
    <externalReference r:id="rId11"/>
  </externalReferences>
  <definedNames>
    <definedName name="_xlnm._FilterDatabase" localSheetId="1" hidden="1">'01 - D 1.4.2 PLYNOVOD'!$C$119:$K$150</definedName>
    <definedName name="_xlnm._FilterDatabase" localSheetId="2" hidden="1">'02 - D 1.4.1 TECHNOLOGIE ...'!$C$127:$K$249</definedName>
    <definedName name="_xlnm._FilterDatabase" localSheetId="3" hidden="1">'03 - D 1.2 STAVEBNĚ TECHN...'!$C$137:$K$298</definedName>
    <definedName name="_xlnm._FilterDatabase" localSheetId="4" hidden="1">'04 - D 1.4.1 TECHNOLOGIE ...'!$C$122:$K$207</definedName>
    <definedName name="_xlnm._FilterDatabase" localSheetId="5" hidden="1">'05 - D 1.4.1 TECHNOLOGIE ...'!$C$122:$K$226</definedName>
    <definedName name="_xlnm._FilterDatabase" localSheetId="6" hidden="1">'06 - D 1.4.3 MĚŘENÍ A REG...'!$C$117:$K$121</definedName>
    <definedName name="_xlnm._FilterDatabase" localSheetId="7" hidden="1">'07 - D 1.4.3 MĚŘENÍ A REG...'!$C$117:$K$121</definedName>
    <definedName name="_xlnm.Print_Area" localSheetId="1">'01 - D 1.4.2 PLYNOVOD'!$C$4:$J$76,'01 - D 1.4.2 PLYNOVOD'!$C$82:$J$101,'01 - D 1.4.2 PLYNOVOD'!$C$107:$J$150</definedName>
    <definedName name="_xlnm.Print_Area" localSheetId="2">'02 - D 1.4.1 TECHNOLOGIE ...'!$C$4:$J$76,'02 - D 1.4.1 TECHNOLOGIE ...'!$C$82:$J$109,'02 - D 1.4.1 TECHNOLOGIE ...'!$C$115:$J$249</definedName>
    <definedName name="_xlnm.Print_Area" localSheetId="3">'03 - D 1.2 STAVEBNĚ TECHN...'!$C$4:$J$76,'03 - D 1.2 STAVEBNĚ TECHN...'!$C$82:$J$119,'03 - D 1.2 STAVEBNĚ TECHN...'!$C$125:$J$298</definedName>
    <definedName name="_xlnm.Print_Area" localSheetId="4">'04 - D 1.4.1 TECHNOLOGIE ...'!$C$4:$J$76,'04 - D 1.4.1 TECHNOLOGIE ...'!$C$82:$J$104,'04 - D 1.4.1 TECHNOLOGIE ...'!$C$110:$J$207</definedName>
    <definedName name="_xlnm.Print_Area" localSheetId="5">'05 - D 1.4.1 TECHNOLOGIE ...'!$C$4:$J$76,'05 - D 1.4.1 TECHNOLOGIE ...'!$C$82:$J$104,'05 - D 1.4.1 TECHNOLOGIE ...'!$C$110:$J$226</definedName>
    <definedName name="_xlnm.Print_Area" localSheetId="6">'06 - D 1.4.3 MĚŘENÍ A REG...'!$C$4:$J$76,'06 - D 1.4.3 MĚŘENÍ A REG...'!$C$82:$J$99,'06 - D 1.4.3 MĚŘENÍ A REG...'!$C$105:$J$121</definedName>
    <definedName name="_xlnm.Print_Area" localSheetId="7">'07 - D 1.4.3 MĚŘENÍ A REG...'!$C$4:$J$76,'07 - D 1.4.3 MĚŘENÍ A REG...'!$C$82:$J$99,'07 - D 1.4.3 MĚŘENÍ A REG...'!$C$105:$J$121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D 1.4.2 PLYNOVOD'!$119:$119</definedName>
    <definedName name="_xlnm.Print_Titles" localSheetId="2">'02 - D 1.4.1 TECHNOLOGIE ...'!$127:$127</definedName>
    <definedName name="_xlnm.Print_Titles" localSheetId="3">'03 - D 1.2 STAVEBNĚ TECHN...'!$137:$137</definedName>
    <definedName name="_xlnm.Print_Titles" localSheetId="4">'04 - D 1.4.1 TECHNOLOGIE ...'!$122:$122</definedName>
    <definedName name="_xlnm.Print_Titles" localSheetId="5">'05 - D 1.4.1 TECHNOLOGIE ...'!$122:$122</definedName>
    <definedName name="_xlnm.Print_Titles" localSheetId="6">'06 - D 1.4.3 MĚŘENÍ A REG...'!$117:$117</definedName>
    <definedName name="_xlnm.Print_Titles" localSheetId="7">'07 - D 1.4.3 MĚŘENÍ A REG...'!$117:$117</definedName>
  </definedNames>
  <calcPr calcId="191029"/>
  <extLst/>
</workbook>
</file>

<file path=xl/sharedStrings.xml><?xml version="1.0" encoding="utf-8"?>
<sst xmlns="http://schemas.openxmlformats.org/spreadsheetml/2006/main" count="7208" uniqueCount="1363">
  <si>
    <t>Export Komplet</t>
  </si>
  <si>
    <t/>
  </si>
  <si>
    <t>2.0</t>
  </si>
  <si>
    <t>ZAMOK</t>
  </si>
  <si>
    <t>False</t>
  </si>
  <si>
    <t>{48148e86-b6cf-4328-827f-45dc73dd7209}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</si>
  <si>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</si>
  <si>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</si>
  <si>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</si>
  <si>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</si>
  <si>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</si>
  <si>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</si>
  <si>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</si>
  <si>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</si>
  <si>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Ba22004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</si>
  <si>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</si>
  <si>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</si>
  <si>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kotelna_u2</t>
  </si>
  <si>
    <t>KSO:</t>
  </si>
  <si>
    <t>CC-CZ:</t>
  </si>
  <si>
    <t>Místo:</t>
  </si>
  <si>
    <t>Karviná</t>
  </si>
  <si>
    <t>Datum:</t>
  </si>
  <si>
    <t>21. 4. 2022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</si>
  <si>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</si>
  <si>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</si>
  <si>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</si>
  <si>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</si>
  <si>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</si>
  <si>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</si>
  <si>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</si>
  <si>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</si>
  <si>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</si>
  <si>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</si>
  <si>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</si>
  <si>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</si>
  <si>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</si>
  <si>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</si>
  <si>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</si>
  <si>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</si>
  <si>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</si>
  <si>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</si>
  <si>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</si>
  <si>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</si>
  <si>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</si>
  <si>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</si>
  <si>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</si>
  <si>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</si>
  <si>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</si>
  <si>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</si>
  <si>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</si>
  <si>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</si>
  <si>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</si>
  <si>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</si>
  <si>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</si>
  <si>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</si>
  <si>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</si>
  <si>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</si>
  <si>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</si>
  <si>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</si>
  <si>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</si>
  <si>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</si>
  <si>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</si>
  <si>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</si>
  <si>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</si>
  <si>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</si>
  <si>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</si>
  <si>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</si>
  <si>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</si>
  <si>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</si>
  <si>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</si>
  <si>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</si>
  <si>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</si>
  <si>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</si>
  <si>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</si>
  <si>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</si>
  <si>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</si>
  <si>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</si>
  <si>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</si>
  <si>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</si>
  <si>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 1.4.2 PLYNOVOD</t>
  </si>
  <si>
    <t>STA</t>
  </si>
  <si>
    <t>1</t>
  </si>
  <si>
    <t>{b6c8244d-11a1-4c0e-af76-4603bc3a7394}</t>
  </si>
  <si>
    <t>2</t>
  </si>
  <si>
    <t>02</t>
  </si>
  <si>
    <t>D 1.4.1 TECHNOLOGIE KOTELNY - KOTELNA oprava2</t>
  </si>
  <si>
    <t>{af3268bd-aa86-41fe-8989-e5803f6e86d9}</t>
  </si>
  <si>
    <t>03</t>
  </si>
  <si>
    <t>D 1.2 STAVEBNĚ TECHNICKÉ ŘEŠENÍ oprava1</t>
  </si>
  <si>
    <t>{470bb42b-0f37-4209-b1f6-e9eb9d9f0fc8}</t>
  </si>
  <si>
    <t>04</t>
  </si>
  <si>
    <t>D 1.4.1 TECHNOLOGIE KOTELNY - ROZDĚLOVAČ 1</t>
  </si>
  <si>
    <t>{2b8864e5-a1b6-41f9-a55d-eec6c5faac89}</t>
  </si>
  <si>
    <t>05</t>
  </si>
  <si>
    <t>D 1.4.1 TECHNOLOGIE KOTELNY - ROZDĚLOVAČ 2</t>
  </si>
  <si>
    <t>{5501f883-c053-4855-baa7-f281b805ee55}</t>
  </si>
  <si>
    <t>06</t>
  </si>
  <si>
    <t>D 1.4.3 MĚŘENÍ A REGULACE - KOTELNA</t>
  </si>
  <si>
    <t>{2842e0aa-71f9-47ba-9f96-92df5c3b5525}</t>
  </si>
  <si>
    <t>07</t>
  </si>
  <si>
    <t>D 1.4.3 MĚŘENÍ A REGULACE - ROZDĚLOVAČ 2</t>
  </si>
  <si>
    <t>{4f6cc1d7-d5aa-4c70-bfd1-1b5cf2b55ac3}</t>
  </si>
  <si>
    <t>KRYCÍ LIST SOUPISU PRACÍ</t>
  </si>
  <si>
    <t>Objekt:</t>
  </si>
  <si>
    <t>01 - D 1.4.2 PLYNOVOD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</si>
  <si>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</si>
  <si>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</si>
  <si>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</si>
  <si>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</si>
  <si>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</si>
  <si>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</si>
  <si>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723 - Zdravotechnika - vnitřní plynovod</t>
  </si>
  <si>
    <t xml:space="preserve">    727 - Zdravotechnika - požární ochrana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</si>
  <si>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</si>
  <si>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</si>
  <si>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</si>
  <si>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</si>
  <si>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</si>
  <si>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</si>
  <si>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</si>
  <si>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</si>
  <si>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</si>
  <si>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</si>
  <si>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</si>
  <si>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</si>
  <si>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</si>
  <si>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</si>
  <si>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</si>
  <si>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</si>
  <si>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</si>
  <si>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723</t>
  </si>
  <si>
    <t>Zdravotechnika - vnitřní plynovod</t>
  </si>
  <si>
    <t>K</t>
  </si>
  <si>
    <t>723111202R</t>
  </si>
  <si>
    <t>D+M Potrubí ocelové DN15</t>
  </si>
  <si>
    <t>m</t>
  </si>
  <si>
    <t>16</t>
  </si>
  <si>
    <t>1643528295</t>
  </si>
  <si>
    <t>723150312R</t>
  </si>
  <si>
    <t>D+M Potrubí ocelové DN50</t>
  </si>
  <si>
    <t>1071296328</t>
  </si>
  <si>
    <t>3</t>
  </si>
  <si>
    <t>723150314R</t>
  </si>
  <si>
    <t>D+M Potrubí ocelové DN80</t>
  </si>
  <si>
    <t>-1719840530</t>
  </si>
  <si>
    <t>4</t>
  </si>
  <si>
    <t>723150804R</t>
  </si>
  <si>
    <t>Demontáž potrubí ocelové DN80</t>
  </si>
  <si>
    <t>1926194082</t>
  </si>
  <si>
    <t>5</t>
  </si>
  <si>
    <t>723160804R</t>
  </si>
  <si>
    <t>Demontáž odvzdušnění plynu vč. armatur DN15</t>
  </si>
  <si>
    <t>pár</t>
  </si>
  <si>
    <t>-2005387838</t>
  </si>
  <si>
    <t>6</t>
  </si>
  <si>
    <t>723160807R</t>
  </si>
  <si>
    <t>Demontáž přípojky ke kotli G 2</t>
  </si>
  <si>
    <t>ks</t>
  </si>
  <si>
    <t>774147635</t>
  </si>
  <si>
    <t>7</t>
  </si>
  <si>
    <t>723190254</t>
  </si>
  <si>
    <t>Výpustky plynovodní vedení a upevnění do DN 50</t>
  </si>
  <si>
    <t>kus</t>
  </si>
  <si>
    <t>-1604273627</t>
  </si>
  <si>
    <t>8</t>
  </si>
  <si>
    <t>723190901R</t>
  </si>
  <si>
    <t xml:space="preserve">Uzavření,otevření plynovodního potrubí </t>
  </si>
  <si>
    <t>938001606</t>
  </si>
  <si>
    <t>9</t>
  </si>
  <si>
    <t>723190907R</t>
  </si>
  <si>
    <t>Odvzdušnění nebo napuštění plynovodního potrubí</t>
  </si>
  <si>
    <t>2058229932</t>
  </si>
  <si>
    <t>VV</t>
  </si>
  <si>
    <t>5+15+14</t>
  </si>
  <si>
    <t>10</t>
  </si>
  <si>
    <t>723190909R</t>
  </si>
  <si>
    <t>Zkouška těsnosti potrubí plynovodního</t>
  </si>
  <si>
    <t>1176298633</t>
  </si>
  <si>
    <t>11</t>
  </si>
  <si>
    <t>723190913</t>
  </si>
  <si>
    <t>D+M Plynový manometr pr. 160, rozsah 0-4kPa, M20x1,5</t>
  </si>
  <si>
    <t>754677095</t>
  </si>
  <si>
    <t>12</t>
  </si>
  <si>
    <t>723214136R</t>
  </si>
  <si>
    <t>D+M Plynový filtr 50 mikronů, PN6</t>
  </si>
  <si>
    <t>soubor</t>
  </si>
  <si>
    <t>-493744713</t>
  </si>
  <si>
    <t>13</t>
  </si>
  <si>
    <t>723219104</t>
  </si>
  <si>
    <t>Armatury přírubové montáž armatur přírubových ostatních typů DN 80</t>
  </si>
  <si>
    <t>-1924943351</t>
  </si>
  <si>
    <t>14</t>
  </si>
  <si>
    <t>M</t>
  </si>
  <si>
    <t>S723BAP80NT</t>
  </si>
  <si>
    <t>Havarijní uzávěr plynu BAP DN80 NT B PN16 Solo R, 230V 50Hz</t>
  </si>
  <si>
    <t>32</t>
  </si>
  <si>
    <t>-723215389</t>
  </si>
  <si>
    <t>723221302R</t>
  </si>
  <si>
    <t>D+M Ventil vzorkovací rohový G 1/2" s připojením na hadici</t>
  </si>
  <si>
    <t>702057807</t>
  </si>
  <si>
    <t>723231162R</t>
  </si>
  <si>
    <t>D+M Plynový kohout DN15</t>
  </si>
  <si>
    <t>200512220</t>
  </si>
  <si>
    <t>17</t>
  </si>
  <si>
    <t>723231167R</t>
  </si>
  <si>
    <t>Plynový kohout DN50</t>
  </si>
  <si>
    <t>1995862698</t>
  </si>
  <si>
    <t>18</t>
  </si>
  <si>
    <t>723290821</t>
  </si>
  <si>
    <t>Přemístění vnitrostaveništní demontovaných hmot pro vnitřní plynovod v objektech v do 6 m</t>
  </si>
  <si>
    <t>t</t>
  </si>
  <si>
    <t>-2125768924</t>
  </si>
  <si>
    <t>19</t>
  </si>
  <si>
    <t>723424101R</t>
  </si>
  <si>
    <t>Kondenzační smyčka k přivaření zahnutá</t>
  </si>
  <si>
    <t>-2047799543</t>
  </si>
  <si>
    <t>20</t>
  </si>
  <si>
    <t>998723201</t>
  </si>
  <si>
    <t>Přesun hmot procentní pro vnitřní plynovod v objektech v do 6 m</t>
  </si>
  <si>
    <t>%</t>
  </si>
  <si>
    <t>1494788849</t>
  </si>
  <si>
    <t>727</t>
  </si>
  <si>
    <t>Zdravotechnika - požární ochrana</t>
  </si>
  <si>
    <t>727111001R</t>
  </si>
  <si>
    <t xml:space="preserve">Trubní ucpávka potrubí DN 20 protipožární, tmelem; stěnou tl.150 mm </t>
  </si>
  <si>
    <t>-320478774</t>
  </si>
  <si>
    <t>22</t>
  </si>
  <si>
    <t>727111005R</t>
  </si>
  <si>
    <t xml:space="preserve">Trubní ucpávka  potrubí DN 80 protipožární, tmelem; stěnou tl.150 mm </t>
  </si>
  <si>
    <t>942399216</t>
  </si>
  <si>
    <t>23</t>
  </si>
  <si>
    <t>727112041R</t>
  </si>
  <si>
    <t xml:space="preserve">Trubní ucpávka  potrubí DN 20 protipožární, tmelem; stěnou tl.300 mm </t>
  </si>
  <si>
    <t>1833034505</t>
  </si>
  <si>
    <t>24</t>
  </si>
  <si>
    <t>727112045R</t>
  </si>
  <si>
    <t xml:space="preserve">Trubní ucpávka  potrubí DN 80 protipožární, tmelem; stěnou tl.300 mm </t>
  </si>
  <si>
    <t>-1444193376</t>
  </si>
  <si>
    <t>OST</t>
  </si>
  <si>
    <t>Ostatní</t>
  </si>
  <si>
    <t>25</t>
  </si>
  <si>
    <t>O001</t>
  </si>
  <si>
    <t>Revize</t>
  </si>
  <si>
    <t>512</t>
  </si>
  <si>
    <t>1228474010</t>
  </si>
  <si>
    <t>02 - D 1.4.1 TECHNOLOGIE KOTELNY - KOTELNA oprava2</t>
  </si>
  <si>
    <t>PSV - PSV</t>
  </si>
  <si>
    <t xml:space="preserve">    713 - Izolace tepelné</t>
  </si>
  <si>
    <t xml:space="preserve">    721 - Zdravotechnika - vnitřní kanalizace</t>
  </si>
  <si>
    <t xml:space="preserve">    730 - Demontáže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</si>
  <si>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</si>
  <si>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</si>
  <si>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</si>
  <si>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</si>
  <si>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751 - Vzduchotechnika</t>
  </si>
  <si>
    <t>M - M</t>
  </si>
  <si>
    <t xml:space="preserve">    M01 - Odkouření kotlů</t>
  </si>
  <si>
    <t>713</t>
  </si>
  <si>
    <t>Izolace tepelné</t>
  </si>
  <si>
    <t>713463215R</t>
  </si>
  <si>
    <t>Montáž izolace tepelné potrubí a ohybů potrubními pouzdry s Al fólií staženými Al páskou 1x D do 50 mm</t>
  </si>
  <si>
    <t>-1896238251</t>
  </si>
  <si>
    <t>6+22</t>
  </si>
  <si>
    <t>63154004</t>
  </si>
  <si>
    <t>pouzdro izolační potrubní z minerální vlny s Al fólií max. 250/100°C 22/20mm</t>
  </si>
  <si>
    <t>-295524189</t>
  </si>
  <si>
    <t>6*1,02 'Přepočtené koeficientem množství</t>
  </si>
  <si>
    <t>63154005</t>
  </si>
  <si>
    <t>pouzdro izolační potrubní z minerální vlny s Al fólií max. 250/100°C 28/20mm</t>
  </si>
  <si>
    <t>-1410802959</t>
  </si>
  <si>
    <t>22*1,02 'Přepočtené koeficientem množství</t>
  </si>
  <si>
    <t>713463216R</t>
  </si>
  <si>
    <t>Montáž izolace tepelné potrubí a ohybů potrubními pouzdry s Al fólií staženými Al páskou 1x D přes 50 do 100 mm</t>
  </si>
  <si>
    <t>-1761631247</t>
  </si>
  <si>
    <t>11+26+25</t>
  </si>
  <si>
    <t>63154020</t>
  </si>
  <si>
    <t>pouzdro izolační potrubní z minerální vlny s Al fólií max. 250/100°C 70/40mm</t>
  </si>
  <si>
    <t>-1950730333</t>
  </si>
  <si>
    <t>25*1,02 'Přepočtené koeficientem množství</t>
  </si>
  <si>
    <t>63154608</t>
  </si>
  <si>
    <t>pouzdro izolační potrubní z minerální vlny s Al fólií max. 250/100°C 89/50mm</t>
  </si>
  <si>
    <t>1243634828</t>
  </si>
  <si>
    <t>11*1,02 'Přepočtené koeficientem množství</t>
  </si>
  <si>
    <t>63154610</t>
  </si>
  <si>
    <t>pouzdro izolační potrubní z minerální vlny s Al fólií max. 250/100°C 108/50mm</t>
  </si>
  <si>
    <t>-1725047594</t>
  </si>
  <si>
    <t>26*1,02 'Přepočtené koeficientem množství</t>
  </si>
  <si>
    <t>998713201</t>
  </si>
  <si>
    <t>Přesun hmot procentní pro izolace tepelné v objektech v do 6 m</t>
  </si>
  <si>
    <t>-861419883</t>
  </si>
  <si>
    <t>721</t>
  </si>
  <si>
    <t>Zdravotechnika - vnitřní kanalizace</t>
  </si>
  <si>
    <t>721173722R</t>
  </si>
  <si>
    <t>D+M Potrubí HT DN40 pro odvod kondenzátu</t>
  </si>
  <si>
    <t>-1318657183</t>
  </si>
  <si>
    <t>998721201</t>
  </si>
  <si>
    <t>Přesun hmot procentní pro vnitřní kanalizace v objektech v do 6 m</t>
  </si>
  <si>
    <t>53221021</t>
  </si>
  <si>
    <t>730</t>
  </si>
  <si>
    <t>Demontáže</t>
  </si>
  <si>
    <t>731200829</t>
  </si>
  <si>
    <t>Demontáž kotlů ocelových  na kapalná nebo plynná paliva, o výkonu přes 100 do 125 kW</t>
  </si>
  <si>
    <t>-1484064828</t>
  </si>
  <si>
    <t>731201821</t>
  </si>
  <si>
    <t>Demontáž kotlů ocelových  automatických, o výkonu do 290 kW</t>
  </si>
  <si>
    <t>1129735019</t>
  </si>
  <si>
    <t>731391812</t>
  </si>
  <si>
    <t>Vypuštění vody z kotle samospádem pl kotle přes 5 do 10 m2</t>
  </si>
  <si>
    <t>132975379</t>
  </si>
  <si>
    <t>731890801</t>
  </si>
  <si>
    <t>Vnitrostaveništní přemístění vybouraných (demontovaných) hmot kotelen  vodorovně do 100 m umístěných ve výšce (hloubce) do 6 m</t>
  </si>
  <si>
    <t>1515602199</t>
  </si>
  <si>
    <t>733120832</t>
  </si>
  <si>
    <t>Demontáž potrubí z trubek ocelových hladkých  Ø přes 89 do 133</t>
  </si>
  <si>
    <t>-248894078</t>
  </si>
  <si>
    <t>734100812R</t>
  </si>
  <si>
    <t>Demontáž stávající BAP včetně kanelů a odpojení od odfuku</t>
  </si>
  <si>
    <t>-1561009657</t>
  </si>
  <si>
    <t>734100813</t>
  </si>
  <si>
    <t>Demontáž armatury přírubové se dvěma přírubami DN přes 100 do 150</t>
  </si>
  <si>
    <t>-528860878</t>
  </si>
  <si>
    <t>E001</t>
  </si>
  <si>
    <t>DMT elektrické přívody ke kotlům včetně kabelů MaR</t>
  </si>
  <si>
    <t>-1719973550</t>
  </si>
  <si>
    <t>977341113R</t>
  </si>
  <si>
    <t>Demontáž stávajícíh komínových vložek, do DN 200 vč. lešení na ploché střeše do výšky 2m kolem komína</t>
  </si>
  <si>
    <t>-1510288455</t>
  </si>
  <si>
    <t>751111816R</t>
  </si>
  <si>
    <t>Demontáž stávajícího ventilátoru v kotelně</t>
  </si>
  <si>
    <t>1745416177</t>
  </si>
  <si>
    <t>731</t>
  </si>
  <si>
    <t>Ústřední vytápění - kotelny</t>
  </si>
  <si>
    <t>731244494R</t>
  </si>
  <si>
    <t>Montáž kotle na plyn kondenzačního stacionárního do 210 kW</t>
  </si>
  <si>
    <t>-1930167207</t>
  </si>
  <si>
    <t>S731KPK165</t>
  </si>
  <si>
    <t>Plynový stacionární kondenzační kotel o výkonu 26,8-165,8kW při teplotním režimu 80/60°C bez oběhového čerpadla, včetně regulátoru pro řízení kaskády 3 kotlů
komunikace MODBUS RTU do MaR poruchy a stavy, řízení kaskády na požadovanou teplotu 0-10V</t>
  </si>
  <si>
    <t>210419629</t>
  </si>
  <si>
    <t>S731KPK1210</t>
  </si>
  <si>
    <t>Plynový stacionární kondenzační kotel o výkonu 33,5-210,1kW při teplotním režimu 80/60°C bez oběhového čerpadla, včetně regulátoru pro řízení kaskády 3 kotlů
komunikace MODBUS RTU do MaR poruchy a stavy, řízení kaskády na požadovanou teplotu 0-10V</t>
  </si>
  <si>
    <t>1261585857</t>
  </si>
  <si>
    <t>S731BS170</t>
  </si>
  <si>
    <t>Bezpečnostní sada pro kotel 170kW</t>
  </si>
  <si>
    <t>1158431676</t>
  </si>
  <si>
    <t>S731BS210</t>
  </si>
  <si>
    <t>Bezpečnostní sada pro kotel 210kW</t>
  </si>
  <si>
    <t>1587454258</t>
  </si>
  <si>
    <t>26</t>
  </si>
  <si>
    <t>S731KM01</t>
  </si>
  <si>
    <t>Komunikační modul ke kotlové automatice</t>
  </si>
  <si>
    <t>2029219546</t>
  </si>
  <si>
    <t>27</t>
  </si>
  <si>
    <t>S731SMM</t>
  </si>
  <si>
    <t>Sběrnicový modul Modbus</t>
  </si>
  <si>
    <t>474880092</t>
  </si>
  <si>
    <t>28</t>
  </si>
  <si>
    <t>S731PTC01</t>
  </si>
  <si>
    <t>Příložné teplotní čidlo</t>
  </si>
  <si>
    <t>1239336602</t>
  </si>
  <si>
    <t>29</t>
  </si>
  <si>
    <t>998731201</t>
  </si>
  <si>
    <t>Přesun hmot procentní pro kotelny v objektech v do 6 m</t>
  </si>
  <si>
    <t>944779419</t>
  </si>
  <si>
    <t>30</t>
  </si>
  <si>
    <t>998731293R</t>
  </si>
  <si>
    <t>Doprava v rámci areálu</t>
  </si>
  <si>
    <t>-442238602</t>
  </si>
  <si>
    <t>732</t>
  </si>
  <si>
    <t>Ústřední vytápění - strojovny</t>
  </si>
  <si>
    <t>31</t>
  </si>
  <si>
    <t>732330101R</t>
  </si>
  <si>
    <t>D+M Neutralizační zařízení kondenzátu pro kondenzační kotelnu do 600 kW</t>
  </si>
  <si>
    <t>-1288621177</t>
  </si>
  <si>
    <t>732331107R</t>
  </si>
  <si>
    <t>D+M Expanzní nádoba zavěšená na zdi s butylovým vakem, 80 litrů, PN3</t>
  </si>
  <si>
    <t>-1214816069</t>
  </si>
  <si>
    <t>33</t>
  </si>
  <si>
    <t>732332101R</t>
  </si>
  <si>
    <t>Osazení odplyňovacího automatu vč. připojení k otopné soustavě</t>
  </si>
  <si>
    <t>-1727319727</t>
  </si>
  <si>
    <t>34</t>
  </si>
  <si>
    <t>S732OA750</t>
  </si>
  <si>
    <t>Vykuový odplyňovací automat 230V, 750W, modbus RTU, rozsah -1/2,5bar</t>
  </si>
  <si>
    <t>-644369403</t>
  </si>
  <si>
    <t>35</t>
  </si>
  <si>
    <t>732332104R</t>
  </si>
  <si>
    <t xml:space="preserve">Osazení a kompletace expanzního automatu vč. dopojení k otopné soustavě </t>
  </si>
  <si>
    <t>-418595467</t>
  </si>
  <si>
    <t>36</t>
  </si>
  <si>
    <t>S732EA600</t>
  </si>
  <si>
    <t>Jedno kompresorový expanzní automat, 230V, rozah 1-3bar, 600W, modbus RTU
s nádobou 600 litrů, PN6, 80kg, včetně příslušenství ke spojení s kompresorem</t>
  </si>
  <si>
    <t>-313655985</t>
  </si>
  <si>
    <t>37</t>
  </si>
  <si>
    <t>732429223</t>
  </si>
  <si>
    <t>Montáž čerpadla oběhového mokroběžného přírubového DN 40 jednodílné</t>
  </si>
  <si>
    <t>-1814618497</t>
  </si>
  <si>
    <t>38</t>
  </si>
  <si>
    <t>S7324020</t>
  </si>
  <si>
    <t>Oběhové elektronické čerpadlo s ukazatelem průtoku, tlaku, charakteristiky, přírubové PN6
DN40, výtlačná výška 2m, rozsah nastavení tlaku 0,5-8m, průtok 9,3 m3/h</t>
  </si>
  <si>
    <t>-1655320298</t>
  </si>
  <si>
    <t>39</t>
  </si>
  <si>
    <t>732HVDT01</t>
  </si>
  <si>
    <t>Osazení Hydraulický vyrovnávač dynamických tlaků vč. tepelné izolace</t>
  </si>
  <si>
    <t>-78816071</t>
  </si>
  <si>
    <t>40</t>
  </si>
  <si>
    <t>S732HVDT01</t>
  </si>
  <si>
    <t>Hydraulický vyrovnávač dynamických tlaků pro průtok max.30 m3/h. PN6, připojení DN125, včetně izolačního pouzdra, odvzdušnění a vypouštění</t>
  </si>
  <si>
    <t>1123236289</t>
  </si>
  <si>
    <t>41</t>
  </si>
  <si>
    <t>998732201</t>
  </si>
  <si>
    <t>Přesun hmot procentní pro strojovny v objektech v do 6 m</t>
  </si>
  <si>
    <t>-1613549426</t>
  </si>
  <si>
    <t>733</t>
  </si>
  <si>
    <t>Ústřední vytápění - rozvodné potrubí</t>
  </si>
  <si>
    <t>42</t>
  </si>
  <si>
    <t>733111114R</t>
  </si>
  <si>
    <t>D+M Potrubí ocelové závitové černé bezešvé běžné v kotelnách nebo strojovnách DN 20</t>
  </si>
  <si>
    <t>297784260</t>
  </si>
  <si>
    <t>43</t>
  </si>
  <si>
    <t>733111115R</t>
  </si>
  <si>
    <t>D+M Potrubí ocelové závitové černé bezešvé běžné v kotelnách nebo strojovnách DN 25</t>
  </si>
  <si>
    <t>97412454</t>
  </si>
  <si>
    <t>44</t>
  </si>
  <si>
    <t>733121222R</t>
  </si>
  <si>
    <t>D+M Potrubí ocelové hladké bezešvé v kotelnách nebo strojovnách spojované svařováním DN65</t>
  </si>
  <si>
    <t>213627657</t>
  </si>
  <si>
    <t>45</t>
  </si>
  <si>
    <t>733121225R</t>
  </si>
  <si>
    <t>D+M Potrubí ocelové hladké bezešvé v kotelnách nebo strojovnách spojované svařováním D 89x3,6</t>
  </si>
  <si>
    <t>-1335149633</t>
  </si>
  <si>
    <t>46</t>
  </si>
  <si>
    <t>733121228R</t>
  </si>
  <si>
    <t>D+M Potrubí ocelové hladké bezešvé v kotelnách nebo strojovnách spojované svařováním D 108x4,0</t>
  </si>
  <si>
    <t>1878748606</t>
  </si>
  <si>
    <t>47</t>
  </si>
  <si>
    <t>733190108</t>
  </si>
  <si>
    <t>Zkouška těsnosti potrubí ocelové závitové DN přes 40 do 50</t>
  </si>
  <si>
    <t>136450416</t>
  </si>
  <si>
    <t>6+22+25</t>
  </si>
  <si>
    <t>48</t>
  </si>
  <si>
    <t>733190232</t>
  </si>
  <si>
    <t>Zkouška těsnosti potrubí ocelové hladké D přes 89x5,0 do 133x5,0</t>
  </si>
  <si>
    <t>-2076283785</t>
  </si>
  <si>
    <t>6+26</t>
  </si>
  <si>
    <t>49</t>
  </si>
  <si>
    <t>998733201</t>
  </si>
  <si>
    <t>Přesun hmot procentní pro rozvody potrubí v objektech v do 6 m</t>
  </si>
  <si>
    <t>1115437604</t>
  </si>
  <si>
    <t>734</t>
  </si>
  <si>
    <t>Ústřední vytápění - armatury</t>
  </si>
  <si>
    <t>50</t>
  </si>
  <si>
    <t>734109117</t>
  </si>
  <si>
    <t>Montáž armatury přírubové se dvěma přírubami DN 100 - separátor kalů</t>
  </si>
  <si>
    <t>1872761341</t>
  </si>
  <si>
    <t>51</t>
  </si>
  <si>
    <t>S734CSK100</t>
  </si>
  <si>
    <t>Cyklónový separátor kalů a nečistot včetně tepelné izolace a magnetu DN 100</t>
  </si>
  <si>
    <t>817397412</t>
  </si>
  <si>
    <t>52</t>
  </si>
  <si>
    <t>734121316R</t>
  </si>
  <si>
    <t>D+M Mezipřírubová zpětná klapka včetně protipřírub, těsnění a šroubů DN65</t>
  </si>
  <si>
    <t>1562271176</t>
  </si>
  <si>
    <t>53</t>
  </si>
  <si>
    <t>734163427R</t>
  </si>
  <si>
    <t xml:space="preserve">D+M  Přírubový Filtr s jemným nerezovým sítkem včetně protipřírub, těsnění a šroubů DN 65 </t>
  </si>
  <si>
    <t>-971559481</t>
  </si>
  <si>
    <t>54</t>
  </si>
  <si>
    <t>734193115R</t>
  </si>
  <si>
    <t xml:space="preserve">D+M Uzavírací mezipřírubová klapka včetně protipřírub, těsnění a šroubů DN 65 </t>
  </si>
  <si>
    <t>1412869515</t>
  </si>
  <si>
    <t>55</t>
  </si>
  <si>
    <t>734193117R</t>
  </si>
  <si>
    <t>D+M Uzavírací mezipřírubová klapka včetně protipřírub těsnění a šroubů DN100</t>
  </si>
  <si>
    <t>-1401629931</t>
  </si>
  <si>
    <t>56</t>
  </si>
  <si>
    <t>734209114</t>
  </si>
  <si>
    <t>Montáž závitových armatur  se 2 závity G 3/4 (DN 20)</t>
  </si>
  <si>
    <t>1148522577</t>
  </si>
  <si>
    <t>57</t>
  </si>
  <si>
    <t>S734EK020</t>
  </si>
  <si>
    <t>Expanzní kulové kohout se zajištěníma vypouštěním DN 20</t>
  </si>
  <si>
    <t>34754068</t>
  </si>
  <si>
    <t>58</t>
  </si>
  <si>
    <t>734211120R</t>
  </si>
  <si>
    <t>D+M Automatický odvzdušňovací ventil DN 15</t>
  </si>
  <si>
    <t>1982018824</t>
  </si>
  <si>
    <t>59</t>
  </si>
  <si>
    <t>734291124R</t>
  </si>
  <si>
    <t>D+M Vypouštěcí kulový kohout DN 15 s páčkou a připojením hadice G3/4</t>
  </si>
  <si>
    <t>1590311960</t>
  </si>
  <si>
    <t>60</t>
  </si>
  <si>
    <t>734292715R</t>
  </si>
  <si>
    <t>D+M Kulový kohout s páčkou DN25</t>
  </si>
  <si>
    <t>-927117895</t>
  </si>
  <si>
    <t>61</t>
  </si>
  <si>
    <t>734421111R</t>
  </si>
  <si>
    <t>Kombinovaný manometr a teploměr 0-4bar/0-120°C</t>
  </si>
  <si>
    <t>-1384054164</t>
  </si>
  <si>
    <t>62</t>
  </si>
  <si>
    <t>998734201</t>
  </si>
  <si>
    <t>Přesun hmot pro armatury  stanovený procentní sazbou (%) z ceny vodorovná dopravní vzdálenost do 50 m v objektech výšky do 6 m</t>
  </si>
  <si>
    <t>1394646623</t>
  </si>
  <si>
    <t>751</t>
  </si>
  <si>
    <t>Vzduchotechnika</t>
  </si>
  <si>
    <t>63</t>
  </si>
  <si>
    <t>751111132R</t>
  </si>
  <si>
    <t>Montáž ventilátoru do kruhového potrubí DN250</t>
  </si>
  <si>
    <t>1215154859</t>
  </si>
  <si>
    <t>64</t>
  </si>
  <si>
    <t>S751230250</t>
  </si>
  <si>
    <t>Ventilátor DN 250 do kruhového potrubí, jednootáčkový, 230V, do40dBA, 522 m3/h tlak 10Pa</t>
  </si>
  <si>
    <t>500822551</t>
  </si>
  <si>
    <t>65</t>
  </si>
  <si>
    <t>S751NS250</t>
  </si>
  <si>
    <t>Nerezové síto DN250 z tahokovu, ukončení přívodu vzduchu za ventilátorem</t>
  </si>
  <si>
    <t>878579613</t>
  </si>
  <si>
    <t>66</t>
  </si>
  <si>
    <t>751398035R</t>
  </si>
  <si>
    <t>Montáž vnitřní nástěnné žaluzie 500x500mm</t>
  </si>
  <si>
    <t>-1782672015</t>
  </si>
  <si>
    <t>67</t>
  </si>
  <si>
    <t>S751VNZ500</t>
  </si>
  <si>
    <t>Vnitřní nástěnná žaluzie 500x500 mm pro montáž na stěnu, barva bílá, horizontální lamely, bez filtru</t>
  </si>
  <si>
    <t>-186651168</t>
  </si>
  <si>
    <t>68</t>
  </si>
  <si>
    <t>751398052R</t>
  </si>
  <si>
    <t>Montáž protidešťové žaluzie nebo žaluziové klapky na čtyřhranné potrubí přes 0,150 do 0,300 m2</t>
  </si>
  <si>
    <t>-2015849172</t>
  </si>
  <si>
    <t>69</t>
  </si>
  <si>
    <t>42972921R</t>
  </si>
  <si>
    <t>Protidešťová VZT žaluzie 500x500 mm bez filtru, síto proti ptákům a hmyzu, RAL dle barvy fasády, světle šedá</t>
  </si>
  <si>
    <t>368213295</t>
  </si>
  <si>
    <t>70</t>
  </si>
  <si>
    <t>42972916R</t>
  </si>
  <si>
    <t>Protidešťová VZT žaluzie 250x250 mm bez filtru, síto proti ptákům a hmyzu, RAL dle barvy fasády, světle šedá</t>
  </si>
  <si>
    <t>-1629007066</t>
  </si>
  <si>
    <t>71</t>
  </si>
  <si>
    <t>751510043R</t>
  </si>
  <si>
    <t>Montáž SPIRO potrubí DN250</t>
  </si>
  <si>
    <t>2086495966</t>
  </si>
  <si>
    <t>72</t>
  </si>
  <si>
    <t>S751S250</t>
  </si>
  <si>
    <t>Kruhové spiro potrubí DN250, délka 460 mm včetně kaučukové izolace 19 mm</t>
  </si>
  <si>
    <t>-662438857</t>
  </si>
  <si>
    <t>73</t>
  </si>
  <si>
    <t>751512022R</t>
  </si>
  <si>
    <t>Montáž potrubí plechového skupiny II  čtyřhranného s přírubou tloušťky plechu 1,5 mm, průřezu přes 0,13 do 0,28 m2</t>
  </si>
  <si>
    <t>301344741</t>
  </si>
  <si>
    <t>74</t>
  </si>
  <si>
    <t>S751PP500460</t>
  </si>
  <si>
    <t xml:space="preserve">Pozinkované VZT potrubí 500x500 s kaučukovou izolací 19 mm, délka 460 mm </t>
  </si>
  <si>
    <t>-116460398</t>
  </si>
  <si>
    <t>75</t>
  </si>
  <si>
    <t>751514163R</t>
  </si>
  <si>
    <t>Montáž kolena SPIRO DN250</t>
  </si>
  <si>
    <t>242163173</t>
  </si>
  <si>
    <t>76</t>
  </si>
  <si>
    <t>S751SK250</t>
  </si>
  <si>
    <t>Koleno spiro DN250</t>
  </si>
  <si>
    <t>759950683</t>
  </si>
  <si>
    <t>77</t>
  </si>
  <si>
    <t>998751201</t>
  </si>
  <si>
    <t>Přesun hmot pro vzduchotechniku stanovený procentní sazbou (%) z ceny vodorovná dopravní vzdálenost do 50 m v objektech výšky do 12 m</t>
  </si>
  <si>
    <t>411426355</t>
  </si>
  <si>
    <t>M01</t>
  </si>
  <si>
    <t>Odkouření kotlů</t>
  </si>
  <si>
    <t>78</t>
  </si>
  <si>
    <t>M01001</t>
  </si>
  <si>
    <t>Montáž kouřovodů a komínových trubek</t>
  </si>
  <si>
    <t>1888910629</t>
  </si>
  <si>
    <t>79</t>
  </si>
  <si>
    <t>SMK16087</t>
  </si>
  <si>
    <t>Koleno 160/87°</t>
  </si>
  <si>
    <t>256</t>
  </si>
  <si>
    <t>-198466023</t>
  </si>
  <si>
    <t>80</t>
  </si>
  <si>
    <t>SMCK160</t>
  </si>
  <si>
    <t>Čistící T-kus 160</t>
  </si>
  <si>
    <t>1548773282</t>
  </si>
  <si>
    <t>81</t>
  </si>
  <si>
    <t>SMT160200</t>
  </si>
  <si>
    <t>Trubka 160/2000 mm</t>
  </si>
  <si>
    <t>-1101564751</t>
  </si>
  <si>
    <t>82</t>
  </si>
  <si>
    <t>SMT160050</t>
  </si>
  <si>
    <t>Trubka 160/500 mm</t>
  </si>
  <si>
    <t>745111445</t>
  </si>
  <si>
    <t>83</t>
  </si>
  <si>
    <t>SMPK160</t>
  </si>
  <si>
    <t>Patní koleno 160</t>
  </si>
  <si>
    <t>-1414532700</t>
  </si>
  <si>
    <t>84</t>
  </si>
  <si>
    <t>SMKP160C</t>
  </si>
  <si>
    <t>Komínový poklop D160 černý</t>
  </si>
  <si>
    <t>-1307124832</t>
  </si>
  <si>
    <t>85</t>
  </si>
  <si>
    <t>SMK20087</t>
  </si>
  <si>
    <t>Koleno 200/87°</t>
  </si>
  <si>
    <t>-105837571</t>
  </si>
  <si>
    <t>86</t>
  </si>
  <si>
    <t>SMCK200</t>
  </si>
  <si>
    <t xml:space="preserve">Čistící T-kus 200 </t>
  </si>
  <si>
    <t>-926839791</t>
  </si>
  <si>
    <t>87</t>
  </si>
  <si>
    <t>SMT2002000</t>
  </si>
  <si>
    <t>Trubka 200/2000mm</t>
  </si>
  <si>
    <t>1440774102</t>
  </si>
  <si>
    <t>88</t>
  </si>
  <si>
    <t>SMT2000500</t>
  </si>
  <si>
    <t>Trubka 200/500mm</t>
  </si>
  <si>
    <t>991779111</t>
  </si>
  <si>
    <t>89</t>
  </si>
  <si>
    <t>NS</t>
  </si>
  <si>
    <t>Nerez stříška pro větrací průduchy (komíny)</t>
  </si>
  <si>
    <t>1909264171</t>
  </si>
  <si>
    <t>90</t>
  </si>
  <si>
    <t>M01002</t>
  </si>
  <si>
    <t>Práce ve výškách</t>
  </si>
  <si>
    <t>138299316</t>
  </si>
  <si>
    <t>91</t>
  </si>
  <si>
    <t>M01003</t>
  </si>
  <si>
    <t>Zhotovení kontrukce pro uchycení komínového poklopu z nerezu</t>
  </si>
  <si>
    <t>-1179677605</t>
  </si>
  <si>
    <t>92</t>
  </si>
  <si>
    <t>O002</t>
  </si>
  <si>
    <t>Uvedení kotlů do provozu a zaškolení obsluhy</t>
  </si>
  <si>
    <t>1956179910</t>
  </si>
  <si>
    <t>93</t>
  </si>
  <si>
    <t>O003</t>
  </si>
  <si>
    <t>Uvedení kompresorového expanzního automatu do provozu</t>
  </si>
  <si>
    <t>-268458210</t>
  </si>
  <si>
    <t>94</t>
  </si>
  <si>
    <t>O004</t>
  </si>
  <si>
    <t>Uvedení odplyňovacího automatu automatu do provozu</t>
  </si>
  <si>
    <t>-249264606</t>
  </si>
  <si>
    <t>95</t>
  </si>
  <si>
    <t>O005</t>
  </si>
  <si>
    <t>Napuštění otopné soustavy areálu upravenou topnou vodou splňující požadavky nových kotlů; Waterdos KOH 09  50 kg ( cca 25 kg první plnění + 25 kg na provoz)</t>
  </si>
  <si>
    <t>210973933</t>
  </si>
  <si>
    <t>96</t>
  </si>
  <si>
    <t>O006</t>
  </si>
  <si>
    <t>Topná zkouška</t>
  </si>
  <si>
    <t>hod</t>
  </si>
  <si>
    <t>794192976</t>
  </si>
  <si>
    <t>97</t>
  </si>
  <si>
    <t>O007</t>
  </si>
  <si>
    <t>Provozní zkouška</t>
  </si>
  <si>
    <t>1484479344</t>
  </si>
  <si>
    <t>98</t>
  </si>
  <si>
    <t>O008</t>
  </si>
  <si>
    <t>Zhotovení dokumentace skutečného stavu</t>
  </si>
  <si>
    <t>-215997912</t>
  </si>
  <si>
    <t>99</t>
  </si>
  <si>
    <t>O009</t>
  </si>
  <si>
    <t>Zhotovení provozního řádu</t>
  </si>
  <si>
    <t>-536607267</t>
  </si>
  <si>
    <t>100</t>
  </si>
  <si>
    <t>O010</t>
  </si>
  <si>
    <t>Vytištění a zalaminování schéma kotelny s parametry</t>
  </si>
  <si>
    <t>31072384</t>
  </si>
  <si>
    <t>03 - D 1.2 STAVEBNĚ TECHNICKÉ ŘEŠENÍ oprava1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</si>
  <si>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</si>
  <si>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</si>
  <si>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</si>
  <si>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</si>
  <si>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</si>
  <si>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</si>
  <si>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</si>
  <si>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</si>
  <si>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</si>
  <si>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</si>
  <si>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</si>
  <si>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</si>
  <si>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</si>
  <si>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</si>
  <si>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</si>
  <si>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</si>
  <si>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</si>
  <si>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</si>
  <si>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784 - Dokončovací práce - malby a tapety</t>
  </si>
  <si>
    <t>HSV</t>
  </si>
  <si>
    <t>Práce a dodávky HSV</t>
  </si>
  <si>
    <t>Zemní práce</t>
  </si>
  <si>
    <t>122211401R</t>
  </si>
  <si>
    <t>Výkop zeminy tl. cca70mm/320mm -  ručně</t>
  </si>
  <si>
    <t>m3</t>
  </si>
  <si>
    <t>-1313420478</t>
  </si>
  <si>
    <t>0,07*63+1,8*1,8*0,25</t>
  </si>
  <si>
    <t>132312111</t>
  </si>
  <si>
    <t>Hloubení rýh š do 800 mm v soudržných horninách třídy těžitelnosti II skupiny 4 ručně</t>
  </si>
  <si>
    <t>-1992112374</t>
  </si>
  <si>
    <t>"kanalizace</t>
  </si>
  <si>
    <t>20*0,6*0,4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</si>
  <si>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</si>
  <si>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</si>
  <si>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1306470564</t>
  </si>
  <si>
    <t>162751117</t>
  </si>
  <si>
    <t>Vodorovné přemístění přes 9 000 do 10000 m výkopku/sypaniny z horniny třídy těžitelnosti I skupiny 1 až 3</t>
  </si>
  <si>
    <t>208184763</t>
  </si>
  <si>
    <t>162751119</t>
  </si>
  <si>
    <t>Příplatek k vodorovnému přemístění výkopku/sypaniny z horniny třídy těžitelnosti I skupiny 1 až 3 ZKD 1000 m přes 10000 m</t>
  </si>
  <si>
    <t>1093773432</t>
  </si>
  <si>
    <t>12+4,8</t>
  </si>
  <si>
    <t>16,8*20 'Přepočtené koeficientem množství</t>
  </si>
  <si>
    <t>171111111R</t>
  </si>
  <si>
    <t xml:space="preserve">Hutnění zeminy </t>
  </si>
  <si>
    <t>m2</t>
  </si>
  <si>
    <t>159511412</t>
  </si>
  <si>
    <t>171201221</t>
  </si>
  <si>
    <t>Poplatek za uložení na skládce (skládkovné) zeminy a kamení kód odpadu 17 05 04</t>
  </si>
  <si>
    <t>1800979806</t>
  </si>
  <si>
    <t>175111101</t>
  </si>
  <si>
    <t>Obsypání potrubí ručně sypaninou bez prohození, uloženou do 3 m</t>
  </si>
  <si>
    <t>480038337</t>
  </si>
  <si>
    <t>20*0,6*(0,4-0,1)</t>
  </si>
  <si>
    <t>-20*3,14*0,0055*0,055</t>
  </si>
  <si>
    <t>Součet</t>
  </si>
  <si>
    <t>58331200</t>
  </si>
  <si>
    <t>štěrkopísek netříděný zásypový</t>
  </si>
  <si>
    <t>1903566498</t>
  </si>
  <si>
    <t>3,581*2 'Přepočtené koeficientem množství</t>
  </si>
  <si>
    <t>Zakládání</t>
  </si>
  <si>
    <t>213141113R</t>
  </si>
  <si>
    <t>Zřízení vrstvy z geotextilie v rovině</t>
  </si>
  <si>
    <t>-685051515</t>
  </si>
  <si>
    <t>69311226</t>
  </si>
  <si>
    <t>geotextilie netkaná 150g/m2</t>
  </si>
  <si>
    <t>-86072412</t>
  </si>
  <si>
    <t>73*1,1845 'Přepočtené koeficientem množství</t>
  </si>
  <si>
    <t>273321116R</t>
  </si>
  <si>
    <t>Základové desky ze ŽB C 20/25</t>
  </si>
  <si>
    <t>1564681005</t>
  </si>
  <si>
    <t>273321191</t>
  </si>
  <si>
    <t>Základové konstrukce z betonu železového Příplatek k cenám za betonáž malého rozsahu do 25 m3</t>
  </si>
  <si>
    <t>-1316932636</t>
  </si>
  <si>
    <t>273361411R</t>
  </si>
  <si>
    <t xml:space="preserve">Výztuž základových desek ze svařovaných sítí pr.6mm 100x100mm </t>
  </si>
  <si>
    <t>-939881431</t>
  </si>
  <si>
    <t>(63*4,952*1,2)/1000</t>
  </si>
  <si>
    <t>(1,8*1,8*4,952*1,2)/1000</t>
  </si>
  <si>
    <t>Svislé a kompletní konstrukce</t>
  </si>
  <si>
    <t>317141447.XLA</t>
  </si>
  <si>
    <t>D+M porobetonový překlad nosný 2250x375x249 +TI 75mm</t>
  </si>
  <si>
    <t>kpl</t>
  </si>
  <si>
    <t>-817603946</t>
  </si>
  <si>
    <t>340271041R</t>
  </si>
  <si>
    <t>Dozdívka otvoru, porobetonová tvárnice tl. 450mm; tenkovrstvá zdící malta včetně provázání</t>
  </si>
  <si>
    <t>92019426</t>
  </si>
  <si>
    <t>2,5*2,1</t>
  </si>
  <si>
    <t>-1,8*0,82</t>
  </si>
  <si>
    <t>Vodorovné konstrukce</t>
  </si>
  <si>
    <t>451541111</t>
  </si>
  <si>
    <t>Lože pod potrubí otevřený výkop ze štěrkodrtě</t>
  </si>
  <si>
    <t>2097102960</t>
  </si>
  <si>
    <t>Úpravy povrchů vnitřních</t>
  </si>
  <si>
    <t>612325413</t>
  </si>
  <si>
    <t>Oprava vnitřní vápenocementové hladké omítky stěn v rozsahu plochy přes 30 do 50 %</t>
  </si>
  <si>
    <t>1152349067</t>
  </si>
  <si>
    <t>102,86</t>
  </si>
  <si>
    <t>612345111R</t>
  </si>
  <si>
    <t>Oprava omítek před výmalbou, sádrováním</t>
  </si>
  <si>
    <t>-829591828</t>
  </si>
  <si>
    <t>Úprava povrchů vnějších</t>
  </si>
  <si>
    <t>622151011R</t>
  </si>
  <si>
    <t>Penetrační silikátový nátěr podkladu vnějších tenkovrstvých omítek stěn</t>
  </si>
  <si>
    <t>1679196259</t>
  </si>
  <si>
    <t>622211021</t>
  </si>
  <si>
    <t>Montáž kontaktního zateplení vnějších stěn lepením a mechanickým kotvením polystyrénových desek do betonu a zdiva tl přes 80 do 120 mm</t>
  </si>
  <si>
    <t>-1440752571</t>
  </si>
  <si>
    <t>28375938</t>
  </si>
  <si>
    <t>deska EPS 70 fasádní λ=0,039 tl 100mm</t>
  </si>
  <si>
    <t>1135890288</t>
  </si>
  <si>
    <t>2*18</t>
  </si>
  <si>
    <t>36*1,05 'Přepočtené koeficientem množství</t>
  </si>
  <si>
    <t>622211201</t>
  </si>
  <si>
    <t>Montáž druhé vrstvy kontaktního zateplení z polystyrenových desek celkové tloušťky do 200 mm</t>
  </si>
  <si>
    <t>2123239855</t>
  </si>
  <si>
    <t>622531012R</t>
  </si>
  <si>
    <t>Tenkovrstvá silikonová omítka probarvená, hlazená bez penetrace</t>
  </si>
  <si>
    <t>379655993</t>
  </si>
  <si>
    <t>629991011</t>
  </si>
  <si>
    <t>Zakrytí výplní otvorů a svislých ploch fólií přilepenou lepící páskou</t>
  </si>
  <si>
    <t>621561237</t>
  </si>
  <si>
    <t>622273219R</t>
  </si>
  <si>
    <t>Oprava ostění a nadpraží včetně dodávky materiálu</t>
  </si>
  <si>
    <t>1018924866</t>
  </si>
  <si>
    <t>623511122R</t>
  </si>
  <si>
    <t>Marmolit barva a struktura dle stávající fasády</t>
  </si>
  <si>
    <t>-1546867200</t>
  </si>
  <si>
    <t>Podlahy a podlahové konstrukce</t>
  </si>
  <si>
    <t>564261111R</t>
  </si>
  <si>
    <t>Štěrkový hutněný podsyp frakce 16/32 tl.150mm</t>
  </si>
  <si>
    <t>6560380</t>
  </si>
  <si>
    <t>631311134R</t>
  </si>
  <si>
    <t>Betonová mazanina 55-60mm bez kari sítě včetně spádování</t>
  </si>
  <si>
    <t>-514990628</t>
  </si>
  <si>
    <t>63*0,06</t>
  </si>
  <si>
    <t>631362021</t>
  </si>
  <si>
    <t>Výztuž mazanin svařovanými sítěmi Kari pr.6mm 150x150mm</t>
  </si>
  <si>
    <t>1031739899</t>
  </si>
  <si>
    <t>(63*3,301)*1,2/1000</t>
  </si>
  <si>
    <t>633811111R</t>
  </si>
  <si>
    <t>Broušení povrchu mazaniny</t>
  </si>
  <si>
    <t>306550203</t>
  </si>
  <si>
    <t>Ostatní konstrukce a práce, bourání</t>
  </si>
  <si>
    <t>965043441R</t>
  </si>
  <si>
    <t>Bourání betonových podlah tl do 300 mm pl přes 4 m2</t>
  </si>
  <si>
    <t>2060163071</t>
  </si>
  <si>
    <t>60*0,3</t>
  </si>
  <si>
    <t>965049112</t>
  </si>
  <si>
    <t>Příplatek k bourání betonových mazanin za bourání mazanin se svařovanou sítí tl přes 100 mm</t>
  </si>
  <si>
    <t>-328969403</t>
  </si>
  <si>
    <t>60*0,1</t>
  </si>
  <si>
    <t>966080107R</t>
  </si>
  <si>
    <t>Bourání kontaktního zateplení včetně povrchové úpravy omítkou nebo nátěrem z polystyrénových desek, tloušťky přes 180 mm</t>
  </si>
  <si>
    <t>-1409730049</t>
  </si>
  <si>
    <t>968072559R</t>
  </si>
  <si>
    <t>Vybourání kovových vrat včetně rámu plochy přes 5 m2</t>
  </si>
  <si>
    <t>-147137853</t>
  </si>
  <si>
    <t>971024451R</t>
  </si>
  <si>
    <t>Vytvoření větracích otvorů ve zdivu z tvárnic Ytong, průměr 250mm</t>
  </si>
  <si>
    <t>-1890113803</t>
  </si>
  <si>
    <t>971026451R</t>
  </si>
  <si>
    <t>Vytvoření větracích otvorů ve zdivu z tvárnic Ytong 500x500</t>
  </si>
  <si>
    <t>2057426796</t>
  </si>
  <si>
    <t>971028451R</t>
  </si>
  <si>
    <t>Vybourání otvoru pro větrací mřížku do komínového tělesa 500x500mm</t>
  </si>
  <si>
    <t>-1200971638</t>
  </si>
  <si>
    <t>978013191R</t>
  </si>
  <si>
    <t>Otlučení (osekání) vnitřní vápenné nebo vápenocementové omítky stěn v rozsahu do 50%</t>
  </si>
  <si>
    <t>-2050115677</t>
  </si>
  <si>
    <t>(11,935*2+5,44*2)*2,96</t>
  </si>
  <si>
    <t>997</t>
  </si>
  <si>
    <t>Přesun sutě</t>
  </si>
  <si>
    <t>997002511</t>
  </si>
  <si>
    <t>Vodorovné přemístění suti a vybouraných hmot bez naložení ale se složením a urovnáním do 1 km</t>
  </si>
  <si>
    <t>-1652322810</t>
  </si>
  <si>
    <t>997002519</t>
  </si>
  <si>
    <t>Příplatek ZKD 1 km přemístění suti a vybouraných hmot</t>
  </si>
  <si>
    <t>750617181</t>
  </si>
  <si>
    <t>45,678*29 'Přepočtené koeficientem množství</t>
  </si>
  <si>
    <t>997002611</t>
  </si>
  <si>
    <t>Nakládání suti a vybouraných hmot</t>
  </si>
  <si>
    <t>1878158496</t>
  </si>
  <si>
    <t>997221615</t>
  </si>
  <si>
    <t>Poplatek za uložení na skládce (skládkovné) stavebního odpadu betonového kód odpadu 17 01 01</t>
  </si>
  <si>
    <t>940335122</t>
  </si>
  <si>
    <t>711</t>
  </si>
  <si>
    <t>Izolace proti vodě, vlhkosti a plynům</t>
  </si>
  <si>
    <t>711142559R</t>
  </si>
  <si>
    <t xml:space="preserve">Provedení izolace proti zemní vlhkosti pásy přitavením </t>
  </si>
  <si>
    <t>-1182179445</t>
  </si>
  <si>
    <t>73,425*2</t>
  </si>
  <si>
    <t>DEK.1010151880R</t>
  </si>
  <si>
    <t>Asfaltový pás modifikovaný SBS tl.4mm</t>
  </si>
  <si>
    <t>-1156398660</t>
  </si>
  <si>
    <t>146,85*1,221 'Přepočtené koeficientem množství</t>
  </si>
  <si>
    <t>711311001R</t>
  </si>
  <si>
    <t xml:space="preserve">Penetrace podkladu </t>
  </si>
  <si>
    <t>1770487657</t>
  </si>
  <si>
    <t>(11,935*2+5,44*2)*0,3+63</t>
  </si>
  <si>
    <t>DEK.2230101075R</t>
  </si>
  <si>
    <t>Asfaltová penetrace zpracovatelná za studena</t>
  </si>
  <si>
    <t>litr</t>
  </si>
  <si>
    <t>-635128624</t>
  </si>
  <si>
    <t>73,425*0,3</t>
  </si>
  <si>
    <t>998711201</t>
  </si>
  <si>
    <t>Přesun hmot pro izolace proti vodě, vlhkosti a plynům  stanovený procentní sazbou (%) z ceny vodorovná dopravní vzdálenost do 50 m v objektech výšky do 6 m</t>
  </si>
  <si>
    <t>1515009949</t>
  </si>
  <si>
    <t>721140905</t>
  </si>
  <si>
    <t>Potrubí litinové vsazení odbočky DN 100</t>
  </si>
  <si>
    <t>-927084685</t>
  </si>
  <si>
    <t>721140915</t>
  </si>
  <si>
    <t>Potrubí litinové propojení potrubí DN 100</t>
  </si>
  <si>
    <t>-15604196</t>
  </si>
  <si>
    <t>721173401R</t>
  </si>
  <si>
    <t>D+M Potrubí kanalizační z PVC SN 4 svodné DN 110</t>
  </si>
  <si>
    <t>-1855224659</t>
  </si>
  <si>
    <t>WVN.SF650200W</t>
  </si>
  <si>
    <t>Koleno kanalizační plastové KGB-110/45°</t>
  </si>
  <si>
    <t>1594057039</t>
  </si>
  <si>
    <t>PPL.KGB10087</t>
  </si>
  <si>
    <t>Koleno 87° kanalizační Pipelife KG DN 100 PVC</t>
  </si>
  <si>
    <t>-1620428687</t>
  </si>
  <si>
    <t>WVN.SF660000W</t>
  </si>
  <si>
    <t>Odbočka kanalizační plastová KGEA-110/110/45°</t>
  </si>
  <si>
    <t>773696008</t>
  </si>
  <si>
    <t>OSM.220820</t>
  </si>
  <si>
    <t>KGUG přech.litina/PVC DN 110 SN8</t>
  </si>
  <si>
    <t>885503626</t>
  </si>
  <si>
    <t>721173724R</t>
  </si>
  <si>
    <t>D+M Potrubí kanalizační z PE připojovací DN 70</t>
  </si>
  <si>
    <t>-1351513938</t>
  </si>
  <si>
    <t>28615551</t>
  </si>
  <si>
    <t>odbočka HTEA úhel 45° DN 75/50</t>
  </si>
  <si>
    <t>1514021257</t>
  </si>
  <si>
    <t>PPL.HTR110075</t>
  </si>
  <si>
    <t>HT redukce 110x75</t>
  </si>
  <si>
    <t>-1855076056</t>
  </si>
  <si>
    <t>28615635</t>
  </si>
  <si>
    <t>redukce nesouosá HTR DN 50/40</t>
  </si>
  <si>
    <t>1692001552</t>
  </si>
  <si>
    <t>721194105</t>
  </si>
  <si>
    <t>Vyvedení a upevnění odpadních výpustek DN 50</t>
  </si>
  <si>
    <t>-1508156896</t>
  </si>
  <si>
    <t>721194109</t>
  </si>
  <si>
    <t>Vyvedení a upevnění odpadních výpustek DN 110</t>
  </si>
  <si>
    <t>2050971065</t>
  </si>
  <si>
    <t>721219522R</t>
  </si>
  <si>
    <t xml:space="preserve">Montáž vpustí  podlahových DN 110 </t>
  </si>
  <si>
    <t>1080614715</t>
  </si>
  <si>
    <t>55161812R</t>
  </si>
  <si>
    <t>Kanalizační vpusť boční DN 110 mříž 150x150 plast s plovákem.Zatížení K3-300kg,odolnost do 70C.Výška vpusti 180-255mm.</t>
  </si>
  <si>
    <t>-1620017580</t>
  </si>
  <si>
    <t>721290111</t>
  </si>
  <si>
    <t>Zkouška těsnosti potrubí kanalizace vodou DN do 125</t>
  </si>
  <si>
    <t>1479483619</t>
  </si>
  <si>
    <t>-1582258450</t>
  </si>
  <si>
    <t>722</t>
  </si>
  <si>
    <t>Zdravotechnika - vnitřní vodovod</t>
  </si>
  <si>
    <t>722130991R</t>
  </si>
  <si>
    <t>D+M napojení odplyňovacího automatu na dopouštění vody</t>
  </si>
  <si>
    <t>-656676469</t>
  </si>
  <si>
    <t>722174001R</t>
  </si>
  <si>
    <t>D+M Potrubí vodovodní plastové PPR svar polyfúze PN 16 D 16x2,2 mm</t>
  </si>
  <si>
    <t>1004981978</t>
  </si>
  <si>
    <t>722174003R</t>
  </si>
  <si>
    <t>D+M Potrubí vodovodní plastové PPR svar polyfúze PN 16 D 25x3,5 mm</t>
  </si>
  <si>
    <t>-2078225380</t>
  </si>
  <si>
    <t>722181231R</t>
  </si>
  <si>
    <t>D+M tepelná izolace Tubex PPR16/síla 10mm</t>
  </si>
  <si>
    <t>675695096</t>
  </si>
  <si>
    <t>722181232R</t>
  </si>
  <si>
    <t>D+M tepelná izolace Tubex PPR25/síla 10mm</t>
  </si>
  <si>
    <t>-1662715115</t>
  </si>
  <si>
    <t>722232044R</t>
  </si>
  <si>
    <t>D+M kulový kohout DN20</t>
  </si>
  <si>
    <t>-365342796</t>
  </si>
  <si>
    <t>722232045R</t>
  </si>
  <si>
    <t>D+M kulový kohout DN25</t>
  </si>
  <si>
    <t>-1779814683</t>
  </si>
  <si>
    <t>722290215</t>
  </si>
  <si>
    <t>Zkouška těsnosti vodovodního potrubí hrdlového nebo přírubového DN do 100</t>
  </si>
  <si>
    <t>1308056006</t>
  </si>
  <si>
    <t>722290234</t>
  </si>
  <si>
    <t>Proplach a dezinfekce vodovodního potrubí DN do 80</t>
  </si>
  <si>
    <t>-374732097</t>
  </si>
  <si>
    <t>998722201</t>
  </si>
  <si>
    <t>Přesun hmot procentní pro vnitřní vodovod v objektech v do 6 m</t>
  </si>
  <si>
    <t>-991539064</t>
  </si>
  <si>
    <t>725</t>
  </si>
  <si>
    <t>Zdravotechnika - zařizovací předměty</t>
  </si>
  <si>
    <t>725211603R</t>
  </si>
  <si>
    <t>D+M Umyvadlo keramické bílé šířky 600 mm bez krytu na sifon připevněné na stěnu šrouby</t>
  </si>
  <si>
    <t>368059514</t>
  </si>
  <si>
    <t>725532101R</t>
  </si>
  <si>
    <t>D+M Elektrický ohřívač vody k umyvadlu; 230V; 3,5kW vč. baterie a napojení na potrubí studené vody</t>
  </si>
  <si>
    <t>1659942214</t>
  </si>
  <si>
    <t>725851325R</t>
  </si>
  <si>
    <t>D+M Umyvadlový sifon</t>
  </si>
  <si>
    <t>-709496787</t>
  </si>
  <si>
    <t>998725201</t>
  </si>
  <si>
    <t>Přesun hmot procentní pro zařizovací předměty v objektech v do 6 m</t>
  </si>
  <si>
    <t>400965327</t>
  </si>
  <si>
    <t>741</t>
  </si>
  <si>
    <t>Elektroinstalace - silnoproud</t>
  </si>
  <si>
    <t>741372111R</t>
  </si>
  <si>
    <t>Montáž svítidlo technické se zapojením vodičů</t>
  </si>
  <si>
    <t>2068512704</t>
  </si>
  <si>
    <t>34825010R</t>
  </si>
  <si>
    <t>svítidlo vestavné stropní panelové čtvercové/obdélníkové do 0,09m2 1600-2200lm</t>
  </si>
  <si>
    <t>-973409198</t>
  </si>
  <si>
    <t>741382111R</t>
  </si>
  <si>
    <t>Elektropřípojka pro elektrický ohřívač vody</t>
  </si>
  <si>
    <t>539921469</t>
  </si>
  <si>
    <t>998741201</t>
  </si>
  <si>
    <t>Přesun hmot procentní pro silnoproud v objektech v do 6 m</t>
  </si>
  <si>
    <t>-1604295827</t>
  </si>
  <si>
    <t>764</t>
  </si>
  <si>
    <t>Konstrukce klempířské</t>
  </si>
  <si>
    <t>764011624R</t>
  </si>
  <si>
    <t>D+M pozink. lemování při potrubí DN250mm; vnější rozměr lemování 250x250mm</t>
  </si>
  <si>
    <t>-2139424731</t>
  </si>
  <si>
    <t>764216606R</t>
  </si>
  <si>
    <t>D+M venkovní parapet, elox plech barva RAL dle fasády, šířka otvoru 1800mm; RŠ cca460mm</t>
  </si>
  <si>
    <t>-694369342</t>
  </si>
  <si>
    <t>998764201</t>
  </si>
  <si>
    <t>Přesun hmot pro konstrukce klempířské stanovený procentní sazbou (%) z ceny vodorovná dopravní vzdálenost do 50 m v objektech výšky do 6 m</t>
  </si>
  <si>
    <t>-1189270948</t>
  </si>
  <si>
    <t>766</t>
  </si>
  <si>
    <t>Konstrukce truhlářské</t>
  </si>
  <si>
    <t>766622133</t>
  </si>
  <si>
    <t>Montáž plastových oken plochy přes 1 m2 otevíravých v přes 2,5 m s rámem do zdiva</t>
  </si>
  <si>
    <t>-1084691147</t>
  </si>
  <si>
    <t>61110028R</t>
  </si>
  <si>
    <t xml:space="preserve">Okno plastové s kovovou výztuží, Izolační dvojsklo, dvoukřídlé - 2x otevíravé a sklopné, Bílé, součinitel prostupu tepla (sklo včetně rámu):U= 1,1 W/m2*K, řízená mikroventilace, 4 polohy kliky u obou křídel včetně 
Vnitřní parapet, deska z tvrzeného PVC, včetně ukončení bočních hran, Bílý hladký, - zatlačení do maltového lože; Rozměr: 200x1800mm
</t>
  </si>
  <si>
    <t>1054297381</t>
  </si>
  <si>
    <t>998766201</t>
  </si>
  <si>
    <t>Přesun hmot pro konstrukce truhlářské stanovený procentní sazbou (%) z ceny vodorovná dopravní vzdálenost do 50 m v objektech výšky do 6 m</t>
  </si>
  <si>
    <t>1714378722</t>
  </si>
  <si>
    <t>767</t>
  </si>
  <si>
    <t>Konstrukce zámečnické</t>
  </si>
  <si>
    <t>767640221R</t>
  </si>
  <si>
    <t>Montáž venkovních dvoukřídlých vrat</t>
  </si>
  <si>
    <t>-1837026010</t>
  </si>
  <si>
    <t>55341920R</t>
  </si>
  <si>
    <t>Venkovní vrata dvoukřídlá, hliníková konstrukce rámu, výplň z tepelně izolovaných sendvičových panelů, rozměr 2,5x2,1m, barva šedá RAL dle fasády</t>
  </si>
  <si>
    <t>-98587496</t>
  </si>
  <si>
    <t>998767201</t>
  </si>
  <si>
    <t>Přesun hmot pro zámečnické konstrukce  stanovený procentní sazbou (%) z ceny vodorovná dopravní vzdálenost do 50 m v objektech výšky do 6 m</t>
  </si>
  <si>
    <t>-1879855523</t>
  </si>
  <si>
    <t>777</t>
  </si>
  <si>
    <t>Podlahy lité</t>
  </si>
  <si>
    <t>777131101R</t>
  </si>
  <si>
    <t>Penetrační epoxidový nátěr podkladu</t>
  </si>
  <si>
    <t>-823971190</t>
  </si>
  <si>
    <t>97,75</t>
  </si>
  <si>
    <t>777611121R</t>
  </si>
  <si>
    <t>Epoxidový nátěr na betonové podlahy s protiskluznou úpravou R12 a úpravou soklu do výšky 1m po obvodu kotelny</t>
  </si>
  <si>
    <t>1379849273</t>
  </si>
  <si>
    <t>777612205R</t>
  </si>
  <si>
    <t>Protiskluzná úprava epoxidového nátěru R12</t>
  </si>
  <si>
    <t>-464121408</t>
  </si>
  <si>
    <t>998777201</t>
  </si>
  <si>
    <t>Přesun hmot procentní pro podlahy lité v objektech v do 6 m</t>
  </si>
  <si>
    <t>1712421608</t>
  </si>
  <si>
    <t>784</t>
  </si>
  <si>
    <t>Dokončovací práce - malby a tapety</t>
  </si>
  <si>
    <t>784181101</t>
  </si>
  <si>
    <t>Základní akrylátová jednonásobná bezbarvá penetrace podkladu v místnostech v do 3,80 m; zdi a strop</t>
  </si>
  <si>
    <t>1069172336</t>
  </si>
  <si>
    <t>71,771</t>
  </si>
  <si>
    <t>784211101R</t>
  </si>
  <si>
    <t>Malba stěn, soklu a niky po průduchy otěruvzdorná, dvojnásobná, bílá</t>
  </si>
  <si>
    <t>514029444</t>
  </si>
  <si>
    <t>784211107R</t>
  </si>
  <si>
    <t>Malba stropu, dvojnásobná, bílá</t>
  </si>
  <si>
    <t>-1556298834</t>
  </si>
  <si>
    <t>O011</t>
  </si>
  <si>
    <t>Pomocný materiál pro zakrytí, plachty, folie atd.</t>
  </si>
  <si>
    <t>-1965477826</t>
  </si>
  <si>
    <t>101</t>
  </si>
  <si>
    <t>O012</t>
  </si>
  <si>
    <t>Mobilní lešení, pronájem týden</t>
  </si>
  <si>
    <t>1473862813</t>
  </si>
  <si>
    <t>04 - D 1.4.1 TECHNOLOGIE KOTELNY - ROZDĚLOVAČ 1</t>
  </si>
  <si>
    <t>1472197183</t>
  </si>
  <si>
    <t>6+16+4+12</t>
  </si>
  <si>
    <t>636177595</t>
  </si>
  <si>
    <t>-1544427968</t>
  </si>
  <si>
    <t>16*1,02 'Přepočtené koeficientem množství</t>
  </si>
  <si>
    <t>63154006</t>
  </si>
  <si>
    <t>pouzdro izolační potrubní z minerální vlny s Al fólií max. 250/100°C 35/20mm</t>
  </si>
  <si>
    <t>184241665</t>
  </si>
  <si>
    <t>4*1,02 'Přepočtené koeficientem množství</t>
  </si>
  <si>
    <t>63154014</t>
  </si>
  <si>
    <t>pouzdro izolační potrubní z minerální vlny s Al fólií max. 250/100°C 54/30mm</t>
  </si>
  <si>
    <t>-1060016886</t>
  </si>
  <si>
    <t>12*1,02 'Přepočtené koeficientem množství</t>
  </si>
  <si>
    <t>1653226047</t>
  </si>
  <si>
    <t>1769244547</t>
  </si>
  <si>
    <t>8*1,02 'Přepočtené koeficientem množství</t>
  </si>
  <si>
    <t>181623130</t>
  </si>
  <si>
    <t>732110813</t>
  </si>
  <si>
    <t>Demontáž těles rozdělovačů a sběračů  přes 200 do DN 300</t>
  </si>
  <si>
    <t>607156384</t>
  </si>
  <si>
    <t>2*3</t>
  </si>
  <si>
    <t>732890801</t>
  </si>
  <si>
    <t>Přesun demontovaných strojoven vodorovně 100 m v objektech v do 6 m</t>
  </si>
  <si>
    <t>2039758976</t>
  </si>
  <si>
    <t>Demontáž potrubí ocelového hladkého D přes 89 do 133</t>
  </si>
  <si>
    <t>2130037696</t>
  </si>
  <si>
    <t>733890801</t>
  </si>
  <si>
    <t>Přemístění potrubí demontovaného vodorovně do 100 m v objektech v do 6 m</t>
  </si>
  <si>
    <t>-185012675</t>
  </si>
  <si>
    <t>932725006</t>
  </si>
  <si>
    <t>734890801</t>
  </si>
  <si>
    <t>Přemístění demontovaných armatur vodorovně do 100 m v objektech v do 6 m</t>
  </si>
  <si>
    <t>-216794177</t>
  </si>
  <si>
    <t>741001R</t>
  </si>
  <si>
    <t>Demontáž rozvaděč MaR včetně kabelů a čidel</t>
  </si>
  <si>
    <t>1874672701</t>
  </si>
  <si>
    <t>732111139R</t>
  </si>
  <si>
    <t>Montáž kombi rozdělovače</t>
  </si>
  <si>
    <t>1465685370</t>
  </si>
  <si>
    <t>S735KRM200I</t>
  </si>
  <si>
    <t>Kombinovaný rozdělovač modul 200 dle projektu, viz. výkres D.1.4.1.b-106 včetně PUR izolace 4 konzoly o výšce 400 mm</t>
  </si>
  <si>
    <t>1014064775</t>
  </si>
  <si>
    <t>732429212</t>
  </si>
  <si>
    <t>Montáž čerpadla oběhového mokroběžného závitového DN 25</t>
  </si>
  <si>
    <t>176627852</t>
  </si>
  <si>
    <t>S7352503</t>
  </si>
  <si>
    <t>Elektronické oběhové čerpadla, LED displej, ukazatel průtoků, výšky, charakteristiky a příkonu DN25, PN10, 1075 l/h, h=3m, proporcionální tlak, 230V, 0,95A, 0,135 kW, závit 6/4", rozsah 0,5-6m</t>
  </si>
  <si>
    <t>-1858658244</t>
  </si>
  <si>
    <t>S7352515</t>
  </si>
  <si>
    <t>Elektronické oběhové čerpadla, LED displej, ukazatel průtoků, výšky, charakteristiky a příkonu DN25, PN10, 430 l/h, h=1,5m proporcionální tlak, 230V, 0,26A, 0,025kW, závit 6/4" , rozsah1-4m</t>
  </si>
  <si>
    <t>-1543230540</t>
  </si>
  <si>
    <t>S7322520</t>
  </si>
  <si>
    <t>Elektronické oběhové čerpadla, LED displej, ukazatel průtoků, výšky, charakteristiky a příkonu DN25, PN10, 500l/h, h=2m konstantní tlak, 230V, 0,26A, 0,025kW, závit 6/4", rozsah 1-4m</t>
  </si>
  <si>
    <t>-686600690</t>
  </si>
  <si>
    <t>732429215</t>
  </si>
  <si>
    <t>Montáž čerpadla oběhového mokroběžného závitového DN 32</t>
  </si>
  <si>
    <t>1869971959</t>
  </si>
  <si>
    <t>S73250</t>
  </si>
  <si>
    <t>Elektronické oběhové čerpadla, LED displej, ukazatel průtoků, výšky, charakteristiky a příkonu DN32, PN10, 1954 l/h, h=5m, proporcionální tlak, 230V, 1,05A, 0,16kW, závit 2", rozsah 0,5-10m</t>
  </si>
  <si>
    <t>-1557328870</t>
  </si>
  <si>
    <t>-2038408253</t>
  </si>
  <si>
    <t>S7324060</t>
  </si>
  <si>
    <t>Elektronické oběhové čerpadla, LED displej, ukazatel průtoků, výšky, charakteristiky a příkonu DN40, PN10, 4300 l/h, h=6m proporcionální tlak, 230V, 1,42A, 0,32kW, příruba DN40, rozsah 0,5-12m</t>
  </si>
  <si>
    <t>1330334658</t>
  </si>
  <si>
    <t>732429225</t>
  </si>
  <si>
    <t>Montáž čerpadla oběhového mokroběžného přírubového DN 50 jednodílné</t>
  </si>
  <si>
    <t>-1906625688</t>
  </si>
  <si>
    <t>S7325030</t>
  </si>
  <si>
    <t>Elektronické oběhové čerpadla, LED displej, ukazatel průtoků, výšky, charakteristiky a příkonu DN50, PN10,  14,5 m3/h, h=3m, proporcionální tlak, 230V, 0,39kW, 1,72A, příruby, rozsah 0,5-8m</t>
  </si>
  <si>
    <t>2086837022</t>
  </si>
  <si>
    <t>-817906612</t>
  </si>
  <si>
    <t>-1020019583</t>
  </si>
  <si>
    <t>-1617046707</t>
  </si>
  <si>
    <t>733111116R</t>
  </si>
  <si>
    <t>D+M Potrubí ocelové závitové černé bezešvé běžné v kotelnách nebo strojovnách DN 32</t>
  </si>
  <si>
    <t>-1835196617</t>
  </si>
  <si>
    <t>733111118R</t>
  </si>
  <si>
    <t>D+M Potrubí ocelové závitové černé bezešvé běžné v kotelnách nebo strojovnách DN 50</t>
  </si>
  <si>
    <t>282134251</t>
  </si>
  <si>
    <t>1958944239</t>
  </si>
  <si>
    <t>-94993705</t>
  </si>
  <si>
    <t>740176886</t>
  </si>
  <si>
    <t>765467028</t>
  </si>
  <si>
    <t>734109216R</t>
  </si>
  <si>
    <t>Montáž armatury přírubové se dvěma přírubami PN 16 DN 80  - stávající vyvažovací ventil</t>
  </si>
  <si>
    <t>-1369363427</t>
  </si>
  <si>
    <t>S734MV80</t>
  </si>
  <si>
    <t>Měřící vsuvky pro vyvažovací ventil DN 80, sada 2 ks, 1060291</t>
  </si>
  <si>
    <t>-1769446054</t>
  </si>
  <si>
    <t>734192317R</t>
  </si>
  <si>
    <t>D+M Mezipřírubová zpětná klapka včetně protipřírub těsnění a šroubů DN80</t>
  </si>
  <si>
    <t>-621824401</t>
  </si>
  <si>
    <t>734193116R</t>
  </si>
  <si>
    <t>D+M Uzavírací mezipřírubová klapka včetně protipřírub těsnění a šroubů DN80</t>
  </si>
  <si>
    <t>-554673976</t>
  </si>
  <si>
    <t>-1669409800</t>
  </si>
  <si>
    <t>734209115</t>
  </si>
  <si>
    <t>Montáž armatury závitové s dvěma závity G 1</t>
  </si>
  <si>
    <t>-149342823</t>
  </si>
  <si>
    <t>S734VV25</t>
  </si>
  <si>
    <t>Vyvažovací ventil závitový, PN20 mosazný s ametalu, s vypouštěním DN20, aretace nastavení DN25, Kvs 8,59</t>
  </si>
  <si>
    <t>1701687097</t>
  </si>
  <si>
    <t>734209116</t>
  </si>
  <si>
    <t>Montáž armatury závitové s dvěma závity G 5/4</t>
  </si>
  <si>
    <t>203108353</t>
  </si>
  <si>
    <t>S734VV32</t>
  </si>
  <si>
    <t>Vyvažovací ventil závitový, PN20 mosazný s ametalu, s vypouštěním DN20, aretace nastavení DN32, kvs 14,2</t>
  </si>
  <si>
    <t>340421203</t>
  </si>
  <si>
    <t>734209117</t>
  </si>
  <si>
    <t>Montáž armatury závitové s dvěma závity G 6/4</t>
  </si>
  <si>
    <t>1257321587</t>
  </si>
  <si>
    <t>S734VV40</t>
  </si>
  <si>
    <t>Vyvažovací ventil závitový, PN20 mosazný s ametalu, s vypouštěním DN20, aretace nastavení DN40, Kvs 19,3</t>
  </si>
  <si>
    <t>-604403827</t>
  </si>
  <si>
    <t>734209118</t>
  </si>
  <si>
    <t>Montáž armatury závitové s dvěma závity G 2</t>
  </si>
  <si>
    <t>-1255410253</t>
  </si>
  <si>
    <t>S73550242</t>
  </si>
  <si>
    <t>Kulový kohout DN 50 s pohonem 24V/2-bodové řízení ON/OFF</t>
  </si>
  <si>
    <t>1499093643</t>
  </si>
  <si>
    <t>734209124</t>
  </si>
  <si>
    <t>Montáž armatury závitové s třemi závity G 3/4</t>
  </si>
  <si>
    <t>-1095394278</t>
  </si>
  <si>
    <t>S7342004</t>
  </si>
  <si>
    <t>Třícestné ventily s pohonem 24VAC/řízení 0-10VDC DN 20, Kvs 4, vnější závit, 5,5mm, PN16</t>
  </si>
  <si>
    <t>1699203938</t>
  </si>
  <si>
    <t>734209125</t>
  </si>
  <si>
    <t>Montáž armatury závitové s třemi závity G 1</t>
  </si>
  <si>
    <t>-835890526</t>
  </si>
  <si>
    <t>S7342563</t>
  </si>
  <si>
    <t>Třícestné ventily s pohonem 24VAC/řízení 0-10VDC DN25, kvs 6,3, vnější závit, 5,5mm, PN16</t>
  </si>
  <si>
    <t>1524949211</t>
  </si>
  <si>
    <t>734209127</t>
  </si>
  <si>
    <t>Montáž armatury závitové s třemi závity G 6/4</t>
  </si>
  <si>
    <t>1984664670</t>
  </si>
  <si>
    <t>S7344025</t>
  </si>
  <si>
    <t>Třícestné ventily s pohonem 24VAC/řízení 0-10VDC DN40, Kvs 25, vnější závit, 5,5mm, PN16</t>
  </si>
  <si>
    <t>-2035821618</t>
  </si>
  <si>
    <t>734242414R</t>
  </si>
  <si>
    <t>D+M Zpětná klapka závitová pro vytápěcí soustavy s mosazným/nerezovým sedlem DN25</t>
  </si>
  <si>
    <t>-1589609106</t>
  </si>
  <si>
    <t>734242415R</t>
  </si>
  <si>
    <t>D+M Zpětná klapka závitová pro vytápěcí soustavy s mosazným/nerezovým sedlem DN32</t>
  </si>
  <si>
    <t>1615087203</t>
  </si>
  <si>
    <t>734242417R</t>
  </si>
  <si>
    <t>D+M Zpětná klapka závitová pro vytápěcí soustavy s mosazným/nerezovým sedlem DN50</t>
  </si>
  <si>
    <t>857512757</t>
  </si>
  <si>
    <t>-203866103</t>
  </si>
  <si>
    <t>-51613706</t>
  </si>
  <si>
    <t>734292716R</t>
  </si>
  <si>
    <t>D+M Kulový kohout s páčkou DN32</t>
  </si>
  <si>
    <t>935107295</t>
  </si>
  <si>
    <t>734292718R</t>
  </si>
  <si>
    <t>D+M Kulový kohout s páčkou DN50</t>
  </si>
  <si>
    <t>1736902157</t>
  </si>
  <si>
    <t>Přesun hmot procentní pro armatury v objektech v do 6 m</t>
  </si>
  <si>
    <t>-595791892</t>
  </si>
  <si>
    <t>Napuštění soustavy a odvzdušňování soustav</t>
  </si>
  <si>
    <t>973977635</t>
  </si>
  <si>
    <t>976996103</t>
  </si>
  <si>
    <t>-657151027</t>
  </si>
  <si>
    <t>Vypuštění soustavy a okruhů napojených na rozdělovač</t>
  </si>
  <si>
    <t>2081147265</t>
  </si>
  <si>
    <t>O013</t>
  </si>
  <si>
    <t>Hydraulické vyvážení soustavy, nastavení čerpadel, vystavení protokolu o vyvážení soustavy</t>
  </si>
  <si>
    <t>-1870766909</t>
  </si>
  <si>
    <t>05 - D 1.4.1 TECHNOLOGIE KOTELNY - ROZDĚLOVAČ 2</t>
  </si>
  <si>
    <t>312185176</t>
  </si>
  <si>
    <t>10+20+10+20</t>
  </si>
  <si>
    <t>1682596335</t>
  </si>
  <si>
    <t>-1878432402</t>
  </si>
  <si>
    <t>10*1,02 'Přepočtené koeficientem množství</t>
  </si>
  <si>
    <t>-260522063</t>
  </si>
  <si>
    <t>20*1,02 'Přepočtené koeficientem množství</t>
  </si>
  <si>
    <t>63154533</t>
  </si>
  <si>
    <t>pouzdro izolační potrubní z minerální vlny s Al fólií max. 250/100°C 42/30mm</t>
  </si>
  <si>
    <t>-92479826</t>
  </si>
  <si>
    <t>927822022</t>
  </si>
  <si>
    <t>1071060434</t>
  </si>
  <si>
    <t>-576623373</t>
  </si>
  <si>
    <t>Přesun hmot pro izolace tepelné stanovený procentní sazbou (%) z ceny vodorovná dopravní vzdálenost do 50 m v objektech výšky do 6 m</t>
  </si>
  <si>
    <t>-1343316436</t>
  </si>
  <si>
    <t>1540617795</t>
  </si>
  <si>
    <t>1620469406</t>
  </si>
  <si>
    <t>-1042882693</t>
  </si>
  <si>
    <t>-3108644</t>
  </si>
  <si>
    <t>682569096</t>
  </si>
  <si>
    <t>1900063771</t>
  </si>
  <si>
    <t>-953852185</t>
  </si>
  <si>
    <t>-248131421</t>
  </si>
  <si>
    <t>S735KRM250I</t>
  </si>
  <si>
    <t>Kombinovaný rozdělovač modul 250 dle projektu, viz. výkres D.1.4.1.b-106 včetně PUR izolace 4 konzoly o výšce 400 mm</t>
  </si>
  <si>
    <t>1594903645</t>
  </si>
  <si>
    <t>-1007147227</t>
  </si>
  <si>
    <t>S7322504</t>
  </si>
  <si>
    <t>Elektronické oběhové čerpadla, LED displej, ukazatel průtoků, výšky, charakteristiky a příkonu DN25, PN10, 1100 l/h, h=3m, proporcionální tlak, 230V, 0,95A, 0,135kW, závit 6/4", rozsah 1-6m</t>
  </si>
  <si>
    <t>515893153</t>
  </si>
  <si>
    <t>S7322502</t>
  </si>
  <si>
    <t>Elektronické oběhové čerpadla, LED displej, ukazatel průtoků, výšky, charakteristiky a příkonu DN25, PN10, 945 l/h, h=2m, proporcionální tlak, 230V, 0,95A, 0,135kW, závit 6/4", rozsah 1-6m</t>
  </si>
  <si>
    <t>565044509</t>
  </si>
  <si>
    <t>403461342</t>
  </si>
  <si>
    <t>1+1+1+1</t>
  </si>
  <si>
    <t>S732505</t>
  </si>
  <si>
    <t>Elektronické oběhové čerpadla, LED displej, ukazatel průtoků, výšky, charakteristiky a příkonu DN32, PN10, 2063 l/h, h=5m, proporcionální tlak, 230V, 1,2A, 0,275 kW, závit 2", rozsah 0,5-10m</t>
  </si>
  <si>
    <t>-2105071551</t>
  </si>
  <si>
    <t>S732506</t>
  </si>
  <si>
    <t>Elektronické oběhové čerpadla, LED displej, ukazatel průtoků, výšky, charakteristiky a příkonu DN32, PN10, 4514 l/h, h=4m proporcionální tlak, 230V, 1,2A, 0,275kW, závit 2" , rozsah 0,5-10m</t>
  </si>
  <si>
    <t>581808459</t>
  </si>
  <si>
    <t>S732507</t>
  </si>
  <si>
    <t>Elektronické oběhové čerpadla, LED displej, ukazatel průtoků, výšky, charakteristiky a příkonu DN32, PN10, 1805 l/h, h=4m, proporcionální tlak, 230V, 1,2A, 0,275kW, závit 2", rozsah 0,5-10m</t>
  </si>
  <si>
    <t>-912468611</t>
  </si>
  <si>
    <t>S732508</t>
  </si>
  <si>
    <t>Elektronické oběhové čerpadla, LED displej, ukazatel průtoků, výšky, charakteristiky a příkonu DN32, PN10, 3439 l/h, h=4m, proporcionální tlak, 230V, 1,2A, 0,275kW, závit 2", rozsah 0,5-10m</t>
  </si>
  <si>
    <t>-807854974</t>
  </si>
  <si>
    <t>Přesun hmot pro strojovny  stanovený procentní sazbou (%) z ceny vodorovná dopravní vzdálenost do 50 m v objektech výšky do 6 m</t>
  </si>
  <si>
    <t>972393052</t>
  </si>
  <si>
    <t>733124119R</t>
  </si>
  <si>
    <t>D+M kovaná redukce DN50/65</t>
  </si>
  <si>
    <t>-1451803053</t>
  </si>
  <si>
    <t>733124121R</t>
  </si>
  <si>
    <t>D+M kovaná redukce DN32/65</t>
  </si>
  <si>
    <t>1609571624</t>
  </si>
  <si>
    <t>733124127R</t>
  </si>
  <si>
    <t>D+M kovaná redukce DN50/125</t>
  </si>
  <si>
    <t>-575715203</t>
  </si>
  <si>
    <t>733130901R</t>
  </si>
  <si>
    <t>D+M Zátka mosazná DN 50</t>
  </si>
  <si>
    <t>-431875967</t>
  </si>
  <si>
    <t>-2099494081</t>
  </si>
  <si>
    <t>-1253412168</t>
  </si>
  <si>
    <t>1323429414</t>
  </si>
  <si>
    <t>733111117R</t>
  </si>
  <si>
    <t>D+M Potrubí ocelové závitové černé bezešvé běžné v kotelnách nebo strojovnách DN 40</t>
  </si>
  <si>
    <t>940179488</t>
  </si>
  <si>
    <t>-940889376</t>
  </si>
  <si>
    <t>630280123</t>
  </si>
  <si>
    <t>733190107</t>
  </si>
  <si>
    <t>Zkouška těsnosti potrubí ocelové závitové DN do 40</t>
  </si>
  <si>
    <t>-481672901</t>
  </si>
  <si>
    <t>1544128105</t>
  </si>
  <si>
    <t>-1125386721</t>
  </si>
  <si>
    <t>733191914</t>
  </si>
  <si>
    <t>Zaslepení potrubí ocelového závitového zavařením a skováním DN 20</t>
  </si>
  <si>
    <t>-2072914295</t>
  </si>
  <si>
    <t>379918822</t>
  </si>
  <si>
    <t>734163428R</t>
  </si>
  <si>
    <t>D+M Přírubový filtr PN6 s jmeným nerezovým sítkem DN80</t>
  </si>
  <si>
    <t>978804507</t>
  </si>
  <si>
    <t>972206776</t>
  </si>
  <si>
    <t>2134639859</t>
  </si>
  <si>
    <t>-2143208798</t>
  </si>
  <si>
    <t>-1647295918</t>
  </si>
  <si>
    <t>-583859881</t>
  </si>
  <si>
    <t>236604933</t>
  </si>
  <si>
    <t>1215526330</t>
  </si>
  <si>
    <t>1769828211</t>
  </si>
  <si>
    <t>S734VV50</t>
  </si>
  <si>
    <t>Vyvažovací ventil závitový, PN20 modazný s ametalu, s vypouštěním DN20, aretace nastavení DN50, Kvs 32,3</t>
  </si>
  <si>
    <t>-1980901239</t>
  </si>
  <si>
    <t>1708344662</t>
  </si>
  <si>
    <t>-1387942985</t>
  </si>
  <si>
    <t>1592795744</t>
  </si>
  <si>
    <t>2+1</t>
  </si>
  <si>
    <t>-1986311620</t>
  </si>
  <si>
    <t>S7342510</t>
  </si>
  <si>
    <t>Třícestné ventily s pohonem 24VAC/řízení 0-10VDC DN25,Kvs 10, vnější závit, 5,5mm, PN16</t>
  </si>
  <si>
    <t>-1962195194</t>
  </si>
  <si>
    <t>734209126</t>
  </si>
  <si>
    <t>Montáž armatury závitové s třemi závity G 5/4</t>
  </si>
  <si>
    <t>596550481</t>
  </si>
  <si>
    <t>S7343216</t>
  </si>
  <si>
    <t>Třícestné ventily s pohonem 24VAC/řízení 0-10VDC DN32, Kvs16, vnější závit, 5,5mm, PN16</t>
  </si>
  <si>
    <t>855055791</t>
  </si>
  <si>
    <t>1088196100</t>
  </si>
  <si>
    <t>-1092946571</t>
  </si>
  <si>
    <t>-1623244794</t>
  </si>
  <si>
    <t>734242416R</t>
  </si>
  <si>
    <t>D+M Zpětná klapka závitová pro vytápěcí soustavy s mosazným/nerezovým sedlem DN40</t>
  </si>
  <si>
    <t>2107815855</t>
  </si>
  <si>
    <t>-571330378</t>
  </si>
  <si>
    <t>1295130477</t>
  </si>
  <si>
    <t>734292714R</t>
  </si>
  <si>
    <t>D+M Kulový kohout s páčkou DN20</t>
  </si>
  <si>
    <t>-1265900990</t>
  </si>
  <si>
    <t>333592383</t>
  </si>
  <si>
    <t>-1726981555</t>
  </si>
  <si>
    <t>734292717R</t>
  </si>
  <si>
    <t>D+M Kulový kohout s páčkou DN40</t>
  </si>
  <si>
    <t>-1009557595</t>
  </si>
  <si>
    <t>-36362535</t>
  </si>
  <si>
    <t>734411124R</t>
  </si>
  <si>
    <t>D+M Teploměr 0-120°C</t>
  </si>
  <si>
    <t>1171044345</t>
  </si>
  <si>
    <t>734421102R</t>
  </si>
  <si>
    <t xml:space="preserve">D+M Manometr 0-400 kPa </t>
  </si>
  <si>
    <t>958193636</t>
  </si>
  <si>
    <t>-826684488</t>
  </si>
  <si>
    <t>1501757227</t>
  </si>
  <si>
    <t>1394995778</t>
  </si>
  <si>
    <t>-786145465</t>
  </si>
  <si>
    <t>1879177970</t>
  </si>
  <si>
    <t>2039755717</t>
  </si>
  <si>
    <t>1579281088</t>
  </si>
  <si>
    <t>06 - D 1.4.3 MĚŘENÍ A REGULACE - KOTELNA</t>
  </si>
  <si>
    <t xml:space="preserve">    742 - Elektroinstalace - MaR</t>
  </si>
  <si>
    <t>742</t>
  </si>
  <si>
    <t>Elektroinstalace - MaR</t>
  </si>
  <si>
    <t>R1</t>
  </si>
  <si>
    <t>MaR kotelna viz samostatný rozpočet</t>
  </si>
  <si>
    <t>-514790644</t>
  </si>
  <si>
    <t>07 - D 1.4.3 MĚŘENÍ A REGULACE - ROZDĚLOVAČ 2</t>
  </si>
  <si>
    <t xml:space="preserve">    742 - Elektroinstalace - MaR2</t>
  </si>
  <si>
    <t>Elektroinstalace - MaR2</t>
  </si>
  <si>
    <t>R2</t>
  </si>
  <si>
    <t>MaR rozdělovač 2 viz samostatný rozpočet</t>
  </si>
  <si>
    <t>-1370960536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</si>
</sst>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%20v&#253;m&#283;r%20-%20M&#283;&#345;en&#237;%20a%20regul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Polozky"/>
      <sheetName val="SO.01 02 Pol"/>
      <sheetName val="SO.01 06 Pol"/>
      <sheetName val="SO.01 10 Pol"/>
      <sheetName val="SO.01 10 P1"/>
      <sheetName val="Kotelna"/>
      <sheetName val="Rozdělovač 2"/>
    </sheetNames>
    <sheetDataSet>
      <sheetData sheetId="0"/>
      <sheetData sheetId="1"/>
      <sheetData sheetId="2"/>
      <sheetData sheetId="3"/>
      <sheetData sheetId="4"/>
      <sheetData sheetId="5">
        <row r="97">
          <cell r="G97">
            <v>520150</v>
          </cell>
        </row>
      </sheetData>
      <sheetData sheetId="6">
        <row r="84">
          <cell r="G84">
            <v>255645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2"/>
      <c r="AQ5" s="22"/>
      <c r="AR5" s="20"/>
      <c r="BE5" s="28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2"/>
      <c r="AQ6" s="22"/>
      <c r="AR6" s="20"/>
      <c r="BE6" s="28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4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4"/>
      <c r="BS13" s="17" t="s">
        <v>6</v>
      </c>
    </row>
    <row r="14" spans="2:71" ht="12.75">
      <c r="B14" s="21"/>
      <c r="C14" s="22"/>
      <c r="D14" s="22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4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4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4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4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4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4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4"/>
    </row>
    <row r="23" spans="2:57" s="1" customFormat="1" ht="16.5" customHeight="1">
      <c r="B23" s="21"/>
      <c r="C23" s="22"/>
      <c r="D23" s="22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2"/>
      <c r="AP23" s="22"/>
      <c r="AQ23" s="22"/>
      <c r="AR23" s="20"/>
      <c r="BE23" s="28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4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5">
        <f>ROUND(AG94,2)</f>
        <v>3977663.08</v>
      </c>
      <c r="AL26" s="276"/>
      <c r="AM26" s="276"/>
      <c r="AN26" s="276"/>
      <c r="AO26" s="276"/>
      <c r="AP26" s="36"/>
      <c r="AQ26" s="36"/>
      <c r="AR26" s="39"/>
      <c r="BE26" s="28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7" t="s">
        <v>35</v>
      </c>
      <c r="M28" s="277"/>
      <c r="N28" s="277"/>
      <c r="O28" s="277"/>
      <c r="P28" s="277"/>
      <c r="Q28" s="36"/>
      <c r="R28" s="36"/>
      <c r="S28" s="36"/>
      <c r="T28" s="36"/>
      <c r="U28" s="36"/>
      <c r="V28" s="36"/>
      <c r="W28" s="277" t="s">
        <v>36</v>
      </c>
      <c r="X28" s="277"/>
      <c r="Y28" s="277"/>
      <c r="Z28" s="277"/>
      <c r="AA28" s="277"/>
      <c r="AB28" s="277"/>
      <c r="AC28" s="277"/>
      <c r="AD28" s="277"/>
      <c r="AE28" s="277"/>
      <c r="AF28" s="36"/>
      <c r="AG28" s="36"/>
      <c r="AH28" s="36"/>
      <c r="AI28" s="36"/>
      <c r="AJ28" s="36"/>
      <c r="AK28" s="277" t="s">
        <v>37</v>
      </c>
      <c r="AL28" s="277"/>
      <c r="AM28" s="277"/>
      <c r="AN28" s="277"/>
      <c r="AO28" s="277"/>
      <c r="AP28" s="36"/>
      <c r="AQ28" s="36"/>
      <c r="AR28" s="39"/>
      <c r="BE28" s="284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71">
        <v>0.21</v>
      </c>
      <c r="M29" s="270"/>
      <c r="N29" s="270"/>
      <c r="O29" s="270"/>
      <c r="P29" s="270"/>
      <c r="Q29" s="41"/>
      <c r="R29" s="41"/>
      <c r="S29" s="41"/>
      <c r="T29" s="41"/>
      <c r="U29" s="41"/>
      <c r="V29" s="41"/>
      <c r="W29" s="269">
        <f>ROUND(AZ94,2)</f>
        <v>3977663.08</v>
      </c>
      <c r="X29" s="270"/>
      <c r="Y29" s="270"/>
      <c r="Z29" s="270"/>
      <c r="AA29" s="270"/>
      <c r="AB29" s="270"/>
      <c r="AC29" s="270"/>
      <c r="AD29" s="270"/>
      <c r="AE29" s="270"/>
      <c r="AF29" s="41"/>
      <c r="AG29" s="41"/>
      <c r="AH29" s="41"/>
      <c r="AI29" s="41"/>
      <c r="AJ29" s="41"/>
      <c r="AK29" s="269">
        <f>ROUND(AV94,2)</f>
        <v>835309.25</v>
      </c>
      <c r="AL29" s="270"/>
      <c r="AM29" s="270"/>
      <c r="AN29" s="270"/>
      <c r="AO29" s="270"/>
      <c r="AP29" s="41"/>
      <c r="AQ29" s="41"/>
      <c r="AR29" s="42"/>
      <c r="BE29" s="285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71">
        <v>0.15</v>
      </c>
      <c r="M30" s="270"/>
      <c r="N30" s="270"/>
      <c r="O30" s="270"/>
      <c r="P30" s="270"/>
      <c r="Q30" s="41"/>
      <c r="R30" s="41"/>
      <c r="S30" s="41"/>
      <c r="T30" s="41"/>
      <c r="U30" s="41"/>
      <c r="V30" s="41"/>
      <c r="W30" s="269">
        <f>ROUND(BA94,2)</f>
        <v>0</v>
      </c>
      <c r="X30" s="270"/>
      <c r="Y30" s="270"/>
      <c r="Z30" s="270"/>
      <c r="AA30" s="270"/>
      <c r="AB30" s="270"/>
      <c r="AC30" s="270"/>
      <c r="AD30" s="270"/>
      <c r="AE30" s="270"/>
      <c r="AF30" s="41"/>
      <c r="AG30" s="41"/>
      <c r="AH30" s="41"/>
      <c r="AI30" s="41"/>
      <c r="AJ30" s="41"/>
      <c r="AK30" s="269">
        <f>ROUND(AW94,2)</f>
        <v>0</v>
      </c>
      <c r="AL30" s="270"/>
      <c r="AM30" s="270"/>
      <c r="AN30" s="270"/>
      <c r="AO30" s="270"/>
      <c r="AP30" s="41"/>
      <c r="AQ30" s="41"/>
      <c r="AR30" s="42"/>
      <c r="BE30" s="285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71">
        <v>0.21</v>
      </c>
      <c r="M31" s="270"/>
      <c r="N31" s="270"/>
      <c r="O31" s="270"/>
      <c r="P31" s="270"/>
      <c r="Q31" s="41"/>
      <c r="R31" s="41"/>
      <c r="S31" s="41"/>
      <c r="T31" s="41"/>
      <c r="U31" s="41"/>
      <c r="V31" s="41"/>
      <c r="W31" s="269">
        <f>ROUND(BB94,2)</f>
        <v>0</v>
      </c>
      <c r="X31" s="270"/>
      <c r="Y31" s="270"/>
      <c r="Z31" s="270"/>
      <c r="AA31" s="270"/>
      <c r="AB31" s="270"/>
      <c r="AC31" s="270"/>
      <c r="AD31" s="270"/>
      <c r="AE31" s="270"/>
      <c r="AF31" s="41"/>
      <c r="AG31" s="41"/>
      <c r="AH31" s="41"/>
      <c r="AI31" s="41"/>
      <c r="AJ31" s="41"/>
      <c r="AK31" s="269">
        <v>0</v>
      </c>
      <c r="AL31" s="270"/>
      <c r="AM31" s="270"/>
      <c r="AN31" s="270"/>
      <c r="AO31" s="270"/>
      <c r="AP31" s="41"/>
      <c r="AQ31" s="41"/>
      <c r="AR31" s="42"/>
      <c r="BE31" s="285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71">
        <v>0.15</v>
      </c>
      <c r="M32" s="270"/>
      <c r="N32" s="270"/>
      <c r="O32" s="270"/>
      <c r="P32" s="270"/>
      <c r="Q32" s="41"/>
      <c r="R32" s="41"/>
      <c r="S32" s="41"/>
      <c r="T32" s="41"/>
      <c r="U32" s="41"/>
      <c r="V32" s="41"/>
      <c r="W32" s="269">
        <f>ROUND(BC94,2)</f>
        <v>0</v>
      </c>
      <c r="X32" s="270"/>
      <c r="Y32" s="270"/>
      <c r="Z32" s="270"/>
      <c r="AA32" s="270"/>
      <c r="AB32" s="270"/>
      <c r="AC32" s="270"/>
      <c r="AD32" s="270"/>
      <c r="AE32" s="270"/>
      <c r="AF32" s="41"/>
      <c r="AG32" s="41"/>
      <c r="AH32" s="41"/>
      <c r="AI32" s="41"/>
      <c r="AJ32" s="41"/>
      <c r="AK32" s="269">
        <v>0</v>
      </c>
      <c r="AL32" s="270"/>
      <c r="AM32" s="270"/>
      <c r="AN32" s="270"/>
      <c r="AO32" s="270"/>
      <c r="AP32" s="41"/>
      <c r="AQ32" s="41"/>
      <c r="AR32" s="42"/>
      <c r="BE32" s="285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71">
        <v>0</v>
      </c>
      <c r="M33" s="270"/>
      <c r="N33" s="270"/>
      <c r="O33" s="270"/>
      <c r="P33" s="270"/>
      <c r="Q33" s="41"/>
      <c r="R33" s="41"/>
      <c r="S33" s="41"/>
      <c r="T33" s="41"/>
      <c r="U33" s="41"/>
      <c r="V33" s="41"/>
      <c r="W33" s="269">
        <f>ROUND(BD94,2)</f>
        <v>0</v>
      </c>
      <c r="X33" s="270"/>
      <c r="Y33" s="270"/>
      <c r="Z33" s="270"/>
      <c r="AA33" s="270"/>
      <c r="AB33" s="270"/>
      <c r="AC33" s="270"/>
      <c r="AD33" s="270"/>
      <c r="AE33" s="270"/>
      <c r="AF33" s="41"/>
      <c r="AG33" s="41"/>
      <c r="AH33" s="41"/>
      <c r="AI33" s="41"/>
      <c r="AJ33" s="41"/>
      <c r="AK33" s="269">
        <v>0</v>
      </c>
      <c r="AL33" s="270"/>
      <c r="AM33" s="270"/>
      <c r="AN33" s="270"/>
      <c r="AO33" s="270"/>
      <c r="AP33" s="41"/>
      <c r="AQ33" s="41"/>
      <c r="AR33" s="42"/>
      <c r="BE33" s="28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4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82" t="s">
        <v>46</v>
      </c>
      <c r="Y35" s="280"/>
      <c r="Z35" s="280"/>
      <c r="AA35" s="280"/>
      <c r="AB35" s="280"/>
      <c r="AC35" s="45"/>
      <c r="AD35" s="45"/>
      <c r="AE35" s="45"/>
      <c r="AF35" s="45"/>
      <c r="AG35" s="45"/>
      <c r="AH35" s="45"/>
      <c r="AI35" s="45"/>
      <c r="AJ35" s="45"/>
      <c r="AK35" s="279">
        <f>SUM(AK26:AK33)</f>
        <v>4812972.33</v>
      </c>
      <c r="AL35" s="280"/>
      <c r="AM35" s="280"/>
      <c r="AN35" s="280"/>
      <c r="AO35" s="28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Ba22004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2" t="str">
        <f>K6</f>
        <v>kotelna_u2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Karviná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4" t="str">
        <f>IF(AN8="","",AN8)</f>
        <v>21. 4. 2022</v>
      </c>
      <c r="AN87" s="27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7" t="str">
        <f>IF(E17="","",E17)</f>
        <v xml:space="preserve"> </v>
      </c>
      <c r="AN89" s="258"/>
      <c r="AO89" s="258"/>
      <c r="AP89" s="258"/>
      <c r="AQ89" s="36"/>
      <c r="AR89" s="39"/>
      <c r="AS89" s="251" t="s">
        <v>54</v>
      </c>
      <c r="AT89" s="25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57" t="str">
        <f>IF(E20="","",E20)</f>
        <v xml:space="preserve"> </v>
      </c>
      <c r="AN90" s="258"/>
      <c r="AO90" s="258"/>
      <c r="AP90" s="258"/>
      <c r="AQ90" s="36"/>
      <c r="AR90" s="39"/>
      <c r="AS90" s="253"/>
      <c r="AT90" s="25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55"/>
      <c r="AT91" s="25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9" t="s">
        <v>55</v>
      </c>
      <c r="D92" s="260"/>
      <c r="E92" s="260"/>
      <c r="F92" s="260"/>
      <c r="G92" s="260"/>
      <c r="H92" s="73"/>
      <c r="I92" s="262" t="s">
        <v>56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1" t="s">
        <v>57</v>
      </c>
      <c r="AH92" s="260"/>
      <c r="AI92" s="260"/>
      <c r="AJ92" s="260"/>
      <c r="AK92" s="260"/>
      <c r="AL92" s="260"/>
      <c r="AM92" s="260"/>
      <c r="AN92" s="262" t="s">
        <v>58</v>
      </c>
      <c r="AO92" s="260"/>
      <c r="AP92" s="263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7">
        <f>ROUND(SUM(AG95:AG101),2)</f>
        <v>3977663.08</v>
      </c>
      <c r="AH94" s="267"/>
      <c r="AI94" s="267"/>
      <c r="AJ94" s="267"/>
      <c r="AK94" s="267"/>
      <c r="AL94" s="267"/>
      <c r="AM94" s="267"/>
      <c r="AN94" s="268">
        <f aca="true" t="shared" si="0" ref="AN94:AN101">SUM(AG94,AT94)</f>
        <v>4812972.33</v>
      </c>
      <c r="AO94" s="268"/>
      <c r="AP94" s="268"/>
      <c r="AQ94" s="85" t="s">
        <v>1</v>
      </c>
      <c r="AR94" s="86"/>
      <c r="AS94" s="87">
        <f>ROUND(SUM(AS95:AS101),2)</f>
        <v>0</v>
      </c>
      <c r="AT94" s="88">
        <f aca="true" t="shared" si="1" ref="AT94:AT101">ROUND(SUM(AV94:AW94),2)</f>
        <v>835309.25</v>
      </c>
      <c r="AU94" s="89">
        <f>ROUND(SUM(AU95:AU101),5)</f>
        <v>0</v>
      </c>
      <c r="AV94" s="88">
        <f>ROUND(AZ94*L29,2)</f>
        <v>835309.25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3977663.08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6.5" customHeight="1">
      <c r="A95" s="93" t="s">
        <v>78</v>
      </c>
      <c r="B95" s="94"/>
      <c r="C95" s="95"/>
      <c r="D95" s="264" t="s">
        <v>79</v>
      </c>
      <c r="E95" s="264"/>
      <c r="F95" s="264"/>
      <c r="G95" s="264"/>
      <c r="H95" s="264"/>
      <c r="I95" s="96"/>
      <c r="J95" s="264" t="s">
        <v>80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5">
        <f>'01 - D 1.4.2 PLYNOVOD'!J30</f>
        <v>75158.64</v>
      </c>
      <c r="AH95" s="266"/>
      <c r="AI95" s="266"/>
      <c r="AJ95" s="266"/>
      <c r="AK95" s="266"/>
      <c r="AL95" s="266"/>
      <c r="AM95" s="266"/>
      <c r="AN95" s="265">
        <f t="shared" si="0"/>
        <v>90941.95</v>
      </c>
      <c r="AO95" s="266"/>
      <c r="AP95" s="266"/>
      <c r="AQ95" s="97" t="s">
        <v>81</v>
      </c>
      <c r="AR95" s="98"/>
      <c r="AS95" s="99">
        <v>0</v>
      </c>
      <c r="AT95" s="100">
        <f t="shared" si="1"/>
        <v>15783.31</v>
      </c>
      <c r="AU95" s="101">
        <f>'01 - D 1.4.2 PLYNOVOD'!P120</f>
        <v>0</v>
      </c>
      <c r="AV95" s="100">
        <f>'01 - D 1.4.2 PLYNOVOD'!J33</f>
        <v>15783.31</v>
      </c>
      <c r="AW95" s="100">
        <f>'01 - D 1.4.2 PLYNOVOD'!J34</f>
        <v>0</v>
      </c>
      <c r="AX95" s="100">
        <f>'01 - D 1.4.2 PLYNOVOD'!J35</f>
        <v>0</v>
      </c>
      <c r="AY95" s="100">
        <f>'01 - D 1.4.2 PLYNOVOD'!J36</f>
        <v>0</v>
      </c>
      <c r="AZ95" s="100">
        <f>'01 - D 1.4.2 PLYNOVOD'!F33</f>
        <v>75158.64</v>
      </c>
      <c r="BA95" s="100">
        <f>'01 - D 1.4.2 PLYNOVOD'!F34</f>
        <v>0</v>
      </c>
      <c r="BB95" s="100">
        <f>'01 - D 1.4.2 PLYNOVOD'!F35</f>
        <v>0</v>
      </c>
      <c r="BC95" s="100">
        <f>'01 - D 1.4.2 PLYNOVOD'!F36</f>
        <v>0</v>
      </c>
      <c r="BD95" s="102">
        <f>'01 - D 1.4.2 PLYNOVOD'!F37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24.75" customHeight="1">
      <c r="A96" s="93" t="s">
        <v>78</v>
      </c>
      <c r="B96" s="94"/>
      <c r="C96" s="95"/>
      <c r="D96" s="264" t="s">
        <v>85</v>
      </c>
      <c r="E96" s="264"/>
      <c r="F96" s="264"/>
      <c r="G96" s="264"/>
      <c r="H96" s="264"/>
      <c r="I96" s="96"/>
      <c r="J96" s="264" t="s">
        <v>86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5">
        <f>'02 - D 1.4.1 TECHNOLOGIE ...'!J30</f>
        <v>1691824.11</v>
      </c>
      <c r="AH96" s="266"/>
      <c r="AI96" s="266"/>
      <c r="AJ96" s="266"/>
      <c r="AK96" s="266"/>
      <c r="AL96" s="266"/>
      <c r="AM96" s="266"/>
      <c r="AN96" s="265">
        <f t="shared" si="0"/>
        <v>2047107.1700000002</v>
      </c>
      <c r="AO96" s="266"/>
      <c r="AP96" s="266"/>
      <c r="AQ96" s="97" t="s">
        <v>81</v>
      </c>
      <c r="AR96" s="98"/>
      <c r="AS96" s="99">
        <v>0</v>
      </c>
      <c r="AT96" s="100">
        <f t="shared" si="1"/>
        <v>355283.06</v>
      </c>
      <c r="AU96" s="101">
        <f>'02 - D 1.4.1 TECHNOLOGIE ...'!P128</f>
        <v>0</v>
      </c>
      <c r="AV96" s="100">
        <f>'02 - D 1.4.1 TECHNOLOGIE ...'!J33</f>
        <v>355283.06</v>
      </c>
      <c r="AW96" s="100">
        <f>'02 - D 1.4.1 TECHNOLOGIE ...'!J34</f>
        <v>0</v>
      </c>
      <c r="AX96" s="100">
        <f>'02 - D 1.4.1 TECHNOLOGIE ...'!J35</f>
        <v>0</v>
      </c>
      <c r="AY96" s="100">
        <f>'02 - D 1.4.1 TECHNOLOGIE ...'!J36</f>
        <v>0</v>
      </c>
      <c r="AZ96" s="100">
        <f>'02 - D 1.4.1 TECHNOLOGIE ...'!F33</f>
        <v>1691824.11</v>
      </c>
      <c r="BA96" s="100">
        <f>'02 - D 1.4.1 TECHNOLOGIE ...'!F34</f>
        <v>0</v>
      </c>
      <c r="BB96" s="100">
        <f>'02 - D 1.4.1 TECHNOLOGIE ...'!F35</f>
        <v>0</v>
      </c>
      <c r="BC96" s="100">
        <f>'02 - D 1.4.1 TECHNOLOGIE ...'!F36</f>
        <v>0</v>
      </c>
      <c r="BD96" s="102">
        <f>'02 - D 1.4.1 TECHNOLOGIE ...'!F37</f>
        <v>0</v>
      </c>
      <c r="BT96" s="103" t="s">
        <v>82</v>
      </c>
      <c r="BV96" s="103" t="s">
        <v>76</v>
      </c>
      <c r="BW96" s="103" t="s">
        <v>87</v>
      </c>
      <c r="BX96" s="103" t="s">
        <v>5</v>
      </c>
      <c r="CL96" s="103" t="s">
        <v>1</v>
      </c>
      <c r="CM96" s="103" t="s">
        <v>84</v>
      </c>
    </row>
    <row r="97" spans="1:91" s="7" customFormat="1" ht="24.75" customHeight="1">
      <c r="A97" s="93" t="s">
        <v>78</v>
      </c>
      <c r="B97" s="94"/>
      <c r="C97" s="95"/>
      <c r="D97" s="264" t="s">
        <v>88</v>
      </c>
      <c r="E97" s="264"/>
      <c r="F97" s="264"/>
      <c r="G97" s="264"/>
      <c r="H97" s="264"/>
      <c r="I97" s="96"/>
      <c r="J97" s="264" t="s">
        <v>89</v>
      </c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5">
        <f>'03 - D 1.2 STAVEBNĚ TECHN...'!J30</f>
        <v>784490.51</v>
      </c>
      <c r="AH97" s="266"/>
      <c r="AI97" s="266"/>
      <c r="AJ97" s="266"/>
      <c r="AK97" s="266"/>
      <c r="AL97" s="266"/>
      <c r="AM97" s="266"/>
      <c r="AN97" s="265">
        <f t="shared" si="0"/>
        <v>949233.52</v>
      </c>
      <c r="AO97" s="266"/>
      <c r="AP97" s="266"/>
      <c r="AQ97" s="97" t="s">
        <v>81</v>
      </c>
      <c r="AR97" s="98"/>
      <c r="AS97" s="99">
        <v>0</v>
      </c>
      <c r="AT97" s="100">
        <f t="shared" si="1"/>
        <v>164743.01</v>
      </c>
      <c r="AU97" s="101">
        <f>'03 - D 1.2 STAVEBNĚ TECHN...'!P138</f>
        <v>0</v>
      </c>
      <c r="AV97" s="100">
        <f>'03 - D 1.2 STAVEBNĚ TECHN...'!J33</f>
        <v>164743.01</v>
      </c>
      <c r="AW97" s="100">
        <f>'03 - D 1.2 STAVEBNĚ TECHN...'!J34</f>
        <v>0</v>
      </c>
      <c r="AX97" s="100">
        <f>'03 - D 1.2 STAVEBNĚ TECHN...'!J35</f>
        <v>0</v>
      </c>
      <c r="AY97" s="100">
        <f>'03 - D 1.2 STAVEBNĚ TECHN...'!J36</f>
        <v>0</v>
      </c>
      <c r="AZ97" s="100">
        <f>'03 - D 1.2 STAVEBNĚ TECHN...'!F33</f>
        <v>784490.51</v>
      </c>
      <c r="BA97" s="100">
        <f>'03 - D 1.2 STAVEBNĚ TECHN...'!F34</f>
        <v>0</v>
      </c>
      <c r="BB97" s="100">
        <f>'03 - D 1.2 STAVEBNĚ TECHN...'!F35</f>
        <v>0</v>
      </c>
      <c r="BC97" s="100">
        <f>'03 - D 1.2 STAVEBNĚ TECHN...'!F36</f>
        <v>0</v>
      </c>
      <c r="BD97" s="102">
        <f>'03 - D 1.2 STAVEBNĚ TECHN...'!F37</f>
        <v>0</v>
      </c>
      <c r="BT97" s="103" t="s">
        <v>82</v>
      </c>
      <c r="BV97" s="103" t="s">
        <v>76</v>
      </c>
      <c r="BW97" s="103" t="s">
        <v>90</v>
      </c>
      <c r="BX97" s="103" t="s">
        <v>5</v>
      </c>
      <c r="CL97" s="103" t="s">
        <v>1</v>
      </c>
      <c r="CM97" s="103" t="s">
        <v>84</v>
      </c>
    </row>
    <row r="98" spans="1:91" s="7" customFormat="1" ht="24.75" customHeight="1">
      <c r="A98" s="93" t="s">
        <v>78</v>
      </c>
      <c r="B98" s="94"/>
      <c r="C98" s="95"/>
      <c r="D98" s="264" t="s">
        <v>91</v>
      </c>
      <c r="E98" s="264"/>
      <c r="F98" s="264"/>
      <c r="G98" s="264"/>
      <c r="H98" s="264"/>
      <c r="I98" s="96"/>
      <c r="J98" s="264" t="s">
        <v>92</v>
      </c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5">
        <f>'04 - D 1.4.1 TECHNOLOGIE ...'!J30</f>
        <v>279186.2</v>
      </c>
      <c r="AH98" s="266"/>
      <c r="AI98" s="266"/>
      <c r="AJ98" s="266"/>
      <c r="AK98" s="266"/>
      <c r="AL98" s="266"/>
      <c r="AM98" s="266"/>
      <c r="AN98" s="265">
        <f t="shared" si="0"/>
        <v>337815.3</v>
      </c>
      <c r="AO98" s="266"/>
      <c r="AP98" s="266"/>
      <c r="AQ98" s="97" t="s">
        <v>81</v>
      </c>
      <c r="AR98" s="98"/>
      <c r="AS98" s="99">
        <v>0</v>
      </c>
      <c r="AT98" s="100">
        <f t="shared" si="1"/>
        <v>58629.1</v>
      </c>
      <c r="AU98" s="101">
        <f>'04 - D 1.4.1 TECHNOLOGIE ...'!P123</f>
        <v>0</v>
      </c>
      <c r="AV98" s="100">
        <f>'04 - D 1.4.1 TECHNOLOGIE ...'!J33</f>
        <v>58629.1</v>
      </c>
      <c r="AW98" s="100">
        <f>'04 - D 1.4.1 TECHNOLOGIE ...'!J34</f>
        <v>0</v>
      </c>
      <c r="AX98" s="100">
        <f>'04 - D 1.4.1 TECHNOLOGIE ...'!J35</f>
        <v>0</v>
      </c>
      <c r="AY98" s="100">
        <f>'04 - D 1.4.1 TECHNOLOGIE ...'!J36</f>
        <v>0</v>
      </c>
      <c r="AZ98" s="100">
        <f>'04 - D 1.4.1 TECHNOLOGIE ...'!F33</f>
        <v>279186.2</v>
      </c>
      <c r="BA98" s="100">
        <f>'04 - D 1.4.1 TECHNOLOGIE ...'!F34</f>
        <v>0</v>
      </c>
      <c r="BB98" s="100">
        <f>'04 - D 1.4.1 TECHNOLOGIE ...'!F35</f>
        <v>0</v>
      </c>
      <c r="BC98" s="100">
        <f>'04 - D 1.4.1 TECHNOLOGIE ...'!F36</f>
        <v>0</v>
      </c>
      <c r="BD98" s="102">
        <f>'04 - D 1.4.1 TECHNOLOGIE ...'!F37</f>
        <v>0</v>
      </c>
      <c r="BT98" s="103" t="s">
        <v>82</v>
      </c>
      <c r="BV98" s="103" t="s">
        <v>76</v>
      </c>
      <c r="BW98" s="103" t="s">
        <v>93</v>
      </c>
      <c r="BX98" s="103" t="s">
        <v>5</v>
      </c>
      <c r="CL98" s="103" t="s">
        <v>1</v>
      </c>
      <c r="CM98" s="103" t="s">
        <v>84</v>
      </c>
    </row>
    <row r="99" spans="1:91" s="7" customFormat="1" ht="24.75" customHeight="1">
      <c r="A99" s="93" t="s">
        <v>78</v>
      </c>
      <c r="B99" s="94"/>
      <c r="C99" s="95"/>
      <c r="D99" s="264" t="s">
        <v>94</v>
      </c>
      <c r="E99" s="264"/>
      <c r="F99" s="264"/>
      <c r="G99" s="264"/>
      <c r="H99" s="264"/>
      <c r="I99" s="96"/>
      <c r="J99" s="264" t="s">
        <v>95</v>
      </c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5">
        <f>'05 - D 1.4.1 TECHNOLOGIE ...'!J30</f>
        <v>371208.62</v>
      </c>
      <c r="AH99" s="266"/>
      <c r="AI99" s="266"/>
      <c r="AJ99" s="266"/>
      <c r="AK99" s="266"/>
      <c r="AL99" s="266"/>
      <c r="AM99" s="266"/>
      <c r="AN99" s="265">
        <f t="shared" si="0"/>
        <v>449162.43</v>
      </c>
      <c r="AO99" s="266"/>
      <c r="AP99" s="266"/>
      <c r="AQ99" s="97" t="s">
        <v>81</v>
      </c>
      <c r="AR99" s="98"/>
      <c r="AS99" s="99">
        <v>0</v>
      </c>
      <c r="AT99" s="100">
        <f t="shared" si="1"/>
        <v>77953.81</v>
      </c>
      <c r="AU99" s="101">
        <f>'05 - D 1.4.1 TECHNOLOGIE ...'!P123</f>
        <v>0</v>
      </c>
      <c r="AV99" s="100">
        <f>'05 - D 1.4.1 TECHNOLOGIE ...'!J33</f>
        <v>77953.81</v>
      </c>
      <c r="AW99" s="100">
        <f>'05 - D 1.4.1 TECHNOLOGIE ...'!J34</f>
        <v>0</v>
      </c>
      <c r="AX99" s="100">
        <f>'05 - D 1.4.1 TECHNOLOGIE ...'!J35</f>
        <v>0</v>
      </c>
      <c r="AY99" s="100">
        <f>'05 - D 1.4.1 TECHNOLOGIE ...'!J36</f>
        <v>0</v>
      </c>
      <c r="AZ99" s="100">
        <f>'05 - D 1.4.1 TECHNOLOGIE ...'!F33</f>
        <v>371208.62</v>
      </c>
      <c r="BA99" s="100">
        <f>'05 - D 1.4.1 TECHNOLOGIE ...'!F34</f>
        <v>0</v>
      </c>
      <c r="BB99" s="100">
        <f>'05 - D 1.4.1 TECHNOLOGIE ...'!F35</f>
        <v>0</v>
      </c>
      <c r="BC99" s="100">
        <f>'05 - D 1.4.1 TECHNOLOGIE ...'!F36</f>
        <v>0</v>
      </c>
      <c r="BD99" s="102">
        <f>'05 - D 1.4.1 TECHNOLOGIE ...'!F37</f>
        <v>0</v>
      </c>
      <c r="BT99" s="103" t="s">
        <v>82</v>
      </c>
      <c r="BV99" s="103" t="s">
        <v>76</v>
      </c>
      <c r="BW99" s="103" t="s">
        <v>96</v>
      </c>
      <c r="BX99" s="103" t="s">
        <v>5</v>
      </c>
      <c r="CL99" s="103" t="s">
        <v>1</v>
      </c>
      <c r="CM99" s="103" t="s">
        <v>84</v>
      </c>
    </row>
    <row r="100" spans="1:91" s="7" customFormat="1" ht="24.75" customHeight="1">
      <c r="A100" s="93" t="s">
        <v>78</v>
      </c>
      <c r="B100" s="94"/>
      <c r="C100" s="95"/>
      <c r="D100" s="264" t="s">
        <v>97</v>
      </c>
      <c r="E100" s="264"/>
      <c r="F100" s="264"/>
      <c r="G100" s="264"/>
      <c r="H100" s="264"/>
      <c r="I100" s="96"/>
      <c r="J100" s="264" t="s">
        <v>98</v>
      </c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5">
        <f>'06 - D 1.4.3 MĚŘENÍ A REG...'!J30</f>
        <v>520150</v>
      </c>
      <c r="AH100" s="266"/>
      <c r="AI100" s="266"/>
      <c r="AJ100" s="266"/>
      <c r="AK100" s="266"/>
      <c r="AL100" s="266"/>
      <c r="AM100" s="266"/>
      <c r="AN100" s="265">
        <f t="shared" si="0"/>
        <v>629381.5</v>
      </c>
      <c r="AO100" s="266"/>
      <c r="AP100" s="266"/>
      <c r="AQ100" s="97" t="s">
        <v>81</v>
      </c>
      <c r="AR100" s="98"/>
      <c r="AS100" s="99">
        <v>0</v>
      </c>
      <c r="AT100" s="100">
        <f t="shared" si="1"/>
        <v>109231.5</v>
      </c>
      <c r="AU100" s="101">
        <f>'06 - D 1.4.3 MĚŘENÍ A REG...'!P118</f>
        <v>0</v>
      </c>
      <c r="AV100" s="100">
        <f>'06 - D 1.4.3 MĚŘENÍ A REG...'!J33</f>
        <v>109231.5</v>
      </c>
      <c r="AW100" s="100">
        <f>'06 - D 1.4.3 MĚŘENÍ A REG...'!J34</f>
        <v>0</v>
      </c>
      <c r="AX100" s="100">
        <f>'06 - D 1.4.3 MĚŘENÍ A REG...'!J35</f>
        <v>0</v>
      </c>
      <c r="AY100" s="100">
        <f>'06 - D 1.4.3 MĚŘENÍ A REG...'!J36</f>
        <v>0</v>
      </c>
      <c r="AZ100" s="100">
        <f>'06 - D 1.4.3 MĚŘENÍ A REG...'!F33</f>
        <v>520150</v>
      </c>
      <c r="BA100" s="100">
        <f>'06 - D 1.4.3 MĚŘENÍ A REG...'!F34</f>
        <v>0</v>
      </c>
      <c r="BB100" s="100">
        <f>'06 - D 1.4.3 MĚŘENÍ A REG...'!F35</f>
        <v>0</v>
      </c>
      <c r="BC100" s="100">
        <f>'06 - D 1.4.3 MĚŘENÍ A REG...'!F36</f>
        <v>0</v>
      </c>
      <c r="BD100" s="102">
        <f>'06 - D 1.4.3 MĚŘENÍ A REG...'!F37</f>
        <v>0</v>
      </c>
      <c r="BT100" s="103" t="s">
        <v>82</v>
      </c>
      <c r="BV100" s="103" t="s">
        <v>76</v>
      </c>
      <c r="BW100" s="103" t="s">
        <v>99</v>
      </c>
      <c r="BX100" s="103" t="s">
        <v>5</v>
      </c>
      <c r="CL100" s="103" t="s">
        <v>1</v>
      </c>
      <c r="CM100" s="103" t="s">
        <v>84</v>
      </c>
    </row>
    <row r="101" spans="1:91" s="7" customFormat="1" ht="24.75" customHeight="1">
      <c r="A101" s="93" t="s">
        <v>78</v>
      </c>
      <c r="B101" s="94"/>
      <c r="C101" s="95"/>
      <c r="D101" s="264" t="s">
        <v>100</v>
      </c>
      <c r="E101" s="264"/>
      <c r="F101" s="264"/>
      <c r="G101" s="264"/>
      <c r="H101" s="264"/>
      <c r="I101" s="96"/>
      <c r="J101" s="264" t="s">
        <v>101</v>
      </c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5">
        <f>'07 - D 1.4.3 MĚŘENÍ A REG...'!J30</f>
        <v>255645</v>
      </c>
      <c r="AH101" s="266"/>
      <c r="AI101" s="266"/>
      <c r="AJ101" s="266"/>
      <c r="AK101" s="266"/>
      <c r="AL101" s="266"/>
      <c r="AM101" s="266"/>
      <c r="AN101" s="265">
        <f t="shared" si="0"/>
        <v>309330.45</v>
      </c>
      <c r="AO101" s="266"/>
      <c r="AP101" s="266"/>
      <c r="AQ101" s="97" t="s">
        <v>81</v>
      </c>
      <c r="AR101" s="98"/>
      <c r="AS101" s="104">
        <v>0</v>
      </c>
      <c r="AT101" s="105">
        <f t="shared" si="1"/>
        <v>53685.45</v>
      </c>
      <c r="AU101" s="106">
        <f>'07 - D 1.4.3 MĚŘENÍ A REG...'!P118</f>
        <v>0</v>
      </c>
      <c r="AV101" s="105">
        <f>'07 - D 1.4.3 MĚŘENÍ A REG...'!J33</f>
        <v>53685.45</v>
      </c>
      <c r="AW101" s="105">
        <f>'07 - D 1.4.3 MĚŘENÍ A REG...'!J34</f>
        <v>0</v>
      </c>
      <c r="AX101" s="105">
        <f>'07 - D 1.4.3 MĚŘENÍ A REG...'!J35</f>
        <v>0</v>
      </c>
      <c r="AY101" s="105">
        <f>'07 - D 1.4.3 MĚŘENÍ A REG...'!J36</f>
        <v>0</v>
      </c>
      <c r="AZ101" s="105">
        <f>'07 - D 1.4.3 MĚŘENÍ A REG...'!F33</f>
        <v>255645</v>
      </c>
      <c r="BA101" s="105">
        <f>'07 - D 1.4.3 MĚŘENÍ A REG...'!F34</f>
        <v>0</v>
      </c>
      <c r="BB101" s="105">
        <f>'07 - D 1.4.3 MĚŘENÍ A REG...'!F35</f>
        <v>0</v>
      </c>
      <c r="BC101" s="105">
        <f>'07 - D 1.4.3 MĚŘENÍ A REG...'!F36</f>
        <v>0</v>
      </c>
      <c r="BD101" s="107">
        <f>'07 - D 1.4.3 MĚŘENÍ A REG...'!F37</f>
        <v>0</v>
      </c>
      <c r="BT101" s="103" t="s">
        <v>82</v>
      </c>
      <c r="BV101" s="103" t="s">
        <v>76</v>
      </c>
      <c r="BW101" s="103" t="s">
        <v>102</v>
      </c>
      <c r="BX101" s="103" t="s">
        <v>5</v>
      </c>
      <c r="CL101" s="103" t="s">
        <v>1</v>
      </c>
      <c r="CM101" s="103" t="s">
        <v>84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SavCNU0W4uFSG5ZDLFZlOgAV5lTMCRWXWR00f85wU3gXJOQJnVF5MFINT+f4ho4vBoD7kQhX0VfO4sEM6RiFOA==" saltValue="tgHayGH8y1JthrNhjw0wk5oj/dzz2LJYqYAVmqg4ELvjyJxSCi+dmFGlDHH+W9ACtXuIDs9LZ3ndHtEPJcWtKw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1 - D 1.4.2 PLYNOVOD'!C2" display="/"/>
    <hyperlink ref="A96" location="'02 - D 1.4.1 TECHNOLOGIE ...'!C2" display="/"/>
    <hyperlink ref="A97" location="'03 - D 1.2 STAVEBNĚ TECHN...'!C2" display="/"/>
    <hyperlink ref="A98" location="'04 - D 1.4.1 TECHNOLOGIE ...'!C2" display="/"/>
    <hyperlink ref="A99" location="'05 - D 1.4.1 TECHNOLOGIE ...'!C2" display="/"/>
    <hyperlink ref="A100" location="'06 - D 1.4.3 MĚŘENÍ A REG...'!C2" display="/"/>
    <hyperlink ref="A101" location="'07 - D 1.4.3 MĚŘENÍ A REG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workbookViewId="0" topLeftCell="A116">
      <selection activeCell="I138" sqref="I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105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ROUND(J120,2)</f>
        <v>75158.64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ROUND((SUM(BE120:BE150)),2)</f>
        <v>75158.64</v>
      </c>
      <c r="G33" s="34"/>
      <c r="H33" s="34"/>
      <c r="I33" s="124">
        <v>0.21</v>
      </c>
      <c r="J33" s="123">
        <f>ROUND(((SUM(BE120:BE150))*I33),2)</f>
        <v>15783.31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ROUND((SUM(BF120:BF150)),2)</f>
        <v>0</v>
      </c>
      <c r="G34" s="34"/>
      <c r="H34" s="34"/>
      <c r="I34" s="124">
        <v>0.15</v>
      </c>
      <c r="J34" s="123">
        <f>ROUND(((SUM(BF120:BF150))*I34),2)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ROUND((SUM(BG120:BG150)),2)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ROUND((SUM(BH120:BH150)),2)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ROUND((SUM(BI120:BI150)),2)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90941.95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01 - D 1.4.2 PLYNOVOD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J120</f>
        <v>75158.64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J121</f>
        <v>71612.64</v>
      </c>
      <c r="K97" s="148"/>
      <c r="L97" s="152"/>
    </row>
    <row r="98" spans="2:12" s="10" customFormat="1" ht="19.9" customHeight="1">
      <c r="B98" s="153"/>
      <c r="C98" s="154"/>
      <c r="D98" s="155" t="s">
        <v>112</v>
      </c>
      <c r="E98" s="156"/>
      <c r="F98" s="156"/>
      <c r="G98" s="156"/>
      <c r="H98" s="156"/>
      <c r="I98" s="156"/>
      <c r="J98" s="157">
        <f>J122</f>
        <v>67652.94</v>
      </c>
      <c r="K98" s="154"/>
      <c r="L98" s="158"/>
    </row>
    <row r="99" spans="2:12" s="10" customFormat="1" ht="19.9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J144</f>
        <v>3959.7</v>
      </c>
      <c r="K99" s="154"/>
      <c r="L99" s="158"/>
    </row>
    <row r="100" spans="2:12" s="9" customFormat="1" ht="24.95" customHeight="1">
      <c r="B100" s="147"/>
      <c r="C100" s="148"/>
      <c r="D100" s="149" t="s">
        <v>114</v>
      </c>
      <c r="E100" s="150"/>
      <c r="F100" s="150"/>
      <c r="G100" s="150"/>
      <c r="H100" s="150"/>
      <c r="I100" s="150"/>
      <c r="J100" s="151">
        <f>J149</f>
        <v>3546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115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3" t="str">
        <f>E7</f>
        <v>kotelna_u2</v>
      </c>
      <c r="F110" s="294"/>
      <c r="G110" s="294"/>
      <c r="H110" s="294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104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2" t="str">
        <f>E9</f>
        <v>01 - D 1.4.2 PLYNOVOD</v>
      </c>
      <c r="F112" s="292"/>
      <c r="G112" s="292"/>
      <c r="H112" s="292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21. 4. 2022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30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32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116</v>
      </c>
      <c r="D119" s="162" t="s">
        <v>59</v>
      </c>
      <c r="E119" s="162" t="s">
        <v>55</v>
      </c>
      <c r="F119" s="162" t="s">
        <v>56</v>
      </c>
      <c r="G119" s="162" t="s">
        <v>117</v>
      </c>
      <c r="H119" s="162" t="s">
        <v>118</v>
      </c>
      <c r="I119" s="162" t="s">
        <v>119</v>
      </c>
      <c r="J119" s="163" t="s">
        <v>108</v>
      </c>
      <c r="K119" s="164" t="s">
        <v>120</v>
      </c>
      <c r="L119" s="165"/>
      <c r="M119" s="75" t="s">
        <v>1</v>
      </c>
      <c r="N119" s="76" t="s">
        <v>38</v>
      </c>
      <c r="O119" s="76" t="s">
        <v>121</v>
      </c>
      <c r="P119" s="76" t="s">
        <v>122</v>
      </c>
      <c r="Q119" s="76" t="s">
        <v>123</v>
      </c>
      <c r="R119" s="76" t="s">
        <v>124</v>
      </c>
      <c r="S119" s="76" t="s">
        <v>125</v>
      </c>
      <c r="T119" s="77" t="s">
        <v>126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127</v>
      </c>
      <c r="D120" s="36"/>
      <c r="E120" s="36"/>
      <c r="F120" s="36"/>
      <c r="G120" s="36"/>
      <c r="H120" s="36"/>
      <c r="I120" s="36"/>
      <c r="J120" s="166">
        <f>BK120</f>
        <v>75158.64</v>
      </c>
      <c r="K120" s="36"/>
      <c r="L120" s="39"/>
      <c r="M120" s="78"/>
      <c r="N120" s="167"/>
      <c r="O120" s="79"/>
      <c r="P120" s="168">
        <f>P121+P149</f>
        <v>0</v>
      </c>
      <c r="Q120" s="79"/>
      <c r="R120" s="168">
        <f>R121+R149</f>
        <v>0.21172000000000002</v>
      </c>
      <c r="S120" s="79"/>
      <c r="T120" s="169">
        <f>T121+T149</f>
        <v>0.11361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110</v>
      </c>
      <c r="BK120" s="170">
        <f>BK121+BK149</f>
        <v>75158.64</v>
      </c>
    </row>
    <row r="121" spans="2:63" s="12" customFormat="1" ht="25.9" customHeight="1">
      <c r="B121" s="171"/>
      <c r="C121" s="172"/>
      <c r="D121" s="173" t="s">
        <v>73</v>
      </c>
      <c r="E121" s="174" t="s">
        <v>128</v>
      </c>
      <c r="F121" s="174" t="s">
        <v>129</v>
      </c>
      <c r="G121" s="172"/>
      <c r="H121" s="172"/>
      <c r="I121" s="175"/>
      <c r="J121" s="176">
        <f>BK121</f>
        <v>71612.64</v>
      </c>
      <c r="K121" s="172"/>
      <c r="L121" s="177"/>
      <c r="M121" s="178"/>
      <c r="N121" s="179"/>
      <c r="O121" s="179"/>
      <c r="P121" s="180">
        <f>P122+P144</f>
        <v>0</v>
      </c>
      <c r="Q121" s="179"/>
      <c r="R121" s="180">
        <f>R122+R144</f>
        <v>0.21172000000000002</v>
      </c>
      <c r="S121" s="179"/>
      <c r="T121" s="181">
        <f>T122+T144</f>
        <v>0.11361</v>
      </c>
      <c r="AR121" s="182" t="s">
        <v>84</v>
      </c>
      <c r="AT121" s="183" t="s">
        <v>73</v>
      </c>
      <c r="AU121" s="183" t="s">
        <v>74</v>
      </c>
      <c r="AY121" s="182" t="s">
        <v>130</v>
      </c>
      <c r="BK121" s="184">
        <f>BK122+BK144</f>
        <v>71612.64</v>
      </c>
    </row>
    <row r="122" spans="2:63" s="12" customFormat="1" ht="22.9" customHeight="1">
      <c r="B122" s="171"/>
      <c r="C122" s="172"/>
      <c r="D122" s="173" t="s">
        <v>73</v>
      </c>
      <c r="E122" s="185" t="s">
        <v>131</v>
      </c>
      <c r="F122" s="185" t="s">
        <v>132</v>
      </c>
      <c r="G122" s="172"/>
      <c r="H122" s="172"/>
      <c r="I122" s="175"/>
      <c r="J122" s="186">
        <f>BK122</f>
        <v>67652.94</v>
      </c>
      <c r="K122" s="172"/>
      <c r="L122" s="177"/>
      <c r="M122" s="178"/>
      <c r="N122" s="179"/>
      <c r="O122" s="179"/>
      <c r="P122" s="180">
        <f>SUM(P123:P143)</f>
        <v>0</v>
      </c>
      <c r="Q122" s="179"/>
      <c r="R122" s="180">
        <f>SUM(R123:R143)</f>
        <v>0.20582000000000003</v>
      </c>
      <c r="S122" s="179"/>
      <c r="T122" s="181">
        <f>SUM(T123:T143)</f>
        <v>0.11361</v>
      </c>
      <c r="AR122" s="182" t="s">
        <v>84</v>
      </c>
      <c r="AT122" s="183" t="s">
        <v>73</v>
      </c>
      <c r="AU122" s="183" t="s">
        <v>82</v>
      </c>
      <c r="AY122" s="182" t="s">
        <v>130</v>
      </c>
      <c r="BK122" s="184">
        <f>SUM(BK123:BK143)</f>
        <v>67652.94</v>
      </c>
    </row>
    <row r="123" spans="1:65" s="2" customFormat="1" ht="16.5" customHeight="1">
      <c r="A123" s="34"/>
      <c r="B123" s="35"/>
      <c r="C123" s="187" t="s">
        <v>82</v>
      </c>
      <c r="D123" s="187" t="s">
        <v>133</v>
      </c>
      <c r="E123" s="188" t="s">
        <v>134</v>
      </c>
      <c r="F123" s="189" t="s">
        <v>135</v>
      </c>
      <c r="G123" s="190" t="s">
        <v>136</v>
      </c>
      <c r="H123" s="191">
        <v>15</v>
      </c>
      <c r="I123" s="192">
        <v>303.774</v>
      </c>
      <c r="J123" s="193">
        <f aca="true" t="shared" si="0" ref="J123:J131">ROUND(I123*H123,2)</f>
        <v>4556.61</v>
      </c>
      <c r="K123" s="194"/>
      <c r="L123" s="39"/>
      <c r="M123" s="195" t="s">
        <v>1</v>
      </c>
      <c r="N123" s="196" t="s">
        <v>39</v>
      </c>
      <c r="O123" s="71"/>
      <c r="P123" s="197">
        <f aca="true" t="shared" si="1" ref="P123:P131">O123*H123</f>
        <v>0</v>
      </c>
      <c r="Q123" s="197">
        <v>0.00147</v>
      </c>
      <c r="R123" s="197">
        <f aca="true" t="shared" si="2" ref="R123:R131">Q123*H123</f>
        <v>0.02205</v>
      </c>
      <c r="S123" s="197">
        <v>0</v>
      </c>
      <c r="T123" s="198">
        <f aca="true" t="shared" si="3" ref="T123:T131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137</v>
      </c>
      <c r="AT123" s="199" t="s">
        <v>133</v>
      </c>
      <c r="AU123" s="199" t="s">
        <v>84</v>
      </c>
      <c r="AY123" s="17" t="s">
        <v>130</v>
      </c>
      <c r="BE123" s="200">
        <f aca="true" t="shared" si="4" ref="BE123:BE131">IF(N123="základní",J123,0)</f>
        <v>4556.61</v>
      </c>
      <c r="BF123" s="200">
        <f aca="true" t="shared" si="5" ref="BF123:BF131">IF(N123="snížená",J123,0)</f>
        <v>0</v>
      </c>
      <c r="BG123" s="200">
        <f aca="true" t="shared" si="6" ref="BG123:BG131">IF(N123="zákl. přenesená",J123,0)</f>
        <v>0</v>
      </c>
      <c r="BH123" s="200">
        <f aca="true" t="shared" si="7" ref="BH123:BH131">IF(N123="sníž. přenesená",J123,0)</f>
        <v>0</v>
      </c>
      <c r="BI123" s="200">
        <f aca="true" t="shared" si="8" ref="BI123:BI131">IF(N123="nulová",J123,0)</f>
        <v>0</v>
      </c>
      <c r="BJ123" s="17" t="s">
        <v>82</v>
      </c>
      <c r="BK123" s="200">
        <f aca="true" t="shared" si="9" ref="BK123:BK131">ROUND(I123*H123,2)</f>
        <v>4556.61</v>
      </c>
      <c r="BL123" s="17" t="s">
        <v>137</v>
      </c>
      <c r="BM123" s="199" t="s">
        <v>138</v>
      </c>
    </row>
    <row r="124" spans="1:65" s="2" customFormat="1" ht="16.5" customHeight="1">
      <c r="A124" s="34"/>
      <c r="B124" s="35"/>
      <c r="C124" s="187" t="s">
        <v>84</v>
      </c>
      <c r="D124" s="187" t="s">
        <v>133</v>
      </c>
      <c r="E124" s="188" t="s">
        <v>139</v>
      </c>
      <c r="F124" s="189" t="s">
        <v>140</v>
      </c>
      <c r="G124" s="190" t="s">
        <v>136</v>
      </c>
      <c r="H124" s="191">
        <v>14</v>
      </c>
      <c r="I124" s="192">
        <v>631.188</v>
      </c>
      <c r="J124" s="193">
        <f t="shared" si="0"/>
        <v>8836.63</v>
      </c>
      <c r="K124" s="194"/>
      <c r="L124" s="39"/>
      <c r="M124" s="195" t="s">
        <v>1</v>
      </c>
      <c r="N124" s="196" t="s">
        <v>39</v>
      </c>
      <c r="O124" s="71"/>
      <c r="P124" s="197">
        <f t="shared" si="1"/>
        <v>0</v>
      </c>
      <c r="Q124" s="197">
        <v>0.00493</v>
      </c>
      <c r="R124" s="197">
        <f t="shared" si="2"/>
        <v>0.06902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137</v>
      </c>
      <c r="AT124" s="199" t="s">
        <v>133</v>
      </c>
      <c r="AU124" s="199" t="s">
        <v>84</v>
      </c>
      <c r="AY124" s="17" t="s">
        <v>130</v>
      </c>
      <c r="BE124" s="200">
        <f t="shared" si="4"/>
        <v>8836.63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82</v>
      </c>
      <c r="BK124" s="200">
        <f t="shared" si="9"/>
        <v>8836.63</v>
      </c>
      <c r="BL124" s="17" t="s">
        <v>137</v>
      </c>
      <c r="BM124" s="199" t="s">
        <v>141</v>
      </c>
    </row>
    <row r="125" spans="1:65" s="2" customFormat="1" ht="16.5" customHeight="1">
      <c r="A125" s="34"/>
      <c r="B125" s="35"/>
      <c r="C125" s="187" t="s">
        <v>142</v>
      </c>
      <c r="D125" s="187" t="s">
        <v>133</v>
      </c>
      <c r="E125" s="188" t="s">
        <v>143</v>
      </c>
      <c r="F125" s="189" t="s">
        <v>144</v>
      </c>
      <c r="G125" s="190" t="s">
        <v>136</v>
      </c>
      <c r="H125" s="191">
        <v>5</v>
      </c>
      <c r="I125" s="192">
        <v>997.608</v>
      </c>
      <c r="J125" s="193">
        <f t="shared" si="0"/>
        <v>4988.04</v>
      </c>
      <c r="K125" s="194"/>
      <c r="L125" s="39"/>
      <c r="M125" s="195" t="s">
        <v>1</v>
      </c>
      <c r="N125" s="196" t="s">
        <v>39</v>
      </c>
      <c r="O125" s="71"/>
      <c r="P125" s="197">
        <f t="shared" si="1"/>
        <v>0</v>
      </c>
      <c r="Q125" s="197">
        <v>0.00888</v>
      </c>
      <c r="R125" s="197">
        <f t="shared" si="2"/>
        <v>0.0444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137</v>
      </c>
      <c r="AT125" s="199" t="s">
        <v>133</v>
      </c>
      <c r="AU125" s="199" t="s">
        <v>84</v>
      </c>
      <c r="AY125" s="17" t="s">
        <v>130</v>
      </c>
      <c r="BE125" s="200">
        <f t="shared" si="4"/>
        <v>4988.04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82</v>
      </c>
      <c r="BK125" s="200">
        <f t="shared" si="9"/>
        <v>4988.04</v>
      </c>
      <c r="BL125" s="17" t="s">
        <v>137</v>
      </c>
      <c r="BM125" s="199" t="s">
        <v>145</v>
      </c>
    </row>
    <row r="126" spans="1:65" s="2" customFormat="1" ht="16.5" customHeight="1">
      <c r="A126" s="34"/>
      <c r="B126" s="35"/>
      <c r="C126" s="187" t="s">
        <v>146</v>
      </c>
      <c r="D126" s="187" t="s">
        <v>133</v>
      </c>
      <c r="E126" s="188" t="s">
        <v>147</v>
      </c>
      <c r="F126" s="189" t="s">
        <v>148</v>
      </c>
      <c r="G126" s="190" t="s">
        <v>136</v>
      </c>
      <c r="H126" s="191">
        <v>2</v>
      </c>
      <c r="I126" s="192">
        <v>117.018</v>
      </c>
      <c r="J126" s="193">
        <f t="shared" si="0"/>
        <v>234.04</v>
      </c>
      <c r="K126" s="194"/>
      <c r="L126" s="39"/>
      <c r="M126" s="195" t="s">
        <v>1</v>
      </c>
      <c r="N126" s="196" t="s">
        <v>39</v>
      </c>
      <c r="O126" s="71"/>
      <c r="P126" s="197">
        <f t="shared" si="1"/>
        <v>0</v>
      </c>
      <c r="Q126" s="197">
        <v>0.00035</v>
      </c>
      <c r="R126" s="197">
        <f t="shared" si="2"/>
        <v>0.0007</v>
      </c>
      <c r="S126" s="197">
        <v>0.00981</v>
      </c>
      <c r="T126" s="198">
        <f t="shared" si="3"/>
        <v>0.01962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137</v>
      </c>
      <c r="AT126" s="199" t="s">
        <v>133</v>
      </c>
      <c r="AU126" s="199" t="s">
        <v>84</v>
      </c>
      <c r="AY126" s="17" t="s">
        <v>130</v>
      </c>
      <c r="BE126" s="200">
        <f t="shared" si="4"/>
        <v>234.04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82</v>
      </c>
      <c r="BK126" s="200">
        <f t="shared" si="9"/>
        <v>234.04</v>
      </c>
      <c r="BL126" s="17" t="s">
        <v>137</v>
      </c>
      <c r="BM126" s="199" t="s">
        <v>149</v>
      </c>
    </row>
    <row r="127" spans="1:65" s="2" customFormat="1" ht="16.5" customHeight="1">
      <c r="A127" s="34"/>
      <c r="B127" s="35"/>
      <c r="C127" s="187" t="s">
        <v>150</v>
      </c>
      <c r="D127" s="187" t="s">
        <v>133</v>
      </c>
      <c r="E127" s="188" t="s">
        <v>151</v>
      </c>
      <c r="F127" s="189" t="s">
        <v>152</v>
      </c>
      <c r="G127" s="190" t="s">
        <v>153</v>
      </c>
      <c r="H127" s="191">
        <v>3</v>
      </c>
      <c r="I127" s="192">
        <v>130.01999999999998</v>
      </c>
      <c r="J127" s="193">
        <f t="shared" si="0"/>
        <v>390.06</v>
      </c>
      <c r="K127" s="194"/>
      <c r="L127" s="39"/>
      <c r="M127" s="195" t="s">
        <v>1</v>
      </c>
      <c r="N127" s="196" t="s">
        <v>39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0.00513</v>
      </c>
      <c r="T127" s="198">
        <f t="shared" si="3"/>
        <v>0.015390000000000001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137</v>
      </c>
      <c r="AT127" s="199" t="s">
        <v>133</v>
      </c>
      <c r="AU127" s="199" t="s">
        <v>84</v>
      </c>
      <c r="AY127" s="17" t="s">
        <v>130</v>
      </c>
      <c r="BE127" s="200">
        <f t="shared" si="4"/>
        <v>390.06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82</v>
      </c>
      <c r="BK127" s="200">
        <f t="shared" si="9"/>
        <v>390.06</v>
      </c>
      <c r="BL127" s="17" t="s">
        <v>137</v>
      </c>
      <c r="BM127" s="199" t="s">
        <v>154</v>
      </c>
    </row>
    <row r="128" spans="1:65" s="2" customFormat="1" ht="16.5" customHeight="1">
      <c r="A128" s="34"/>
      <c r="B128" s="35"/>
      <c r="C128" s="187" t="s">
        <v>155</v>
      </c>
      <c r="D128" s="187" t="s">
        <v>133</v>
      </c>
      <c r="E128" s="188" t="s">
        <v>156</v>
      </c>
      <c r="F128" s="189" t="s">
        <v>157</v>
      </c>
      <c r="G128" s="190" t="s">
        <v>158</v>
      </c>
      <c r="H128" s="191">
        <v>3</v>
      </c>
      <c r="I128" s="192">
        <v>189.12</v>
      </c>
      <c r="J128" s="193">
        <f t="shared" si="0"/>
        <v>567.36</v>
      </c>
      <c r="K128" s="194"/>
      <c r="L128" s="39"/>
      <c r="M128" s="195" t="s">
        <v>1</v>
      </c>
      <c r="N128" s="196" t="s">
        <v>39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0.0262</v>
      </c>
      <c r="T128" s="198">
        <f t="shared" si="3"/>
        <v>0.0786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137</v>
      </c>
      <c r="AT128" s="199" t="s">
        <v>133</v>
      </c>
      <c r="AU128" s="199" t="s">
        <v>84</v>
      </c>
      <c r="AY128" s="17" t="s">
        <v>130</v>
      </c>
      <c r="BE128" s="200">
        <f t="shared" si="4"/>
        <v>567.36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82</v>
      </c>
      <c r="BK128" s="200">
        <f t="shared" si="9"/>
        <v>567.36</v>
      </c>
      <c r="BL128" s="17" t="s">
        <v>137</v>
      </c>
      <c r="BM128" s="199" t="s">
        <v>159</v>
      </c>
    </row>
    <row r="129" spans="1:65" s="2" customFormat="1" ht="21.75" customHeight="1">
      <c r="A129" s="34"/>
      <c r="B129" s="35"/>
      <c r="C129" s="187" t="s">
        <v>160</v>
      </c>
      <c r="D129" s="187" t="s">
        <v>133</v>
      </c>
      <c r="E129" s="188" t="s">
        <v>161</v>
      </c>
      <c r="F129" s="189" t="s">
        <v>162</v>
      </c>
      <c r="G129" s="190" t="s">
        <v>163</v>
      </c>
      <c r="H129" s="191">
        <v>3</v>
      </c>
      <c r="I129" s="192">
        <v>413.7</v>
      </c>
      <c r="J129" s="193">
        <f t="shared" si="0"/>
        <v>1241.1</v>
      </c>
      <c r="K129" s="194"/>
      <c r="L129" s="39"/>
      <c r="M129" s="195" t="s">
        <v>1</v>
      </c>
      <c r="N129" s="196" t="s">
        <v>39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137</v>
      </c>
      <c r="AT129" s="199" t="s">
        <v>133</v>
      </c>
      <c r="AU129" s="199" t="s">
        <v>84</v>
      </c>
      <c r="AY129" s="17" t="s">
        <v>130</v>
      </c>
      <c r="BE129" s="200">
        <f t="shared" si="4"/>
        <v>1241.1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82</v>
      </c>
      <c r="BK129" s="200">
        <f t="shared" si="9"/>
        <v>1241.1</v>
      </c>
      <c r="BL129" s="17" t="s">
        <v>137</v>
      </c>
      <c r="BM129" s="199" t="s">
        <v>164</v>
      </c>
    </row>
    <row r="130" spans="1:65" s="2" customFormat="1" ht="16.5" customHeight="1">
      <c r="A130" s="34"/>
      <c r="B130" s="35"/>
      <c r="C130" s="187" t="s">
        <v>165</v>
      </c>
      <c r="D130" s="187" t="s">
        <v>133</v>
      </c>
      <c r="E130" s="188" t="s">
        <v>166</v>
      </c>
      <c r="F130" s="189" t="s">
        <v>167</v>
      </c>
      <c r="G130" s="190" t="s">
        <v>163</v>
      </c>
      <c r="H130" s="191">
        <v>2</v>
      </c>
      <c r="I130" s="192">
        <v>29.549999999999997</v>
      </c>
      <c r="J130" s="193">
        <f t="shared" si="0"/>
        <v>59.1</v>
      </c>
      <c r="K130" s="194"/>
      <c r="L130" s="39"/>
      <c r="M130" s="195" t="s">
        <v>1</v>
      </c>
      <c r="N130" s="196" t="s">
        <v>39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137</v>
      </c>
      <c r="AT130" s="199" t="s">
        <v>133</v>
      </c>
      <c r="AU130" s="199" t="s">
        <v>84</v>
      </c>
      <c r="AY130" s="17" t="s">
        <v>130</v>
      </c>
      <c r="BE130" s="200">
        <f t="shared" si="4"/>
        <v>59.1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82</v>
      </c>
      <c r="BK130" s="200">
        <f t="shared" si="9"/>
        <v>59.1</v>
      </c>
      <c r="BL130" s="17" t="s">
        <v>137</v>
      </c>
      <c r="BM130" s="199" t="s">
        <v>168</v>
      </c>
    </row>
    <row r="131" spans="1:65" s="2" customFormat="1" ht="16.5" customHeight="1">
      <c r="A131" s="34"/>
      <c r="B131" s="35"/>
      <c r="C131" s="187" t="s">
        <v>169</v>
      </c>
      <c r="D131" s="187" t="s">
        <v>133</v>
      </c>
      <c r="E131" s="188" t="s">
        <v>170</v>
      </c>
      <c r="F131" s="189" t="s">
        <v>171</v>
      </c>
      <c r="G131" s="190" t="s">
        <v>136</v>
      </c>
      <c r="H131" s="191">
        <v>34</v>
      </c>
      <c r="I131" s="192">
        <v>37.824</v>
      </c>
      <c r="J131" s="193">
        <f t="shared" si="0"/>
        <v>1286.02</v>
      </c>
      <c r="K131" s="194"/>
      <c r="L131" s="39"/>
      <c r="M131" s="195" t="s">
        <v>1</v>
      </c>
      <c r="N131" s="196" t="s">
        <v>39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137</v>
      </c>
      <c r="AT131" s="199" t="s">
        <v>133</v>
      </c>
      <c r="AU131" s="199" t="s">
        <v>84</v>
      </c>
      <c r="AY131" s="17" t="s">
        <v>130</v>
      </c>
      <c r="BE131" s="200">
        <f t="shared" si="4"/>
        <v>1286.02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82</v>
      </c>
      <c r="BK131" s="200">
        <f t="shared" si="9"/>
        <v>1286.02</v>
      </c>
      <c r="BL131" s="17" t="s">
        <v>137</v>
      </c>
      <c r="BM131" s="199" t="s">
        <v>172</v>
      </c>
    </row>
    <row r="132" spans="2:51" s="13" customFormat="1" ht="12">
      <c r="B132" s="201"/>
      <c r="C132" s="202"/>
      <c r="D132" s="203" t="s">
        <v>173</v>
      </c>
      <c r="E132" s="204" t="s">
        <v>1</v>
      </c>
      <c r="F132" s="205" t="s">
        <v>174</v>
      </c>
      <c r="G132" s="202"/>
      <c r="H132" s="206">
        <v>34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173</v>
      </c>
      <c r="AU132" s="212" t="s">
        <v>84</v>
      </c>
      <c r="AV132" s="13" t="s">
        <v>84</v>
      </c>
      <c r="AW132" s="13" t="s">
        <v>31</v>
      </c>
      <c r="AX132" s="13" t="s">
        <v>82</v>
      </c>
      <c r="AY132" s="212" t="s">
        <v>130</v>
      </c>
    </row>
    <row r="133" spans="1:65" s="2" customFormat="1" ht="16.5" customHeight="1">
      <c r="A133" s="34"/>
      <c r="B133" s="35"/>
      <c r="C133" s="187" t="s">
        <v>175</v>
      </c>
      <c r="D133" s="187" t="s">
        <v>133</v>
      </c>
      <c r="E133" s="188" t="s">
        <v>176</v>
      </c>
      <c r="F133" s="189" t="s">
        <v>177</v>
      </c>
      <c r="G133" s="190" t="s">
        <v>136</v>
      </c>
      <c r="H133" s="191">
        <v>34</v>
      </c>
      <c r="I133" s="192">
        <v>31.913999999999998</v>
      </c>
      <c r="J133" s="193">
        <f aca="true" t="shared" si="10" ref="J133:J143">ROUND(I133*H133,2)</f>
        <v>1085.08</v>
      </c>
      <c r="K133" s="194"/>
      <c r="L133" s="39"/>
      <c r="M133" s="195" t="s">
        <v>1</v>
      </c>
      <c r="N133" s="196" t="s">
        <v>39</v>
      </c>
      <c r="O133" s="71"/>
      <c r="P133" s="197">
        <f aca="true" t="shared" si="11" ref="P133:P143">O133*H133</f>
        <v>0</v>
      </c>
      <c r="Q133" s="197">
        <v>0</v>
      </c>
      <c r="R133" s="197">
        <f aca="true" t="shared" si="12" ref="R133:R143">Q133*H133</f>
        <v>0</v>
      </c>
      <c r="S133" s="197">
        <v>0</v>
      </c>
      <c r="T133" s="198">
        <f aca="true" t="shared" si="13" ref="T133:T143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137</v>
      </c>
      <c r="AT133" s="199" t="s">
        <v>133</v>
      </c>
      <c r="AU133" s="199" t="s">
        <v>84</v>
      </c>
      <c r="AY133" s="17" t="s">
        <v>130</v>
      </c>
      <c r="BE133" s="200">
        <f aca="true" t="shared" si="14" ref="BE133:BE143">IF(N133="základní",J133,0)</f>
        <v>1085.08</v>
      </c>
      <c r="BF133" s="200">
        <f aca="true" t="shared" si="15" ref="BF133:BF143">IF(N133="snížená",J133,0)</f>
        <v>0</v>
      </c>
      <c r="BG133" s="200">
        <f aca="true" t="shared" si="16" ref="BG133:BG143">IF(N133="zákl. přenesená",J133,0)</f>
        <v>0</v>
      </c>
      <c r="BH133" s="200">
        <f aca="true" t="shared" si="17" ref="BH133:BH143">IF(N133="sníž. přenesená",J133,0)</f>
        <v>0</v>
      </c>
      <c r="BI133" s="200">
        <f aca="true" t="shared" si="18" ref="BI133:BI143">IF(N133="nulová",J133,0)</f>
        <v>0</v>
      </c>
      <c r="BJ133" s="17" t="s">
        <v>82</v>
      </c>
      <c r="BK133" s="200">
        <f aca="true" t="shared" si="19" ref="BK133:BK143">ROUND(I133*H133,2)</f>
        <v>1085.08</v>
      </c>
      <c r="BL133" s="17" t="s">
        <v>137</v>
      </c>
      <c r="BM133" s="199" t="s">
        <v>178</v>
      </c>
    </row>
    <row r="134" spans="1:65" s="2" customFormat="1" ht="24.2" customHeight="1">
      <c r="A134" s="34"/>
      <c r="B134" s="35"/>
      <c r="C134" s="187" t="s">
        <v>179</v>
      </c>
      <c r="D134" s="187" t="s">
        <v>133</v>
      </c>
      <c r="E134" s="188" t="s">
        <v>180</v>
      </c>
      <c r="F134" s="189" t="s">
        <v>181</v>
      </c>
      <c r="G134" s="190" t="s">
        <v>163</v>
      </c>
      <c r="H134" s="191">
        <v>3</v>
      </c>
      <c r="I134" s="192">
        <v>1891.1999999999998</v>
      </c>
      <c r="J134" s="193">
        <f t="shared" si="10"/>
        <v>5673.6</v>
      </c>
      <c r="K134" s="194"/>
      <c r="L134" s="39"/>
      <c r="M134" s="195" t="s">
        <v>1</v>
      </c>
      <c r="N134" s="196" t="s">
        <v>39</v>
      </c>
      <c r="O134" s="71"/>
      <c r="P134" s="197">
        <f t="shared" si="11"/>
        <v>0</v>
      </c>
      <c r="Q134" s="197">
        <v>0.00025</v>
      </c>
      <c r="R134" s="197">
        <f t="shared" si="12"/>
        <v>0.00075</v>
      </c>
      <c r="S134" s="197">
        <v>0</v>
      </c>
      <c r="T134" s="198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137</v>
      </c>
      <c r="AT134" s="199" t="s">
        <v>133</v>
      </c>
      <c r="AU134" s="199" t="s">
        <v>84</v>
      </c>
      <c r="AY134" s="17" t="s">
        <v>130</v>
      </c>
      <c r="BE134" s="200">
        <f t="shared" si="14"/>
        <v>5673.6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17" t="s">
        <v>82</v>
      </c>
      <c r="BK134" s="200">
        <f t="shared" si="19"/>
        <v>5673.6</v>
      </c>
      <c r="BL134" s="17" t="s">
        <v>137</v>
      </c>
      <c r="BM134" s="199" t="s">
        <v>182</v>
      </c>
    </row>
    <row r="135" spans="1:65" s="2" customFormat="1" ht="16.5" customHeight="1">
      <c r="A135" s="34"/>
      <c r="B135" s="35"/>
      <c r="C135" s="187" t="s">
        <v>183</v>
      </c>
      <c r="D135" s="187" t="s">
        <v>133</v>
      </c>
      <c r="E135" s="188" t="s">
        <v>184</v>
      </c>
      <c r="F135" s="189" t="s">
        <v>185</v>
      </c>
      <c r="G135" s="190" t="s">
        <v>186</v>
      </c>
      <c r="H135" s="191">
        <v>3</v>
      </c>
      <c r="I135" s="192">
        <v>2955</v>
      </c>
      <c r="J135" s="193">
        <f t="shared" si="10"/>
        <v>8865</v>
      </c>
      <c r="K135" s="194"/>
      <c r="L135" s="39"/>
      <c r="M135" s="195" t="s">
        <v>1</v>
      </c>
      <c r="N135" s="196" t="s">
        <v>39</v>
      </c>
      <c r="O135" s="71"/>
      <c r="P135" s="197">
        <f t="shared" si="11"/>
        <v>0</v>
      </c>
      <c r="Q135" s="197">
        <v>0.0168</v>
      </c>
      <c r="R135" s="197">
        <f t="shared" si="12"/>
        <v>0.0504</v>
      </c>
      <c r="S135" s="197">
        <v>0</v>
      </c>
      <c r="T135" s="198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137</v>
      </c>
      <c r="AT135" s="199" t="s">
        <v>133</v>
      </c>
      <c r="AU135" s="199" t="s">
        <v>84</v>
      </c>
      <c r="AY135" s="17" t="s">
        <v>130</v>
      </c>
      <c r="BE135" s="200">
        <f t="shared" si="14"/>
        <v>8865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17" t="s">
        <v>82</v>
      </c>
      <c r="BK135" s="200">
        <f t="shared" si="19"/>
        <v>8865</v>
      </c>
      <c r="BL135" s="17" t="s">
        <v>137</v>
      </c>
      <c r="BM135" s="199" t="s">
        <v>187</v>
      </c>
    </row>
    <row r="136" spans="1:65" s="2" customFormat="1" ht="24.2" customHeight="1">
      <c r="A136" s="34"/>
      <c r="B136" s="35"/>
      <c r="C136" s="187" t="s">
        <v>188</v>
      </c>
      <c r="D136" s="187" t="s">
        <v>133</v>
      </c>
      <c r="E136" s="188" t="s">
        <v>189</v>
      </c>
      <c r="F136" s="189" t="s">
        <v>190</v>
      </c>
      <c r="G136" s="190" t="s">
        <v>163</v>
      </c>
      <c r="H136" s="191">
        <v>1</v>
      </c>
      <c r="I136" s="192">
        <v>1304.9279999999999</v>
      </c>
      <c r="J136" s="193">
        <f t="shared" si="10"/>
        <v>1304.93</v>
      </c>
      <c r="K136" s="194"/>
      <c r="L136" s="39"/>
      <c r="M136" s="195" t="s">
        <v>1</v>
      </c>
      <c r="N136" s="196" t="s">
        <v>39</v>
      </c>
      <c r="O136" s="71"/>
      <c r="P136" s="197">
        <f t="shared" si="11"/>
        <v>0</v>
      </c>
      <c r="Q136" s="197">
        <v>0.00803</v>
      </c>
      <c r="R136" s="197">
        <f t="shared" si="12"/>
        <v>0.00803</v>
      </c>
      <c r="S136" s="197">
        <v>0</v>
      </c>
      <c r="T136" s="19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137</v>
      </c>
      <c r="AT136" s="199" t="s">
        <v>133</v>
      </c>
      <c r="AU136" s="199" t="s">
        <v>84</v>
      </c>
      <c r="AY136" s="17" t="s">
        <v>130</v>
      </c>
      <c r="BE136" s="200">
        <f t="shared" si="14"/>
        <v>1304.93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17" t="s">
        <v>82</v>
      </c>
      <c r="BK136" s="200">
        <f t="shared" si="19"/>
        <v>1304.93</v>
      </c>
      <c r="BL136" s="17" t="s">
        <v>137</v>
      </c>
      <c r="BM136" s="199" t="s">
        <v>191</v>
      </c>
    </row>
    <row r="137" spans="1:65" s="2" customFormat="1" ht="24.2" customHeight="1">
      <c r="A137" s="34"/>
      <c r="B137" s="35"/>
      <c r="C137" s="213" t="s">
        <v>192</v>
      </c>
      <c r="D137" s="213" t="s">
        <v>193</v>
      </c>
      <c r="E137" s="214" t="s">
        <v>194</v>
      </c>
      <c r="F137" s="215" t="s">
        <v>195</v>
      </c>
      <c r="G137" s="216" t="s">
        <v>186</v>
      </c>
      <c r="H137" s="217">
        <v>1</v>
      </c>
      <c r="I137" s="218">
        <v>22923.68</v>
      </c>
      <c r="J137" s="219">
        <f t="shared" si="10"/>
        <v>22923.68</v>
      </c>
      <c r="K137" s="220"/>
      <c r="L137" s="221"/>
      <c r="M137" s="222" t="s">
        <v>1</v>
      </c>
      <c r="N137" s="223" t="s">
        <v>39</v>
      </c>
      <c r="O137" s="71"/>
      <c r="P137" s="197">
        <f t="shared" si="11"/>
        <v>0</v>
      </c>
      <c r="Q137" s="197">
        <v>0</v>
      </c>
      <c r="R137" s="197">
        <f t="shared" si="12"/>
        <v>0</v>
      </c>
      <c r="S137" s="197">
        <v>0</v>
      </c>
      <c r="T137" s="19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196</v>
      </c>
      <c r="AT137" s="199" t="s">
        <v>193</v>
      </c>
      <c r="AU137" s="199" t="s">
        <v>84</v>
      </c>
      <c r="AY137" s="17" t="s">
        <v>130</v>
      </c>
      <c r="BE137" s="200">
        <f t="shared" si="14"/>
        <v>22923.68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17" t="s">
        <v>82</v>
      </c>
      <c r="BK137" s="200">
        <f t="shared" si="19"/>
        <v>22923.68</v>
      </c>
      <c r="BL137" s="17" t="s">
        <v>137</v>
      </c>
      <c r="BM137" s="199" t="s">
        <v>197</v>
      </c>
    </row>
    <row r="138" spans="1:65" s="2" customFormat="1" ht="24.2" customHeight="1">
      <c r="A138" s="34"/>
      <c r="B138" s="35"/>
      <c r="C138" s="187" t="s">
        <v>8</v>
      </c>
      <c r="D138" s="187" t="s">
        <v>133</v>
      </c>
      <c r="E138" s="188" t="s">
        <v>198</v>
      </c>
      <c r="F138" s="189" t="s">
        <v>199</v>
      </c>
      <c r="G138" s="190" t="s">
        <v>163</v>
      </c>
      <c r="H138" s="191">
        <v>3</v>
      </c>
      <c r="I138" s="192">
        <v>209.214</v>
      </c>
      <c r="J138" s="193">
        <f t="shared" si="10"/>
        <v>627.64</v>
      </c>
      <c r="K138" s="194"/>
      <c r="L138" s="39"/>
      <c r="M138" s="195" t="s">
        <v>1</v>
      </c>
      <c r="N138" s="196" t="s">
        <v>39</v>
      </c>
      <c r="O138" s="71"/>
      <c r="P138" s="197">
        <f t="shared" si="11"/>
        <v>0</v>
      </c>
      <c r="Q138" s="197">
        <v>0.00018</v>
      </c>
      <c r="R138" s="197">
        <f t="shared" si="12"/>
        <v>0.00054</v>
      </c>
      <c r="S138" s="197">
        <v>0</v>
      </c>
      <c r="T138" s="19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137</v>
      </c>
      <c r="AT138" s="199" t="s">
        <v>133</v>
      </c>
      <c r="AU138" s="199" t="s">
        <v>84</v>
      </c>
      <c r="AY138" s="17" t="s">
        <v>130</v>
      </c>
      <c r="BE138" s="200">
        <f t="shared" si="14"/>
        <v>627.64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17" t="s">
        <v>82</v>
      </c>
      <c r="BK138" s="200">
        <f t="shared" si="19"/>
        <v>627.64</v>
      </c>
      <c r="BL138" s="17" t="s">
        <v>137</v>
      </c>
      <c r="BM138" s="199" t="s">
        <v>200</v>
      </c>
    </row>
    <row r="139" spans="1:65" s="2" customFormat="1" ht="16.5" customHeight="1">
      <c r="A139" s="34"/>
      <c r="B139" s="35"/>
      <c r="C139" s="187" t="s">
        <v>137</v>
      </c>
      <c r="D139" s="187" t="s">
        <v>133</v>
      </c>
      <c r="E139" s="188" t="s">
        <v>201</v>
      </c>
      <c r="F139" s="189" t="s">
        <v>202</v>
      </c>
      <c r="G139" s="190" t="s">
        <v>163</v>
      </c>
      <c r="H139" s="191">
        <v>6</v>
      </c>
      <c r="I139" s="192">
        <v>121.746</v>
      </c>
      <c r="J139" s="193">
        <f t="shared" si="10"/>
        <v>730.48</v>
      </c>
      <c r="K139" s="194"/>
      <c r="L139" s="39"/>
      <c r="M139" s="195" t="s">
        <v>1</v>
      </c>
      <c r="N139" s="196" t="s">
        <v>39</v>
      </c>
      <c r="O139" s="71"/>
      <c r="P139" s="197">
        <f t="shared" si="11"/>
        <v>0</v>
      </c>
      <c r="Q139" s="197">
        <v>0.00024</v>
      </c>
      <c r="R139" s="197">
        <f t="shared" si="12"/>
        <v>0.00144</v>
      </c>
      <c r="S139" s="197">
        <v>0</v>
      </c>
      <c r="T139" s="19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137</v>
      </c>
      <c r="AT139" s="199" t="s">
        <v>133</v>
      </c>
      <c r="AU139" s="199" t="s">
        <v>84</v>
      </c>
      <c r="AY139" s="17" t="s">
        <v>130</v>
      </c>
      <c r="BE139" s="200">
        <f t="shared" si="14"/>
        <v>730.48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7" t="s">
        <v>82</v>
      </c>
      <c r="BK139" s="200">
        <f t="shared" si="19"/>
        <v>730.48</v>
      </c>
      <c r="BL139" s="17" t="s">
        <v>137</v>
      </c>
      <c r="BM139" s="199" t="s">
        <v>203</v>
      </c>
    </row>
    <row r="140" spans="1:65" s="2" customFormat="1" ht="16.5" customHeight="1">
      <c r="A140" s="34"/>
      <c r="B140" s="35"/>
      <c r="C140" s="187" t="s">
        <v>204</v>
      </c>
      <c r="D140" s="187" t="s">
        <v>133</v>
      </c>
      <c r="E140" s="188" t="s">
        <v>205</v>
      </c>
      <c r="F140" s="189" t="s">
        <v>206</v>
      </c>
      <c r="G140" s="190" t="s">
        <v>163</v>
      </c>
      <c r="H140" s="191">
        <v>3</v>
      </c>
      <c r="I140" s="192">
        <v>939.6899999999999</v>
      </c>
      <c r="J140" s="193">
        <f t="shared" si="10"/>
        <v>2819.07</v>
      </c>
      <c r="K140" s="194"/>
      <c r="L140" s="39"/>
      <c r="M140" s="195" t="s">
        <v>1</v>
      </c>
      <c r="N140" s="196" t="s">
        <v>39</v>
      </c>
      <c r="O140" s="71"/>
      <c r="P140" s="197">
        <f t="shared" si="11"/>
        <v>0</v>
      </c>
      <c r="Q140" s="197">
        <v>0.00208</v>
      </c>
      <c r="R140" s="197">
        <f t="shared" si="12"/>
        <v>0.006239999999999999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137</v>
      </c>
      <c r="AT140" s="199" t="s">
        <v>133</v>
      </c>
      <c r="AU140" s="199" t="s">
        <v>84</v>
      </c>
      <c r="AY140" s="17" t="s">
        <v>130</v>
      </c>
      <c r="BE140" s="200">
        <f t="shared" si="14"/>
        <v>2819.07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82</v>
      </c>
      <c r="BK140" s="200">
        <f t="shared" si="19"/>
        <v>2819.07</v>
      </c>
      <c r="BL140" s="17" t="s">
        <v>137</v>
      </c>
      <c r="BM140" s="199" t="s">
        <v>207</v>
      </c>
    </row>
    <row r="141" spans="1:65" s="2" customFormat="1" ht="24.2" customHeight="1">
      <c r="A141" s="34"/>
      <c r="B141" s="35"/>
      <c r="C141" s="187" t="s">
        <v>208</v>
      </c>
      <c r="D141" s="187" t="s">
        <v>133</v>
      </c>
      <c r="E141" s="188" t="s">
        <v>209</v>
      </c>
      <c r="F141" s="189" t="s">
        <v>210</v>
      </c>
      <c r="G141" s="190" t="s">
        <v>211</v>
      </c>
      <c r="H141" s="191">
        <v>0.114</v>
      </c>
      <c r="I141" s="192">
        <v>1182</v>
      </c>
      <c r="J141" s="193">
        <f t="shared" si="10"/>
        <v>134.75</v>
      </c>
      <c r="K141" s="194"/>
      <c r="L141" s="39"/>
      <c r="M141" s="195" t="s">
        <v>1</v>
      </c>
      <c r="N141" s="196" t="s">
        <v>39</v>
      </c>
      <c r="O141" s="71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137</v>
      </c>
      <c r="AT141" s="199" t="s">
        <v>133</v>
      </c>
      <c r="AU141" s="199" t="s">
        <v>84</v>
      </c>
      <c r="AY141" s="17" t="s">
        <v>130</v>
      </c>
      <c r="BE141" s="200">
        <f t="shared" si="14"/>
        <v>134.75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82</v>
      </c>
      <c r="BK141" s="200">
        <f t="shared" si="19"/>
        <v>134.75</v>
      </c>
      <c r="BL141" s="17" t="s">
        <v>137</v>
      </c>
      <c r="BM141" s="199" t="s">
        <v>212</v>
      </c>
    </row>
    <row r="142" spans="1:65" s="2" customFormat="1" ht="16.5" customHeight="1">
      <c r="A142" s="34"/>
      <c r="B142" s="35"/>
      <c r="C142" s="187" t="s">
        <v>213</v>
      </c>
      <c r="D142" s="187" t="s">
        <v>133</v>
      </c>
      <c r="E142" s="188" t="s">
        <v>214</v>
      </c>
      <c r="F142" s="189" t="s">
        <v>215</v>
      </c>
      <c r="G142" s="190" t="s">
        <v>163</v>
      </c>
      <c r="H142" s="191">
        <v>3</v>
      </c>
      <c r="I142" s="192">
        <v>325.05</v>
      </c>
      <c r="J142" s="193">
        <f t="shared" si="10"/>
        <v>975.15</v>
      </c>
      <c r="K142" s="194"/>
      <c r="L142" s="39"/>
      <c r="M142" s="195" t="s">
        <v>1</v>
      </c>
      <c r="N142" s="196" t="s">
        <v>39</v>
      </c>
      <c r="O142" s="71"/>
      <c r="P142" s="197">
        <f t="shared" si="11"/>
        <v>0</v>
      </c>
      <c r="Q142" s="197">
        <v>0.00075</v>
      </c>
      <c r="R142" s="197">
        <f t="shared" si="12"/>
        <v>0.0022500000000000003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137</v>
      </c>
      <c r="AT142" s="199" t="s">
        <v>133</v>
      </c>
      <c r="AU142" s="199" t="s">
        <v>84</v>
      </c>
      <c r="AY142" s="17" t="s">
        <v>130</v>
      </c>
      <c r="BE142" s="200">
        <f t="shared" si="14"/>
        <v>975.15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82</v>
      </c>
      <c r="BK142" s="200">
        <f t="shared" si="19"/>
        <v>975.15</v>
      </c>
      <c r="BL142" s="17" t="s">
        <v>137</v>
      </c>
      <c r="BM142" s="199" t="s">
        <v>216</v>
      </c>
    </row>
    <row r="143" spans="1:65" s="2" customFormat="1" ht="24.2" customHeight="1">
      <c r="A143" s="34"/>
      <c r="B143" s="35"/>
      <c r="C143" s="187" t="s">
        <v>217</v>
      </c>
      <c r="D143" s="187" t="s">
        <v>133</v>
      </c>
      <c r="E143" s="188" t="s">
        <v>218</v>
      </c>
      <c r="F143" s="189" t="s">
        <v>219</v>
      </c>
      <c r="G143" s="190" t="s">
        <v>220</v>
      </c>
      <c r="H143" s="224">
        <v>3</v>
      </c>
      <c r="I143" s="192">
        <v>118.19999999999999</v>
      </c>
      <c r="J143" s="193">
        <f t="shared" si="10"/>
        <v>354.6</v>
      </c>
      <c r="K143" s="194"/>
      <c r="L143" s="39"/>
      <c r="M143" s="195" t="s">
        <v>1</v>
      </c>
      <c r="N143" s="196" t="s">
        <v>39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137</v>
      </c>
      <c r="AT143" s="199" t="s">
        <v>133</v>
      </c>
      <c r="AU143" s="199" t="s">
        <v>84</v>
      </c>
      <c r="AY143" s="17" t="s">
        <v>130</v>
      </c>
      <c r="BE143" s="200">
        <f t="shared" si="14"/>
        <v>354.6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82</v>
      </c>
      <c r="BK143" s="200">
        <f t="shared" si="19"/>
        <v>354.6</v>
      </c>
      <c r="BL143" s="17" t="s">
        <v>137</v>
      </c>
      <c r="BM143" s="199" t="s">
        <v>221</v>
      </c>
    </row>
    <row r="144" spans="2:63" s="12" customFormat="1" ht="22.9" customHeight="1">
      <c r="B144" s="171"/>
      <c r="C144" s="172"/>
      <c r="D144" s="173" t="s">
        <v>73</v>
      </c>
      <c r="E144" s="185" t="s">
        <v>222</v>
      </c>
      <c r="F144" s="185" t="s">
        <v>223</v>
      </c>
      <c r="G144" s="172"/>
      <c r="H144" s="172"/>
      <c r="I144" s="175"/>
      <c r="J144" s="186">
        <f>BK144</f>
        <v>3959.7</v>
      </c>
      <c r="K144" s="172"/>
      <c r="L144" s="177"/>
      <c r="M144" s="178"/>
      <c r="N144" s="179"/>
      <c r="O144" s="179"/>
      <c r="P144" s="180">
        <f>SUM(P145:P148)</f>
        <v>0</v>
      </c>
      <c r="Q144" s="179"/>
      <c r="R144" s="180">
        <f>SUM(R145:R148)</f>
        <v>0.0059</v>
      </c>
      <c r="S144" s="179"/>
      <c r="T144" s="181">
        <f>SUM(T145:T148)</f>
        <v>0</v>
      </c>
      <c r="AR144" s="182" t="s">
        <v>84</v>
      </c>
      <c r="AT144" s="183" t="s">
        <v>73</v>
      </c>
      <c r="AU144" s="183" t="s">
        <v>82</v>
      </c>
      <c r="AY144" s="182" t="s">
        <v>130</v>
      </c>
      <c r="BK144" s="184">
        <f>SUM(BK145:BK148)</f>
        <v>3959.7</v>
      </c>
    </row>
    <row r="145" spans="1:65" s="2" customFormat="1" ht="24.2" customHeight="1">
      <c r="A145" s="34"/>
      <c r="B145" s="35"/>
      <c r="C145" s="187" t="s">
        <v>7</v>
      </c>
      <c r="D145" s="187" t="s">
        <v>133</v>
      </c>
      <c r="E145" s="188" t="s">
        <v>224</v>
      </c>
      <c r="F145" s="189" t="s">
        <v>225</v>
      </c>
      <c r="G145" s="190" t="s">
        <v>163</v>
      </c>
      <c r="H145" s="191">
        <v>1</v>
      </c>
      <c r="I145" s="192">
        <v>650.1</v>
      </c>
      <c r="J145" s="193">
        <f>ROUND(I145*H145,2)</f>
        <v>650.1</v>
      </c>
      <c r="K145" s="194"/>
      <c r="L145" s="39"/>
      <c r="M145" s="195" t="s">
        <v>1</v>
      </c>
      <c r="N145" s="196" t="s">
        <v>39</v>
      </c>
      <c r="O145" s="71"/>
      <c r="P145" s="197">
        <f>O145*H145</f>
        <v>0</v>
      </c>
      <c r="Q145" s="197">
        <v>0.00188</v>
      </c>
      <c r="R145" s="197">
        <f>Q145*H145</f>
        <v>0.00188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137</v>
      </c>
      <c r="AT145" s="199" t="s">
        <v>133</v>
      </c>
      <c r="AU145" s="199" t="s">
        <v>84</v>
      </c>
      <c r="AY145" s="17" t="s">
        <v>130</v>
      </c>
      <c r="BE145" s="200">
        <f>IF(N145="základní",J145,0)</f>
        <v>650.1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82</v>
      </c>
      <c r="BK145" s="200">
        <f>ROUND(I145*H145,2)</f>
        <v>650.1</v>
      </c>
      <c r="BL145" s="17" t="s">
        <v>137</v>
      </c>
      <c r="BM145" s="199" t="s">
        <v>226</v>
      </c>
    </row>
    <row r="146" spans="1:65" s="2" customFormat="1" ht="24.2" customHeight="1">
      <c r="A146" s="34"/>
      <c r="B146" s="35"/>
      <c r="C146" s="187" t="s">
        <v>227</v>
      </c>
      <c r="D146" s="187" t="s">
        <v>133</v>
      </c>
      <c r="E146" s="188" t="s">
        <v>228</v>
      </c>
      <c r="F146" s="189" t="s">
        <v>229</v>
      </c>
      <c r="G146" s="190" t="s">
        <v>163</v>
      </c>
      <c r="H146" s="191">
        <v>1</v>
      </c>
      <c r="I146" s="192">
        <v>1122.8999999999999</v>
      </c>
      <c r="J146" s="193">
        <f>ROUND(I146*H146,2)</f>
        <v>1122.9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0.0038</v>
      </c>
      <c r="R146" s="197">
        <f>Q146*H146</f>
        <v>0.0038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137</v>
      </c>
      <c r="AT146" s="199" t="s">
        <v>133</v>
      </c>
      <c r="AU146" s="199" t="s">
        <v>84</v>
      </c>
      <c r="AY146" s="17" t="s">
        <v>130</v>
      </c>
      <c r="BE146" s="200">
        <f>IF(N146="základní",J146,0)</f>
        <v>1122.9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1122.9</v>
      </c>
      <c r="BL146" s="17" t="s">
        <v>137</v>
      </c>
      <c r="BM146" s="199" t="s">
        <v>230</v>
      </c>
    </row>
    <row r="147" spans="1:65" s="2" customFormat="1" ht="24.2" customHeight="1">
      <c r="A147" s="34"/>
      <c r="B147" s="35"/>
      <c r="C147" s="187" t="s">
        <v>231</v>
      </c>
      <c r="D147" s="187" t="s">
        <v>133</v>
      </c>
      <c r="E147" s="188" t="s">
        <v>232</v>
      </c>
      <c r="F147" s="189" t="s">
        <v>233</v>
      </c>
      <c r="G147" s="190" t="s">
        <v>163</v>
      </c>
      <c r="H147" s="191">
        <v>1</v>
      </c>
      <c r="I147" s="192">
        <v>886.5</v>
      </c>
      <c r="J147" s="193">
        <f>ROUND(I147*H147,2)</f>
        <v>886.5</v>
      </c>
      <c r="K147" s="194"/>
      <c r="L147" s="39"/>
      <c r="M147" s="195" t="s">
        <v>1</v>
      </c>
      <c r="N147" s="196" t="s">
        <v>39</v>
      </c>
      <c r="O147" s="71"/>
      <c r="P147" s="197">
        <f>O147*H147</f>
        <v>0</v>
      </c>
      <c r="Q147" s="197">
        <v>7E-05</v>
      </c>
      <c r="R147" s="197">
        <f>Q147*H147</f>
        <v>7E-05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137</v>
      </c>
      <c r="AT147" s="199" t="s">
        <v>133</v>
      </c>
      <c r="AU147" s="199" t="s">
        <v>84</v>
      </c>
      <c r="AY147" s="17" t="s">
        <v>130</v>
      </c>
      <c r="BE147" s="200">
        <f>IF(N147="základní",J147,0)</f>
        <v>886.5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82</v>
      </c>
      <c r="BK147" s="200">
        <f>ROUND(I147*H147,2)</f>
        <v>886.5</v>
      </c>
      <c r="BL147" s="17" t="s">
        <v>137</v>
      </c>
      <c r="BM147" s="199" t="s">
        <v>234</v>
      </c>
    </row>
    <row r="148" spans="1:65" s="2" customFormat="1" ht="24.2" customHeight="1">
      <c r="A148" s="34"/>
      <c r="B148" s="35"/>
      <c r="C148" s="187" t="s">
        <v>235</v>
      </c>
      <c r="D148" s="187" t="s">
        <v>133</v>
      </c>
      <c r="E148" s="188" t="s">
        <v>236</v>
      </c>
      <c r="F148" s="189" t="s">
        <v>237</v>
      </c>
      <c r="G148" s="190" t="s">
        <v>163</v>
      </c>
      <c r="H148" s="191">
        <v>1</v>
      </c>
      <c r="I148" s="192">
        <v>1300.2</v>
      </c>
      <c r="J148" s="193">
        <f>ROUND(I148*H148,2)</f>
        <v>1300.2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0.00015</v>
      </c>
      <c r="R148" s="197">
        <f>Q148*H148</f>
        <v>0.00015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137</v>
      </c>
      <c r="AT148" s="199" t="s">
        <v>133</v>
      </c>
      <c r="AU148" s="199" t="s">
        <v>84</v>
      </c>
      <c r="AY148" s="17" t="s">
        <v>130</v>
      </c>
      <c r="BE148" s="200">
        <f>IF(N148="základní",J148,0)</f>
        <v>1300.2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1300.2</v>
      </c>
      <c r="BL148" s="17" t="s">
        <v>137</v>
      </c>
      <c r="BM148" s="199" t="s">
        <v>238</v>
      </c>
    </row>
    <row r="149" spans="2:63" s="12" customFormat="1" ht="25.9" customHeight="1">
      <c r="B149" s="171"/>
      <c r="C149" s="172"/>
      <c r="D149" s="173" t="s">
        <v>73</v>
      </c>
      <c r="E149" s="174" t="s">
        <v>239</v>
      </c>
      <c r="F149" s="174" t="s">
        <v>240</v>
      </c>
      <c r="G149" s="172"/>
      <c r="H149" s="172"/>
      <c r="I149" s="175"/>
      <c r="J149" s="176">
        <f>BK149</f>
        <v>3546</v>
      </c>
      <c r="K149" s="172"/>
      <c r="L149" s="177"/>
      <c r="M149" s="178"/>
      <c r="N149" s="179"/>
      <c r="O149" s="179"/>
      <c r="P149" s="180">
        <f>P150</f>
        <v>0</v>
      </c>
      <c r="Q149" s="179"/>
      <c r="R149" s="180">
        <f>R150</f>
        <v>0</v>
      </c>
      <c r="S149" s="179"/>
      <c r="T149" s="181">
        <f>T150</f>
        <v>0</v>
      </c>
      <c r="AR149" s="182" t="s">
        <v>146</v>
      </c>
      <c r="AT149" s="183" t="s">
        <v>73</v>
      </c>
      <c r="AU149" s="183" t="s">
        <v>74</v>
      </c>
      <c r="AY149" s="182" t="s">
        <v>130</v>
      </c>
      <c r="BK149" s="184">
        <f>BK150</f>
        <v>3546</v>
      </c>
    </row>
    <row r="150" spans="1:65" s="2" customFormat="1" ht="16.5" customHeight="1">
      <c r="A150" s="34"/>
      <c r="B150" s="35"/>
      <c r="C150" s="187" t="s">
        <v>241</v>
      </c>
      <c r="D150" s="187" t="s">
        <v>133</v>
      </c>
      <c r="E150" s="188" t="s">
        <v>242</v>
      </c>
      <c r="F150" s="189" t="s">
        <v>243</v>
      </c>
      <c r="G150" s="190" t="s">
        <v>186</v>
      </c>
      <c r="H150" s="191">
        <v>1</v>
      </c>
      <c r="I150" s="192">
        <v>3546</v>
      </c>
      <c r="J150" s="193">
        <f>ROUND(I150*H150,2)</f>
        <v>3546</v>
      </c>
      <c r="K150" s="194"/>
      <c r="L150" s="39"/>
      <c r="M150" s="225" t="s">
        <v>1</v>
      </c>
      <c r="N150" s="226" t="s">
        <v>39</v>
      </c>
      <c r="O150" s="227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244</v>
      </c>
      <c r="AT150" s="199" t="s">
        <v>133</v>
      </c>
      <c r="AU150" s="199" t="s">
        <v>82</v>
      </c>
      <c r="AY150" s="17" t="s">
        <v>130</v>
      </c>
      <c r="BE150" s="200">
        <f>IF(N150="základní",J150,0)</f>
        <v>3546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3546</v>
      </c>
      <c r="BL150" s="17" t="s">
        <v>244</v>
      </c>
      <c r="BM150" s="199" t="s">
        <v>245</v>
      </c>
    </row>
    <row r="151" spans="1:31" s="2" customFormat="1" ht="6.95" customHeight="1">
      <c r="A151" s="34"/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39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sheetProtection algorithmName="SHA-512" hashValue="9+Pje/FgA3t2mxbU9zN5KnAs5BlxucRUqzhJPXpM8jDWz1F+k9LQbgrm3tnfqtU37erTKnDSle2Q5oGtHd5IeA==" saltValue="8qNK1qdCkGyVnstxm5UjXh65veg/oy/aDd43y4U3O71zPzt1sofF/VPyBNapqobMGtBRT2eqS+v2n2PTleGedQ==" spinCount="100000" sheet="1" objects="1" scenarios="1" formatColumns="0" formatRows="0" autoFilter="0"/>
  <autoFilter ref="C119:K15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0"/>
  <sheetViews>
    <sheetView showGridLines="0" workbookViewId="0" topLeftCell="A228">
      <selection activeCell="I162" sqref="I1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246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ROUND(J128,2)</f>
        <v>1691824.11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ROUND((SUM(BE128:BE249)),2)</f>
        <v>1691824.11</v>
      </c>
      <c r="G33" s="34"/>
      <c r="H33" s="34"/>
      <c r="I33" s="124">
        <v>0.21</v>
      </c>
      <c r="J33" s="123">
        <f>ROUND(((SUM(BE128:BE249))*I33),2)</f>
        <v>355283.06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ROUND((SUM(BF128:BF249)),2)</f>
        <v>0</v>
      </c>
      <c r="G34" s="34"/>
      <c r="H34" s="34"/>
      <c r="I34" s="124">
        <v>0.15</v>
      </c>
      <c r="J34" s="123">
        <f>ROUND(((SUM(BF128:BF249))*I34),2)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ROUND((SUM(BG128:BG249)),2)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ROUND((SUM(BH128:BH249)),2)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ROUND((SUM(BI128:BI249)),2)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2047107.1700000002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02 - D 1.4.1 TECHNOLOGIE KOTELNY - KOTELNA oprava2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J128</f>
        <v>1691824.1099999999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247</v>
      </c>
      <c r="E97" s="150"/>
      <c r="F97" s="150"/>
      <c r="G97" s="150"/>
      <c r="H97" s="150"/>
      <c r="I97" s="150"/>
      <c r="J97" s="151">
        <f>J129</f>
        <v>1367821.8099999998</v>
      </c>
      <c r="K97" s="148"/>
      <c r="L97" s="152"/>
    </row>
    <row r="98" spans="2:12" s="10" customFormat="1" ht="19.9" customHeight="1">
      <c r="B98" s="153"/>
      <c r="C98" s="154"/>
      <c r="D98" s="155" t="s">
        <v>248</v>
      </c>
      <c r="E98" s="156"/>
      <c r="F98" s="156"/>
      <c r="G98" s="156"/>
      <c r="H98" s="156"/>
      <c r="I98" s="156"/>
      <c r="J98" s="157">
        <f>J130</f>
        <v>33050.57</v>
      </c>
      <c r="K98" s="154"/>
      <c r="L98" s="158"/>
    </row>
    <row r="99" spans="2:12" s="10" customFormat="1" ht="19.9" customHeight="1">
      <c r="B99" s="153"/>
      <c r="C99" s="154"/>
      <c r="D99" s="155" t="s">
        <v>249</v>
      </c>
      <c r="E99" s="156"/>
      <c r="F99" s="156"/>
      <c r="G99" s="156"/>
      <c r="H99" s="156"/>
      <c r="I99" s="156"/>
      <c r="J99" s="157">
        <f>J146</f>
        <v>1956.21</v>
      </c>
      <c r="K99" s="154"/>
      <c r="L99" s="158"/>
    </row>
    <row r="100" spans="2:12" s="10" customFormat="1" ht="19.9" customHeight="1">
      <c r="B100" s="153"/>
      <c r="C100" s="154"/>
      <c r="D100" s="155" t="s">
        <v>250</v>
      </c>
      <c r="E100" s="156"/>
      <c r="F100" s="156"/>
      <c r="G100" s="156"/>
      <c r="H100" s="156"/>
      <c r="I100" s="156"/>
      <c r="J100" s="157">
        <f>J149</f>
        <v>99928.00000000001</v>
      </c>
      <c r="K100" s="154"/>
      <c r="L100" s="158"/>
    </row>
    <row r="101" spans="2:12" s="10" customFormat="1" ht="19.9" customHeight="1">
      <c r="B101" s="153"/>
      <c r="C101" s="154"/>
      <c r="D101" s="155" t="s">
        <v>251</v>
      </c>
      <c r="E101" s="156"/>
      <c r="F101" s="156"/>
      <c r="G101" s="156"/>
      <c r="H101" s="156"/>
      <c r="I101" s="156"/>
      <c r="J101" s="157">
        <f>J160</f>
        <v>738284.51</v>
      </c>
      <c r="K101" s="154"/>
      <c r="L101" s="158"/>
    </row>
    <row r="102" spans="2:12" s="10" customFormat="1" ht="19.9" customHeight="1">
      <c r="B102" s="153"/>
      <c r="C102" s="154"/>
      <c r="D102" s="155" t="s">
        <v>252</v>
      </c>
      <c r="E102" s="156"/>
      <c r="F102" s="156"/>
      <c r="G102" s="156"/>
      <c r="H102" s="156"/>
      <c r="I102" s="156"/>
      <c r="J102" s="157">
        <f>J171</f>
        <v>263015.4</v>
      </c>
      <c r="K102" s="154"/>
      <c r="L102" s="158"/>
    </row>
    <row r="103" spans="2:12" s="10" customFormat="1" ht="19.9" customHeight="1">
      <c r="B103" s="153"/>
      <c r="C103" s="154"/>
      <c r="D103" s="155" t="s">
        <v>253</v>
      </c>
      <c r="E103" s="156"/>
      <c r="F103" s="156"/>
      <c r="G103" s="156"/>
      <c r="H103" s="156"/>
      <c r="I103" s="156"/>
      <c r="J103" s="157">
        <f>J183</f>
        <v>92557.69</v>
      </c>
      <c r="K103" s="154"/>
      <c r="L103" s="158"/>
    </row>
    <row r="104" spans="2:12" s="10" customFormat="1" ht="19.9" customHeight="1">
      <c r="B104" s="153"/>
      <c r="C104" s="154"/>
      <c r="D104" s="155" t="s">
        <v>254</v>
      </c>
      <c r="E104" s="156"/>
      <c r="F104" s="156"/>
      <c r="G104" s="156"/>
      <c r="H104" s="156"/>
      <c r="I104" s="156"/>
      <c r="J104" s="157">
        <f>J194</f>
        <v>106567.93000000001</v>
      </c>
      <c r="K104" s="154"/>
      <c r="L104" s="158"/>
    </row>
    <row r="105" spans="2:12" s="10" customFormat="1" ht="19.9" customHeight="1">
      <c r="B105" s="153"/>
      <c r="C105" s="154"/>
      <c r="D105" s="155" t="s">
        <v>255</v>
      </c>
      <c r="E105" s="156"/>
      <c r="F105" s="156"/>
      <c r="G105" s="156"/>
      <c r="H105" s="156"/>
      <c r="I105" s="156"/>
      <c r="J105" s="157">
        <f>J208</f>
        <v>32461.5</v>
      </c>
      <c r="K105" s="154"/>
      <c r="L105" s="158"/>
    </row>
    <row r="106" spans="2:12" s="9" customFormat="1" ht="24.95" customHeight="1">
      <c r="B106" s="147"/>
      <c r="C106" s="148"/>
      <c r="D106" s="149" t="s">
        <v>256</v>
      </c>
      <c r="E106" s="150"/>
      <c r="F106" s="150"/>
      <c r="G106" s="150"/>
      <c r="H106" s="150"/>
      <c r="I106" s="150"/>
      <c r="J106" s="151">
        <f>J224</f>
        <v>184188.5</v>
      </c>
      <c r="K106" s="148"/>
      <c r="L106" s="152"/>
    </row>
    <row r="107" spans="2:12" s="10" customFormat="1" ht="19.9" customHeight="1">
      <c r="B107" s="153"/>
      <c r="C107" s="154"/>
      <c r="D107" s="155" t="s">
        <v>257</v>
      </c>
      <c r="E107" s="156"/>
      <c r="F107" s="156"/>
      <c r="G107" s="156"/>
      <c r="H107" s="156"/>
      <c r="I107" s="156"/>
      <c r="J107" s="157">
        <f>J225</f>
        <v>184188.5</v>
      </c>
      <c r="K107" s="154"/>
      <c r="L107" s="158"/>
    </row>
    <row r="108" spans="2:12" s="9" customFormat="1" ht="24.95" customHeight="1">
      <c r="B108" s="147"/>
      <c r="C108" s="148"/>
      <c r="D108" s="149" t="s">
        <v>114</v>
      </c>
      <c r="E108" s="150"/>
      <c r="F108" s="150"/>
      <c r="G108" s="150"/>
      <c r="H108" s="150"/>
      <c r="I108" s="150"/>
      <c r="J108" s="151">
        <f>J240</f>
        <v>139813.8</v>
      </c>
      <c r="K108" s="148"/>
      <c r="L108" s="152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3" t="str">
        <f>E7</f>
        <v>kotelna_u2</v>
      </c>
      <c r="F118" s="294"/>
      <c r="G118" s="294"/>
      <c r="H118" s="294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104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2" t="str">
        <f>E9</f>
        <v>02 - D 1.4.1 TECHNOLOGIE KOTELNY - KOTELNA oprava2</v>
      </c>
      <c r="F120" s="292"/>
      <c r="G120" s="292"/>
      <c r="H120" s="292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21. 4. 2022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30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116</v>
      </c>
      <c r="D127" s="162" t="s">
        <v>59</v>
      </c>
      <c r="E127" s="162" t="s">
        <v>55</v>
      </c>
      <c r="F127" s="162" t="s">
        <v>56</v>
      </c>
      <c r="G127" s="162" t="s">
        <v>117</v>
      </c>
      <c r="H127" s="162" t="s">
        <v>118</v>
      </c>
      <c r="I127" s="162" t="s">
        <v>119</v>
      </c>
      <c r="J127" s="163" t="s">
        <v>108</v>
      </c>
      <c r="K127" s="164" t="s">
        <v>120</v>
      </c>
      <c r="L127" s="165"/>
      <c r="M127" s="75" t="s">
        <v>1</v>
      </c>
      <c r="N127" s="76" t="s">
        <v>38</v>
      </c>
      <c r="O127" s="76" t="s">
        <v>121</v>
      </c>
      <c r="P127" s="76" t="s">
        <v>122</v>
      </c>
      <c r="Q127" s="76" t="s">
        <v>123</v>
      </c>
      <c r="R127" s="76" t="s">
        <v>124</v>
      </c>
      <c r="S127" s="76" t="s">
        <v>125</v>
      </c>
      <c r="T127" s="77" t="s">
        <v>126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127</v>
      </c>
      <c r="D128" s="36"/>
      <c r="E128" s="36"/>
      <c r="F128" s="36"/>
      <c r="G128" s="36"/>
      <c r="H128" s="36"/>
      <c r="I128" s="36"/>
      <c r="J128" s="166">
        <f>BK128</f>
        <v>1691824.1099999999</v>
      </c>
      <c r="K128" s="36"/>
      <c r="L128" s="39"/>
      <c r="M128" s="78"/>
      <c r="N128" s="167"/>
      <c r="O128" s="79"/>
      <c r="P128" s="168">
        <f>P129+P224+P240</f>
        <v>0</v>
      </c>
      <c r="Q128" s="79"/>
      <c r="R128" s="168">
        <f>R129+R224+R240</f>
        <v>1.4286982</v>
      </c>
      <c r="S128" s="79"/>
      <c r="T128" s="169">
        <f>T129+T224+T240</f>
        <v>5.78925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73</v>
      </c>
      <c r="AU128" s="17" t="s">
        <v>110</v>
      </c>
      <c r="BK128" s="170">
        <f>BK129+BK224+BK240</f>
        <v>1691824.1099999999</v>
      </c>
    </row>
    <row r="129" spans="2:63" s="12" customFormat="1" ht="25.9" customHeight="1">
      <c r="B129" s="171"/>
      <c r="C129" s="172"/>
      <c r="D129" s="173" t="s">
        <v>73</v>
      </c>
      <c r="E129" s="174" t="s">
        <v>128</v>
      </c>
      <c r="F129" s="174" t="s">
        <v>128</v>
      </c>
      <c r="G129" s="172"/>
      <c r="H129" s="172"/>
      <c r="I129" s="175"/>
      <c r="J129" s="176">
        <f>BK129</f>
        <v>1367821.8099999998</v>
      </c>
      <c r="K129" s="172"/>
      <c r="L129" s="177"/>
      <c r="M129" s="178"/>
      <c r="N129" s="179"/>
      <c r="O129" s="179"/>
      <c r="P129" s="180">
        <f>P130+P146+P149+P160+P171+P183+P194+P208</f>
        <v>0</v>
      </c>
      <c r="Q129" s="179"/>
      <c r="R129" s="180">
        <f>R130+R146+R149+R160+R171+R183+R194+R208</f>
        <v>1.4286982</v>
      </c>
      <c r="S129" s="179"/>
      <c r="T129" s="181">
        <f>T130+T146+T149+T160+T171+T183+T194+T208</f>
        <v>5.78925</v>
      </c>
      <c r="AR129" s="182" t="s">
        <v>84</v>
      </c>
      <c r="AT129" s="183" t="s">
        <v>73</v>
      </c>
      <c r="AU129" s="183" t="s">
        <v>74</v>
      </c>
      <c r="AY129" s="182" t="s">
        <v>130</v>
      </c>
      <c r="BK129" s="184">
        <f>BK130+BK146+BK149+BK160+BK171+BK183+BK194+BK208</f>
        <v>1367821.8099999998</v>
      </c>
    </row>
    <row r="130" spans="2:63" s="12" customFormat="1" ht="22.9" customHeight="1">
      <c r="B130" s="171"/>
      <c r="C130" s="172"/>
      <c r="D130" s="173" t="s">
        <v>73</v>
      </c>
      <c r="E130" s="185" t="s">
        <v>258</v>
      </c>
      <c r="F130" s="185" t="s">
        <v>259</v>
      </c>
      <c r="G130" s="172"/>
      <c r="H130" s="172"/>
      <c r="I130" s="175"/>
      <c r="J130" s="186">
        <f>BK130</f>
        <v>33050.57</v>
      </c>
      <c r="K130" s="172"/>
      <c r="L130" s="177"/>
      <c r="M130" s="178"/>
      <c r="N130" s="179"/>
      <c r="O130" s="179"/>
      <c r="P130" s="180">
        <f>SUM(P131:P145)</f>
        <v>0</v>
      </c>
      <c r="Q130" s="179"/>
      <c r="R130" s="180">
        <f>SUM(R131:R145)</f>
        <v>0.12915700000000002</v>
      </c>
      <c r="S130" s="179"/>
      <c r="T130" s="181">
        <f>SUM(T131:T145)</f>
        <v>0</v>
      </c>
      <c r="AR130" s="182" t="s">
        <v>84</v>
      </c>
      <c r="AT130" s="183" t="s">
        <v>73</v>
      </c>
      <c r="AU130" s="183" t="s">
        <v>82</v>
      </c>
      <c r="AY130" s="182" t="s">
        <v>130</v>
      </c>
      <c r="BK130" s="184">
        <f>SUM(BK131:BK145)</f>
        <v>33050.57</v>
      </c>
    </row>
    <row r="131" spans="1:65" s="2" customFormat="1" ht="33" customHeight="1">
      <c r="A131" s="34"/>
      <c r="B131" s="35"/>
      <c r="C131" s="187" t="s">
        <v>82</v>
      </c>
      <c r="D131" s="187" t="s">
        <v>133</v>
      </c>
      <c r="E131" s="188" t="s">
        <v>260</v>
      </c>
      <c r="F131" s="189" t="s">
        <v>261</v>
      </c>
      <c r="G131" s="190" t="s">
        <v>136</v>
      </c>
      <c r="H131" s="191">
        <v>28</v>
      </c>
      <c r="I131" s="192">
        <v>65.00999999999999</v>
      </c>
      <c r="J131" s="193">
        <f>ROUND(I131*H131,2)</f>
        <v>1820.28</v>
      </c>
      <c r="K131" s="194"/>
      <c r="L131" s="39"/>
      <c r="M131" s="195" t="s">
        <v>1</v>
      </c>
      <c r="N131" s="196" t="s">
        <v>39</v>
      </c>
      <c r="O131" s="71"/>
      <c r="P131" s="197">
        <f>O131*H131</f>
        <v>0</v>
      </c>
      <c r="Q131" s="197">
        <v>0.00029</v>
      </c>
      <c r="R131" s="197">
        <f>Q131*H131</f>
        <v>0.00812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137</v>
      </c>
      <c r="AT131" s="199" t="s">
        <v>133</v>
      </c>
      <c r="AU131" s="199" t="s">
        <v>84</v>
      </c>
      <c r="AY131" s="17" t="s">
        <v>130</v>
      </c>
      <c r="BE131" s="200">
        <f>IF(N131="základní",J131,0)</f>
        <v>1820.28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82</v>
      </c>
      <c r="BK131" s="200">
        <f>ROUND(I131*H131,2)</f>
        <v>1820.28</v>
      </c>
      <c r="BL131" s="17" t="s">
        <v>137</v>
      </c>
      <c r="BM131" s="199" t="s">
        <v>262</v>
      </c>
    </row>
    <row r="132" spans="2:51" s="13" customFormat="1" ht="12">
      <c r="B132" s="201"/>
      <c r="C132" s="202"/>
      <c r="D132" s="203" t="s">
        <v>173</v>
      </c>
      <c r="E132" s="204" t="s">
        <v>1</v>
      </c>
      <c r="F132" s="205" t="s">
        <v>263</v>
      </c>
      <c r="G132" s="202"/>
      <c r="H132" s="206">
        <v>28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173</v>
      </c>
      <c r="AU132" s="212" t="s">
        <v>84</v>
      </c>
      <c r="AV132" s="13" t="s">
        <v>84</v>
      </c>
      <c r="AW132" s="13" t="s">
        <v>31</v>
      </c>
      <c r="AX132" s="13" t="s">
        <v>82</v>
      </c>
      <c r="AY132" s="212" t="s">
        <v>130</v>
      </c>
    </row>
    <row r="133" spans="1:65" s="2" customFormat="1" ht="24.2" customHeight="1">
      <c r="A133" s="34"/>
      <c r="B133" s="35"/>
      <c r="C133" s="213" t="s">
        <v>84</v>
      </c>
      <c r="D133" s="213" t="s">
        <v>193</v>
      </c>
      <c r="E133" s="214" t="s">
        <v>264</v>
      </c>
      <c r="F133" s="215" t="s">
        <v>265</v>
      </c>
      <c r="G133" s="216" t="s">
        <v>136</v>
      </c>
      <c r="H133" s="217">
        <v>6.12</v>
      </c>
      <c r="I133" s="218">
        <v>101.652</v>
      </c>
      <c r="J133" s="219">
        <f>ROUND(I133*H133,2)</f>
        <v>622.11</v>
      </c>
      <c r="K133" s="220"/>
      <c r="L133" s="221"/>
      <c r="M133" s="222" t="s">
        <v>1</v>
      </c>
      <c r="N133" s="223" t="s">
        <v>39</v>
      </c>
      <c r="O133" s="71"/>
      <c r="P133" s="197">
        <f>O133*H133</f>
        <v>0</v>
      </c>
      <c r="Q133" s="197">
        <v>0.00027</v>
      </c>
      <c r="R133" s="197">
        <f>Q133*H133</f>
        <v>0.0016524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196</v>
      </c>
      <c r="AT133" s="199" t="s">
        <v>193</v>
      </c>
      <c r="AU133" s="199" t="s">
        <v>84</v>
      </c>
      <c r="AY133" s="17" t="s">
        <v>130</v>
      </c>
      <c r="BE133" s="200">
        <f>IF(N133="základní",J133,0)</f>
        <v>622.11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82</v>
      </c>
      <c r="BK133" s="200">
        <f>ROUND(I133*H133,2)</f>
        <v>622.11</v>
      </c>
      <c r="BL133" s="17" t="s">
        <v>137</v>
      </c>
      <c r="BM133" s="199" t="s">
        <v>266</v>
      </c>
    </row>
    <row r="134" spans="2:51" s="13" customFormat="1" ht="12">
      <c r="B134" s="201"/>
      <c r="C134" s="202"/>
      <c r="D134" s="203" t="s">
        <v>173</v>
      </c>
      <c r="E134" s="202"/>
      <c r="F134" s="205" t="s">
        <v>267</v>
      </c>
      <c r="G134" s="202"/>
      <c r="H134" s="206">
        <v>6.12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173</v>
      </c>
      <c r="AU134" s="212" t="s">
        <v>84</v>
      </c>
      <c r="AV134" s="13" t="s">
        <v>84</v>
      </c>
      <c r="AW134" s="13" t="s">
        <v>4</v>
      </c>
      <c r="AX134" s="13" t="s">
        <v>82</v>
      </c>
      <c r="AY134" s="212" t="s">
        <v>130</v>
      </c>
    </row>
    <row r="135" spans="1:65" s="2" customFormat="1" ht="24.2" customHeight="1">
      <c r="A135" s="34"/>
      <c r="B135" s="35"/>
      <c r="C135" s="213" t="s">
        <v>142</v>
      </c>
      <c r="D135" s="213" t="s">
        <v>193</v>
      </c>
      <c r="E135" s="214" t="s">
        <v>268</v>
      </c>
      <c r="F135" s="215" t="s">
        <v>269</v>
      </c>
      <c r="G135" s="216" t="s">
        <v>136</v>
      </c>
      <c r="H135" s="217">
        <v>22.44</v>
      </c>
      <c r="I135" s="218">
        <v>106.38</v>
      </c>
      <c r="J135" s="219">
        <f>ROUND(I135*H135,2)</f>
        <v>2387.17</v>
      </c>
      <c r="K135" s="220"/>
      <c r="L135" s="221"/>
      <c r="M135" s="222" t="s">
        <v>1</v>
      </c>
      <c r="N135" s="223" t="s">
        <v>39</v>
      </c>
      <c r="O135" s="71"/>
      <c r="P135" s="197">
        <f>O135*H135</f>
        <v>0</v>
      </c>
      <c r="Q135" s="197">
        <v>0.00029</v>
      </c>
      <c r="R135" s="197">
        <f>Q135*H135</f>
        <v>0.0065076000000000005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196</v>
      </c>
      <c r="AT135" s="199" t="s">
        <v>193</v>
      </c>
      <c r="AU135" s="199" t="s">
        <v>84</v>
      </c>
      <c r="AY135" s="17" t="s">
        <v>130</v>
      </c>
      <c r="BE135" s="200">
        <f>IF(N135="základní",J135,0)</f>
        <v>2387.17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82</v>
      </c>
      <c r="BK135" s="200">
        <f>ROUND(I135*H135,2)</f>
        <v>2387.17</v>
      </c>
      <c r="BL135" s="17" t="s">
        <v>137</v>
      </c>
      <c r="BM135" s="199" t="s">
        <v>270</v>
      </c>
    </row>
    <row r="136" spans="2:51" s="13" customFormat="1" ht="12">
      <c r="B136" s="201"/>
      <c r="C136" s="202"/>
      <c r="D136" s="203" t="s">
        <v>173</v>
      </c>
      <c r="E136" s="202"/>
      <c r="F136" s="205" t="s">
        <v>271</v>
      </c>
      <c r="G136" s="202"/>
      <c r="H136" s="206">
        <v>22.44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173</v>
      </c>
      <c r="AU136" s="212" t="s">
        <v>84</v>
      </c>
      <c r="AV136" s="13" t="s">
        <v>84</v>
      </c>
      <c r="AW136" s="13" t="s">
        <v>4</v>
      </c>
      <c r="AX136" s="13" t="s">
        <v>82</v>
      </c>
      <c r="AY136" s="212" t="s">
        <v>130</v>
      </c>
    </row>
    <row r="137" spans="1:65" s="2" customFormat="1" ht="37.9" customHeight="1">
      <c r="A137" s="34"/>
      <c r="B137" s="35"/>
      <c r="C137" s="187" t="s">
        <v>146</v>
      </c>
      <c r="D137" s="187" t="s">
        <v>133</v>
      </c>
      <c r="E137" s="188" t="s">
        <v>272</v>
      </c>
      <c r="F137" s="189" t="s">
        <v>273</v>
      </c>
      <c r="G137" s="190" t="s">
        <v>136</v>
      </c>
      <c r="H137" s="191">
        <v>62</v>
      </c>
      <c r="I137" s="192">
        <v>82.74</v>
      </c>
      <c r="J137" s="193">
        <f>ROUND(I137*H137,2)</f>
        <v>5129.88</v>
      </c>
      <c r="K137" s="194"/>
      <c r="L137" s="39"/>
      <c r="M137" s="195" t="s">
        <v>1</v>
      </c>
      <c r="N137" s="196" t="s">
        <v>39</v>
      </c>
      <c r="O137" s="71"/>
      <c r="P137" s="197">
        <f>O137*H137</f>
        <v>0</v>
      </c>
      <c r="Q137" s="197">
        <v>0.0004</v>
      </c>
      <c r="R137" s="197">
        <f>Q137*H137</f>
        <v>0.024800000000000003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137</v>
      </c>
      <c r="AT137" s="199" t="s">
        <v>133</v>
      </c>
      <c r="AU137" s="199" t="s">
        <v>84</v>
      </c>
      <c r="AY137" s="17" t="s">
        <v>130</v>
      </c>
      <c r="BE137" s="200">
        <f>IF(N137="základní",J137,0)</f>
        <v>5129.88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5129.88</v>
      </c>
      <c r="BL137" s="17" t="s">
        <v>137</v>
      </c>
      <c r="BM137" s="199" t="s">
        <v>274</v>
      </c>
    </row>
    <row r="138" spans="2:51" s="13" customFormat="1" ht="12">
      <c r="B138" s="201"/>
      <c r="C138" s="202"/>
      <c r="D138" s="203" t="s">
        <v>173</v>
      </c>
      <c r="E138" s="204" t="s">
        <v>1</v>
      </c>
      <c r="F138" s="205" t="s">
        <v>275</v>
      </c>
      <c r="G138" s="202"/>
      <c r="H138" s="206">
        <v>62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173</v>
      </c>
      <c r="AU138" s="212" t="s">
        <v>84</v>
      </c>
      <c r="AV138" s="13" t="s">
        <v>84</v>
      </c>
      <c r="AW138" s="13" t="s">
        <v>31</v>
      </c>
      <c r="AX138" s="13" t="s">
        <v>82</v>
      </c>
      <c r="AY138" s="212" t="s">
        <v>130</v>
      </c>
    </row>
    <row r="139" spans="1:65" s="2" customFormat="1" ht="24.2" customHeight="1">
      <c r="A139" s="34"/>
      <c r="B139" s="35"/>
      <c r="C139" s="213" t="s">
        <v>150</v>
      </c>
      <c r="D139" s="213" t="s">
        <v>193</v>
      </c>
      <c r="E139" s="214" t="s">
        <v>276</v>
      </c>
      <c r="F139" s="215" t="s">
        <v>277</v>
      </c>
      <c r="G139" s="216" t="s">
        <v>136</v>
      </c>
      <c r="H139" s="217">
        <v>25.5</v>
      </c>
      <c r="I139" s="218">
        <v>255.31199999999998</v>
      </c>
      <c r="J139" s="219">
        <f>ROUND(I139*H139,2)</f>
        <v>6510.46</v>
      </c>
      <c r="K139" s="220"/>
      <c r="L139" s="221"/>
      <c r="M139" s="222" t="s">
        <v>1</v>
      </c>
      <c r="N139" s="223" t="s">
        <v>39</v>
      </c>
      <c r="O139" s="71"/>
      <c r="P139" s="197">
        <f>O139*H139</f>
        <v>0</v>
      </c>
      <c r="Q139" s="197">
        <v>0.00098</v>
      </c>
      <c r="R139" s="197">
        <f>Q139*H139</f>
        <v>0.02499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196</v>
      </c>
      <c r="AT139" s="199" t="s">
        <v>193</v>
      </c>
      <c r="AU139" s="199" t="s">
        <v>84</v>
      </c>
      <c r="AY139" s="17" t="s">
        <v>130</v>
      </c>
      <c r="BE139" s="200">
        <f>IF(N139="základní",J139,0)</f>
        <v>6510.46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6510.46</v>
      </c>
      <c r="BL139" s="17" t="s">
        <v>137</v>
      </c>
      <c r="BM139" s="199" t="s">
        <v>278</v>
      </c>
    </row>
    <row r="140" spans="2:51" s="13" customFormat="1" ht="12">
      <c r="B140" s="201"/>
      <c r="C140" s="202"/>
      <c r="D140" s="203" t="s">
        <v>173</v>
      </c>
      <c r="E140" s="202"/>
      <c r="F140" s="205" t="s">
        <v>279</v>
      </c>
      <c r="G140" s="202"/>
      <c r="H140" s="206">
        <v>25.5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173</v>
      </c>
      <c r="AU140" s="212" t="s">
        <v>84</v>
      </c>
      <c r="AV140" s="13" t="s">
        <v>84</v>
      </c>
      <c r="AW140" s="13" t="s">
        <v>4</v>
      </c>
      <c r="AX140" s="13" t="s">
        <v>82</v>
      </c>
      <c r="AY140" s="212" t="s">
        <v>130</v>
      </c>
    </row>
    <row r="141" spans="1:65" s="2" customFormat="1" ht="24.2" customHeight="1">
      <c r="A141" s="34"/>
      <c r="B141" s="35"/>
      <c r="C141" s="213" t="s">
        <v>155</v>
      </c>
      <c r="D141" s="213" t="s">
        <v>193</v>
      </c>
      <c r="E141" s="214" t="s">
        <v>280</v>
      </c>
      <c r="F141" s="215" t="s">
        <v>281</v>
      </c>
      <c r="G141" s="216" t="s">
        <v>136</v>
      </c>
      <c r="H141" s="217">
        <v>11.22</v>
      </c>
      <c r="I141" s="218">
        <v>378.24</v>
      </c>
      <c r="J141" s="219">
        <f>ROUND(I141*H141,2)</f>
        <v>4243.85</v>
      </c>
      <c r="K141" s="220"/>
      <c r="L141" s="221"/>
      <c r="M141" s="222" t="s">
        <v>1</v>
      </c>
      <c r="N141" s="223" t="s">
        <v>39</v>
      </c>
      <c r="O141" s="71"/>
      <c r="P141" s="197">
        <f>O141*H141</f>
        <v>0</v>
      </c>
      <c r="Q141" s="197">
        <v>0.00151</v>
      </c>
      <c r="R141" s="197">
        <f>Q141*H141</f>
        <v>0.0169422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196</v>
      </c>
      <c r="AT141" s="199" t="s">
        <v>193</v>
      </c>
      <c r="AU141" s="199" t="s">
        <v>84</v>
      </c>
      <c r="AY141" s="17" t="s">
        <v>130</v>
      </c>
      <c r="BE141" s="200">
        <f>IF(N141="základní",J141,0)</f>
        <v>4243.85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4243.85</v>
      </c>
      <c r="BL141" s="17" t="s">
        <v>137</v>
      </c>
      <c r="BM141" s="199" t="s">
        <v>282</v>
      </c>
    </row>
    <row r="142" spans="2:51" s="13" customFormat="1" ht="12">
      <c r="B142" s="201"/>
      <c r="C142" s="202"/>
      <c r="D142" s="203" t="s">
        <v>173</v>
      </c>
      <c r="E142" s="202"/>
      <c r="F142" s="205" t="s">
        <v>283</v>
      </c>
      <c r="G142" s="202"/>
      <c r="H142" s="206">
        <v>11.22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173</v>
      </c>
      <c r="AU142" s="212" t="s">
        <v>84</v>
      </c>
      <c r="AV142" s="13" t="s">
        <v>84</v>
      </c>
      <c r="AW142" s="13" t="s">
        <v>4</v>
      </c>
      <c r="AX142" s="13" t="s">
        <v>82</v>
      </c>
      <c r="AY142" s="212" t="s">
        <v>130</v>
      </c>
    </row>
    <row r="143" spans="1:65" s="2" customFormat="1" ht="24.2" customHeight="1">
      <c r="A143" s="34"/>
      <c r="B143" s="35"/>
      <c r="C143" s="213" t="s">
        <v>160</v>
      </c>
      <c r="D143" s="213" t="s">
        <v>193</v>
      </c>
      <c r="E143" s="214" t="s">
        <v>284</v>
      </c>
      <c r="F143" s="215" t="s">
        <v>285</v>
      </c>
      <c r="G143" s="216" t="s">
        <v>136</v>
      </c>
      <c r="H143" s="217">
        <v>26.52</v>
      </c>
      <c r="I143" s="218">
        <v>398.334</v>
      </c>
      <c r="J143" s="219">
        <f>ROUND(I143*H143,2)</f>
        <v>10563.82</v>
      </c>
      <c r="K143" s="220"/>
      <c r="L143" s="221"/>
      <c r="M143" s="222" t="s">
        <v>1</v>
      </c>
      <c r="N143" s="223" t="s">
        <v>39</v>
      </c>
      <c r="O143" s="71"/>
      <c r="P143" s="197">
        <f>O143*H143</f>
        <v>0</v>
      </c>
      <c r="Q143" s="197">
        <v>0.00174</v>
      </c>
      <c r="R143" s="197">
        <f>Q143*H143</f>
        <v>0.0461448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196</v>
      </c>
      <c r="AT143" s="199" t="s">
        <v>193</v>
      </c>
      <c r="AU143" s="199" t="s">
        <v>84</v>
      </c>
      <c r="AY143" s="17" t="s">
        <v>130</v>
      </c>
      <c r="BE143" s="200">
        <f>IF(N143="základní",J143,0)</f>
        <v>10563.82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10563.82</v>
      </c>
      <c r="BL143" s="17" t="s">
        <v>137</v>
      </c>
      <c r="BM143" s="199" t="s">
        <v>286</v>
      </c>
    </row>
    <row r="144" spans="2:51" s="13" customFormat="1" ht="12">
      <c r="B144" s="201"/>
      <c r="C144" s="202"/>
      <c r="D144" s="203" t="s">
        <v>173</v>
      </c>
      <c r="E144" s="202"/>
      <c r="F144" s="205" t="s">
        <v>287</v>
      </c>
      <c r="G144" s="202"/>
      <c r="H144" s="206">
        <v>26.52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173</v>
      </c>
      <c r="AU144" s="212" t="s">
        <v>84</v>
      </c>
      <c r="AV144" s="13" t="s">
        <v>84</v>
      </c>
      <c r="AW144" s="13" t="s">
        <v>4</v>
      </c>
      <c r="AX144" s="13" t="s">
        <v>82</v>
      </c>
      <c r="AY144" s="212" t="s">
        <v>130</v>
      </c>
    </row>
    <row r="145" spans="1:65" s="2" customFormat="1" ht="24.2" customHeight="1">
      <c r="A145" s="34"/>
      <c r="B145" s="35"/>
      <c r="C145" s="187" t="s">
        <v>165</v>
      </c>
      <c r="D145" s="187" t="s">
        <v>133</v>
      </c>
      <c r="E145" s="188" t="s">
        <v>288</v>
      </c>
      <c r="F145" s="189" t="s">
        <v>289</v>
      </c>
      <c r="G145" s="190" t="s">
        <v>220</v>
      </c>
      <c r="H145" s="224">
        <v>10</v>
      </c>
      <c r="I145" s="192">
        <v>177.29999999999998</v>
      </c>
      <c r="J145" s="193">
        <f>ROUND(I145*H145,2)</f>
        <v>1773</v>
      </c>
      <c r="K145" s="194"/>
      <c r="L145" s="39"/>
      <c r="M145" s="195" t="s">
        <v>1</v>
      </c>
      <c r="N145" s="196" t="s">
        <v>39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137</v>
      </c>
      <c r="AT145" s="199" t="s">
        <v>133</v>
      </c>
      <c r="AU145" s="199" t="s">
        <v>84</v>
      </c>
      <c r="AY145" s="17" t="s">
        <v>130</v>
      </c>
      <c r="BE145" s="200">
        <f>IF(N145="základní",J145,0)</f>
        <v>1773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82</v>
      </c>
      <c r="BK145" s="200">
        <f>ROUND(I145*H145,2)</f>
        <v>1773</v>
      </c>
      <c r="BL145" s="17" t="s">
        <v>137</v>
      </c>
      <c r="BM145" s="199" t="s">
        <v>290</v>
      </c>
    </row>
    <row r="146" spans="2:63" s="12" customFormat="1" ht="22.9" customHeight="1">
      <c r="B146" s="171"/>
      <c r="C146" s="172"/>
      <c r="D146" s="173" t="s">
        <v>73</v>
      </c>
      <c r="E146" s="185" t="s">
        <v>291</v>
      </c>
      <c r="F146" s="185" t="s">
        <v>292</v>
      </c>
      <c r="G146" s="172"/>
      <c r="H146" s="172"/>
      <c r="I146" s="175"/>
      <c r="J146" s="186">
        <f>BK146</f>
        <v>1956.21</v>
      </c>
      <c r="K146" s="172"/>
      <c r="L146" s="177"/>
      <c r="M146" s="178"/>
      <c r="N146" s="179"/>
      <c r="O146" s="179"/>
      <c r="P146" s="180">
        <f>SUM(P147:P148)</f>
        <v>0</v>
      </c>
      <c r="Q146" s="179"/>
      <c r="R146" s="180">
        <f>SUM(R147:R148)</f>
        <v>0.0018000000000000002</v>
      </c>
      <c r="S146" s="179"/>
      <c r="T146" s="181">
        <f>SUM(T147:T148)</f>
        <v>0</v>
      </c>
      <c r="AR146" s="182" t="s">
        <v>84</v>
      </c>
      <c r="AT146" s="183" t="s">
        <v>73</v>
      </c>
      <c r="AU146" s="183" t="s">
        <v>82</v>
      </c>
      <c r="AY146" s="182" t="s">
        <v>130</v>
      </c>
      <c r="BK146" s="184">
        <f>SUM(BK147:BK148)</f>
        <v>1956.21</v>
      </c>
    </row>
    <row r="147" spans="1:65" s="2" customFormat="1" ht="16.5" customHeight="1">
      <c r="A147" s="34"/>
      <c r="B147" s="35"/>
      <c r="C147" s="187" t="s">
        <v>169</v>
      </c>
      <c r="D147" s="187" t="s">
        <v>133</v>
      </c>
      <c r="E147" s="188" t="s">
        <v>293</v>
      </c>
      <c r="F147" s="189" t="s">
        <v>294</v>
      </c>
      <c r="G147" s="190" t="s">
        <v>136</v>
      </c>
      <c r="H147" s="191">
        <v>5</v>
      </c>
      <c r="I147" s="192">
        <v>320.322</v>
      </c>
      <c r="J147" s="193">
        <f>ROUND(I147*H147,2)</f>
        <v>1601.61</v>
      </c>
      <c r="K147" s="194"/>
      <c r="L147" s="39"/>
      <c r="M147" s="195" t="s">
        <v>1</v>
      </c>
      <c r="N147" s="196" t="s">
        <v>39</v>
      </c>
      <c r="O147" s="71"/>
      <c r="P147" s="197">
        <f>O147*H147</f>
        <v>0</v>
      </c>
      <c r="Q147" s="197">
        <v>0.00036</v>
      </c>
      <c r="R147" s="197">
        <f>Q147*H147</f>
        <v>0.0018000000000000002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137</v>
      </c>
      <c r="AT147" s="199" t="s">
        <v>133</v>
      </c>
      <c r="AU147" s="199" t="s">
        <v>84</v>
      </c>
      <c r="AY147" s="17" t="s">
        <v>130</v>
      </c>
      <c r="BE147" s="200">
        <f>IF(N147="základní",J147,0)</f>
        <v>1601.61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82</v>
      </c>
      <c r="BK147" s="200">
        <f>ROUND(I147*H147,2)</f>
        <v>1601.61</v>
      </c>
      <c r="BL147" s="17" t="s">
        <v>137</v>
      </c>
      <c r="BM147" s="199" t="s">
        <v>295</v>
      </c>
    </row>
    <row r="148" spans="1:65" s="2" customFormat="1" ht="24.2" customHeight="1">
      <c r="A148" s="34"/>
      <c r="B148" s="35"/>
      <c r="C148" s="187" t="s">
        <v>175</v>
      </c>
      <c r="D148" s="187" t="s">
        <v>133</v>
      </c>
      <c r="E148" s="188" t="s">
        <v>296</v>
      </c>
      <c r="F148" s="189" t="s">
        <v>297</v>
      </c>
      <c r="G148" s="190" t="s">
        <v>220</v>
      </c>
      <c r="H148" s="224">
        <v>3</v>
      </c>
      <c r="I148" s="192">
        <v>118.19999999999999</v>
      </c>
      <c r="J148" s="193">
        <f>ROUND(I148*H148,2)</f>
        <v>354.6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137</v>
      </c>
      <c r="AT148" s="199" t="s">
        <v>133</v>
      </c>
      <c r="AU148" s="199" t="s">
        <v>84</v>
      </c>
      <c r="AY148" s="17" t="s">
        <v>130</v>
      </c>
      <c r="BE148" s="200">
        <f>IF(N148="základní",J148,0)</f>
        <v>354.6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354.6</v>
      </c>
      <c r="BL148" s="17" t="s">
        <v>137</v>
      </c>
      <c r="BM148" s="199" t="s">
        <v>298</v>
      </c>
    </row>
    <row r="149" spans="2:63" s="12" customFormat="1" ht="22.9" customHeight="1">
      <c r="B149" s="171"/>
      <c r="C149" s="172"/>
      <c r="D149" s="173" t="s">
        <v>73</v>
      </c>
      <c r="E149" s="185" t="s">
        <v>299</v>
      </c>
      <c r="F149" s="185" t="s">
        <v>300</v>
      </c>
      <c r="G149" s="172"/>
      <c r="H149" s="172"/>
      <c r="I149" s="175"/>
      <c r="J149" s="186">
        <f>BK149</f>
        <v>99928.00000000001</v>
      </c>
      <c r="K149" s="172"/>
      <c r="L149" s="177"/>
      <c r="M149" s="178"/>
      <c r="N149" s="179"/>
      <c r="O149" s="179"/>
      <c r="P149" s="180">
        <f>SUM(P150:P159)</f>
        <v>0</v>
      </c>
      <c r="Q149" s="179"/>
      <c r="R149" s="180">
        <f>SUM(R150:R159)</f>
        <v>0.01043</v>
      </c>
      <c r="S149" s="179"/>
      <c r="T149" s="181">
        <f>SUM(T150:T159)</f>
        <v>5.78925</v>
      </c>
      <c r="AR149" s="182" t="s">
        <v>84</v>
      </c>
      <c r="AT149" s="183" t="s">
        <v>73</v>
      </c>
      <c r="AU149" s="183" t="s">
        <v>82</v>
      </c>
      <c r="AY149" s="182" t="s">
        <v>130</v>
      </c>
      <c r="BK149" s="184">
        <f>SUM(BK150:BK159)</f>
        <v>99928.00000000001</v>
      </c>
    </row>
    <row r="150" spans="1:65" s="2" customFormat="1" ht="24.2" customHeight="1">
      <c r="A150" s="34"/>
      <c r="B150" s="35"/>
      <c r="C150" s="187" t="s">
        <v>179</v>
      </c>
      <c r="D150" s="187" t="s">
        <v>133</v>
      </c>
      <c r="E150" s="188" t="s">
        <v>301</v>
      </c>
      <c r="F150" s="189" t="s">
        <v>302</v>
      </c>
      <c r="G150" s="190" t="s">
        <v>163</v>
      </c>
      <c r="H150" s="191">
        <v>1</v>
      </c>
      <c r="I150" s="192">
        <v>20000</v>
      </c>
      <c r="J150" s="193">
        <f aca="true" t="shared" si="0" ref="J150:J159">ROUND(I150*H150,2)</f>
        <v>20000</v>
      </c>
      <c r="K150" s="194"/>
      <c r="L150" s="39"/>
      <c r="M150" s="195" t="s">
        <v>1</v>
      </c>
      <c r="N150" s="196" t="s">
        <v>39</v>
      </c>
      <c r="O150" s="71"/>
      <c r="P150" s="197">
        <f aca="true" t="shared" si="1" ref="P150:P159">O150*H150</f>
        <v>0</v>
      </c>
      <c r="Q150" s="197">
        <v>0.00017</v>
      </c>
      <c r="R150" s="197">
        <f aca="true" t="shared" si="2" ref="R150:R159">Q150*H150</f>
        <v>0.00017</v>
      </c>
      <c r="S150" s="197">
        <v>0.54225</v>
      </c>
      <c r="T150" s="198">
        <f aca="true" t="shared" si="3" ref="T150:T159">S150*H150</f>
        <v>0.54225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137</v>
      </c>
      <c r="AT150" s="199" t="s">
        <v>133</v>
      </c>
      <c r="AU150" s="199" t="s">
        <v>84</v>
      </c>
      <c r="AY150" s="17" t="s">
        <v>130</v>
      </c>
      <c r="BE150" s="200">
        <f aca="true" t="shared" si="4" ref="BE150:BE159">IF(N150="základní",J150,0)</f>
        <v>20000</v>
      </c>
      <c r="BF150" s="200">
        <f aca="true" t="shared" si="5" ref="BF150:BF159">IF(N150="snížená",J150,0)</f>
        <v>0</v>
      </c>
      <c r="BG150" s="200">
        <f aca="true" t="shared" si="6" ref="BG150:BG159">IF(N150="zákl. přenesená",J150,0)</f>
        <v>0</v>
      </c>
      <c r="BH150" s="200">
        <f aca="true" t="shared" si="7" ref="BH150:BH159">IF(N150="sníž. přenesená",J150,0)</f>
        <v>0</v>
      </c>
      <c r="BI150" s="200">
        <f aca="true" t="shared" si="8" ref="BI150:BI159">IF(N150="nulová",J150,0)</f>
        <v>0</v>
      </c>
      <c r="BJ150" s="17" t="s">
        <v>82</v>
      </c>
      <c r="BK150" s="200">
        <f aca="true" t="shared" si="9" ref="BK150:BK159">ROUND(I150*H150,2)</f>
        <v>20000</v>
      </c>
      <c r="BL150" s="17" t="s">
        <v>137</v>
      </c>
      <c r="BM150" s="199" t="s">
        <v>303</v>
      </c>
    </row>
    <row r="151" spans="1:65" s="2" customFormat="1" ht="24.2" customHeight="1">
      <c r="A151" s="34"/>
      <c r="B151" s="35"/>
      <c r="C151" s="187" t="s">
        <v>183</v>
      </c>
      <c r="D151" s="187" t="s">
        <v>133</v>
      </c>
      <c r="E151" s="188" t="s">
        <v>304</v>
      </c>
      <c r="F151" s="189" t="s">
        <v>305</v>
      </c>
      <c r="G151" s="190" t="s">
        <v>163</v>
      </c>
      <c r="H151" s="191">
        <v>2</v>
      </c>
      <c r="I151" s="192">
        <v>22640</v>
      </c>
      <c r="J151" s="193">
        <f t="shared" si="0"/>
        <v>45280</v>
      </c>
      <c r="K151" s="194"/>
      <c r="L151" s="39"/>
      <c r="M151" s="195" t="s">
        <v>1</v>
      </c>
      <c r="N151" s="196" t="s">
        <v>39</v>
      </c>
      <c r="O151" s="71"/>
      <c r="P151" s="197">
        <f t="shared" si="1"/>
        <v>0</v>
      </c>
      <c r="Q151" s="197">
        <v>0.0026</v>
      </c>
      <c r="R151" s="197">
        <f t="shared" si="2"/>
        <v>0.0052</v>
      </c>
      <c r="S151" s="197">
        <v>1.78</v>
      </c>
      <c r="T151" s="198">
        <f t="shared" si="3"/>
        <v>3.56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137</v>
      </c>
      <c r="AT151" s="199" t="s">
        <v>133</v>
      </c>
      <c r="AU151" s="199" t="s">
        <v>84</v>
      </c>
      <c r="AY151" s="17" t="s">
        <v>130</v>
      </c>
      <c r="BE151" s="200">
        <f t="shared" si="4"/>
        <v>45280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82</v>
      </c>
      <c r="BK151" s="200">
        <f t="shared" si="9"/>
        <v>45280</v>
      </c>
      <c r="BL151" s="17" t="s">
        <v>137</v>
      </c>
      <c r="BM151" s="199" t="s">
        <v>306</v>
      </c>
    </row>
    <row r="152" spans="1:65" s="2" customFormat="1" ht="24.2" customHeight="1">
      <c r="A152" s="34"/>
      <c r="B152" s="35"/>
      <c r="C152" s="187" t="s">
        <v>188</v>
      </c>
      <c r="D152" s="187" t="s">
        <v>133</v>
      </c>
      <c r="E152" s="188" t="s">
        <v>307</v>
      </c>
      <c r="F152" s="189" t="s">
        <v>308</v>
      </c>
      <c r="G152" s="190" t="s">
        <v>163</v>
      </c>
      <c r="H152" s="191">
        <v>3</v>
      </c>
      <c r="I152" s="192">
        <v>413.7</v>
      </c>
      <c r="J152" s="193">
        <f t="shared" si="0"/>
        <v>1241.1</v>
      </c>
      <c r="K152" s="194"/>
      <c r="L152" s="39"/>
      <c r="M152" s="195" t="s">
        <v>1</v>
      </c>
      <c r="N152" s="196" t="s">
        <v>39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137</v>
      </c>
      <c r="AT152" s="199" t="s">
        <v>133</v>
      </c>
      <c r="AU152" s="199" t="s">
        <v>84</v>
      </c>
      <c r="AY152" s="17" t="s">
        <v>130</v>
      </c>
      <c r="BE152" s="200">
        <f t="shared" si="4"/>
        <v>1241.1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82</v>
      </c>
      <c r="BK152" s="200">
        <f t="shared" si="9"/>
        <v>1241.1</v>
      </c>
      <c r="BL152" s="17" t="s">
        <v>137</v>
      </c>
      <c r="BM152" s="199" t="s">
        <v>309</v>
      </c>
    </row>
    <row r="153" spans="1:65" s="2" customFormat="1" ht="37.9" customHeight="1">
      <c r="A153" s="34"/>
      <c r="B153" s="35"/>
      <c r="C153" s="187" t="s">
        <v>192</v>
      </c>
      <c r="D153" s="187" t="s">
        <v>133</v>
      </c>
      <c r="E153" s="188" t="s">
        <v>310</v>
      </c>
      <c r="F153" s="189" t="s">
        <v>311</v>
      </c>
      <c r="G153" s="190" t="s">
        <v>211</v>
      </c>
      <c r="H153" s="191">
        <v>4.999</v>
      </c>
      <c r="I153" s="192">
        <v>1122.8999999999999</v>
      </c>
      <c r="J153" s="193">
        <f t="shared" si="0"/>
        <v>5613.38</v>
      </c>
      <c r="K153" s="194"/>
      <c r="L153" s="39"/>
      <c r="M153" s="195" t="s">
        <v>1</v>
      </c>
      <c r="N153" s="196" t="s">
        <v>39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137</v>
      </c>
      <c r="AT153" s="199" t="s">
        <v>133</v>
      </c>
      <c r="AU153" s="199" t="s">
        <v>84</v>
      </c>
      <c r="AY153" s="17" t="s">
        <v>130</v>
      </c>
      <c r="BE153" s="200">
        <f t="shared" si="4"/>
        <v>5613.38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82</v>
      </c>
      <c r="BK153" s="200">
        <f t="shared" si="9"/>
        <v>5613.38</v>
      </c>
      <c r="BL153" s="17" t="s">
        <v>137</v>
      </c>
      <c r="BM153" s="199" t="s">
        <v>312</v>
      </c>
    </row>
    <row r="154" spans="1:65" s="2" customFormat="1" ht="24.2" customHeight="1">
      <c r="A154" s="34"/>
      <c r="B154" s="35"/>
      <c r="C154" s="187" t="s">
        <v>8</v>
      </c>
      <c r="D154" s="187" t="s">
        <v>133</v>
      </c>
      <c r="E154" s="188" t="s">
        <v>313</v>
      </c>
      <c r="F154" s="189" t="s">
        <v>314</v>
      </c>
      <c r="G154" s="190" t="s">
        <v>136</v>
      </c>
      <c r="H154" s="191">
        <v>50</v>
      </c>
      <c r="I154" s="192">
        <v>115.836</v>
      </c>
      <c r="J154" s="193">
        <f t="shared" si="0"/>
        <v>5791.8</v>
      </c>
      <c r="K154" s="194"/>
      <c r="L154" s="39"/>
      <c r="M154" s="195" t="s">
        <v>1</v>
      </c>
      <c r="N154" s="196" t="s">
        <v>39</v>
      </c>
      <c r="O154" s="71"/>
      <c r="P154" s="197">
        <f t="shared" si="1"/>
        <v>0</v>
      </c>
      <c r="Q154" s="197">
        <v>0.0001</v>
      </c>
      <c r="R154" s="197">
        <f t="shared" si="2"/>
        <v>0.005</v>
      </c>
      <c r="S154" s="197">
        <v>0.01384</v>
      </c>
      <c r="T154" s="198">
        <f t="shared" si="3"/>
        <v>0.692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137</v>
      </c>
      <c r="AT154" s="199" t="s">
        <v>133</v>
      </c>
      <c r="AU154" s="199" t="s">
        <v>84</v>
      </c>
      <c r="AY154" s="17" t="s">
        <v>130</v>
      </c>
      <c r="BE154" s="200">
        <f t="shared" si="4"/>
        <v>5791.8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82</v>
      </c>
      <c r="BK154" s="200">
        <f t="shared" si="9"/>
        <v>5791.8</v>
      </c>
      <c r="BL154" s="17" t="s">
        <v>137</v>
      </c>
      <c r="BM154" s="199" t="s">
        <v>315</v>
      </c>
    </row>
    <row r="155" spans="1:65" s="2" customFormat="1" ht="24.2" customHeight="1">
      <c r="A155" s="34"/>
      <c r="B155" s="35"/>
      <c r="C155" s="187" t="s">
        <v>137</v>
      </c>
      <c r="D155" s="187" t="s">
        <v>133</v>
      </c>
      <c r="E155" s="188" t="s">
        <v>316</v>
      </c>
      <c r="F155" s="189" t="s">
        <v>317</v>
      </c>
      <c r="G155" s="190" t="s">
        <v>163</v>
      </c>
      <c r="H155" s="191">
        <v>1</v>
      </c>
      <c r="I155" s="192">
        <v>378.24</v>
      </c>
      <c r="J155" s="193">
        <f t="shared" si="0"/>
        <v>378.24</v>
      </c>
      <c r="K155" s="194"/>
      <c r="L155" s="39"/>
      <c r="M155" s="195" t="s">
        <v>1</v>
      </c>
      <c r="N155" s="196" t="s">
        <v>39</v>
      </c>
      <c r="O155" s="71"/>
      <c r="P155" s="197">
        <f t="shared" si="1"/>
        <v>0</v>
      </c>
      <c r="Q155" s="197">
        <v>2E-05</v>
      </c>
      <c r="R155" s="197">
        <f t="shared" si="2"/>
        <v>2E-05</v>
      </c>
      <c r="S155" s="197">
        <v>0.039</v>
      </c>
      <c r="T155" s="198">
        <f t="shared" si="3"/>
        <v>0.039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137</v>
      </c>
      <c r="AT155" s="199" t="s">
        <v>133</v>
      </c>
      <c r="AU155" s="199" t="s">
        <v>84</v>
      </c>
      <c r="AY155" s="17" t="s">
        <v>130</v>
      </c>
      <c r="BE155" s="200">
        <f t="shared" si="4"/>
        <v>378.24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82</v>
      </c>
      <c r="BK155" s="200">
        <f t="shared" si="9"/>
        <v>378.24</v>
      </c>
      <c r="BL155" s="17" t="s">
        <v>137</v>
      </c>
      <c r="BM155" s="199" t="s">
        <v>318</v>
      </c>
    </row>
    <row r="156" spans="1:65" s="2" customFormat="1" ht="24.2" customHeight="1">
      <c r="A156" s="34"/>
      <c r="B156" s="35"/>
      <c r="C156" s="187" t="s">
        <v>204</v>
      </c>
      <c r="D156" s="187" t="s">
        <v>133</v>
      </c>
      <c r="E156" s="188" t="s">
        <v>319</v>
      </c>
      <c r="F156" s="189" t="s">
        <v>320</v>
      </c>
      <c r="G156" s="190" t="s">
        <v>163</v>
      </c>
      <c r="H156" s="191">
        <v>2</v>
      </c>
      <c r="I156" s="192">
        <v>378.24</v>
      </c>
      <c r="J156" s="193">
        <f t="shared" si="0"/>
        <v>756.48</v>
      </c>
      <c r="K156" s="194"/>
      <c r="L156" s="39"/>
      <c r="M156" s="195" t="s">
        <v>1</v>
      </c>
      <c r="N156" s="196" t="s">
        <v>39</v>
      </c>
      <c r="O156" s="71"/>
      <c r="P156" s="197">
        <f t="shared" si="1"/>
        <v>0</v>
      </c>
      <c r="Q156" s="197">
        <v>2E-05</v>
      </c>
      <c r="R156" s="197">
        <f t="shared" si="2"/>
        <v>4E-05</v>
      </c>
      <c r="S156" s="197">
        <v>0.083</v>
      </c>
      <c r="T156" s="198">
        <f t="shared" si="3"/>
        <v>0.166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137</v>
      </c>
      <c r="AT156" s="199" t="s">
        <v>133</v>
      </c>
      <c r="AU156" s="199" t="s">
        <v>84</v>
      </c>
      <c r="AY156" s="17" t="s">
        <v>130</v>
      </c>
      <c r="BE156" s="200">
        <f t="shared" si="4"/>
        <v>756.48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82</v>
      </c>
      <c r="BK156" s="200">
        <f t="shared" si="9"/>
        <v>756.48</v>
      </c>
      <c r="BL156" s="17" t="s">
        <v>137</v>
      </c>
      <c r="BM156" s="199" t="s">
        <v>321</v>
      </c>
    </row>
    <row r="157" spans="1:65" s="2" customFormat="1" ht="21.75" customHeight="1">
      <c r="A157" s="34"/>
      <c r="B157" s="35"/>
      <c r="C157" s="187" t="s">
        <v>208</v>
      </c>
      <c r="D157" s="187" t="s">
        <v>133</v>
      </c>
      <c r="E157" s="188" t="s">
        <v>322</v>
      </c>
      <c r="F157" s="189" t="s">
        <v>323</v>
      </c>
      <c r="G157" s="190" t="s">
        <v>186</v>
      </c>
      <c r="H157" s="191">
        <v>1</v>
      </c>
      <c r="I157" s="192">
        <v>3137</v>
      </c>
      <c r="J157" s="193">
        <f t="shared" si="0"/>
        <v>3137</v>
      </c>
      <c r="K157" s="194"/>
      <c r="L157" s="39"/>
      <c r="M157" s="195" t="s">
        <v>1</v>
      </c>
      <c r="N157" s="196" t="s">
        <v>39</v>
      </c>
      <c r="O157" s="71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137</v>
      </c>
      <c r="AT157" s="199" t="s">
        <v>133</v>
      </c>
      <c r="AU157" s="199" t="s">
        <v>84</v>
      </c>
      <c r="AY157" s="17" t="s">
        <v>130</v>
      </c>
      <c r="BE157" s="200">
        <f t="shared" si="4"/>
        <v>3137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82</v>
      </c>
      <c r="BK157" s="200">
        <f t="shared" si="9"/>
        <v>3137</v>
      </c>
      <c r="BL157" s="17" t="s">
        <v>137</v>
      </c>
      <c r="BM157" s="199" t="s">
        <v>324</v>
      </c>
    </row>
    <row r="158" spans="1:65" s="2" customFormat="1" ht="33" customHeight="1">
      <c r="A158" s="34"/>
      <c r="B158" s="35"/>
      <c r="C158" s="187" t="s">
        <v>213</v>
      </c>
      <c r="D158" s="187" t="s">
        <v>133</v>
      </c>
      <c r="E158" s="188" t="s">
        <v>325</v>
      </c>
      <c r="F158" s="189" t="s">
        <v>326</v>
      </c>
      <c r="G158" s="190" t="s">
        <v>136</v>
      </c>
      <c r="H158" s="191">
        <v>27</v>
      </c>
      <c r="I158" s="192">
        <v>591</v>
      </c>
      <c r="J158" s="193">
        <f t="shared" si="0"/>
        <v>15957</v>
      </c>
      <c r="K158" s="194"/>
      <c r="L158" s="39"/>
      <c r="M158" s="195" t="s">
        <v>1</v>
      </c>
      <c r="N158" s="196" t="s">
        <v>39</v>
      </c>
      <c r="O158" s="71"/>
      <c r="P158" s="197">
        <f t="shared" si="1"/>
        <v>0</v>
      </c>
      <c r="Q158" s="197">
        <v>0</v>
      </c>
      <c r="R158" s="197">
        <f t="shared" si="2"/>
        <v>0</v>
      </c>
      <c r="S158" s="197">
        <v>0.027</v>
      </c>
      <c r="T158" s="198">
        <f t="shared" si="3"/>
        <v>0.729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146</v>
      </c>
      <c r="AT158" s="199" t="s">
        <v>133</v>
      </c>
      <c r="AU158" s="199" t="s">
        <v>84</v>
      </c>
      <c r="AY158" s="17" t="s">
        <v>130</v>
      </c>
      <c r="BE158" s="200">
        <f t="shared" si="4"/>
        <v>15957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82</v>
      </c>
      <c r="BK158" s="200">
        <f t="shared" si="9"/>
        <v>15957</v>
      </c>
      <c r="BL158" s="17" t="s">
        <v>146</v>
      </c>
      <c r="BM158" s="199" t="s">
        <v>327</v>
      </c>
    </row>
    <row r="159" spans="1:65" s="2" customFormat="1" ht="16.5" customHeight="1">
      <c r="A159" s="34"/>
      <c r="B159" s="35"/>
      <c r="C159" s="187" t="s">
        <v>217</v>
      </c>
      <c r="D159" s="187" t="s">
        <v>133</v>
      </c>
      <c r="E159" s="188" t="s">
        <v>328</v>
      </c>
      <c r="F159" s="189" t="s">
        <v>329</v>
      </c>
      <c r="G159" s="190" t="s">
        <v>163</v>
      </c>
      <c r="H159" s="191">
        <v>1</v>
      </c>
      <c r="I159" s="192">
        <v>1773</v>
      </c>
      <c r="J159" s="193">
        <f t="shared" si="0"/>
        <v>1773</v>
      </c>
      <c r="K159" s="194"/>
      <c r="L159" s="39"/>
      <c r="M159" s="195" t="s">
        <v>1</v>
      </c>
      <c r="N159" s="196" t="s">
        <v>39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0.061</v>
      </c>
      <c r="T159" s="198">
        <f t="shared" si="3"/>
        <v>0.061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137</v>
      </c>
      <c r="AT159" s="199" t="s">
        <v>133</v>
      </c>
      <c r="AU159" s="199" t="s">
        <v>84</v>
      </c>
      <c r="AY159" s="17" t="s">
        <v>130</v>
      </c>
      <c r="BE159" s="200">
        <f t="shared" si="4"/>
        <v>1773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82</v>
      </c>
      <c r="BK159" s="200">
        <f t="shared" si="9"/>
        <v>1773</v>
      </c>
      <c r="BL159" s="17" t="s">
        <v>137</v>
      </c>
      <c r="BM159" s="199" t="s">
        <v>330</v>
      </c>
    </row>
    <row r="160" spans="2:63" s="12" customFormat="1" ht="22.9" customHeight="1">
      <c r="B160" s="171"/>
      <c r="C160" s="172"/>
      <c r="D160" s="173" t="s">
        <v>73</v>
      </c>
      <c r="E160" s="185" t="s">
        <v>331</v>
      </c>
      <c r="F160" s="185" t="s">
        <v>332</v>
      </c>
      <c r="G160" s="172"/>
      <c r="H160" s="172"/>
      <c r="I160" s="175"/>
      <c r="J160" s="186">
        <f>BK160</f>
        <v>738284.51</v>
      </c>
      <c r="K160" s="172"/>
      <c r="L160" s="177"/>
      <c r="M160" s="178"/>
      <c r="N160" s="179"/>
      <c r="O160" s="179"/>
      <c r="P160" s="180">
        <f>SUM(P161:P170)</f>
        <v>0</v>
      </c>
      <c r="Q160" s="179"/>
      <c r="R160" s="180">
        <f>SUM(R161:R170)</f>
        <v>0.00783</v>
      </c>
      <c r="S160" s="179"/>
      <c r="T160" s="181">
        <f>SUM(T161:T170)</f>
        <v>0</v>
      </c>
      <c r="AR160" s="182" t="s">
        <v>84</v>
      </c>
      <c r="AT160" s="183" t="s">
        <v>73</v>
      </c>
      <c r="AU160" s="183" t="s">
        <v>82</v>
      </c>
      <c r="AY160" s="182" t="s">
        <v>130</v>
      </c>
      <c r="BK160" s="184">
        <f>SUM(BK161:BK170)</f>
        <v>738284.51</v>
      </c>
    </row>
    <row r="161" spans="1:65" s="2" customFormat="1" ht="24.2" customHeight="1">
      <c r="A161" s="34"/>
      <c r="B161" s="35"/>
      <c r="C161" s="187" t="s">
        <v>7</v>
      </c>
      <c r="D161" s="187" t="s">
        <v>133</v>
      </c>
      <c r="E161" s="188" t="s">
        <v>333</v>
      </c>
      <c r="F161" s="189" t="s">
        <v>334</v>
      </c>
      <c r="G161" s="190" t="s">
        <v>186</v>
      </c>
      <c r="H161" s="191">
        <v>3</v>
      </c>
      <c r="I161" s="192">
        <v>38370</v>
      </c>
      <c r="J161" s="193">
        <f aca="true" t="shared" si="10" ref="J161:J170">ROUND(I161*H161,2)</f>
        <v>115110</v>
      </c>
      <c r="K161" s="194"/>
      <c r="L161" s="39"/>
      <c r="M161" s="195" t="s">
        <v>1</v>
      </c>
      <c r="N161" s="196" t="s">
        <v>39</v>
      </c>
      <c r="O161" s="71"/>
      <c r="P161" s="197">
        <f aca="true" t="shared" si="11" ref="P161:P170">O161*H161</f>
        <v>0</v>
      </c>
      <c r="Q161" s="197">
        <v>0.00261</v>
      </c>
      <c r="R161" s="197">
        <f aca="true" t="shared" si="12" ref="R161:R170">Q161*H161</f>
        <v>0.00783</v>
      </c>
      <c r="S161" s="197">
        <v>0</v>
      </c>
      <c r="T161" s="198">
        <f aca="true" t="shared" si="13" ref="T161:T170"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137</v>
      </c>
      <c r="AT161" s="199" t="s">
        <v>133</v>
      </c>
      <c r="AU161" s="199" t="s">
        <v>84</v>
      </c>
      <c r="AY161" s="17" t="s">
        <v>130</v>
      </c>
      <c r="BE161" s="200">
        <f aca="true" t="shared" si="14" ref="BE161:BE170">IF(N161="základní",J161,0)</f>
        <v>115110</v>
      </c>
      <c r="BF161" s="200">
        <f aca="true" t="shared" si="15" ref="BF161:BF170">IF(N161="snížená",J161,0)</f>
        <v>0</v>
      </c>
      <c r="BG161" s="200">
        <f aca="true" t="shared" si="16" ref="BG161:BG170">IF(N161="zákl. přenesená",J161,0)</f>
        <v>0</v>
      </c>
      <c r="BH161" s="200">
        <f aca="true" t="shared" si="17" ref="BH161:BH170">IF(N161="sníž. přenesená",J161,0)</f>
        <v>0</v>
      </c>
      <c r="BI161" s="200">
        <f aca="true" t="shared" si="18" ref="BI161:BI170">IF(N161="nulová",J161,0)</f>
        <v>0</v>
      </c>
      <c r="BJ161" s="17" t="s">
        <v>82</v>
      </c>
      <c r="BK161" s="200">
        <f aca="true" t="shared" si="19" ref="BK161:BK170">ROUND(I161*H161,2)</f>
        <v>115110</v>
      </c>
      <c r="BL161" s="17" t="s">
        <v>137</v>
      </c>
      <c r="BM161" s="199" t="s">
        <v>335</v>
      </c>
    </row>
    <row r="162" spans="1:65" s="2" customFormat="1" ht="78" customHeight="1">
      <c r="A162" s="34"/>
      <c r="B162" s="35"/>
      <c r="C162" s="213" t="s">
        <v>227</v>
      </c>
      <c r="D162" s="213" t="s">
        <v>193</v>
      </c>
      <c r="E162" s="214" t="s">
        <v>336</v>
      </c>
      <c r="F162" s="215" t="s">
        <v>337</v>
      </c>
      <c r="G162" s="216" t="s">
        <v>186</v>
      </c>
      <c r="H162" s="217">
        <v>2</v>
      </c>
      <c r="I162" s="218">
        <v>179232</v>
      </c>
      <c r="J162" s="219">
        <f t="shared" si="10"/>
        <v>358464</v>
      </c>
      <c r="K162" s="220"/>
      <c r="L162" s="221"/>
      <c r="M162" s="222" t="s">
        <v>1</v>
      </c>
      <c r="N162" s="223" t="s">
        <v>39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193</v>
      </c>
      <c r="AU162" s="199" t="s">
        <v>84</v>
      </c>
      <c r="AY162" s="17" t="s">
        <v>130</v>
      </c>
      <c r="BE162" s="200">
        <f t="shared" si="14"/>
        <v>358464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82</v>
      </c>
      <c r="BK162" s="200">
        <f t="shared" si="19"/>
        <v>358464</v>
      </c>
      <c r="BL162" s="17" t="s">
        <v>137</v>
      </c>
      <c r="BM162" s="199" t="s">
        <v>338</v>
      </c>
    </row>
    <row r="163" spans="1:65" s="2" customFormat="1" ht="78" customHeight="1">
      <c r="A163" s="34"/>
      <c r="B163" s="35"/>
      <c r="C163" s="213" t="s">
        <v>231</v>
      </c>
      <c r="D163" s="213" t="s">
        <v>193</v>
      </c>
      <c r="E163" s="214" t="s">
        <v>339</v>
      </c>
      <c r="F163" s="215" t="s">
        <v>340</v>
      </c>
      <c r="G163" s="216" t="s">
        <v>186</v>
      </c>
      <c r="H163" s="217">
        <v>1</v>
      </c>
      <c r="I163" s="218">
        <v>187507</v>
      </c>
      <c r="J163" s="219">
        <f t="shared" si="10"/>
        <v>187507</v>
      </c>
      <c r="K163" s="220"/>
      <c r="L163" s="221"/>
      <c r="M163" s="222" t="s">
        <v>1</v>
      </c>
      <c r="N163" s="223" t="s">
        <v>39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196</v>
      </c>
      <c r="AT163" s="199" t="s">
        <v>193</v>
      </c>
      <c r="AU163" s="199" t="s">
        <v>84</v>
      </c>
      <c r="AY163" s="17" t="s">
        <v>130</v>
      </c>
      <c r="BE163" s="200">
        <f t="shared" si="14"/>
        <v>187507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82</v>
      </c>
      <c r="BK163" s="200">
        <f t="shared" si="19"/>
        <v>187507</v>
      </c>
      <c r="BL163" s="17" t="s">
        <v>137</v>
      </c>
      <c r="BM163" s="199" t="s">
        <v>341</v>
      </c>
    </row>
    <row r="164" spans="1:65" s="2" customFormat="1" ht="16.5" customHeight="1">
      <c r="A164" s="34"/>
      <c r="B164" s="35"/>
      <c r="C164" s="213" t="s">
        <v>235</v>
      </c>
      <c r="D164" s="213" t="s">
        <v>193</v>
      </c>
      <c r="E164" s="214" t="s">
        <v>342</v>
      </c>
      <c r="F164" s="215" t="s">
        <v>343</v>
      </c>
      <c r="G164" s="216" t="s">
        <v>158</v>
      </c>
      <c r="H164" s="217">
        <v>2</v>
      </c>
      <c r="I164" s="218">
        <v>10047</v>
      </c>
      <c r="J164" s="219">
        <f t="shared" si="10"/>
        <v>20094</v>
      </c>
      <c r="K164" s="220"/>
      <c r="L164" s="221"/>
      <c r="M164" s="222" t="s">
        <v>1</v>
      </c>
      <c r="N164" s="223" t="s">
        <v>39</v>
      </c>
      <c r="O164" s="71"/>
      <c r="P164" s="197">
        <f t="shared" si="11"/>
        <v>0</v>
      </c>
      <c r="Q164" s="197">
        <v>0</v>
      </c>
      <c r="R164" s="197">
        <f t="shared" si="12"/>
        <v>0</v>
      </c>
      <c r="S164" s="197">
        <v>0</v>
      </c>
      <c r="T164" s="198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196</v>
      </c>
      <c r="AT164" s="199" t="s">
        <v>193</v>
      </c>
      <c r="AU164" s="199" t="s">
        <v>84</v>
      </c>
      <c r="AY164" s="17" t="s">
        <v>130</v>
      </c>
      <c r="BE164" s="200">
        <f t="shared" si="14"/>
        <v>20094</v>
      </c>
      <c r="BF164" s="200">
        <f t="shared" si="15"/>
        <v>0</v>
      </c>
      <c r="BG164" s="200">
        <f t="shared" si="16"/>
        <v>0</v>
      </c>
      <c r="BH164" s="200">
        <f t="shared" si="17"/>
        <v>0</v>
      </c>
      <c r="BI164" s="200">
        <f t="shared" si="18"/>
        <v>0</v>
      </c>
      <c r="BJ164" s="17" t="s">
        <v>82</v>
      </c>
      <c r="BK164" s="200">
        <f t="shared" si="19"/>
        <v>20094</v>
      </c>
      <c r="BL164" s="17" t="s">
        <v>137</v>
      </c>
      <c r="BM164" s="199" t="s">
        <v>344</v>
      </c>
    </row>
    <row r="165" spans="1:65" s="2" customFormat="1" ht="16.5" customHeight="1">
      <c r="A165" s="34"/>
      <c r="B165" s="35"/>
      <c r="C165" s="213" t="s">
        <v>241</v>
      </c>
      <c r="D165" s="213" t="s">
        <v>193</v>
      </c>
      <c r="E165" s="214" t="s">
        <v>345</v>
      </c>
      <c r="F165" s="215" t="s">
        <v>346</v>
      </c>
      <c r="G165" s="216" t="s">
        <v>158</v>
      </c>
      <c r="H165" s="217">
        <v>1</v>
      </c>
      <c r="I165" s="218">
        <v>10047</v>
      </c>
      <c r="J165" s="219">
        <f t="shared" si="10"/>
        <v>10047</v>
      </c>
      <c r="K165" s="220"/>
      <c r="L165" s="221"/>
      <c r="M165" s="222" t="s">
        <v>1</v>
      </c>
      <c r="N165" s="223" t="s">
        <v>39</v>
      </c>
      <c r="O165" s="71"/>
      <c r="P165" s="197">
        <f t="shared" si="11"/>
        <v>0</v>
      </c>
      <c r="Q165" s="197">
        <v>0</v>
      </c>
      <c r="R165" s="197">
        <f t="shared" si="12"/>
        <v>0</v>
      </c>
      <c r="S165" s="197">
        <v>0</v>
      </c>
      <c r="T165" s="198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196</v>
      </c>
      <c r="AT165" s="199" t="s">
        <v>193</v>
      </c>
      <c r="AU165" s="199" t="s">
        <v>84</v>
      </c>
      <c r="AY165" s="17" t="s">
        <v>130</v>
      </c>
      <c r="BE165" s="200">
        <f t="shared" si="14"/>
        <v>10047</v>
      </c>
      <c r="BF165" s="200">
        <f t="shared" si="15"/>
        <v>0</v>
      </c>
      <c r="BG165" s="200">
        <f t="shared" si="16"/>
        <v>0</v>
      </c>
      <c r="BH165" s="200">
        <f t="shared" si="17"/>
        <v>0</v>
      </c>
      <c r="BI165" s="200">
        <f t="shared" si="18"/>
        <v>0</v>
      </c>
      <c r="BJ165" s="17" t="s">
        <v>82</v>
      </c>
      <c r="BK165" s="200">
        <f t="shared" si="19"/>
        <v>10047</v>
      </c>
      <c r="BL165" s="17" t="s">
        <v>137</v>
      </c>
      <c r="BM165" s="199" t="s">
        <v>347</v>
      </c>
    </row>
    <row r="166" spans="1:65" s="2" customFormat="1" ht="16.5" customHeight="1">
      <c r="A166" s="34"/>
      <c r="B166" s="35"/>
      <c r="C166" s="213" t="s">
        <v>348</v>
      </c>
      <c r="D166" s="213" t="s">
        <v>193</v>
      </c>
      <c r="E166" s="214" t="s">
        <v>349</v>
      </c>
      <c r="F166" s="215" t="s">
        <v>350</v>
      </c>
      <c r="G166" s="216" t="s">
        <v>158</v>
      </c>
      <c r="H166" s="217">
        <v>3</v>
      </c>
      <c r="I166" s="218">
        <v>9456</v>
      </c>
      <c r="J166" s="219">
        <f t="shared" si="10"/>
        <v>28368</v>
      </c>
      <c r="K166" s="220"/>
      <c r="L166" s="221"/>
      <c r="M166" s="222" t="s">
        <v>1</v>
      </c>
      <c r="N166" s="223" t="s">
        <v>39</v>
      </c>
      <c r="O166" s="71"/>
      <c r="P166" s="197">
        <f t="shared" si="11"/>
        <v>0</v>
      </c>
      <c r="Q166" s="197">
        <v>0</v>
      </c>
      <c r="R166" s="197">
        <f t="shared" si="12"/>
        <v>0</v>
      </c>
      <c r="S166" s="197">
        <v>0</v>
      </c>
      <c r="T166" s="198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196</v>
      </c>
      <c r="AT166" s="199" t="s">
        <v>193</v>
      </c>
      <c r="AU166" s="199" t="s">
        <v>84</v>
      </c>
      <c r="AY166" s="17" t="s">
        <v>130</v>
      </c>
      <c r="BE166" s="200">
        <f t="shared" si="14"/>
        <v>28368</v>
      </c>
      <c r="BF166" s="200">
        <f t="shared" si="15"/>
        <v>0</v>
      </c>
      <c r="BG166" s="200">
        <f t="shared" si="16"/>
        <v>0</v>
      </c>
      <c r="BH166" s="200">
        <f t="shared" si="17"/>
        <v>0</v>
      </c>
      <c r="BI166" s="200">
        <f t="shared" si="18"/>
        <v>0</v>
      </c>
      <c r="BJ166" s="17" t="s">
        <v>82</v>
      </c>
      <c r="BK166" s="200">
        <f t="shared" si="19"/>
        <v>28368</v>
      </c>
      <c r="BL166" s="17" t="s">
        <v>137</v>
      </c>
      <c r="BM166" s="199" t="s">
        <v>351</v>
      </c>
    </row>
    <row r="167" spans="1:65" s="2" customFormat="1" ht="16.5" customHeight="1">
      <c r="A167" s="34"/>
      <c r="B167" s="35"/>
      <c r="C167" s="213" t="s">
        <v>352</v>
      </c>
      <c r="D167" s="213" t="s">
        <v>193</v>
      </c>
      <c r="E167" s="214" t="s">
        <v>353</v>
      </c>
      <c r="F167" s="215" t="s">
        <v>354</v>
      </c>
      <c r="G167" s="216" t="s">
        <v>158</v>
      </c>
      <c r="H167" s="217">
        <v>3</v>
      </c>
      <c r="I167" s="218">
        <v>4373.4</v>
      </c>
      <c r="J167" s="219">
        <f t="shared" si="10"/>
        <v>13120.2</v>
      </c>
      <c r="K167" s="220"/>
      <c r="L167" s="221"/>
      <c r="M167" s="222" t="s">
        <v>1</v>
      </c>
      <c r="N167" s="223" t="s">
        <v>39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196</v>
      </c>
      <c r="AT167" s="199" t="s">
        <v>193</v>
      </c>
      <c r="AU167" s="199" t="s">
        <v>84</v>
      </c>
      <c r="AY167" s="17" t="s">
        <v>130</v>
      </c>
      <c r="BE167" s="200">
        <f t="shared" si="14"/>
        <v>13120.2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82</v>
      </c>
      <c r="BK167" s="200">
        <f t="shared" si="19"/>
        <v>13120.2</v>
      </c>
      <c r="BL167" s="17" t="s">
        <v>137</v>
      </c>
      <c r="BM167" s="199" t="s">
        <v>355</v>
      </c>
    </row>
    <row r="168" spans="1:65" s="2" customFormat="1" ht="16.5" customHeight="1">
      <c r="A168" s="34"/>
      <c r="B168" s="35"/>
      <c r="C168" s="213" t="s">
        <v>356</v>
      </c>
      <c r="D168" s="213" t="s">
        <v>193</v>
      </c>
      <c r="E168" s="214" t="s">
        <v>357</v>
      </c>
      <c r="F168" s="215" t="s">
        <v>358</v>
      </c>
      <c r="G168" s="216" t="s">
        <v>158</v>
      </c>
      <c r="H168" s="217">
        <v>2</v>
      </c>
      <c r="I168" s="218">
        <v>2343.906</v>
      </c>
      <c r="J168" s="219">
        <f t="shared" si="10"/>
        <v>4687.81</v>
      </c>
      <c r="K168" s="220"/>
      <c r="L168" s="221"/>
      <c r="M168" s="222" t="s">
        <v>1</v>
      </c>
      <c r="N168" s="223" t="s">
        <v>39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196</v>
      </c>
      <c r="AT168" s="199" t="s">
        <v>193</v>
      </c>
      <c r="AU168" s="199" t="s">
        <v>84</v>
      </c>
      <c r="AY168" s="17" t="s">
        <v>130</v>
      </c>
      <c r="BE168" s="200">
        <f t="shared" si="14"/>
        <v>4687.81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82</v>
      </c>
      <c r="BK168" s="200">
        <f t="shared" si="19"/>
        <v>4687.81</v>
      </c>
      <c r="BL168" s="17" t="s">
        <v>137</v>
      </c>
      <c r="BM168" s="199" t="s">
        <v>359</v>
      </c>
    </row>
    <row r="169" spans="1:65" s="2" customFormat="1" ht="21.75" customHeight="1">
      <c r="A169" s="34"/>
      <c r="B169" s="35"/>
      <c r="C169" s="187" t="s">
        <v>360</v>
      </c>
      <c r="D169" s="187" t="s">
        <v>133</v>
      </c>
      <c r="E169" s="188" t="s">
        <v>361</v>
      </c>
      <c r="F169" s="189" t="s">
        <v>362</v>
      </c>
      <c r="G169" s="190" t="s">
        <v>220</v>
      </c>
      <c r="H169" s="224">
        <v>3</v>
      </c>
      <c r="I169" s="192">
        <v>177.29999999999998</v>
      </c>
      <c r="J169" s="193">
        <f t="shared" si="10"/>
        <v>531.9</v>
      </c>
      <c r="K169" s="194"/>
      <c r="L169" s="39"/>
      <c r="M169" s="195" t="s">
        <v>1</v>
      </c>
      <c r="N169" s="196" t="s">
        <v>39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137</v>
      </c>
      <c r="AT169" s="199" t="s">
        <v>133</v>
      </c>
      <c r="AU169" s="199" t="s">
        <v>84</v>
      </c>
      <c r="AY169" s="17" t="s">
        <v>130</v>
      </c>
      <c r="BE169" s="200">
        <f t="shared" si="14"/>
        <v>531.9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82</v>
      </c>
      <c r="BK169" s="200">
        <f t="shared" si="19"/>
        <v>531.9</v>
      </c>
      <c r="BL169" s="17" t="s">
        <v>137</v>
      </c>
      <c r="BM169" s="199" t="s">
        <v>363</v>
      </c>
    </row>
    <row r="170" spans="1:65" s="2" customFormat="1" ht="16.5" customHeight="1">
      <c r="A170" s="34"/>
      <c r="B170" s="35"/>
      <c r="C170" s="187" t="s">
        <v>364</v>
      </c>
      <c r="D170" s="187" t="s">
        <v>133</v>
      </c>
      <c r="E170" s="188" t="s">
        <v>365</v>
      </c>
      <c r="F170" s="189" t="s">
        <v>366</v>
      </c>
      <c r="G170" s="190" t="s">
        <v>220</v>
      </c>
      <c r="H170" s="224">
        <v>3</v>
      </c>
      <c r="I170" s="192">
        <v>118.19999999999999</v>
      </c>
      <c r="J170" s="193">
        <f t="shared" si="10"/>
        <v>354.6</v>
      </c>
      <c r="K170" s="194"/>
      <c r="L170" s="39"/>
      <c r="M170" s="195" t="s">
        <v>1</v>
      </c>
      <c r="N170" s="196" t="s">
        <v>39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137</v>
      </c>
      <c r="AT170" s="199" t="s">
        <v>133</v>
      </c>
      <c r="AU170" s="199" t="s">
        <v>84</v>
      </c>
      <c r="AY170" s="17" t="s">
        <v>130</v>
      </c>
      <c r="BE170" s="200">
        <f t="shared" si="14"/>
        <v>354.6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82</v>
      </c>
      <c r="BK170" s="200">
        <f t="shared" si="19"/>
        <v>354.6</v>
      </c>
      <c r="BL170" s="17" t="s">
        <v>137</v>
      </c>
      <c r="BM170" s="199" t="s">
        <v>367</v>
      </c>
    </row>
    <row r="171" spans="2:63" s="12" customFormat="1" ht="22.9" customHeight="1">
      <c r="B171" s="171"/>
      <c r="C171" s="172"/>
      <c r="D171" s="173" t="s">
        <v>73</v>
      </c>
      <c r="E171" s="185" t="s">
        <v>368</v>
      </c>
      <c r="F171" s="185" t="s">
        <v>369</v>
      </c>
      <c r="G171" s="172"/>
      <c r="H171" s="172"/>
      <c r="I171" s="175"/>
      <c r="J171" s="186">
        <f>BK171</f>
        <v>263015.4</v>
      </c>
      <c r="K171" s="172"/>
      <c r="L171" s="177"/>
      <c r="M171" s="178"/>
      <c r="N171" s="179"/>
      <c r="O171" s="179"/>
      <c r="P171" s="180">
        <f>SUM(P172:P182)</f>
        <v>0</v>
      </c>
      <c r="Q171" s="179"/>
      <c r="R171" s="180">
        <f>SUM(R172:R182)</f>
        <v>0.19888999999999998</v>
      </c>
      <c r="S171" s="179"/>
      <c r="T171" s="181">
        <f>SUM(T172:T182)</f>
        <v>0</v>
      </c>
      <c r="AR171" s="182" t="s">
        <v>84</v>
      </c>
      <c r="AT171" s="183" t="s">
        <v>73</v>
      </c>
      <c r="AU171" s="183" t="s">
        <v>82</v>
      </c>
      <c r="AY171" s="182" t="s">
        <v>130</v>
      </c>
      <c r="BK171" s="184">
        <f>SUM(BK172:BK182)</f>
        <v>263015.4</v>
      </c>
    </row>
    <row r="172" spans="1:65" s="2" customFormat="1" ht="24.2" customHeight="1">
      <c r="A172" s="34"/>
      <c r="B172" s="35"/>
      <c r="C172" s="187" t="s">
        <v>370</v>
      </c>
      <c r="D172" s="187" t="s">
        <v>133</v>
      </c>
      <c r="E172" s="188" t="s">
        <v>371</v>
      </c>
      <c r="F172" s="189" t="s">
        <v>372</v>
      </c>
      <c r="G172" s="190" t="s">
        <v>186</v>
      </c>
      <c r="H172" s="191">
        <v>1</v>
      </c>
      <c r="I172" s="192">
        <v>5671.236</v>
      </c>
      <c r="J172" s="193">
        <f aca="true" t="shared" si="20" ref="J172:J182">ROUND(I172*H172,2)</f>
        <v>5671.24</v>
      </c>
      <c r="K172" s="194"/>
      <c r="L172" s="39"/>
      <c r="M172" s="195" t="s">
        <v>1</v>
      </c>
      <c r="N172" s="196" t="s">
        <v>39</v>
      </c>
      <c r="O172" s="71"/>
      <c r="P172" s="197">
        <f aca="true" t="shared" si="21" ref="P172:P182">O172*H172</f>
        <v>0</v>
      </c>
      <c r="Q172" s="197">
        <v>0.00352</v>
      </c>
      <c r="R172" s="197">
        <f aca="true" t="shared" si="22" ref="R172:R182">Q172*H172</f>
        <v>0.00352</v>
      </c>
      <c r="S172" s="197">
        <v>0</v>
      </c>
      <c r="T172" s="198">
        <f aca="true" t="shared" si="23" ref="T172:T182"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137</v>
      </c>
      <c r="AT172" s="199" t="s">
        <v>133</v>
      </c>
      <c r="AU172" s="199" t="s">
        <v>84</v>
      </c>
      <c r="AY172" s="17" t="s">
        <v>130</v>
      </c>
      <c r="BE172" s="200">
        <f aca="true" t="shared" si="24" ref="BE172:BE182">IF(N172="základní",J172,0)</f>
        <v>5671.24</v>
      </c>
      <c r="BF172" s="200">
        <f aca="true" t="shared" si="25" ref="BF172:BF182">IF(N172="snížená",J172,0)</f>
        <v>0</v>
      </c>
      <c r="BG172" s="200">
        <f aca="true" t="shared" si="26" ref="BG172:BG182">IF(N172="zákl. přenesená",J172,0)</f>
        <v>0</v>
      </c>
      <c r="BH172" s="200">
        <f aca="true" t="shared" si="27" ref="BH172:BH182">IF(N172="sníž. přenesená",J172,0)</f>
        <v>0</v>
      </c>
      <c r="BI172" s="200">
        <f aca="true" t="shared" si="28" ref="BI172:BI182">IF(N172="nulová",J172,0)</f>
        <v>0</v>
      </c>
      <c r="BJ172" s="17" t="s">
        <v>82</v>
      </c>
      <c r="BK172" s="200">
        <f aca="true" t="shared" si="29" ref="BK172:BK182">ROUND(I172*H172,2)</f>
        <v>5671.24</v>
      </c>
      <c r="BL172" s="17" t="s">
        <v>137</v>
      </c>
      <c r="BM172" s="199" t="s">
        <v>373</v>
      </c>
    </row>
    <row r="173" spans="1:65" s="2" customFormat="1" ht="24.2" customHeight="1">
      <c r="A173" s="34"/>
      <c r="B173" s="35"/>
      <c r="C173" s="187" t="s">
        <v>196</v>
      </c>
      <c r="D173" s="187" t="s">
        <v>133</v>
      </c>
      <c r="E173" s="188" t="s">
        <v>374</v>
      </c>
      <c r="F173" s="189" t="s">
        <v>375</v>
      </c>
      <c r="G173" s="190" t="s">
        <v>186</v>
      </c>
      <c r="H173" s="191">
        <v>3</v>
      </c>
      <c r="I173" s="192">
        <v>4057.8059999999996</v>
      </c>
      <c r="J173" s="193">
        <f t="shared" si="20"/>
        <v>12173.42</v>
      </c>
      <c r="K173" s="194"/>
      <c r="L173" s="39"/>
      <c r="M173" s="195" t="s">
        <v>1</v>
      </c>
      <c r="N173" s="196" t="s">
        <v>39</v>
      </c>
      <c r="O173" s="71"/>
      <c r="P173" s="197">
        <f t="shared" si="21"/>
        <v>0</v>
      </c>
      <c r="Q173" s="197">
        <v>0.01327</v>
      </c>
      <c r="R173" s="197">
        <f t="shared" si="22"/>
        <v>0.03981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137</v>
      </c>
      <c r="AT173" s="199" t="s">
        <v>133</v>
      </c>
      <c r="AU173" s="199" t="s">
        <v>84</v>
      </c>
      <c r="AY173" s="17" t="s">
        <v>130</v>
      </c>
      <c r="BE173" s="200">
        <f t="shared" si="24"/>
        <v>12173.42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82</v>
      </c>
      <c r="BK173" s="200">
        <f t="shared" si="29"/>
        <v>12173.42</v>
      </c>
      <c r="BL173" s="17" t="s">
        <v>137</v>
      </c>
      <c r="BM173" s="199" t="s">
        <v>376</v>
      </c>
    </row>
    <row r="174" spans="1:65" s="2" customFormat="1" ht="24.2" customHeight="1">
      <c r="A174" s="34"/>
      <c r="B174" s="35"/>
      <c r="C174" s="187" t="s">
        <v>377</v>
      </c>
      <c r="D174" s="187" t="s">
        <v>133</v>
      </c>
      <c r="E174" s="188" t="s">
        <v>378</v>
      </c>
      <c r="F174" s="189" t="s">
        <v>379</v>
      </c>
      <c r="G174" s="190" t="s">
        <v>186</v>
      </c>
      <c r="H174" s="191">
        <v>1</v>
      </c>
      <c r="I174" s="192">
        <v>2955</v>
      </c>
      <c r="J174" s="193">
        <f t="shared" si="20"/>
        <v>2955</v>
      </c>
      <c r="K174" s="194"/>
      <c r="L174" s="39"/>
      <c r="M174" s="195" t="s">
        <v>1</v>
      </c>
      <c r="N174" s="196" t="s">
        <v>39</v>
      </c>
      <c r="O174" s="71"/>
      <c r="P174" s="197">
        <f t="shared" si="21"/>
        <v>0</v>
      </c>
      <c r="Q174" s="197">
        <v>0.05557</v>
      </c>
      <c r="R174" s="197">
        <f t="shared" si="22"/>
        <v>0.05557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137</v>
      </c>
      <c r="AT174" s="199" t="s">
        <v>133</v>
      </c>
      <c r="AU174" s="199" t="s">
        <v>84</v>
      </c>
      <c r="AY174" s="17" t="s">
        <v>130</v>
      </c>
      <c r="BE174" s="200">
        <f t="shared" si="24"/>
        <v>2955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82</v>
      </c>
      <c r="BK174" s="200">
        <f t="shared" si="29"/>
        <v>2955</v>
      </c>
      <c r="BL174" s="17" t="s">
        <v>137</v>
      </c>
      <c r="BM174" s="199" t="s">
        <v>380</v>
      </c>
    </row>
    <row r="175" spans="1:65" s="2" customFormat="1" ht="24.2" customHeight="1">
      <c r="A175" s="34"/>
      <c r="B175" s="35"/>
      <c r="C175" s="213" t="s">
        <v>381</v>
      </c>
      <c r="D175" s="213" t="s">
        <v>193</v>
      </c>
      <c r="E175" s="214" t="s">
        <v>382</v>
      </c>
      <c r="F175" s="215" t="s">
        <v>383</v>
      </c>
      <c r="G175" s="216" t="s">
        <v>158</v>
      </c>
      <c r="H175" s="217">
        <v>1</v>
      </c>
      <c r="I175" s="218">
        <v>78806.30399999999</v>
      </c>
      <c r="J175" s="219">
        <f t="shared" si="20"/>
        <v>78806.3</v>
      </c>
      <c r="K175" s="220"/>
      <c r="L175" s="221"/>
      <c r="M175" s="222" t="s">
        <v>1</v>
      </c>
      <c r="N175" s="223" t="s">
        <v>39</v>
      </c>
      <c r="O175" s="71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196</v>
      </c>
      <c r="AT175" s="199" t="s">
        <v>193</v>
      </c>
      <c r="AU175" s="199" t="s">
        <v>84</v>
      </c>
      <c r="AY175" s="17" t="s">
        <v>130</v>
      </c>
      <c r="BE175" s="200">
        <f t="shared" si="24"/>
        <v>78806.3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82</v>
      </c>
      <c r="BK175" s="200">
        <f t="shared" si="29"/>
        <v>78806.3</v>
      </c>
      <c r="BL175" s="17" t="s">
        <v>137</v>
      </c>
      <c r="BM175" s="199" t="s">
        <v>384</v>
      </c>
    </row>
    <row r="176" spans="1:65" s="2" customFormat="1" ht="24.2" customHeight="1">
      <c r="A176" s="34"/>
      <c r="B176" s="35"/>
      <c r="C176" s="187" t="s">
        <v>385</v>
      </c>
      <c r="D176" s="187" t="s">
        <v>133</v>
      </c>
      <c r="E176" s="188" t="s">
        <v>386</v>
      </c>
      <c r="F176" s="189" t="s">
        <v>387</v>
      </c>
      <c r="G176" s="190" t="s">
        <v>186</v>
      </c>
      <c r="H176" s="191">
        <v>1</v>
      </c>
      <c r="I176" s="192">
        <v>5319</v>
      </c>
      <c r="J176" s="193">
        <f t="shared" si="20"/>
        <v>5319</v>
      </c>
      <c r="K176" s="194"/>
      <c r="L176" s="39"/>
      <c r="M176" s="195" t="s">
        <v>1</v>
      </c>
      <c r="N176" s="196" t="s">
        <v>39</v>
      </c>
      <c r="O176" s="71"/>
      <c r="P176" s="197">
        <f t="shared" si="21"/>
        <v>0</v>
      </c>
      <c r="Q176" s="197">
        <v>0.08937</v>
      </c>
      <c r="R176" s="197">
        <f t="shared" si="22"/>
        <v>0.08937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137</v>
      </c>
      <c r="AT176" s="199" t="s">
        <v>133</v>
      </c>
      <c r="AU176" s="199" t="s">
        <v>84</v>
      </c>
      <c r="AY176" s="17" t="s">
        <v>130</v>
      </c>
      <c r="BE176" s="200">
        <f t="shared" si="24"/>
        <v>5319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82</v>
      </c>
      <c r="BK176" s="200">
        <f t="shared" si="29"/>
        <v>5319</v>
      </c>
      <c r="BL176" s="17" t="s">
        <v>137</v>
      </c>
      <c r="BM176" s="199" t="s">
        <v>388</v>
      </c>
    </row>
    <row r="177" spans="1:65" s="2" customFormat="1" ht="49.15" customHeight="1">
      <c r="A177" s="34"/>
      <c r="B177" s="35"/>
      <c r="C177" s="213" t="s">
        <v>389</v>
      </c>
      <c r="D177" s="213" t="s">
        <v>193</v>
      </c>
      <c r="E177" s="214" t="s">
        <v>390</v>
      </c>
      <c r="F177" s="215" t="s">
        <v>391</v>
      </c>
      <c r="G177" s="216" t="s">
        <v>186</v>
      </c>
      <c r="H177" s="217">
        <v>1</v>
      </c>
      <c r="I177" s="218">
        <v>95100.644</v>
      </c>
      <c r="J177" s="219">
        <f t="shared" si="20"/>
        <v>95100.64</v>
      </c>
      <c r="K177" s="220"/>
      <c r="L177" s="221"/>
      <c r="M177" s="222" t="s">
        <v>1</v>
      </c>
      <c r="N177" s="223" t="s">
        <v>39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196</v>
      </c>
      <c r="AT177" s="199" t="s">
        <v>193</v>
      </c>
      <c r="AU177" s="199" t="s">
        <v>84</v>
      </c>
      <c r="AY177" s="17" t="s">
        <v>130</v>
      </c>
      <c r="BE177" s="200">
        <f t="shared" si="24"/>
        <v>95100.64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82</v>
      </c>
      <c r="BK177" s="200">
        <f t="shared" si="29"/>
        <v>95100.64</v>
      </c>
      <c r="BL177" s="17" t="s">
        <v>137</v>
      </c>
      <c r="BM177" s="199" t="s">
        <v>392</v>
      </c>
    </row>
    <row r="178" spans="1:65" s="2" customFormat="1" ht="24.2" customHeight="1">
      <c r="A178" s="34"/>
      <c r="B178" s="35"/>
      <c r="C178" s="187" t="s">
        <v>393</v>
      </c>
      <c r="D178" s="187" t="s">
        <v>133</v>
      </c>
      <c r="E178" s="188" t="s">
        <v>394</v>
      </c>
      <c r="F178" s="189" t="s">
        <v>395</v>
      </c>
      <c r="G178" s="190" t="s">
        <v>186</v>
      </c>
      <c r="H178" s="191">
        <v>3</v>
      </c>
      <c r="I178" s="192">
        <v>230.48999999999998</v>
      </c>
      <c r="J178" s="193">
        <f t="shared" si="20"/>
        <v>691.47</v>
      </c>
      <c r="K178" s="194"/>
      <c r="L178" s="39"/>
      <c r="M178" s="195" t="s">
        <v>1</v>
      </c>
      <c r="N178" s="196" t="s">
        <v>39</v>
      </c>
      <c r="O178" s="71"/>
      <c r="P178" s="197">
        <f t="shared" si="21"/>
        <v>0</v>
      </c>
      <c r="Q178" s="197">
        <v>0.00354</v>
      </c>
      <c r="R178" s="197">
        <f t="shared" si="22"/>
        <v>0.010620000000000001</v>
      </c>
      <c r="S178" s="197">
        <v>0</v>
      </c>
      <c r="T178" s="19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137</v>
      </c>
      <c r="AT178" s="199" t="s">
        <v>133</v>
      </c>
      <c r="AU178" s="199" t="s">
        <v>84</v>
      </c>
      <c r="AY178" s="17" t="s">
        <v>130</v>
      </c>
      <c r="BE178" s="200">
        <f t="shared" si="24"/>
        <v>691.47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82</v>
      </c>
      <c r="BK178" s="200">
        <f t="shared" si="29"/>
        <v>691.47</v>
      </c>
      <c r="BL178" s="17" t="s">
        <v>137</v>
      </c>
      <c r="BM178" s="199" t="s">
        <v>396</v>
      </c>
    </row>
    <row r="179" spans="1:65" s="2" customFormat="1" ht="49.15" customHeight="1">
      <c r="A179" s="34"/>
      <c r="B179" s="35"/>
      <c r="C179" s="213" t="s">
        <v>397</v>
      </c>
      <c r="D179" s="213" t="s">
        <v>193</v>
      </c>
      <c r="E179" s="214" t="s">
        <v>398</v>
      </c>
      <c r="F179" s="215" t="s">
        <v>399</v>
      </c>
      <c r="G179" s="216" t="s">
        <v>186</v>
      </c>
      <c r="H179" s="217">
        <v>3</v>
      </c>
      <c r="I179" s="218">
        <v>14647.28884</v>
      </c>
      <c r="J179" s="219">
        <f t="shared" si="20"/>
        <v>43941.87</v>
      </c>
      <c r="K179" s="220"/>
      <c r="L179" s="221"/>
      <c r="M179" s="222" t="s">
        <v>1</v>
      </c>
      <c r="N179" s="223" t="s">
        <v>39</v>
      </c>
      <c r="O179" s="71"/>
      <c r="P179" s="197">
        <f t="shared" si="21"/>
        <v>0</v>
      </c>
      <c r="Q179" s="197">
        <v>0</v>
      </c>
      <c r="R179" s="197">
        <f t="shared" si="22"/>
        <v>0</v>
      </c>
      <c r="S179" s="197">
        <v>0</v>
      </c>
      <c r="T179" s="198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196</v>
      </c>
      <c r="AT179" s="199" t="s">
        <v>193</v>
      </c>
      <c r="AU179" s="199" t="s">
        <v>84</v>
      </c>
      <c r="AY179" s="17" t="s">
        <v>130</v>
      </c>
      <c r="BE179" s="200">
        <f t="shared" si="24"/>
        <v>43941.87</v>
      </c>
      <c r="BF179" s="200">
        <f t="shared" si="25"/>
        <v>0</v>
      </c>
      <c r="BG179" s="200">
        <f t="shared" si="26"/>
        <v>0</v>
      </c>
      <c r="BH179" s="200">
        <f t="shared" si="27"/>
        <v>0</v>
      </c>
      <c r="BI179" s="200">
        <f t="shared" si="28"/>
        <v>0</v>
      </c>
      <c r="BJ179" s="17" t="s">
        <v>82</v>
      </c>
      <c r="BK179" s="200">
        <f t="shared" si="29"/>
        <v>43941.87</v>
      </c>
      <c r="BL179" s="17" t="s">
        <v>137</v>
      </c>
      <c r="BM179" s="199" t="s">
        <v>400</v>
      </c>
    </row>
    <row r="180" spans="1:65" s="2" customFormat="1" ht="24.2" customHeight="1">
      <c r="A180" s="34"/>
      <c r="B180" s="35"/>
      <c r="C180" s="187" t="s">
        <v>401</v>
      </c>
      <c r="D180" s="187" t="s">
        <v>133</v>
      </c>
      <c r="E180" s="188" t="s">
        <v>402</v>
      </c>
      <c r="F180" s="189" t="s">
        <v>403</v>
      </c>
      <c r="G180" s="190" t="s">
        <v>186</v>
      </c>
      <c r="H180" s="191">
        <v>1</v>
      </c>
      <c r="I180" s="192">
        <v>1182</v>
      </c>
      <c r="J180" s="193">
        <f t="shared" si="20"/>
        <v>1182</v>
      </c>
      <c r="K180" s="194"/>
      <c r="L180" s="39"/>
      <c r="M180" s="195" t="s">
        <v>1</v>
      </c>
      <c r="N180" s="196" t="s">
        <v>39</v>
      </c>
      <c r="O180" s="71"/>
      <c r="P180" s="197">
        <f t="shared" si="21"/>
        <v>0</v>
      </c>
      <c r="Q180" s="197">
        <v>0</v>
      </c>
      <c r="R180" s="197">
        <f t="shared" si="22"/>
        <v>0</v>
      </c>
      <c r="S180" s="197">
        <v>0</v>
      </c>
      <c r="T180" s="198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137</v>
      </c>
      <c r="AT180" s="199" t="s">
        <v>133</v>
      </c>
      <c r="AU180" s="199" t="s">
        <v>84</v>
      </c>
      <c r="AY180" s="17" t="s">
        <v>130</v>
      </c>
      <c r="BE180" s="200">
        <f t="shared" si="24"/>
        <v>1182</v>
      </c>
      <c r="BF180" s="200">
        <f t="shared" si="25"/>
        <v>0</v>
      </c>
      <c r="BG180" s="200">
        <f t="shared" si="26"/>
        <v>0</v>
      </c>
      <c r="BH180" s="200">
        <f t="shared" si="27"/>
        <v>0</v>
      </c>
      <c r="BI180" s="200">
        <f t="shared" si="28"/>
        <v>0</v>
      </c>
      <c r="BJ180" s="17" t="s">
        <v>82</v>
      </c>
      <c r="BK180" s="200">
        <f t="shared" si="29"/>
        <v>1182</v>
      </c>
      <c r="BL180" s="17" t="s">
        <v>137</v>
      </c>
      <c r="BM180" s="199" t="s">
        <v>404</v>
      </c>
    </row>
    <row r="181" spans="1:65" s="2" customFormat="1" ht="44.25" customHeight="1">
      <c r="A181" s="34"/>
      <c r="B181" s="35"/>
      <c r="C181" s="213" t="s">
        <v>405</v>
      </c>
      <c r="D181" s="213" t="s">
        <v>193</v>
      </c>
      <c r="E181" s="214" t="s">
        <v>406</v>
      </c>
      <c r="F181" s="215" t="s">
        <v>407</v>
      </c>
      <c r="G181" s="216" t="s">
        <v>186</v>
      </c>
      <c r="H181" s="217">
        <v>1</v>
      </c>
      <c r="I181" s="218">
        <v>17139</v>
      </c>
      <c r="J181" s="219">
        <f t="shared" si="20"/>
        <v>17139</v>
      </c>
      <c r="K181" s="220"/>
      <c r="L181" s="221"/>
      <c r="M181" s="222" t="s">
        <v>1</v>
      </c>
      <c r="N181" s="223" t="s">
        <v>39</v>
      </c>
      <c r="O181" s="71"/>
      <c r="P181" s="197">
        <f t="shared" si="21"/>
        <v>0</v>
      </c>
      <c r="Q181" s="197">
        <v>0</v>
      </c>
      <c r="R181" s="197">
        <f t="shared" si="22"/>
        <v>0</v>
      </c>
      <c r="S181" s="197">
        <v>0</v>
      </c>
      <c r="T181" s="198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196</v>
      </c>
      <c r="AT181" s="199" t="s">
        <v>193</v>
      </c>
      <c r="AU181" s="199" t="s">
        <v>84</v>
      </c>
      <c r="AY181" s="17" t="s">
        <v>130</v>
      </c>
      <c r="BE181" s="200">
        <f t="shared" si="24"/>
        <v>17139</v>
      </c>
      <c r="BF181" s="200">
        <f t="shared" si="25"/>
        <v>0</v>
      </c>
      <c r="BG181" s="200">
        <f t="shared" si="26"/>
        <v>0</v>
      </c>
      <c r="BH181" s="200">
        <f t="shared" si="27"/>
        <v>0</v>
      </c>
      <c r="BI181" s="200">
        <f t="shared" si="28"/>
        <v>0</v>
      </c>
      <c r="BJ181" s="17" t="s">
        <v>82</v>
      </c>
      <c r="BK181" s="200">
        <f t="shared" si="29"/>
        <v>17139</v>
      </c>
      <c r="BL181" s="17" t="s">
        <v>137</v>
      </c>
      <c r="BM181" s="199" t="s">
        <v>408</v>
      </c>
    </row>
    <row r="182" spans="1:65" s="2" customFormat="1" ht="24.2" customHeight="1">
      <c r="A182" s="34"/>
      <c r="B182" s="35"/>
      <c r="C182" s="187" t="s">
        <v>409</v>
      </c>
      <c r="D182" s="187" t="s">
        <v>133</v>
      </c>
      <c r="E182" s="188" t="s">
        <v>410</v>
      </c>
      <c r="F182" s="189" t="s">
        <v>411</v>
      </c>
      <c r="G182" s="190" t="s">
        <v>220</v>
      </c>
      <c r="H182" s="224">
        <v>3</v>
      </c>
      <c r="I182" s="192">
        <v>11.82</v>
      </c>
      <c r="J182" s="193">
        <f t="shared" si="20"/>
        <v>35.46</v>
      </c>
      <c r="K182" s="194"/>
      <c r="L182" s="39"/>
      <c r="M182" s="195" t="s">
        <v>1</v>
      </c>
      <c r="N182" s="196" t="s">
        <v>39</v>
      </c>
      <c r="O182" s="71"/>
      <c r="P182" s="197">
        <f t="shared" si="21"/>
        <v>0</v>
      </c>
      <c r="Q182" s="197">
        <v>0</v>
      </c>
      <c r="R182" s="197">
        <f t="shared" si="22"/>
        <v>0</v>
      </c>
      <c r="S182" s="197">
        <v>0</v>
      </c>
      <c r="T182" s="198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137</v>
      </c>
      <c r="AT182" s="199" t="s">
        <v>133</v>
      </c>
      <c r="AU182" s="199" t="s">
        <v>84</v>
      </c>
      <c r="AY182" s="17" t="s">
        <v>130</v>
      </c>
      <c r="BE182" s="200">
        <f t="shared" si="24"/>
        <v>35.46</v>
      </c>
      <c r="BF182" s="200">
        <f t="shared" si="25"/>
        <v>0</v>
      </c>
      <c r="BG182" s="200">
        <f t="shared" si="26"/>
        <v>0</v>
      </c>
      <c r="BH182" s="200">
        <f t="shared" si="27"/>
        <v>0</v>
      </c>
      <c r="BI182" s="200">
        <f t="shared" si="28"/>
        <v>0</v>
      </c>
      <c r="BJ182" s="17" t="s">
        <v>82</v>
      </c>
      <c r="BK182" s="200">
        <f t="shared" si="29"/>
        <v>35.46</v>
      </c>
      <c r="BL182" s="17" t="s">
        <v>137</v>
      </c>
      <c r="BM182" s="199" t="s">
        <v>412</v>
      </c>
    </row>
    <row r="183" spans="2:63" s="12" customFormat="1" ht="22.9" customHeight="1">
      <c r="B183" s="171"/>
      <c r="C183" s="172"/>
      <c r="D183" s="173" t="s">
        <v>73</v>
      </c>
      <c r="E183" s="185" t="s">
        <v>413</v>
      </c>
      <c r="F183" s="185" t="s">
        <v>414</v>
      </c>
      <c r="G183" s="172"/>
      <c r="H183" s="172"/>
      <c r="I183" s="175"/>
      <c r="J183" s="186">
        <f>BK183</f>
        <v>92557.69</v>
      </c>
      <c r="K183" s="172"/>
      <c r="L183" s="177"/>
      <c r="M183" s="178"/>
      <c r="N183" s="179"/>
      <c r="O183" s="179"/>
      <c r="P183" s="180">
        <f>SUM(P184:P193)</f>
        <v>0</v>
      </c>
      <c r="Q183" s="179"/>
      <c r="R183" s="180">
        <f>SUM(R184:R193)</f>
        <v>0.68284</v>
      </c>
      <c r="S183" s="179"/>
      <c r="T183" s="181">
        <f>SUM(T184:T193)</f>
        <v>0</v>
      </c>
      <c r="AR183" s="182" t="s">
        <v>84</v>
      </c>
      <c r="AT183" s="183" t="s">
        <v>73</v>
      </c>
      <c r="AU183" s="183" t="s">
        <v>82</v>
      </c>
      <c r="AY183" s="182" t="s">
        <v>130</v>
      </c>
      <c r="BK183" s="184">
        <f>SUM(BK184:BK193)</f>
        <v>92557.69</v>
      </c>
    </row>
    <row r="184" spans="1:65" s="2" customFormat="1" ht="24.2" customHeight="1">
      <c r="A184" s="34"/>
      <c r="B184" s="35"/>
      <c r="C184" s="187" t="s">
        <v>415</v>
      </c>
      <c r="D184" s="187" t="s">
        <v>133</v>
      </c>
      <c r="E184" s="188" t="s">
        <v>416</v>
      </c>
      <c r="F184" s="189" t="s">
        <v>417</v>
      </c>
      <c r="G184" s="190" t="s">
        <v>136</v>
      </c>
      <c r="H184" s="191">
        <v>6</v>
      </c>
      <c r="I184" s="192">
        <v>390.06</v>
      </c>
      <c r="J184" s="193">
        <f aca="true" t="shared" si="30" ref="J184:J189">ROUND(I184*H184,2)</f>
        <v>2340.36</v>
      </c>
      <c r="K184" s="194"/>
      <c r="L184" s="39"/>
      <c r="M184" s="195" t="s">
        <v>1</v>
      </c>
      <c r="N184" s="196" t="s">
        <v>39</v>
      </c>
      <c r="O184" s="71"/>
      <c r="P184" s="197">
        <f aca="true" t="shared" si="31" ref="P184:P189">O184*H184</f>
        <v>0</v>
      </c>
      <c r="Q184" s="197">
        <v>0.00199</v>
      </c>
      <c r="R184" s="197">
        <f aca="true" t="shared" si="32" ref="R184:R189">Q184*H184</f>
        <v>0.01194</v>
      </c>
      <c r="S184" s="197">
        <v>0</v>
      </c>
      <c r="T184" s="198">
        <f aca="true" t="shared" si="33" ref="T184:T189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137</v>
      </c>
      <c r="AT184" s="199" t="s">
        <v>133</v>
      </c>
      <c r="AU184" s="199" t="s">
        <v>84</v>
      </c>
      <c r="AY184" s="17" t="s">
        <v>130</v>
      </c>
      <c r="BE184" s="200">
        <f aca="true" t="shared" si="34" ref="BE184:BE189">IF(N184="základní",J184,0)</f>
        <v>2340.36</v>
      </c>
      <c r="BF184" s="200">
        <f aca="true" t="shared" si="35" ref="BF184:BF189">IF(N184="snížená",J184,0)</f>
        <v>0</v>
      </c>
      <c r="BG184" s="200">
        <f aca="true" t="shared" si="36" ref="BG184:BG189">IF(N184="zákl. přenesená",J184,0)</f>
        <v>0</v>
      </c>
      <c r="BH184" s="200">
        <f aca="true" t="shared" si="37" ref="BH184:BH189">IF(N184="sníž. přenesená",J184,0)</f>
        <v>0</v>
      </c>
      <c r="BI184" s="200">
        <f aca="true" t="shared" si="38" ref="BI184:BI189">IF(N184="nulová",J184,0)</f>
        <v>0</v>
      </c>
      <c r="BJ184" s="17" t="s">
        <v>82</v>
      </c>
      <c r="BK184" s="200">
        <f aca="true" t="shared" si="39" ref="BK184:BK189">ROUND(I184*H184,2)</f>
        <v>2340.36</v>
      </c>
      <c r="BL184" s="17" t="s">
        <v>137</v>
      </c>
      <c r="BM184" s="199" t="s">
        <v>418</v>
      </c>
    </row>
    <row r="185" spans="1:65" s="2" customFormat="1" ht="24.2" customHeight="1">
      <c r="A185" s="34"/>
      <c r="B185" s="35"/>
      <c r="C185" s="187" t="s">
        <v>419</v>
      </c>
      <c r="D185" s="187" t="s">
        <v>133</v>
      </c>
      <c r="E185" s="188" t="s">
        <v>420</v>
      </c>
      <c r="F185" s="189" t="s">
        <v>421</v>
      </c>
      <c r="G185" s="190" t="s">
        <v>136</v>
      </c>
      <c r="H185" s="191">
        <v>22</v>
      </c>
      <c r="I185" s="192">
        <v>404.24399999999997</v>
      </c>
      <c r="J185" s="193">
        <f t="shared" si="30"/>
        <v>8893.37</v>
      </c>
      <c r="K185" s="194"/>
      <c r="L185" s="39"/>
      <c r="M185" s="195" t="s">
        <v>1</v>
      </c>
      <c r="N185" s="196" t="s">
        <v>39</v>
      </c>
      <c r="O185" s="71"/>
      <c r="P185" s="197">
        <f t="shared" si="31"/>
        <v>0</v>
      </c>
      <c r="Q185" s="197">
        <v>0.00296</v>
      </c>
      <c r="R185" s="197">
        <f t="shared" si="32"/>
        <v>0.06512</v>
      </c>
      <c r="S185" s="197">
        <v>0</v>
      </c>
      <c r="T185" s="198">
        <f t="shared" si="3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137</v>
      </c>
      <c r="AT185" s="199" t="s">
        <v>133</v>
      </c>
      <c r="AU185" s="199" t="s">
        <v>84</v>
      </c>
      <c r="AY185" s="17" t="s">
        <v>130</v>
      </c>
      <c r="BE185" s="200">
        <f t="shared" si="34"/>
        <v>8893.37</v>
      </c>
      <c r="BF185" s="200">
        <f t="shared" si="35"/>
        <v>0</v>
      </c>
      <c r="BG185" s="200">
        <f t="shared" si="36"/>
        <v>0</v>
      </c>
      <c r="BH185" s="200">
        <f t="shared" si="37"/>
        <v>0</v>
      </c>
      <c r="BI185" s="200">
        <f t="shared" si="38"/>
        <v>0</v>
      </c>
      <c r="BJ185" s="17" t="s">
        <v>82</v>
      </c>
      <c r="BK185" s="200">
        <f t="shared" si="39"/>
        <v>8893.37</v>
      </c>
      <c r="BL185" s="17" t="s">
        <v>137</v>
      </c>
      <c r="BM185" s="199" t="s">
        <v>422</v>
      </c>
    </row>
    <row r="186" spans="1:65" s="2" customFormat="1" ht="24.2" customHeight="1">
      <c r="A186" s="34"/>
      <c r="B186" s="35"/>
      <c r="C186" s="187" t="s">
        <v>423</v>
      </c>
      <c r="D186" s="187" t="s">
        <v>133</v>
      </c>
      <c r="E186" s="188" t="s">
        <v>424</v>
      </c>
      <c r="F186" s="189" t="s">
        <v>425</v>
      </c>
      <c r="G186" s="190" t="s">
        <v>136</v>
      </c>
      <c r="H186" s="191">
        <v>25</v>
      </c>
      <c r="I186" s="192">
        <v>1051.98</v>
      </c>
      <c r="J186" s="193">
        <f t="shared" si="30"/>
        <v>26299.5</v>
      </c>
      <c r="K186" s="194"/>
      <c r="L186" s="39"/>
      <c r="M186" s="195" t="s">
        <v>1</v>
      </c>
      <c r="N186" s="196" t="s">
        <v>39</v>
      </c>
      <c r="O186" s="71"/>
      <c r="P186" s="197">
        <f t="shared" si="31"/>
        <v>0</v>
      </c>
      <c r="Q186" s="197">
        <v>0.00792</v>
      </c>
      <c r="R186" s="197">
        <f t="shared" si="32"/>
        <v>0.198</v>
      </c>
      <c r="S186" s="197">
        <v>0</v>
      </c>
      <c r="T186" s="198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137</v>
      </c>
      <c r="AT186" s="199" t="s">
        <v>133</v>
      </c>
      <c r="AU186" s="199" t="s">
        <v>84</v>
      </c>
      <c r="AY186" s="17" t="s">
        <v>130</v>
      </c>
      <c r="BE186" s="200">
        <f t="shared" si="34"/>
        <v>26299.5</v>
      </c>
      <c r="BF186" s="200">
        <f t="shared" si="35"/>
        <v>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7" t="s">
        <v>82</v>
      </c>
      <c r="BK186" s="200">
        <f t="shared" si="39"/>
        <v>26299.5</v>
      </c>
      <c r="BL186" s="17" t="s">
        <v>137</v>
      </c>
      <c r="BM186" s="199" t="s">
        <v>426</v>
      </c>
    </row>
    <row r="187" spans="1:65" s="2" customFormat="1" ht="33" customHeight="1">
      <c r="A187" s="34"/>
      <c r="B187" s="35"/>
      <c r="C187" s="187" t="s">
        <v>427</v>
      </c>
      <c r="D187" s="187" t="s">
        <v>133</v>
      </c>
      <c r="E187" s="188" t="s">
        <v>428</v>
      </c>
      <c r="F187" s="189" t="s">
        <v>429</v>
      </c>
      <c r="G187" s="190" t="s">
        <v>136</v>
      </c>
      <c r="H187" s="191">
        <v>6</v>
      </c>
      <c r="I187" s="192">
        <v>1334.4779999999998</v>
      </c>
      <c r="J187" s="193">
        <f t="shared" si="30"/>
        <v>8006.87</v>
      </c>
      <c r="K187" s="194"/>
      <c r="L187" s="39"/>
      <c r="M187" s="195" t="s">
        <v>1</v>
      </c>
      <c r="N187" s="196" t="s">
        <v>39</v>
      </c>
      <c r="O187" s="71"/>
      <c r="P187" s="197">
        <f t="shared" si="31"/>
        <v>0</v>
      </c>
      <c r="Q187" s="197">
        <v>0.00955</v>
      </c>
      <c r="R187" s="197">
        <f t="shared" si="32"/>
        <v>0.0573</v>
      </c>
      <c r="S187" s="197">
        <v>0</v>
      </c>
      <c r="T187" s="198">
        <f t="shared" si="3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137</v>
      </c>
      <c r="AT187" s="199" t="s">
        <v>133</v>
      </c>
      <c r="AU187" s="199" t="s">
        <v>84</v>
      </c>
      <c r="AY187" s="17" t="s">
        <v>130</v>
      </c>
      <c r="BE187" s="200">
        <f t="shared" si="34"/>
        <v>8006.87</v>
      </c>
      <c r="BF187" s="200">
        <f t="shared" si="35"/>
        <v>0</v>
      </c>
      <c r="BG187" s="200">
        <f t="shared" si="36"/>
        <v>0</v>
      </c>
      <c r="BH187" s="200">
        <f t="shared" si="37"/>
        <v>0</v>
      </c>
      <c r="BI187" s="200">
        <f t="shared" si="38"/>
        <v>0</v>
      </c>
      <c r="BJ187" s="17" t="s">
        <v>82</v>
      </c>
      <c r="BK187" s="200">
        <f t="shared" si="39"/>
        <v>8006.87</v>
      </c>
      <c r="BL187" s="17" t="s">
        <v>137</v>
      </c>
      <c r="BM187" s="199" t="s">
        <v>430</v>
      </c>
    </row>
    <row r="188" spans="1:65" s="2" customFormat="1" ht="33" customHeight="1">
      <c r="A188" s="34"/>
      <c r="B188" s="35"/>
      <c r="C188" s="187" t="s">
        <v>431</v>
      </c>
      <c r="D188" s="187" t="s">
        <v>133</v>
      </c>
      <c r="E188" s="188" t="s">
        <v>432</v>
      </c>
      <c r="F188" s="189" t="s">
        <v>433</v>
      </c>
      <c r="G188" s="190" t="s">
        <v>136</v>
      </c>
      <c r="H188" s="191">
        <v>26</v>
      </c>
      <c r="I188" s="192">
        <v>1733.994</v>
      </c>
      <c r="J188" s="193">
        <f t="shared" si="30"/>
        <v>45083.84</v>
      </c>
      <c r="K188" s="194"/>
      <c r="L188" s="39"/>
      <c r="M188" s="195" t="s">
        <v>1</v>
      </c>
      <c r="N188" s="196" t="s">
        <v>39</v>
      </c>
      <c r="O188" s="71"/>
      <c r="P188" s="197">
        <f t="shared" si="31"/>
        <v>0</v>
      </c>
      <c r="Q188" s="197">
        <v>0.01348</v>
      </c>
      <c r="R188" s="197">
        <f t="shared" si="32"/>
        <v>0.35048</v>
      </c>
      <c r="S188" s="197">
        <v>0</v>
      </c>
      <c r="T188" s="198">
        <f t="shared" si="3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137</v>
      </c>
      <c r="AT188" s="199" t="s">
        <v>133</v>
      </c>
      <c r="AU188" s="199" t="s">
        <v>84</v>
      </c>
      <c r="AY188" s="17" t="s">
        <v>130</v>
      </c>
      <c r="BE188" s="200">
        <f t="shared" si="34"/>
        <v>45083.84</v>
      </c>
      <c r="BF188" s="200">
        <f t="shared" si="35"/>
        <v>0</v>
      </c>
      <c r="BG188" s="200">
        <f t="shared" si="36"/>
        <v>0</v>
      </c>
      <c r="BH188" s="200">
        <f t="shared" si="37"/>
        <v>0</v>
      </c>
      <c r="BI188" s="200">
        <f t="shared" si="38"/>
        <v>0</v>
      </c>
      <c r="BJ188" s="17" t="s">
        <v>82</v>
      </c>
      <c r="BK188" s="200">
        <f t="shared" si="39"/>
        <v>45083.84</v>
      </c>
      <c r="BL188" s="17" t="s">
        <v>137</v>
      </c>
      <c r="BM188" s="199" t="s">
        <v>434</v>
      </c>
    </row>
    <row r="189" spans="1:65" s="2" customFormat="1" ht="24.2" customHeight="1">
      <c r="A189" s="34"/>
      <c r="B189" s="35"/>
      <c r="C189" s="187" t="s">
        <v>435</v>
      </c>
      <c r="D189" s="187" t="s">
        <v>133</v>
      </c>
      <c r="E189" s="188" t="s">
        <v>436</v>
      </c>
      <c r="F189" s="189" t="s">
        <v>437</v>
      </c>
      <c r="G189" s="190" t="s">
        <v>136</v>
      </c>
      <c r="H189" s="191">
        <v>53</v>
      </c>
      <c r="I189" s="192">
        <v>16.548</v>
      </c>
      <c r="J189" s="193">
        <f t="shared" si="30"/>
        <v>877.04</v>
      </c>
      <c r="K189" s="194"/>
      <c r="L189" s="39"/>
      <c r="M189" s="195" t="s">
        <v>1</v>
      </c>
      <c r="N189" s="196" t="s">
        <v>39</v>
      </c>
      <c r="O189" s="71"/>
      <c r="P189" s="197">
        <f t="shared" si="31"/>
        <v>0</v>
      </c>
      <c r="Q189" s="197">
        <v>0</v>
      </c>
      <c r="R189" s="197">
        <f t="shared" si="32"/>
        <v>0</v>
      </c>
      <c r="S189" s="197">
        <v>0</v>
      </c>
      <c r="T189" s="198">
        <f t="shared" si="3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137</v>
      </c>
      <c r="AT189" s="199" t="s">
        <v>133</v>
      </c>
      <c r="AU189" s="199" t="s">
        <v>84</v>
      </c>
      <c r="AY189" s="17" t="s">
        <v>130</v>
      </c>
      <c r="BE189" s="200">
        <f t="shared" si="34"/>
        <v>877.04</v>
      </c>
      <c r="BF189" s="200">
        <f t="shared" si="35"/>
        <v>0</v>
      </c>
      <c r="BG189" s="200">
        <f t="shared" si="36"/>
        <v>0</v>
      </c>
      <c r="BH189" s="200">
        <f t="shared" si="37"/>
        <v>0</v>
      </c>
      <c r="BI189" s="200">
        <f t="shared" si="38"/>
        <v>0</v>
      </c>
      <c r="BJ189" s="17" t="s">
        <v>82</v>
      </c>
      <c r="BK189" s="200">
        <f t="shared" si="39"/>
        <v>877.04</v>
      </c>
      <c r="BL189" s="17" t="s">
        <v>137</v>
      </c>
      <c r="BM189" s="199" t="s">
        <v>438</v>
      </c>
    </row>
    <row r="190" spans="2:51" s="13" customFormat="1" ht="12">
      <c r="B190" s="201"/>
      <c r="C190" s="202"/>
      <c r="D190" s="203" t="s">
        <v>173</v>
      </c>
      <c r="E190" s="204" t="s">
        <v>1</v>
      </c>
      <c r="F190" s="205" t="s">
        <v>439</v>
      </c>
      <c r="G190" s="202"/>
      <c r="H190" s="206">
        <v>53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173</v>
      </c>
      <c r="AU190" s="212" t="s">
        <v>84</v>
      </c>
      <c r="AV190" s="13" t="s">
        <v>84</v>
      </c>
      <c r="AW190" s="13" t="s">
        <v>31</v>
      </c>
      <c r="AX190" s="13" t="s">
        <v>82</v>
      </c>
      <c r="AY190" s="212" t="s">
        <v>130</v>
      </c>
    </row>
    <row r="191" spans="1:65" s="2" customFormat="1" ht="24.2" customHeight="1">
      <c r="A191" s="34"/>
      <c r="B191" s="35"/>
      <c r="C191" s="187" t="s">
        <v>440</v>
      </c>
      <c r="D191" s="187" t="s">
        <v>133</v>
      </c>
      <c r="E191" s="188" t="s">
        <v>441</v>
      </c>
      <c r="F191" s="189" t="s">
        <v>442</v>
      </c>
      <c r="G191" s="190" t="s">
        <v>136</v>
      </c>
      <c r="H191" s="191">
        <v>32</v>
      </c>
      <c r="I191" s="192">
        <v>31.913999999999998</v>
      </c>
      <c r="J191" s="193">
        <f>ROUND(I191*H191,2)</f>
        <v>1021.25</v>
      </c>
      <c r="K191" s="194"/>
      <c r="L191" s="39"/>
      <c r="M191" s="195" t="s">
        <v>1</v>
      </c>
      <c r="N191" s="196" t="s">
        <v>39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137</v>
      </c>
      <c r="AT191" s="199" t="s">
        <v>133</v>
      </c>
      <c r="AU191" s="199" t="s">
        <v>84</v>
      </c>
      <c r="AY191" s="17" t="s">
        <v>130</v>
      </c>
      <c r="BE191" s="200">
        <f>IF(N191="základní",J191,0)</f>
        <v>1021.25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82</v>
      </c>
      <c r="BK191" s="200">
        <f>ROUND(I191*H191,2)</f>
        <v>1021.25</v>
      </c>
      <c r="BL191" s="17" t="s">
        <v>137</v>
      </c>
      <c r="BM191" s="199" t="s">
        <v>443</v>
      </c>
    </row>
    <row r="192" spans="2:51" s="13" customFormat="1" ht="12">
      <c r="B192" s="201"/>
      <c r="C192" s="202"/>
      <c r="D192" s="203" t="s">
        <v>173</v>
      </c>
      <c r="E192" s="204" t="s">
        <v>1</v>
      </c>
      <c r="F192" s="205" t="s">
        <v>444</v>
      </c>
      <c r="G192" s="202"/>
      <c r="H192" s="206">
        <v>32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173</v>
      </c>
      <c r="AU192" s="212" t="s">
        <v>84</v>
      </c>
      <c r="AV192" s="13" t="s">
        <v>84</v>
      </c>
      <c r="AW192" s="13" t="s">
        <v>31</v>
      </c>
      <c r="AX192" s="13" t="s">
        <v>82</v>
      </c>
      <c r="AY192" s="212" t="s">
        <v>130</v>
      </c>
    </row>
    <row r="193" spans="1:65" s="2" customFormat="1" ht="24.2" customHeight="1">
      <c r="A193" s="34"/>
      <c r="B193" s="35"/>
      <c r="C193" s="187" t="s">
        <v>445</v>
      </c>
      <c r="D193" s="187" t="s">
        <v>133</v>
      </c>
      <c r="E193" s="188" t="s">
        <v>446</v>
      </c>
      <c r="F193" s="189" t="s">
        <v>447</v>
      </c>
      <c r="G193" s="190" t="s">
        <v>220</v>
      </c>
      <c r="H193" s="224">
        <v>3</v>
      </c>
      <c r="I193" s="192">
        <v>11.82</v>
      </c>
      <c r="J193" s="193">
        <f>ROUND(I193*H193,2)</f>
        <v>35.46</v>
      </c>
      <c r="K193" s="194"/>
      <c r="L193" s="39"/>
      <c r="M193" s="195" t="s">
        <v>1</v>
      </c>
      <c r="N193" s="196" t="s">
        <v>39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137</v>
      </c>
      <c r="AT193" s="199" t="s">
        <v>133</v>
      </c>
      <c r="AU193" s="199" t="s">
        <v>84</v>
      </c>
      <c r="AY193" s="17" t="s">
        <v>130</v>
      </c>
      <c r="BE193" s="200">
        <f>IF(N193="základní",J193,0)</f>
        <v>35.46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82</v>
      </c>
      <c r="BK193" s="200">
        <f>ROUND(I193*H193,2)</f>
        <v>35.46</v>
      </c>
      <c r="BL193" s="17" t="s">
        <v>137</v>
      </c>
      <c r="BM193" s="199" t="s">
        <v>448</v>
      </c>
    </row>
    <row r="194" spans="2:63" s="12" customFormat="1" ht="22.9" customHeight="1">
      <c r="B194" s="171"/>
      <c r="C194" s="172"/>
      <c r="D194" s="173" t="s">
        <v>73</v>
      </c>
      <c r="E194" s="185" t="s">
        <v>449</v>
      </c>
      <c r="F194" s="185" t="s">
        <v>450</v>
      </c>
      <c r="G194" s="172"/>
      <c r="H194" s="172"/>
      <c r="I194" s="175"/>
      <c r="J194" s="186">
        <f>BK194</f>
        <v>106567.93000000001</v>
      </c>
      <c r="K194" s="172"/>
      <c r="L194" s="177"/>
      <c r="M194" s="178"/>
      <c r="N194" s="179"/>
      <c r="O194" s="179"/>
      <c r="P194" s="180">
        <f>SUM(P195:P207)</f>
        <v>0</v>
      </c>
      <c r="Q194" s="179"/>
      <c r="R194" s="180">
        <f>SUM(R195:R207)</f>
        <v>0.38235</v>
      </c>
      <c r="S194" s="179"/>
      <c r="T194" s="181">
        <f>SUM(T195:T207)</f>
        <v>0</v>
      </c>
      <c r="AR194" s="182" t="s">
        <v>84</v>
      </c>
      <c r="AT194" s="183" t="s">
        <v>73</v>
      </c>
      <c r="AU194" s="183" t="s">
        <v>82</v>
      </c>
      <c r="AY194" s="182" t="s">
        <v>130</v>
      </c>
      <c r="BK194" s="184">
        <f>SUM(BK195:BK207)</f>
        <v>106567.93000000001</v>
      </c>
    </row>
    <row r="195" spans="1:65" s="2" customFormat="1" ht="24.2" customHeight="1">
      <c r="A195" s="34"/>
      <c r="B195" s="35"/>
      <c r="C195" s="187" t="s">
        <v>451</v>
      </c>
      <c r="D195" s="187" t="s">
        <v>133</v>
      </c>
      <c r="E195" s="188" t="s">
        <v>452</v>
      </c>
      <c r="F195" s="189" t="s">
        <v>453</v>
      </c>
      <c r="G195" s="190" t="s">
        <v>186</v>
      </c>
      <c r="H195" s="191">
        <v>1</v>
      </c>
      <c r="I195" s="192">
        <v>1832.1</v>
      </c>
      <c r="J195" s="193">
        <f aca="true" t="shared" si="40" ref="J195:J207">ROUND(I195*H195,2)</f>
        <v>1832.1</v>
      </c>
      <c r="K195" s="194"/>
      <c r="L195" s="39"/>
      <c r="M195" s="195" t="s">
        <v>1</v>
      </c>
      <c r="N195" s="196" t="s">
        <v>39</v>
      </c>
      <c r="O195" s="71"/>
      <c r="P195" s="197">
        <f aca="true" t="shared" si="41" ref="P195:P207">O195*H195</f>
        <v>0</v>
      </c>
      <c r="Q195" s="197">
        <v>0.00745</v>
      </c>
      <c r="R195" s="197">
        <f aca="true" t="shared" si="42" ref="R195:R207">Q195*H195</f>
        <v>0.00745</v>
      </c>
      <c r="S195" s="197">
        <v>0</v>
      </c>
      <c r="T195" s="198">
        <f aca="true" t="shared" si="43" ref="T195:T207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137</v>
      </c>
      <c r="AT195" s="199" t="s">
        <v>133</v>
      </c>
      <c r="AU195" s="199" t="s">
        <v>84</v>
      </c>
      <c r="AY195" s="17" t="s">
        <v>130</v>
      </c>
      <c r="BE195" s="200">
        <f aca="true" t="shared" si="44" ref="BE195:BE207">IF(N195="základní",J195,0)</f>
        <v>1832.1</v>
      </c>
      <c r="BF195" s="200">
        <f aca="true" t="shared" si="45" ref="BF195:BF207">IF(N195="snížená",J195,0)</f>
        <v>0</v>
      </c>
      <c r="BG195" s="200">
        <f aca="true" t="shared" si="46" ref="BG195:BG207">IF(N195="zákl. přenesená",J195,0)</f>
        <v>0</v>
      </c>
      <c r="BH195" s="200">
        <f aca="true" t="shared" si="47" ref="BH195:BH207">IF(N195="sníž. přenesená",J195,0)</f>
        <v>0</v>
      </c>
      <c r="BI195" s="200">
        <f aca="true" t="shared" si="48" ref="BI195:BI207">IF(N195="nulová",J195,0)</f>
        <v>0</v>
      </c>
      <c r="BJ195" s="17" t="s">
        <v>82</v>
      </c>
      <c r="BK195" s="200">
        <f aca="true" t="shared" si="49" ref="BK195:BK207">ROUND(I195*H195,2)</f>
        <v>1832.1</v>
      </c>
      <c r="BL195" s="17" t="s">
        <v>137</v>
      </c>
      <c r="BM195" s="199" t="s">
        <v>454</v>
      </c>
    </row>
    <row r="196" spans="1:65" s="2" customFormat="1" ht="24.2" customHeight="1">
      <c r="A196" s="34"/>
      <c r="B196" s="35"/>
      <c r="C196" s="213" t="s">
        <v>455</v>
      </c>
      <c r="D196" s="213" t="s">
        <v>193</v>
      </c>
      <c r="E196" s="214" t="s">
        <v>456</v>
      </c>
      <c r="F196" s="215" t="s">
        <v>457</v>
      </c>
      <c r="G196" s="216" t="s">
        <v>186</v>
      </c>
      <c r="H196" s="217">
        <v>1</v>
      </c>
      <c r="I196" s="218">
        <v>32330.064</v>
      </c>
      <c r="J196" s="219">
        <f t="shared" si="40"/>
        <v>32330.06</v>
      </c>
      <c r="K196" s="220"/>
      <c r="L196" s="221"/>
      <c r="M196" s="222" t="s">
        <v>1</v>
      </c>
      <c r="N196" s="223" t="s">
        <v>39</v>
      </c>
      <c r="O196" s="71"/>
      <c r="P196" s="197">
        <f t="shared" si="41"/>
        <v>0</v>
      </c>
      <c r="Q196" s="197">
        <v>0</v>
      </c>
      <c r="R196" s="197">
        <f t="shared" si="42"/>
        <v>0</v>
      </c>
      <c r="S196" s="197">
        <v>0</v>
      </c>
      <c r="T196" s="198">
        <f t="shared" si="4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196</v>
      </c>
      <c r="AT196" s="199" t="s">
        <v>193</v>
      </c>
      <c r="AU196" s="199" t="s">
        <v>84</v>
      </c>
      <c r="AY196" s="17" t="s">
        <v>130</v>
      </c>
      <c r="BE196" s="200">
        <f t="shared" si="44"/>
        <v>32330.06</v>
      </c>
      <c r="BF196" s="200">
        <f t="shared" si="45"/>
        <v>0</v>
      </c>
      <c r="BG196" s="200">
        <f t="shared" si="46"/>
        <v>0</v>
      </c>
      <c r="BH196" s="200">
        <f t="shared" si="47"/>
        <v>0</v>
      </c>
      <c r="BI196" s="200">
        <f t="shared" si="48"/>
        <v>0</v>
      </c>
      <c r="BJ196" s="17" t="s">
        <v>82</v>
      </c>
      <c r="BK196" s="200">
        <f t="shared" si="49"/>
        <v>32330.06</v>
      </c>
      <c r="BL196" s="17" t="s">
        <v>137</v>
      </c>
      <c r="BM196" s="199" t="s">
        <v>458</v>
      </c>
    </row>
    <row r="197" spans="1:65" s="2" customFormat="1" ht="24.2" customHeight="1">
      <c r="A197" s="34"/>
      <c r="B197" s="35"/>
      <c r="C197" s="187" t="s">
        <v>459</v>
      </c>
      <c r="D197" s="187" t="s">
        <v>133</v>
      </c>
      <c r="E197" s="188" t="s">
        <v>460</v>
      </c>
      <c r="F197" s="189" t="s">
        <v>461</v>
      </c>
      <c r="G197" s="190" t="s">
        <v>186</v>
      </c>
      <c r="H197" s="191">
        <v>3</v>
      </c>
      <c r="I197" s="192">
        <v>1702.08</v>
      </c>
      <c r="J197" s="193">
        <f t="shared" si="40"/>
        <v>5106.24</v>
      </c>
      <c r="K197" s="194"/>
      <c r="L197" s="39"/>
      <c r="M197" s="195" t="s">
        <v>1</v>
      </c>
      <c r="N197" s="196" t="s">
        <v>39</v>
      </c>
      <c r="O197" s="71"/>
      <c r="P197" s="197">
        <f t="shared" si="41"/>
        <v>0</v>
      </c>
      <c r="Q197" s="197">
        <v>0.02546</v>
      </c>
      <c r="R197" s="197">
        <f t="shared" si="42"/>
        <v>0.07638</v>
      </c>
      <c r="S197" s="197">
        <v>0</v>
      </c>
      <c r="T197" s="198">
        <f t="shared" si="4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137</v>
      </c>
      <c r="AT197" s="199" t="s">
        <v>133</v>
      </c>
      <c r="AU197" s="199" t="s">
        <v>84</v>
      </c>
      <c r="AY197" s="17" t="s">
        <v>130</v>
      </c>
      <c r="BE197" s="200">
        <f t="shared" si="44"/>
        <v>5106.24</v>
      </c>
      <c r="BF197" s="200">
        <f t="shared" si="45"/>
        <v>0</v>
      </c>
      <c r="BG197" s="200">
        <f t="shared" si="46"/>
        <v>0</v>
      </c>
      <c r="BH197" s="200">
        <f t="shared" si="47"/>
        <v>0</v>
      </c>
      <c r="BI197" s="200">
        <f t="shared" si="48"/>
        <v>0</v>
      </c>
      <c r="BJ197" s="17" t="s">
        <v>82</v>
      </c>
      <c r="BK197" s="200">
        <f t="shared" si="49"/>
        <v>5106.24</v>
      </c>
      <c r="BL197" s="17" t="s">
        <v>137</v>
      </c>
      <c r="BM197" s="199" t="s">
        <v>462</v>
      </c>
    </row>
    <row r="198" spans="1:65" s="2" customFormat="1" ht="33" customHeight="1">
      <c r="A198" s="34"/>
      <c r="B198" s="35"/>
      <c r="C198" s="187" t="s">
        <v>463</v>
      </c>
      <c r="D198" s="187" t="s">
        <v>133</v>
      </c>
      <c r="E198" s="188" t="s">
        <v>464</v>
      </c>
      <c r="F198" s="189" t="s">
        <v>465</v>
      </c>
      <c r="G198" s="190" t="s">
        <v>186</v>
      </c>
      <c r="H198" s="191">
        <v>3</v>
      </c>
      <c r="I198" s="192">
        <v>2398.278</v>
      </c>
      <c r="J198" s="193">
        <f t="shared" si="40"/>
        <v>7194.83</v>
      </c>
      <c r="K198" s="194"/>
      <c r="L198" s="39"/>
      <c r="M198" s="195" t="s">
        <v>1</v>
      </c>
      <c r="N198" s="196" t="s">
        <v>39</v>
      </c>
      <c r="O198" s="71"/>
      <c r="P198" s="197">
        <f t="shared" si="41"/>
        <v>0</v>
      </c>
      <c r="Q198" s="197">
        <v>0.02525</v>
      </c>
      <c r="R198" s="197">
        <f t="shared" si="42"/>
        <v>0.07575000000000001</v>
      </c>
      <c r="S198" s="197">
        <v>0</v>
      </c>
      <c r="T198" s="198">
        <f t="shared" si="4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137</v>
      </c>
      <c r="AT198" s="199" t="s">
        <v>133</v>
      </c>
      <c r="AU198" s="199" t="s">
        <v>84</v>
      </c>
      <c r="AY198" s="17" t="s">
        <v>130</v>
      </c>
      <c r="BE198" s="200">
        <f t="shared" si="44"/>
        <v>7194.83</v>
      </c>
      <c r="BF198" s="200">
        <f t="shared" si="45"/>
        <v>0</v>
      </c>
      <c r="BG198" s="200">
        <f t="shared" si="46"/>
        <v>0</v>
      </c>
      <c r="BH198" s="200">
        <f t="shared" si="47"/>
        <v>0</v>
      </c>
      <c r="BI198" s="200">
        <f t="shared" si="48"/>
        <v>0</v>
      </c>
      <c r="BJ198" s="17" t="s">
        <v>82</v>
      </c>
      <c r="BK198" s="200">
        <f t="shared" si="49"/>
        <v>7194.83</v>
      </c>
      <c r="BL198" s="17" t="s">
        <v>137</v>
      </c>
      <c r="BM198" s="199" t="s">
        <v>466</v>
      </c>
    </row>
    <row r="199" spans="1:65" s="2" customFormat="1" ht="24.2" customHeight="1">
      <c r="A199" s="34"/>
      <c r="B199" s="35"/>
      <c r="C199" s="187" t="s">
        <v>467</v>
      </c>
      <c r="D199" s="187" t="s">
        <v>133</v>
      </c>
      <c r="E199" s="188" t="s">
        <v>468</v>
      </c>
      <c r="F199" s="189" t="s">
        <v>469</v>
      </c>
      <c r="G199" s="190" t="s">
        <v>186</v>
      </c>
      <c r="H199" s="191">
        <v>9</v>
      </c>
      <c r="I199" s="192">
        <v>1754.088</v>
      </c>
      <c r="J199" s="193">
        <f t="shared" si="40"/>
        <v>15786.79</v>
      </c>
      <c r="K199" s="194"/>
      <c r="L199" s="39"/>
      <c r="M199" s="195" t="s">
        <v>1</v>
      </c>
      <c r="N199" s="196" t="s">
        <v>39</v>
      </c>
      <c r="O199" s="71"/>
      <c r="P199" s="197">
        <f t="shared" si="41"/>
        <v>0</v>
      </c>
      <c r="Q199" s="197">
        <v>0.01159</v>
      </c>
      <c r="R199" s="197">
        <f t="shared" si="42"/>
        <v>0.10431</v>
      </c>
      <c r="S199" s="197">
        <v>0</v>
      </c>
      <c r="T199" s="198">
        <f t="shared" si="4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137</v>
      </c>
      <c r="AT199" s="199" t="s">
        <v>133</v>
      </c>
      <c r="AU199" s="199" t="s">
        <v>84</v>
      </c>
      <c r="AY199" s="17" t="s">
        <v>130</v>
      </c>
      <c r="BE199" s="200">
        <f t="shared" si="44"/>
        <v>15786.79</v>
      </c>
      <c r="BF199" s="200">
        <f t="shared" si="45"/>
        <v>0</v>
      </c>
      <c r="BG199" s="200">
        <f t="shared" si="46"/>
        <v>0</v>
      </c>
      <c r="BH199" s="200">
        <f t="shared" si="47"/>
        <v>0</v>
      </c>
      <c r="BI199" s="200">
        <f t="shared" si="48"/>
        <v>0</v>
      </c>
      <c r="BJ199" s="17" t="s">
        <v>82</v>
      </c>
      <c r="BK199" s="200">
        <f t="shared" si="49"/>
        <v>15786.79</v>
      </c>
      <c r="BL199" s="17" t="s">
        <v>137</v>
      </c>
      <c r="BM199" s="199" t="s">
        <v>470</v>
      </c>
    </row>
    <row r="200" spans="1:65" s="2" customFormat="1" ht="24.2" customHeight="1">
      <c r="A200" s="34"/>
      <c r="B200" s="35"/>
      <c r="C200" s="187" t="s">
        <v>471</v>
      </c>
      <c r="D200" s="187" t="s">
        <v>133</v>
      </c>
      <c r="E200" s="188" t="s">
        <v>472</v>
      </c>
      <c r="F200" s="189" t="s">
        <v>473</v>
      </c>
      <c r="G200" s="190" t="s">
        <v>186</v>
      </c>
      <c r="H200" s="191">
        <v>6</v>
      </c>
      <c r="I200" s="192">
        <v>2750.5139999999997</v>
      </c>
      <c r="J200" s="193">
        <f t="shared" si="40"/>
        <v>16503.08</v>
      </c>
      <c r="K200" s="194"/>
      <c r="L200" s="39"/>
      <c r="M200" s="195" t="s">
        <v>1</v>
      </c>
      <c r="N200" s="196" t="s">
        <v>39</v>
      </c>
      <c r="O200" s="71"/>
      <c r="P200" s="197">
        <f t="shared" si="41"/>
        <v>0</v>
      </c>
      <c r="Q200" s="197">
        <v>0.01749</v>
      </c>
      <c r="R200" s="197">
        <f t="shared" si="42"/>
        <v>0.10493999999999999</v>
      </c>
      <c r="S200" s="197">
        <v>0</v>
      </c>
      <c r="T200" s="198">
        <f t="shared" si="4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137</v>
      </c>
      <c r="AT200" s="199" t="s">
        <v>133</v>
      </c>
      <c r="AU200" s="199" t="s">
        <v>84</v>
      </c>
      <c r="AY200" s="17" t="s">
        <v>130</v>
      </c>
      <c r="BE200" s="200">
        <f t="shared" si="44"/>
        <v>16503.08</v>
      </c>
      <c r="BF200" s="200">
        <f t="shared" si="45"/>
        <v>0</v>
      </c>
      <c r="BG200" s="200">
        <f t="shared" si="46"/>
        <v>0</v>
      </c>
      <c r="BH200" s="200">
        <f t="shared" si="47"/>
        <v>0</v>
      </c>
      <c r="BI200" s="200">
        <f t="shared" si="48"/>
        <v>0</v>
      </c>
      <c r="BJ200" s="17" t="s">
        <v>82</v>
      </c>
      <c r="BK200" s="200">
        <f t="shared" si="49"/>
        <v>16503.08</v>
      </c>
      <c r="BL200" s="17" t="s">
        <v>137</v>
      </c>
      <c r="BM200" s="199" t="s">
        <v>474</v>
      </c>
    </row>
    <row r="201" spans="1:65" s="2" customFormat="1" ht="21.75" customHeight="1">
      <c r="A201" s="34"/>
      <c r="B201" s="35"/>
      <c r="C201" s="187" t="s">
        <v>475</v>
      </c>
      <c r="D201" s="187" t="s">
        <v>133</v>
      </c>
      <c r="E201" s="188" t="s">
        <v>476</v>
      </c>
      <c r="F201" s="189" t="s">
        <v>477</v>
      </c>
      <c r="G201" s="190" t="s">
        <v>163</v>
      </c>
      <c r="H201" s="191">
        <v>4</v>
      </c>
      <c r="I201" s="192">
        <v>132.384</v>
      </c>
      <c r="J201" s="193">
        <f t="shared" si="40"/>
        <v>529.54</v>
      </c>
      <c r="K201" s="194"/>
      <c r="L201" s="39"/>
      <c r="M201" s="195" t="s">
        <v>1</v>
      </c>
      <c r="N201" s="196" t="s">
        <v>39</v>
      </c>
      <c r="O201" s="71"/>
      <c r="P201" s="197">
        <f t="shared" si="41"/>
        <v>0</v>
      </c>
      <c r="Q201" s="197">
        <v>0.0001</v>
      </c>
      <c r="R201" s="197">
        <f t="shared" si="42"/>
        <v>0.0004</v>
      </c>
      <c r="S201" s="197">
        <v>0</v>
      </c>
      <c r="T201" s="198">
        <f t="shared" si="4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137</v>
      </c>
      <c r="AT201" s="199" t="s">
        <v>133</v>
      </c>
      <c r="AU201" s="199" t="s">
        <v>84</v>
      </c>
      <c r="AY201" s="17" t="s">
        <v>130</v>
      </c>
      <c r="BE201" s="200">
        <f t="shared" si="44"/>
        <v>529.54</v>
      </c>
      <c r="BF201" s="200">
        <f t="shared" si="45"/>
        <v>0</v>
      </c>
      <c r="BG201" s="200">
        <f t="shared" si="46"/>
        <v>0</v>
      </c>
      <c r="BH201" s="200">
        <f t="shared" si="47"/>
        <v>0</v>
      </c>
      <c r="BI201" s="200">
        <f t="shared" si="48"/>
        <v>0</v>
      </c>
      <c r="BJ201" s="17" t="s">
        <v>82</v>
      </c>
      <c r="BK201" s="200">
        <f t="shared" si="49"/>
        <v>529.54</v>
      </c>
      <c r="BL201" s="17" t="s">
        <v>137</v>
      </c>
      <c r="BM201" s="199" t="s">
        <v>478</v>
      </c>
    </row>
    <row r="202" spans="1:65" s="2" customFormat="1" ht="24.2" customHeight="1">
      <c r="A202" s="34"/>
      <c r="B202" s="35"/>
      <c r="C202" s="213" t="s">
        <v>479</v>
      </c>
      <c r="D202" s="213" t="s">
        <v>193</v>
      </c>
      <c r="E202" s="214" t="s">
        <v>480</v>
      </c>
      <c r="F202" s="215" t="s">
        <v>481</v>
      </c>
      <c r="G202" s="216" t="s">
        <v>158</v>
      </c>
      <c r="H202" s="217">
        <v>4</v>
      </c>
      <c r="I202" s="218">
        <v>1180.818</v>
      </c>
      <c r="J202" s="219">
        <f t="shared" si="40"/>
        <v>4723.27</v>
      </c>
      <c r="K202" s="220"/>
      <c r="L202" s="221"/>
      <c r="M202" s="222" t="s">
        <v>1</v>
      </c>
      <c r="N202" s="223" t="s">
        <v>39</v>
      </c>
      <c r="O202" s="71"/>
      <c r="P202" s="197">
        <f t="shared" si="41"/>
        <v>0</v>
      </c>
      <c r="Q202" s="197">
        <v>0</v>
      </c>
      <c r="R202" s="197">
        <f t="shared" si="42"/>
        <v>0</v>
      </c>
      <c r="S202" s="197">
        <v>0</v>
      </c>
      <c r="T202" s="198">
        <f t="shared" si="4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196</v>
      </c>
      <c r="AT202" s="199" t="s">
        <v>193</v>
      </c>
      <c r="AU202" s="199" t="s">
        <v>84</v>
      </c>
      <c r="AY202" s="17" t="s">
        <v>130</v>
      </c>
      <c r="BE202" s="200">
        <f t="shared" si="44"/>
        <v>4723.27</v>
      </c>
      <c r="BF202" s="200">
        <f t="shared" si="45"/>
        <v>0</v>
      </c>
      <c r="BG202" s="200">
        <f t="shared" si="46"/>
        <v>0</v>
      </c>
      <c r="BH202" s="200">
        <f t="shared" si="47"/>
        <v>0</v>
      </c>
      <c r="BI202" s="200">
        <f t="shared" si="48"/>
        <v>0</v>
      </c>
      <c r="BJ202" s="17" t="s">
        <v>82</v>
      </c>
      <c r="BK202" s="200">
        <f t="shared" si="49"/>
        <v>4723.27</v>
      </c>
      <c r="BL202" s="17" t="s">
        <v>137</v>
      </c>
      <c r="BM202" s="199" t="s">
        <v>482</v>
      </c>
    </row>
    <row r="203" spans="1:65" s="2" customFormat="1" ht="16.5" customHeight="1">
      <c r="A203" s="34"/>
      <c r="B203" s="35"/>
      <c r="C203" s="187" t="s">
        <v>483</v>
      </c>
      <c r="D203" s="187" t="s">
        <v>133</v>
      </c>
      <c r="E203" s="188" t="s">
        <v>484</v>
      </c>
      <c r="F203" s="189" t="s">
        <v>485</v>
      </c>
      <c r="G203" s="190" t="s">
        <v>163</v>
      </c>
      <c r="H203" s="191">
        <v>7</v>
      </c>
      <c r="I203" s="192">
        <v>255.31199999999998</v>
      </c>
      <c r="J203" s="193">
        <f t="shared" si="40"/>
        <v>1787.18</v>
      </c>
      <c r="K203" s="194"/>
      <c r="L203" s="39"/>
      <c r="M203" s="195" t="s">
        <v>1</v>
      </c>
      <c r="N203" s="196" t="s">
        <v>39</v>
      </c>
      <c r="O203" s="71"/>
      <c r="P203" s="197">
        <f t="shared" si="41"/>
        <v>0</v>
      </c>
      <c r="Q203" s="197">
        <v>0.00024</v>
      </c>
      <c r="R203" s="197">
        <f t="shared" si="42"/>
        <v>0.00168</v>
      </c>
      <c r="S203" s="197">
        <v>0</v>
      </c>
      <c r="T203" s="198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137</v>
      </c>
      <c r="AT203" s="199" t="s">
        <v>133</v>
      </c>
      <c r="AU203" s="199" t="s">
        <v>84</v>
      </c>
      <c r="AY203" s="17" t="s">
        <v>130</v>
      </c>
      <c r="BE203" s="200">
        <f t="shared" si="44"/>
        <v>1787.18</v>
      </c>
      <c r="BF203" s="200">
        <f t="shared" si="45"/>
        <v>0</v>
      </c>
      <c r="BG203" s="200">
        <f t="shared" si="46"/>
        <v>0</v>
      </c>
      <c r="BH203" s="200">
        <f t="shared" si="47"/>
        <v>0</v>
      </c>
      <c r="BI203" s="200">
        <f t="shared" si="48"/>
        <v>0</v>
      </c>
      <c r="BJ203" s="17" t="s">
        <v>82</v>
      </c>
      <c r="BK203" s="200">
        <f t="shared" si="49"/>
        <v>1787.18</v>
      </c>
      <c r="BL203" s="17" t="s">
        <v>137</v>
      </c>
      <c r="BM203" s="199" t="s">
        <v>486</v>
      </c>
    </row>
    <row r="204" spans="1:65" s="2" customFormat="1" ht="24.2" customHeight="1">
      <c r="A204" s="34"/>
      <c r="B204" s="35"/>
      <c r="C204" s="187" t="s">
        <v>487</v>
      </c>
      <c r="D204" s="187" t="s">
        <v>133</v>
      </c>
      <c r="E204" s="188" t="s">
        <v>488</v>
      </c>
      <c r="F204" s="189" t="s">
        <v>489</v>
      </c>
      <c r="G204" s="190" t="s">
        <v>163</v>
      </c>
      <c r="H204" s="191">
        <v>6</v>
      </c>
      <c r="I204" s="192">
        <v>529.536</v>
      </c>
      <c r="J204" s="193">
        <f t="shared" si="40"/>
        <v>3177.22</v>
      </c>
      <c r="K204" s="194"/>
      <c r="L204" s="39"/>
      <c r="M204" s="195" t="s">
        <v>1</v>
      </c>
      <c r="N204" s="196" t="s">
        <v>39</v>
      </c>
      <c r="O204" s="71"/>
      <c r="P204" s="197">
        <f t="shared" si="41"/>
        <v>0</v>
      </c>
      <c r="Q204" s="197">
        <v>0.00027</v>
      </c>
      <c r="R204" s="197">
        <f t="shared" si="42"/>
        <v>0.00162</v>
      </c>
      <c r="S204" s="197">
        <v>0</v>
      </c>
      <c r="T204" s="198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137</v>
      </c>
      <c r="AT204" s="199" t="s">
        <v>133</v>
      </c>
      <c r="AU204" s="199" t="s">
        <v>84</v>
      </c>
      <c r="AY204" s="17" t="s">
        <v>130</v>
      </c>
      <c r="BE204" s="200">
        <f t="shared" si="44"/>
        <v>3177.22</v>
      </c>
      <c r="BF204" s="200">
        <f t="shared" si="45"/>
        <v>0</v>
      </c>
      <c r="BG204" s="200">
        <f t="shared" si="46"/>
        <v>0</v>
      </c>
      <c r="BH204" s="200">
        <f t="shared" si="47"/>
        <v>0</v>
      </c>
      <c r="BI204" s="200">
        <f t="shared" si="48"/>
        <v>0</v>
      </c>
      <c r="BJ204" s="17" t="s">
        <v>82</v>
      </c>
      <c r="BK204" s="200">
        <f t="shared" si="49"/>
        <v>3177.22</v>
      </c>
      <c r="BL204" s="17" t="s">
        <v>137</v>
      </c>
      <c r="BM204" s="199" t="s">
        <v>490</v>
      </c>
    </row>
    <row r="205" spans="1:65" s="2" customFormat="1" ht="16.5" customHeight="1">
      <c r="A205" s="34"/>
      <c r="B205" s="35"/>
      <c r="C205" s="187" t="s">
        <v>491</v>
      </c>
      <c r="D205" s="187" t="s">
        <v>133</v>
      </c>
      <c r="E205" s="188" t="s">
        <v>492</v>
      </c>
      <c r="F205" s="189" t="s">
        <v>493</v>
      </c>
      <c r="G205" s="190" t="s">
        <v>163</v>
      </c>
      <c r="H205" s="191">
        <v>2</v>
      </c>
      <c r="I205" s="192">
        <v>288.40799999999996</v>
      </c>
      <c r="J205" s="193">
        <f t="shared" si="40"/>
        <v>576.82</v>
      </c>
      <c r="K205" s="194"/>
      <c r="L205" s="39"/>
      <c r="M205" s="195" t="s">
        <v>1</v>
      </c>
      <c r="N205" s="196" t="s">
        <v>39</v>
      </c>
      <c r="O205" s="71"/>
      <c r="P205" s="197">
        <f t="shared" si="41"/>
        <v>0</v>
      </c>
      <c r="Q205" s="197">
        <v>0.0005</v>
      </c>
      <c r="R205" s="197">
        <f t="shared" si="42"/>
        <v>0.001</v>
      </c>
      <c r="S205" s="197">
        <v>0</v>
      </c>
      <c r="T205" s="198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137</v>
      </c>
      <c r="AT205" s="199" t="s">
        <v>133</v>
      </c>
      <c r="AU205" s="199" t="s">
        <v>84</v>
      </c>
      <c r="AY205" s="17" t="s">
        <v>130</v>
      </c>
      <c r="BE205" s="200">
        <f t="shared" si="44"/>
        <v>576.82</v>
      </c>
      <c r="BF205" s="200">
        <f t="shared" si="45"/>
        <v>0</v>
      </c>
      <c r="BG205" s="200">
        <f t="shared" si="46"/>
        <v>0</v>
      </c>
      <c r="BH205" s="200">
        <f t="shared" si="47"/>
        <v>0</v>
      </c>
      <c r="BI205" s="200">
        <f t="shared" si="48"/>
        <v>0</v>
      </c>
      <c r="BJ205" s="17" t="s">
        <v>82</v>
      </c>
      <c r="BK205" s="200">
        <f t="shared" si="49"/>
        <v>576.82</v>
      </c>
      <c r="BL205" s="17" t="s">
        <v>137</v>
      </c>
      <c r="BM205" s="199" t="s">
        <v>494</v>
      </c>
    </row>
    <row r="206" spans="1:65" s="2" customFormat="1" ht="21.75" customHeight="1">
      <c r="A206" s="34"/>
      <c r="B206" s="35"/>
      <c r="C206" s="187" t="s">
        <v>495</v>
      </c>
      <c r="D206" s="187" t="s">
        <v>133</v>
      </c>
      <c r="E206" s="188" t="s">
        <v>496</v>
      </c>
      <c r="F206" s="189" t="s">
        <v>497</v>
      </c>
      <c r="G206" s="190" t="s">
        <v>163</v>
      </c>
      <c r="H206" s="191">
        <v>6</v>
      </c>
      <c r="I206" s="192">
        <v>1891.1999999999998</v>
      </c>
      <c r="J206" s="193">
        <f t="shared" si="40"/>
        <v>11347.2</v>
      </c>
      <c r="K206" s="194"/>
      <c r="L206" s="39"/>
      <c r="M206" s="195" t="s">
        <v>1</v>
      </c>
      <c r="N206" s="196" t="s">
        <v>39</v>
      </c>
      <c r="O206" s="71"/>
      <c r="P206" s="197">
        <f t="shared" si="41"/>
        <v>0</v>
      </c>
      <c r="Q206" s="197">
        <v>0.00147</v>
      </c>
      <c r="R206" s="197">
        <f t="shared" si="42"/>
        <v>0.00882</v>
      </c>
      <c r="S206" s="197">
        <v>0</v>
      </c>
      <c r="T206" s="198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137</v>
      </c>
      <c r="AT206" s="199" t="s">
        <v>133</v>
      </c>
      <c r="AU206" s="199" t="s">
        <v>84</v>
      </c>
      <c r="AY206" s="17" t="s">
        <v>130</v>
      </c>
      <c r="BE206" s="200">
        <f t="shared" si="44"/>
        <v>11347.2</v>
      </c>
      <c r="BF206" s="200">
        <f t="shared" si="45"/>
        <v>0</v>
      </c>
      <c r="BG206" s="200">
        <f t="shared" si="46"/>
        <v>0</v>
      </c>
      <c r="BH206" s="200">
        <f t="shared" si="47"/>
        <v>0</v>
      </c>
      <c r="BI206" s="200">
        <f t="shared" si="48"/>
        <v>0</v>
      </c>
      <c r="BJ206" s="17" t="s">
        <v>82</v>
      </c>
      <c r="BK206" s="200">
        <f t="shared" si="49"/>
        <v>11347.2</v>
      </c>
      <c r="BL206" s="17" t="s">
        <v>137</v>
      </c>
      <c r="BM206" s="199" t="s">
        <v>498</v>
      </c>
    </row>
    <row r="207" spans="1:65" s="2" customFormat="1" ht="37.9" customHeight="1">
      <c r="A207" s="34"/>
      <c r="B207" s="35"/>
      <c r="C207" s="187" t="s">
        <v>499</v>
      </c>
      <c r="D207" s="187" t="s">
        <v>133</v>
      </c>
      <c r="E207" s="188" t="s">
        <v>500</v>
      </c>
      <c r="F207" s="189" t="s">
        <v>501</v>
      </c>
      <c r="G207" s="190" t="s">
        <v>220</v>
      </c>
      <c r="H207" s="224">
        <v>3</v>
      </c>
      <c r="I207" s="192">
        <v>1891.1999999999998</v>
      </c>
      <c r="J207" s="193">
        <f t="shared" si="40"/>
        <v>5673.6</v>
      </c>
      <c r="K207" s="194"/>
      <c r="L207" s="39"/>
      <c r="M207" s="195" t="s">
        <v>1</v>
      </c>
      <c r="N207" s="196" t="s">
        <v>39</v>
      </c>
      <c r="O207" s="71"/>
      <c r="P207" s="197">
        <f t="shared" si="41"/>
        <v>0</v>
      </c>
      <c r="Q207" s="197">
        <v>0</v>
      </c>
      <c r="R207" s="197">
        <f t="shared" si="42"/>
        <v>0</v>
      </c>
      <c r="S207" s="197">
        <v>0</v>
      </c>
      <c r="T207" s="198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137</v>
      </c>
      <c r="AT207" s="199" t="s">
        <v>133</v>
      </c>
      <c r="AU207" s="199" t="s">
        <v>84</v>
      </c>
      <c r="AY207" s="17" t="s">
        <v>130</v>
      </c>
      <c r="BE207" s="200">
        <f t="shared" si="44"/>
        <v>5673.6</v>
      </c>
      <c r="BF207" s="200">
        <f t="shared" si="45"/>
        <v>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17" t="s">
        <v>82</v>
      </c>
      <c r="BK207" s="200">
        <f t="shared" si="49"/>
        <v>5673.6</v>
      </c>
      <c r="BL207" s="17" t="s">
        <v>137</v>
      </c>
      <c r="BM207" s="199" t="s">
        <v>502</v>
      </c>
    </row>
    <row r="208" spans="2:63" s="12" customFormat="1" ht="22.9" customHeight="1">
      <c r="B208" s="171"/>
      <c r="C208" s="172"/>
      <c r="D208" s="173" t="s">
        <v>73</v>
      </c>
      <c r="E208" s="185" t="s">
        <v>503</v>
      </c>
      <c r="F208" s="185" t="s">
        <v>504</v>
      </c>
      <c r="G208" s="172"/>
      <c r="H208" s="172"/>
      <c r="I208" s="175"/>
      <c r="J208" s="186">
        <f>BK208</f>
        <v>32461.5</v>
      </c>
      <c r="K208" s="172"/>
      <c r="L208" s="177"/>
      <c r="M208" s="178"/>
      <c r="N208" s="179"/>
      <c r="O208" s="179"/>
      <c r="P208" s="180">
        <f>SUM(P209:P223)</f>
        <v>0</v>
      </c>
      <c r="Q208" s="179"/>
      <c r="R208" s="180">
        <f>SUM(R209:R223)</f>
        <v>0.0154012</v>
      </c>
      <c r="S208" s="179"/>
      <c r="T208" s="181">
        <f>SUM(T209:T223)</f>
        <v>0</v>
      </c>
      <c r="AR208" s="182" t="s">
        <v>84</v>
      </c>
      <c r="AT208" s="183" t="s">
        <v>73</v>
      </c>
      <c r="AU208" s="183" t="s">
        <v>82</v>
      </c>
      <c r="AY208" s="182" t="s">
        <v>130</v>
      </c>
      <c r="BK208" s="184">
        <f>SUM(BK209:BK223)</f>
        <v>32461.5</v>
      </c>
    </row>
    <row r="209" spans="1:65" s="2" customFormat="1" ht="16.5" customHeight="1">
      <c r="A209" s="34"/>
      <c r="B209" s="35"/>
      <c r="C209" s="187" t="s">
        <v>505</v>
      </c>
      <c r="D209" s="187" t="s">
        <v>133</v>
      </c>
      <c r="E209" s="188" t="s">
        <v>506</v>
      </c>
      <c r="F209" s="189" t="s">
        <v>507</v>
      </c>
      <c r="G209" s="190" t="s">
        <v>163</v>
      </c>
      <c r="H209" s="191">
        <v>1</v>
      </c>
      <c r="I209" s="192">
        <v>945.5999999999999</v>
      </c>
      <c r="J209" s="193">
        <f aca="true" t="shared" si="50" ref="J209:J223">ROUND(I209*H209,2)</f>
        <v>945.6</v>
      </c>
      <c r="K209" s="194"/>
      <c r="L209" s="39"/>
      <c r="M209" s="195" t="s">
        <v>1</v>
      </c>
      <c r="N209" s="196" t="s">
        <v>39</v>
      </c>
      <c r="O209" s="71"/>
      <c r="P209" s="197">
        <f aca="true" t="shared" si="51" ref="P209:P223">O209*H209</f>
        <v>0</v>
      </c>
      <c r="Q209" s="197">
        <v>0</v>
      </c>
      <c r="R209" s="197">
        <f aca="true" t="shared" si="52" ref="R209:R223">Q209*H209</f>
        <v>0</v>
      </c>
      <c r="S209" s="197">
        <v>0</v>
      </c>
      <c r="T209" s="198">
        <f aca="true" t="shared" si="53" ref="T209:T223"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137</v>
      </c>
      <c r="AT209" s="199" t="s">
        <v>133</v>
      </c>
      <c r="AU209" s="199" t="s">
        <v>84</v>
      </c>
      <c r="AY209" s="17" t="s">
        <v>130</v>
      </c>
      <c r="BE209" s="200">
        <f aca="true" t="shared" si="54" ref="BE209:BE223">IF(N209="základní",J209,0)</f>
        <v>945.6</v>
      </c>
      <c r="BF209" s="200">
        <f aca="true" t="shared" si="55" ref="BF209:BF223">IF(N209="snížená",J209,0)</f>
        <v>0</v>
      </c>
      <c r="BG209" s="200">
        <f aca="true" t="shared" si="56" ref="BG209:BG223">IF(N209="zákl. přenesená",J209,0)</f>
        <v>0</v>
      </c>
      <c r="BH209" s="200">
        <f aca="true" t="shared" si="57" ref="BH209:BH223">IF(N209="sníž. přenesená",J209,0)</f>
        <v>0</v>
      </c>
      <c r="BI209" s="200">
        <f aca="true" t="shared" si="58" ref="BI209:BI223">IF(N209="nulová",J209,0)</f>
        <v>0</v>
      </c>
      <c r="BJ209" s="17" t="s">
        <v>82</v>
      </c>
      <c r="BK209" s="200">
        <f aca="true" t="shared" si="59" ref="BK209:BK223">ROUND(I209*H209,2)</f>
        <v>945.6</v>
      </c>
      <c r="BL209" s="17" t="s">
        <v>137</v>
      </c>
      <c r="BM209" s="199" t="s">
        <v>508</v>
      </c>
    </row>
    <row r="210" spans="1:65" s="2" customFormat="1" ht="33" customHeight="1">
      <c r="A210" s="34"/>
      <c r="B210" s="35"/>
      <c r="C210" s="213" t="s">
        <v>509</v>
      </c>
      <c r="D210" s="213" t="s">
        <v>193</v>
      </c>
      <c r="E210" s="214" t="s">
        <v>510</v>
      </c>
      <c r="F210" s="215" t="s">
        <v>511</v>
      </c>
      <c r="G210" s="216" t="s">
        <v>1</v>
      </c>
      <c r="H210" s="217">
        <v>1</v>
      </c>
      <c r="I210" s="218">
        <v>6619.2</v>
      </c>
      <c r="J210" s="219">
        <f t="shared" si="50"/>
        <v>6619.2</v>
      </c>
      <c r="K210" s="220"/>
      <c r="L210" s="221"/>
      <c r="M210" s="222" t="s">
        <v>1</v>
      </c>
      <c r="N210" s="223" t="s">
        <v>39</v>
      </c>
      <c r="O210" s="71"/>
      <c r="P210" s="197">
        <f t="shared" si="51"/>
        <v>0</v>
      </c>
      <c r="Q210" s="197">
        <v>0</v>
      </c>
      <c r="R210" s="197">
        <f t="shared" si="52"/>
        <v>0</v>
      </c>
      <c r="S210" s="197">
        <v>0</v>
      </c>
      <c r="T210" s="198">
        <f t="shared" si="5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196</v>
      </c>
      <c r="AT210" s="199" t="s">
        <v>193</v>
      </c>
      <c r="AU210" s="199" t="s">
        <v>84</v>
      </c>
      <c r="AY210" s="17" t="s">
        <v>130</v>
      </c>
      <c r="BE210" s="200">
        <f t="shared" si="54"/>
        <v>6619.2</v>
      </c>
      <c r="BF210" s="200">
        <f t="shared" si="55"/>
        <v>0</v>
      </c>
      <c r="BG210" s="200">
        <f t="shared" si="56"/>
        <v>0</v>
      </c>
      <c r="BH210" s="200">
        <f t="shared" si="57"/>
        <v>0</v>
      </c>
      <c r="BI210" s="200">
        <f t="shared" si="58"/>
        <v>0</v>
      </c>
      <c r="BJ210" s="17" t="s">
        <v>82</v>
      </c>
      <c r="BK210" s="200">
        <f t="shared" si="59"/>
        <v>6619.2</v>
      </c>
      <c r="BL210" s="17" t="s">
        <v>137</v>
      </c>
      <c r="BM210" s="199" t="s">
        <v>512</v>
      </c>
    </row>
    <row r="211" spans="1:65" s="2" customFormat="1" ht="24.2" customHeight="1">
      <c r="A211" s="34"/>
      <c r="B211" s="35"/>
      <c r="C211" s="213" t="s">
        <v>513</v>
      </c>
      <c r="D211" s="213" t="s">
        <v>193</v>
      </c>
      <c r="E211" s="214" t="s">
        <v>514</v>
      </c>
      <c r="F211" s="215" t="s">
        <v>515</v>
      </c>
      <c r="G211" s="216" t="s">
        <v>158</v>
      </c>
      <c r="H211" s="217">
        <v>1</v>
      </c>
      <c r="I211" s="218">
        <v>1654.8</v>
      </c>
      <c r="J211" s="219">
        <f t="shared" si="50"/>
        <v>1654.8</v>
      </c>
      <c r="K211" s="220"/>
      <c r="L211" s="221"/>
      <c r="M211" s="222" t="s">
        <v>1</v>
      </c>
      <c r="N211" s="223" t="s">
        <v>39</v>
      </c>
      <c r="O211" s="71"/>
      <c r="P211" s="197">
        <f t="shared" si="51"/>
        <v>0</v>
      </c>
      <c r="Q211" s="197">
        <v>0</v>
      </c>
      <c r="R211" s="197">
        <f t="shared" si="52"/>
        <v>0</v>
      </c>
      <c r="S211" s="197">
        <v>0</v>
      </c>
      <c r="T211" s="198">
        <f t="shared" si="5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196</v>
      </c>
      <c r="AT211" s="199" t="s">
        <v>193</v>
      </c>
      <c r="AU211" s="199" t="s">
        <v>84</v>
      </c>
      <c r="AY211" s="17" t="s">
        <v>130</v>
      </c>
      <c r="BE211" s="200">
        <f t="shared" si="54"/>
        <v>1654.8</v>
      </c>
      <c r="BF211" s="200">
        <f t="shared" si="55"/>
        <v>0</v>
      </c>
      <c r="BG211" s="200">
        <f t="shared" si="56"/>
        <v>0</v>
      </c>
      <c r="BH211" s="200">
        <f t="shared" si="57"/>
        <v>0</v>
      </c>
      <c r="BI211" s="200">
        <f t="shared" si="58"/>
        <v>0</v>
      </c>
      <c r="BJ211" s="17" t="s">
        <v>82</v>
      </c>
      <c r="BK211" s="200">
        <f t="shared" si="59"/>
        <v>1654.8</v>
      </c>
      <c r="BL211" s="17" t="s">
        <v>137</v>
      </c>
      <c r="BM211" s="199" t="s">
        <v>516</v>
      </c>
    </row>
    <row r="212" spans="1:65" s="2" customFormat="1" ht="16.5" customHeight="1">
      <c r="A212" s="34"/>
      <c r="B212" s="35"/>
      <c r="C212" s="187" t="s">
        <v>517</v>
      </c>
      <c r="D212" s="187" t="s">
        <v>133</v>
      </c>
      <c r="E212" s="188" t="s">
        <v>518</v>
      </c>
      <c r="F212" s="189" t="s">
        <v>519</v>
      </c>
      <c r="G212" s="190" t="s">
        <v>163</v>
      </c>
      <c r="H212" s="191">
        <v>3</v>
      </c>
      <c r="I212" s="192">
        <v>472.79999999999995</v>
      </c>
      <c r="J212" s="193">
        <f t="shared" si="50"/>
        <v>1418.4</v>
      </c>
      <c r="K212" s="194"/>
      <c r="L212" s="39"/>
      <c r="M212" s="195" t="s">
        <v>1</v>
      </c>
      <c r="N212" s="196" t="s">
        <v>39</v>
      </c>
      <c r="O212" s="71"/>
      <c r="P212" s="197">
        <f t="shared" si="51"/>
        <v>0</v>
      </c>
      <c r="Q212" s="197">
        <v>0</v>
      </c>
      <c r="R212" s="197">
        <f t="shared" si="52"/>
        <v>0</v>
      </c>
      <c r="S212" s="197">
        <v>0</v>
      </c>
      <c r="T212" s="198">
        <f t="shared" si="5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137</v>
      </c>
      <c r="AT212" s="199" t="s">
        <v>133</v>
      </c>
      <c r="AU212" s="199" t="s">
        <v>84</v>
      </c>
      <c r="AY212" s="17" t="s">
        <v>130</v>
      </c>
      <c r="BE212" s="200">
        <f t="shared" si="54"/>
        <v>1418.4</v>
      </c>
      <c r="BF212" s="200">
        <f t="shared" si="55"/>
        <v>0</v>
      </c>
      <c r="BG212" s="200">
        <f t="shared" si="56"/>
        <v>0</v>
      </c>
      <c r="BH212" s="200">
        <f t="shared" si="57"/>
        <v>0</v>
      </c>
      <c r="BI212" s="200">
        <f t="shared" si="58"/>
        <v>0</v>
      </c>
      <c r="BJ212" s="17" t="s">
        <v>82</v>
      </c>
      <c r="BK212" s="200">
        <f t="shared" si="59"/>
        <v>1418.4</v>
      </c>
      <c r="BL212" s="17" t="s">
        <v>137</v>
      </c>
      <c r="BM212" s="199" t="s">
        <v>520</v>
      </c>
    </row>
    <row r="213" spans="1:65" s="2" customFormat="1" ht="33" customHeight="1">
      <c r="A213" s="34"/>
      <c r="B213" s="35"/>
      <c r="C213" s="213" t="s">
        <v>521</v>
      </c>
      <c r="D213" s="213" t="s">
        <v>193</v>
      </c>
      <c r="E213" s="214" t="s">
        <v>522</v>
      </c>
      <c r="F213" s="215" t="s">
        <v>523</v>
      </c>
      <c r="G213" s="216" t="s">
        <v>158</v>
      </c>
      <c r="H213" s="217">
        <v>3</v>
      </c>
      <c r="I213" s="218">
        <v>2222.16</v>
      </c>
      <c r="J213" s="219">
        <f t="shared" si="50"/>
        <v>6666.48</v>
      </c>
      <c r="K213" s="220"/>
      <c r="L213" s="221"/>
      <c r="M213" s="222" t="s">
        <v>1</v>
      </c>
      <c r="N213" s="223" t="s">
        <v>39</v>
      </c>
      <c r="O213" s="71"/>
      <c r="P213" s="197">
        <f t="shared" si="51"/>
        <v>0</v>
      </c>
      <c r="Q213" s="197">
        <v>0</v>
      </c>
      <c r="R213" s="197">
        <f t="shared" si="52"/>
        <v>0</v>
      </c>
      <c r="S213" s="197">
        <v>0</v>
      </c>
      <c r="T213" s="198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196</v>
      </c>
      <c r="AT213" s="199" t="s">
        <v>193</v>
      </c>
      <c r="AU213" s="199" t="s">
        <v>84</v>
      </c>
      <c r="AY213" s="17" t="s">
        <v>130</v>
      </c>
      <c r="BE213" s="200">
        <f t="shared" si="54"/>
        <v>6666.48</v>
      </c>
      <c r="BF213" s="200">
        <f t="shared" si="55"/>
        <v>0</v>
      </c>
      <c r="BG213" s="200">
        <f t="shared" si="56"/>
        <v>0</v>
      </c>
      <c r="BH213" s="200">
        <f t="shared" si="57"/>
        <v>0</v>
      </c>
      <c r="BI213" s="200">
        <f t="shared" si="58"/>
        <v>0</v>
      </c>
      <c r="BJ213" s="17" t="s">
        <v>82</v>
      </c>
      <c r="BK213" s="200">
        <f t="shared" si="59"/>
        <v>6666.48</v>
      </c>
      <c r="BL213" s="17" t="s">
        <v>137</v>
      </c>
      <c r="BM213" s="199" t="s">
        <v>524</v>
      </c>
    </row>
    <row r="214" spans="1:65" s="2" customFormat="1" ht="24.2" customHeight="1">
      <c r="A214" s="34"/>
      <c r="B214" s="35"/>
      <c r="C214" s="187" t="s">
        <v>525</v>
      </c>
      <c r="D214" s="187" t="s">
        <v>133</v>
      </c>
      <c r="E214" s="188" t="s">
        <v>526</v>
      </c>
      <c r="F214" s="189" t="s">
        <v>527</v>
      </c>
      <c r="G214" s="190" t="s">
        <v>163</v>
      </c>
      <c r="H214" s="191">
        <v>2</v>
      </c>
      <c r="I214" s="192">
        <v>472.79999999999995</v>
      </c>
      <c r="J214" s="193">
        <f t="shared" si="50"/>
        <v>945.6</v>
      </c>
      <c r="K214" s="194"/>
      <c r="L214" s="39"/>
      <c r="M214" s="195" t="s">
        <v>1</v>
      </c>
      <c r="N214" s="196" t="s">
        <v>39</v>
      </c>
      <c r="O214" s="71"/>
      <c r="P214" s="197">
        <f t="shared" si="51"/>
        <v>0</v>
      </c>
      <c r="Q214" s="197">
        <v>0</v>
      </c>
      <c r="R214" s="197">
        <f t="shared" si="52"/>
        <v>0</v>
      </c>
      <c r="S214" s="197">
        <v>0</v>
      </c>
      <c r="T214" s="198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137</v>
      </c>
      <c r="AT214" s="199" t="s">
        <v>133</v>
      </c>
      <c r="AU214" s="199" t="s">
        <v>84</v>
      </c>
      <c r="AY214" s="17" t="s">
        <v>130</v>
      </c>
      <c r="BE214" s="200">
        <f t="shared" si="54"/>
        <v>945.6</v>
      </c>
      <c r="BF214" s="200">
        <f t="shared" si="55"/>
        <v>0</v>
      </c>
      <c r="BG214" s="200">
        <f t="shared" si="56"/>
        <v>0</v>
      </c>
      <c r="BH214" s="200">
        <f t="shared" si="57"/>
        <v>0</v>
      </c>
      <c r="BI214" s="200">
        <f t="shared" si="58"/>
        <v>0</v>
      </c>
      <c r="BJ214" s="17" t="s">
        <v>82</v>
      </c>
      <c r="BK214" s="200">
        <f t="shared" si="59"/>
        <v>945.6</v>
      </c>
      <c r="BL214" s="17" t="s">
        <v>137</v>
      </c>
      <c r="BM214" s="199" t="s">
        <v>528</v>
      </c>
    </row>
    <row r="215" spans="1:65" s="2" customFormat="1" ht="37.9" customHeight="1">
      <c r="A215" s="34"/>
      <c r="B215" s="35"/>
      <c r="C215" s="213" t="s">
        <v>529</v>
      </c>
      <c r="D215" s="213" t="s">
        <v>193</v>
      </c>
      <c r="E215" s="214" t="s">
        <v>530</v>
      </c>
      <c r="F215" s="215" t="s">
        <v>531</v>
      </c>
      <c r="G215" s="216" t="s">
        <v>163</v>
      </c>
      <c r="H215" s="217">
        <v>1</v>
      </c>
      <c r="I215" s="218">
        <v>2222.16</v>
      </c>
      <c r="J215" s="219">
        <f t="shared" si="50"/>
        <v>2222.16</v>
      </c>
      <c r="K215" s="220"/>
      <c r="L215" s="221"/>
      <c r="M215" s="222" t="s">
        <v>1</v>
      </c>
      <c r="N215" s="223" t="s">
        <v>39</v>
      </c>
      <c r="O215" s="71"/>
      <c r="P215" s="197">
        <f t="shared" si="51"/>
        <v>0</v>
      </c>
      <c r="Q215" s="197">
        <v>0.0089</v>
      </c>
      <c r="R215" s="197">
        <f t="shared" si="52"/>
        <v>0.0089</v>
      </c>
      <c r="S215" s="197">
        <v>0</v>
      </c>
      <c r="T215" s="198">
        <f t="shared" si="5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196</v>
      </c>
      <c r="AT215" s="199" t="s">
        <v>193</v>
      </c>
      <c r="AU215" s="199" t="s">
        <v>84</v>
      </c>
      <c r="AY215" s="17" t="s">
        <v>130</v>
      </c>
      <c r="BE215" s="200">
        <f t="shared" si="54"/>
        <v>2222.16</v>
      </c>
      <c r="BF215" s="200">
        <f t="shared" si="55"/>
        <v>0</v>
      </c>
      <c r="BG215" s="200">
        <f t="shared" si="56"/>
        <v>0</v>
      </c>
      <c r="BH215" s="200">
        <f t="shared" si="57"/>
        <v>0</v>
      </c>
      <c r="BI215" s="200">
        <f t="shared" si="58"/>
        <v>0</v>
      </c>
      <c r="BJ215" s="17" t="s">
        <v>82</v>
      </c>
      <c r="BK215" s="200">
        <f t="shared" si="59"/>
        <v>2222.16</v>
      </c>
      <c r="BL215" s="17" t="s">
        <v>137</v>
      </c>
      <c r="BM215" s="199" t="s">
        <v>532</v>
      </c>
    </row>
    <row r="216" spans="1:65" s="2" customFormat="1" ht="37.9" customHeight="1">
      <c r="A216" s="34"/>
      <c r="B216" s="35"/>
      <c r="C216" s="213" t="s">
        <v>533</v>
      </c>
      <c r="D216" s="213" t="s">
        <v>193</v>
      </c>
      <c r="E216" s="214" t="s">
        <v>534</v>
      </c>
      <c r="F216" s="215" t="s">
        <v>535</v>
      </c>
      <c r="G216" s="216" t="s">
        <v>163</v>
      </c>
      <c r="H216" s="217">
        <v>1</v>
      </c>
      <c r="I216" s="218">
        <v>2222.16</v>
      </c>
      <c r="J216" s="219">
        <f t="shared" si="50"/>
        <v>2222.16</v>
      </c>
      <c r="K216" s="220"/>
      <c r="L216" s="221"/>
      <c r="M216" s="222" t="s">
        <v>1</v>
      </c>
      <c r="N216" s="223" t="s">
        <v>39</v>
      </c>
      <c r="O216" s="71"/>
      <c r="P216" s="197">
        <f t="shared" si="51"/>
        <v>0</v>
      </c>
      <c r="Q216" s="197">
        <v>0.0041</v>
      </c>
      <c r="R216" s="197">
        <f t="shared" si="52"/>
        <v>0.0041</v>
      </c>
      <c r="S216" s="197">
        <v>0</v>
      </c>
      <c r="T216" s="198">
        <f t="shared" si="5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196</v>
      </c>
      <c r="AT216" s="199" t="s">
        <v>193</v>
      </c>
      <c r="AU216" s="199" t="s">
        <v>84</v>
      </c>
      <c r="AY216" s="17" t="s">
        <v>130</v>
      </c>
      <c r="BE216" s="200">
        <f t="shared" si="54"/>
        <v>2222.16</v>
      </c>
      <c r="BF216" s="200">
        <f t="shared" si="55"/>
        <v>0</v>
      </c>
      <c r="BG216" s="200">
        <f t="shared" si="56"/>
        <v>0</v>
      </c>
      <c r="BH216" s="200">
        <f t="shared" si="57"/>
        <v>0</v>
      </c>
      <c r="BI216" s="200">
        <f t="shared" si="58"/>
        <v>0</v>
      </c>
      <c r="BJ216" s="17" t="s">
        <v>82</v>
      </c>
      <c r="BK216" s="200">
        <f t="shared" si="59"/>
        <v>2222.16</v>
      </c>
      <c r="BL216" s="17" t="s">
        <v>137</v>
      </c>
      <c r="BM216" s="199" t="s">
        <v>536</v>
      </c>
    </row>
    <row r="217" spans="1:65" s="2" customFormat="1" ht="16.5" customHeight="1">
      <c r="A217" s="34"/>
      <c r="B217" s="35"/>
      <c r="C217" s="187" t="s">
        <v>537</v>
      </c>
      <c r="D217" s="187" t="s">
        <v>133</v>
      </c>
      <c r="E217" s="188" t="s">
        <v>538</v>
      </c>
      <c r="F217" s="189" t="s">
        <v>539</v>
      </c>
      <c r="G217" s="190" t="s">
        <v>136</v>
      </c>
      <c r="H217" s="191">
        <v>0.46</v>
      </c>
      <c r="I217" s="192">
        <v>496.44</v>
      </c>
      <c r="J217" s="193">
        <f t="shared" si="50"/>
        <v>228.36</v>
      </c>
      <c r="K217" s="194"/>
      <c r="L217" s="39"/>
      <c r="M217" s="195" t="s">
        <v>1</v>
      </c>
      <c r="N217" s="196" t="s">
        <v>39</v>
      </c>
      <c r="O217" s="71"/>
      <c r="P217" s="197">
        <f t="shared" si="51"/>
        <v>0</v>
      </c>
      <c r="Q217" s="197">
        <v>0.00522</v>
      </c>
      <c r="R217" s="197">
        <f t="shared" si="52"/>
        <v>0.0024012</v>
      </c>
      <c r="S217" s="197">
        <v>0</v>
      </c>
      <c r="T217" s="198">
        <f t="shared" si="5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137</v>
      </c>
      <c r="AT217" s="199" t="s">
        <v>133</v>
      </c>
      <c r="AU217" s="199" t="s">
        <v>84</v>
      </c>
      <c r="AY217" s="17" t="s">
        <v>130</v>
      </c>
      <c r="BE217" s="200">
        <f t="shared" si="54"/>
        <v>228.36</v>
      </c>
      <c r="BF217" s="200">
        <f t="shared" si="55"/>
        <v>0</v>
      </c>
      <c r="BG217" s="200">
        <f t="shared" si="56"/>
        <v>0</v>
      </c>
      <c r="BH217" s="200">
        <f t="shared" si="57"/>
        <v>0</v>
      </c>
      <c r="BI217" s="200">
        <f t="shared" si="58"/>
        <v>0</v>
      </c>
      <c r="BJ217" s="17" t="s">
        <v>82</v>
      </c>
      <c r="BK217" s="200">
        <f t="shared" si="59"/>
        <v>228.36</v>
      </c>
      <c r="BL217" s="17" t="s">
        <v>137</v>
      </c>
      <c r="BM217" s="199" t="s">
        <v>540</v>
      </c>
    </row>
    <row r="218" spans="1:65" s="2" customFormat="1" ht="24.2" customHeight="1">
      <c r="A218" s="34"/>
      <c r="B218" s="35"/>
      <c r="C218" s="213" t="s">
        <v>541</v>
      </c>
      <c r="D218" s="213" t="s">
        <v>193</v>
      </c>
      <c r="E218" s="214" t="s">
        <v>542</v>
      </c>
      <c r="F218" s="215" t="s">
        <v>543</v>
      </c>
      <c r="G218" s="216" t="s">
        <v>158</v>
      </c>
      <c r="H218" s="217">
        <v>1</v>
      </c>
      <c r="I218" s="218">
        <v>295.5</v>
      </c>
      <c r="J218" s="219">
        <f t="shared" si="50"/>
        <v>295.5</v>
      </c>
      <c r="K218" s="220"/>
      <c r="L218" s="221"/>
      <c r="M218" s="222" t="s">
        <v>1</v>
      </c>
      <c r="N218" s="223" t="s">
        <v>39</v>
      </c>
      <c r="O218" s="71"/>
      <c r="P218" s="197">
        <f t="shared" si="51"/>
        <v>0</v>
      </c>
      <c r="Q218" s="197">
        <v>0</v>
      </c>
      <c r="R218" s="197">
        <f t="shared" si="52"/>
        <v>0</v>
      </c>
      <c r="S218" s="197">
        <v>0</v>
      </c>
      <c r="T218" s="198">
        <f t="shared" si="5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196</v>
      </c>
      <c r="AT218" s="199" t="s">
        <v>193</v>
      </c>
      <c r="AU218" s="199" t="s">
        <v>84</v>
      </c>
      <c r="AY218" s="17" t="s">
        <v>130</v>
      </c>
      <c r="BE218" s="200">
        <f t="shared" si="54"/>
        <v>295.5</v>
      </c>
      <c r="BF218" s="200">
        <f t="shared" si="55"/>
        <v>0</v>
      </c>
      <c r="BG218" s="200">
        <f t="shared" si="56"/>
        <v>0</v>
      </c>
      <c r="BH218" s="200">
        <f t="shared" si="57"/>
        <v>0</v>
      </c>
      <c r="BI218" s="200">
        <f t="shared" si="58"/>
        <v>0</v>
      </c>
      <c r="BJ218" s="17" t="s">
        <v>82</v>
      </c>
      <c r="BK218" s="200">
        <f t="shared" si="59"/>
        <v>295.5</v>
      </c>
      <c r="BL218" s="17" t="s">
        <v>137</v>
      </c>
      <c r="BM218" s="199" t="s">
        <v>544</v>
      </c>
    </row>
    <row r="219" spans="1:65" s="2" customFormat="1" ht="37.9" customHeight="1">
      <c r="A219" s="34"/>
      <c r="B219" s="35"/>
      <c r="C219" s="187" t="s">
        <v>545</v>
      </c>
      <c r="D219" s="187" t="s">
        <v>133</v>
      </c>
      <c r="E219" s="188" t="s">
        <v>546</v>
      </c>
      <c r="F219" s="189" t="s">
        <v>547</v>
      </c>
      <c r="G219" s="190" t="s">
        <v>158</v>
      </c>
      <c r="H219" s="191">
        <v>1</v>
      </c>
      <c r="I219" s="192">
        <v>709.1999999999999</v>
      </c>
      <c r="J219" s="193">
        <f t="shared" si="50"/>
        <v>709.2</v>
      </c>
      <c r="K219" s="194"/>
      <c r="L219" s="39"/>
      <c r="M219" s="195" t="s">
        <v>1</v>
      </c>
      <c r="N219" s="196" t="s">
        <v>39</v>
      </c>
      <c r="O219" s="71"/>
      <c r="P219" s="197">
        <f t="shared" si="51"/>
        <v>0</v>
      </c>
      <c r="Q219" s="197">
        <v>0</v>
      </c>
      <c r="R219" s="197">
        <f t="shared" si="52"/>
        <v>0</v>
      </c>
      <c r="S219" s="197">
        <v>0</v>
      </c>
      <c r="T219" s="198">
        <f t="shared" si="5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137</v>
      </c>
      <c r="AT219" s="199" t="s">
        <v>133</v>
      </c>
      <c r="AU219" s="199" t="s">
        <v>84</v>
      </c>
      <c r="AY219" s="17" t="s">
        <v>130</v>
      </c>
      <c r="BE219" s="200">
        <f t="shared" si="54"/>
        <v>709.2</v>
      </c>
      <c r="BF219" s="200">
        <f t="shared" si="55"/>
        <v>0</v>
      </c>
      <c r="BG219" s="200">
        <f t="shared" si="56"/>
        <v>0</v>
      </c>
      <c r="BH219" s="200">
        <f t="shared" si="57"/>
        <v>0</v>
      </c>
      <c r="BI219" s="200">
        <f t="shared" si="58"/>
        <v>0</v>
      </c>
      <c r="BJ219" s="17" t="s">
        <v>82</v>
      </c>
      <c r="BK219" s="200">
        <f t="shared" si="59"/>
        <v>709.2</v>
      </c>
      <c r="BL219" s="17" t="s">
        <v>137</v>
      </c>
      <c r="BM219" s="199" t="s">
        <v>548</v>
      </c>
    </row>
    <row r="220" spans="1:65" s="2" customFormat="1" ht="24.2" customHeight="1">
      <c r="A220" s="34"/>
      <c r="B220" s="35"/>
      <c r="C220" s="213" t="s">
        <v>549</v>
      </c>
      <c r="D220" s="213" t="s">
        <v>193</v>
      </c>
      <c r="E220" s="214" t="s">
        <v>550</v>
      </c>
      <c r="F220" s="215" t="s">
        <v>551</v>
      </c>
      <c r="G220" s="216" t="s">
        <v>158</v>
      </c>
      <c r="H220" s="217">
        <v>1</v>
      </c>
      <c r="I220" s="218">
        <v>1891.1999999999998</v>
      </c>
      <c r="J220" s="219">
        <f t="shared" si="50"/>
        <v>1891.2</v>
      </c>
      <c r="K220" s="220"/>
      <c r="L220" s="221"/>
      <c r="M220" s="222" t="s">
        <v>1</v>
      </c>
      <c r="N220" s="223" t="s">
        <v>39</v>
      </c>
      <c r="O220" s="71"/>
      <c r="P220" s="197">
        <f t="shared" si="51"/>
        <v>0</v>
      </c>
      <c r="Q220" s="197">
        <v>0</v>
      </c>
      <c r="R220" s="197">
        <f t="shared" si="52"/>
        <v>0</v>
      </c>
      <c r="S220" s="197">
        <v>0</v>
      </c>
      <c r="T220" s="198">
        <f t="shared" si="5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196</v>
      </c>
      <c r="AT220" s="199" t="s">
        <v>193</v>
      </c>
      <c r="AU220" s="199" t="s">
        <v>84</v>
      </c>
      <c r="AY220" s="17" t="s">
        <v>130</v>
      </c>
      <c r="BE220" s="200">
        <f t="shared" si="54"/>
        <v>1891.2</v>
      </c>
      <c r="BF220" s="200">
        <f t="shared" si="55"/>
        <v>0</v>
      </c>
      <c r="BG220" s="200">
        <f t="shared" si="56"/>
        <v>0</v>
      </c>
      <c r="BH220" s="200">
        <f t="shared" si="57"/>
        <v>0</v>
      </c>
      <c r="BI220" s="200">
        <f t="shared" si="58"/>
        <v>0</v>
      </c>
      <c r="BJ220" s="17" t="s">
        <v>82</v>
      </c>
      <c r="BK220" s="200">
        <f t="shared" si="59"/>
        <v>1891.2</v>
      </c>
      <c r="BL220" s="17" t="s">
        <v>137</v>
      </c>
      <c r="BM220" s="199" t="s">
        <v>552</v>
      </c>
    </row>
    <row r="221" spans="1:65" s="2" customFormat="1" ht="16.5" customHeight="1">
      <c r="A221" s="34"/>
      <c r="B221" s="35"/>
      <c r="C221" s="187" t="s">
        <v>553</v>
      </c>
      <c r="D221" s="187" t="s">
        <v>133</v>
      </c>
      <c r="E221" s="188" t="s">
        <v>554</v>
      </c>
      <c r="F221" s="189" t="s">
        <v>555</v>
      </c>
      <c r="G221" s="190" t="s">
        <v>163</v>
      </c>
      <c r="H221" s="191">
        <v>1</v>
      </c>
      <c r="I221" s="192">
        <v>236.39999999999998</v>
      </c>
      <c r="J221" s="193">
        <f t="shared" si="50"/>
        <v>236.4</v>
      </c>
      <c r="K221" s="194"/>
      <c r="L221" s="39"/>
      <c r="M221" s="195" t="s">
        <v>1</v>
      </c>
      <c r="N221" s="196" t="s">
        <v>39</v>
      </c>
      <c r="O221" s="71"/>
      <c r="P221" s="197">
        <f t="shared" si="51"/>
        <v>0</v>
      </c>
      <c r="Q221" s="197">
        <v>0</v>
      </c>
      <c r="R221" s="197">
        <f t="shared" si="52"/>
        <v>0</v>
      </c>
      <c r="S221" s="197">
        <v>0</v>
      </c>
      <c r="T221" s="198">
        <f t="shared" si="5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137</v>
      </c>
      <c r="AT221" s="199" t="s">
        <v>133</v>
      </c>
      <c r="AU221" s="199" t="s">
        <v>84</v>
      </c>
      <c r="AY221" s="17" t="s">
        <v>130</v>
      </c>
      <c r="BE221" s="200">
        <f t="shared" si="54"/>
        <v>236.4</v>
      </c>
      <c r="BF221" s="200">
        <f t="shared" si="55"/>
        <v>0</v>
      </c>
      <c r="BG221" s="200">
        <f t="shared" si="56"/>
        <v>0</v>
      </c>
      <c r="BH221" s="200">
        <f t="shared" si="57"/>
        <v>0</v>
      </c>
      <c r="BI221" s="200">
        <f t="shared" si="58"/>
        <v>0</v>
      </c>
      <c r="BJ221" s="17" t="s">
        <v>82</v>
      </c>
      <c r="BK221" s="200">
        <f t="shared" si="59"/>
        <v>236.4</v>
      </c>
      <c r="BL221" s="17" t="s">
        <v>137</v>
      </c>
      <c r="BM221" s="199" t="s">
        <v>556</v>
      </c>
    </row>
    <row r="222" spans="1:65" s="2" customFormat="1" ht="16.5" customHeight="1">
      <c r="A222" s="34"/>
      <c r="B222" s="35"/>
      <c r="C222" s="213" t="s">
        <v>557</v>
      </c>
      <c r="D222" s="213" t="s">
        <v>193</v>
      </c>
      <c r="E222" s="214" t="s">
        <v>558</v>
      </c>
      <c r="F222" s="215" t="s">
        <v>559</v>
      </c>
      <c r="G222" s="216" t="s">
        <v>158</v>
      </c>
      <c r="H222" s="217">
        <v>1</v>
      </c>
      <c r="I222" s="218">
        <v>496.44</v>
      </c>
      <c r="J222" s="219">
        <f t="shared" si="50"/>
        <v>496.44</v>
      </c>
      <c r="K222" s="220"/>
      <c r="L222" s="221"/>
      <c r="M222" s="222" t="s">
        <v>1</v>
      </c>
      <c r="N222" s="223" t="s">
        <v>39</v>
      </c>
      <c r="O222" s="71"/>
      <c r="P222" s="197">
        <f t="shared" si="51"/>
        <v>0</v>
      </c>
      <c r="Q222" s="197">
        <v>0</v>
      </c>
      <c r="R222" s="197">
        <f t="shared" si="52"/>
        <v>0</v>
      </c>
      <c r="S222" s="197">
        <v>0</v>
      </c>
      <c r="T222" s="198">
        <f t="shared" si="5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196</v>
      </c>
      <c r="AT222" s="199" t="s">
        <v>193</v>
      </c>
      <c r="AU222" s="199" t="s">
        <v>84</v>
      </c>
      <c r="AY222" s="17" t="s">
        <v>130</v>
      </c>
      <c r="BE222" s="200">
        <f t="shared" si="54"/>
        <v>496.44</v>
      </c>
      <c r="BF222" s="200">
        <f t="shared" si="55"/>
        <v>0</v>
      </c>
      <c r="BG222" s="200">
        <f t="shared" si="56"/>
        <v>0</v>
      </c>
      <c r="BH222" s="200">
        <f t="shared" si="57"/>
        <v>0</v>
      </c>
      <c r="BI222" s="200">
        <f t="shared" si="58"/>
        <v>0</v>
      </c>
      <c r="BJ222" s="17" t="s">
        <v>82</v>
      </c>
      <c r="BK222" s="200">
        <f t="shared" si="59"/>
        <v>496.44</v>
      </c>
      <c r="BL222" s="17" t="s">
        <v>137</v>
      </c>
      <c r="BM222" s="199" t="s">
        <v>560</v>
      </c>
    </row>
    <row r="223" spans="1:65" s="2" customFormat="1" ht="44.25" customHeight="1">
      <c r="A223" s="34"/>
      <c r="B223" s="35"/>
      <c r="C223" s="187" t="s">
        <v>561</v>
      </c>
      <c r="D223" s="187" t="s">
        <v>133</v>
      </c>
      <c r="E223" s="188" t="s">
        <v>562</v>
      </c>
      <c r="F223" s="189" t="s">
        <v>563</v>
      </c>
      <c r="G223" s="190" t="s">
        <v>220</v>
      </c>
      <c r="H223" s="224">
        <v>1</v>
      </c>
      <c r="I223" s="192">
        <v>5910</v>
      </c>
      <c r="J223" s="193">
        <f t="shared" si="50"/>
        <v>5910</v>
      </c>
      <c r="K223" s="194"/>
      <c r="L223" s="39"/>
      <c r="M223" s="195" t="s">
        <v>1</v>
      </c>
      <c r="N223" s="196" t="s">
        <v>39</v>
      </c>
      <c r="O223" s="71"/>
      <c r="P223" s="197">
        <f t="shared" si="51"/>
        <v>0</v>
      </c>
      <c r="Q223" s="197">
        <v>0</v>
      </c>
      <c r="R223" s="197">
        <f t="shared" si="52"/>
        <v>0</v>
      </c>
      <c r="S223" s="197">
        <v>0</v>
      </c>
      <c r="T223" s="198">
        <f t="shared" si="5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137</v>
      </c>
      <c r="AT223" s="199" t="s">
        <v>133</v>
      </c>
      <c r="AU223" s="199" t="s">
        <v>84</v>
      </c>
      <c r="AY223" s="17" t="s">
        <v>130</v>
      </c>
      <c r="BE223" s="200">
        <f t="shared" si="54"/>
        <v>5910</v>
      </c>
      <c r="BF223" s="200">
        <f t="shared" si="55"/>
        <v>0</v>
      </c>
      <c r="BG223" s="200">
        <f t="shared" si="56"/>
        <v>0</v>
      </c>
      <c r="BH223" s="200">
        <f t="shared" si="57"/>
        <v>0</v>
      </c>
      <c r="BI223" s="200">
        <f t="shared" si="58"/>
        <v>0</v>
      </c>
      <c r="BJ223" s="17" t="s">
        <v>82</v>
      </c>
      <c r="BK223" s="200">
        <f t="shared" si="59"/>
        <v>5910</v>
      </c>
      <c r="BL223" s="17" t="s">
        <v>137</v>
      </c>
      <c r="BM223" s="199" t="s">
        <v>564</v>
      </c>
    </row>
    <row r="224" spans="2:63" s="12" customFormat="1" ht="25.9" customHeight="1">
      <c r="B224" s="171"/>
      <c r="C224" s="172"/>
      <c r="D224" s="173" t="s">
        <v>73</v>
      </c>
      <c r="E224" s="174" t="s">
        <v>193</v>
      </c>
      <c r="F224" s="174" t="s">
        <v>193</v>
      </c>
      <c r="G224" s="172"/>
      <c r="H224" s="172"/>
      <c r="I224" s="175"/>
      <c r="J224" s="176">
        <f>BK224</f>
        <v>184188.5</v>
      </c>
      <c r="K224" s="172"/>
      <c r="L224" s="177"/>
      <c r="M224" s="178"/>
      <c r="N224" s="179"/>
      <c r="O224" s="179"/>
      <c r="P224" s="180">
        <f>P225</f>
        <v>0</v>
      </c>
      <c r="Q224" s="179"/>
      <c r="R224" s="180">
        <f>R225</f>
        <v>0</v>
      </c>
      <c r="S224" s="179"/>
      <c r="T224" s="181">
        <f>T225</f>
        <v>0</v>
      </c>
      <c r="AR224" s="182" t="s">
        <v>142</v>
      </c>
      <c r="AT224" s="183" t="s">
        <v>73</v>
      </c>
      <c r="AU224" s="183" t="s">
        <v>74</v>
      </c>
      <c r="AY224" s="182" t="s">
        <v>130</v>
      </c>
      <c r="BK224" s="184">
        <f>BK225</f>
        <v>184188.5</v>
      </c>
    </row>
    <row r="225" spans="2:63" s="12" customFormat="1" ht="22.9" customHeight="1">
      <c r="B225" s="171"/>
      <c r="C225" s="172"/>
      <c r="D225" s="173" t="s">
        <v>73</v>
      </c>
      <c r="E225" s="185" t="s">
        <v>565</v>
      </c>
      <c r="F225" s="185" t="s">
        <v>566</v>
      </c>
      <c r="G225" s="172"/>
      <c r="H225" s="172"/>
      <c r="I225" s="175"/>
      <c r="J225" s="186">
        <f>BK225</f>
        <v>184188.5</v>
      </c>
      <c r="K225" s="172"/>
      <c r="L225" s="177"/>
      <c r="M225" s="178"/>
      <c r="N225" s="179"/>
      <c r="O225" s="179"/>
      <c r="P225" s="180">
        <f>SUM(P226:P239)</f>
        <v>0</v>
      </c>
      <c r="Q225" s="179"/>
      <c r="R225" s="180">
        <f>SUM(R226:R239)</f>
        <v>0</v>
      </c>
      <c r="S225" s="179"/>
      <c r="T225" s="181">
        <f>SUM(T226:T239)</f>
        <v>0</v>
      </c>
      <c r="AR225" s="182" t="s">
        <v>142</v>
      </c>
      <c r="AT225" s="183" t="s">
        <v>73</v>
      </c>
      <c r="AU225" s="183" t="s">
        <v>82</v>
      </c>
      <c r="AY225" s="182" t="s">
        <v>130</v>
      </c>
      <c r="BK225" s="184">
        <f>SUM(BK226:BK239)</f>
        <v>184188.5</v>
      </c>
    </row>
    <row r="226" spans="1:65" s="2" customFormat="1" ht="16.5" customHeight="1">
      <c r="A226" s="34"/>
      <c r="B226" s="35"/>
      <c r="C226" s="187" t="s">
        <v>567</v>
      </c>
      <c r="D226" s="187" t="s">
        <v>133</v>
      </c>
      <c r="E226" s="188" t="s">
        <v>568</v>
      </c>
      <c r="F226" s="189" t="s">
        <v>569</v>
      </c>
      <c r="G226" s="190" t="s">
        <v>186</v>
      </c>
      <c r="H226" s="191">
        <v>1</v>
      </c>
      <c r="I226" s="192">
        <v>39689</v>
      </c>
      <c r="J226" s="193">
        <f aca="true" t="shared" si="60" ref="J226:J239">ROUND(I226*H226,2)</f>
        <v>39689</v>
      </c>
      <c r="K226" s="194"/>
      <c r="L226" s="39"/>
      <c r="M226" s="195" t="s">
        <v>1</v>
      </c>
      <c r="N226" s="196" t="s">
        <v>39</v>
      </c>
      <c r="O226" s="71"/>
      <c r="P226" s="197">
        <f aca="true" t="shared" si="61" ref="P226:P239">O226*H226</f>
        <v>0</v>
      </c>
      <c r="Q226" s="197">
        <v>0</v>
      </c>
      <c r="R226" s="197">
        <f aca="true" t="shared" si="62" ref="R226:R239">Q226*H226</f>
        <v>0</v>
      </c>
      <c r="S226" s="197">
        <v>0</v>
      </c>
      <c r="T226" s="198">
        <f aca="true" t="shared" si="63" ref="T226:T239"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509</v>
      </c>
      <c r="AT226" s="199" t="s">
        <v>133</v>
      </c>
      <c r="AU226" s="199" t="s">
        <v>84</v>
      </c>
      <c r="AY226" s="17" t="s">
        <v>130</v>
      </c>
      <c r="BE226" s="200">
        <f aca="true" t="shared" si="64" ref="BE226:BE239">IF(N226="základní",J226,0)</f>
        <v>39689</v>
      </c>
      <c r="BF226" s="200">
        <f aca="true" t="shared" si="65" ref="BF226:BF239">IF(N226="snížená",J226,0)</f>
        <v>0</v>
      </c>
      <c r="BG226" s="200">
        <f aca="true" t="shared" si="66" ref="BG226:BG239">IF(N226="zákl. přenesená",J226,0)</f>
        <v>0</v>
      </c>
      <c r="BH226" s="200">
        <f aca="true" t="shared" si="67" ref="BH226:BH239">IF(N226="sníž. přenesená",J226,0)</f>
        <v>0</v>
      </c>
      <c r="BI226" s="200">
        <f aca="true" t="shared" si="68" ref="BI226:BI239">IF(N226="nulová",J226,0)</f>
        <v>0</v>
      </c>
      <c r="BJ226" s="17" t="s">
        <v>82</v>
      </c>
      <c r="BK226" s="200">
        <f aca="true" t="shared" si="69" ref="BK226:BK239">ROUND(I226*H226,2)</f>
        <v>39689</v>
      </c>
      <c r="BL226" s="17" t="s">
        <v>509</v>
      </c>
      <c r="BM226" s="199" t="s">
        <v>570</v>
      </c>
    </row>
    <row r="227" spans="1:65" s="2" customFormat="1" ht="16.5" customHeight="1">
      <c r="A227" s="34"/>
      <c r="B227" s="35"/>
      <c r="C227" s="213" t="s">
        <v>571</v>
      </c>
      <c r="D227" s="213" t="s">
        <v>193</v>
      </c>
      <c r="E227" s="214" t="s">
        <v>572</v>
      </c>
      <c r="F227" s="215" t="s">
        <v>573</v>
      </c>
      <c r="G227" s="216" t="s">
        <v>158</v>
      </c>
      <c r="H227" s="217">
        <v>2</v>
      </c>
      <c r="I227" s="218">
        <v>3486.8999999999996</v>
      </c>
      <c r="J227" s="219">
        <f t="shared" si="60"/>
        <v>6973.8</v>
      </c>
      <c r="K227" s="220"/>
      <c r="L227" s="221"/>
      <c r="M227" s="222" t="s">
        <v>1</v>
      </c>
      <c r="N227" s="223" t="s">
        <v>39</v>
      </c>
      <c r="O227" s="71"/>
      <c r="P227" s="197">
        <f t="shared" si="61"/>
        <v>0</v>
      </c>
      <c r="Q227" s="197">
        <v>0</v>
      </c>
      <c r="R227" s="197">
        <f t="shared" si="62"/>
        <v>0</v>
      </c>
      <c r="S227" s="197">
        <v>0</v>
      </c>
      <c r="T227" s="198">
        <f t="shared" si="6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574</v>
      </c>
      <c r="AT227" s="199" t="s">
        <v>193</v>
      </c>
      <c r="AU227" s="199" t="s">
        <v>84</v>
      </c>
      <c r="AY227" s="17" t="s">
        <v>130</v>
      </c>
      <c r="BE227" s="200">
        <f t="shared" si="64"/>
        <v>6973.8</v>
      </c>
      <c r="BF227" s="200">
        <f t="shared" si="65"/>
        <v>0</v>
      </c>
      <c r="BG227" s="200">
        <f t="shared" si="66"/>
        <v>0</v>
      </c>
      <c r="BH227" s="200">
        <f t="shared" si="67"/>
        <v>0</v>
      </c>
      <c r="BI227" s="200">
        <f t="shared" si="68"/>
        <v>0</v>
      </c>
      <c r="BJ227" s="17" t="s">
        <v>82</v>
      </c>
      <c r="BK227" s="200">
        <f t="shared" si="69"/>
        <v>6973.8</v>
      </c>
      <c r="BL227" s="17" t="s">
        <v>509</v>
      </c>
      <c r="BM227" s="199" t="s">
        <v>575</v>
      </c>
    </row>
    <row r="228" spans="1:65" s="2" customFormat="1" ht="16.5" customHeight="1">
      <c r="A228" s="34"/>
      <c r="B228" s="35"/>
      <c r="C228" s="213" t="s">
        <v>576</v>
      </c>
      <c r="D228" s="213" t="s">
        <v>193</v>
      </c>
      <c r="E228" s="214" t="s">
        <v>577</v>
      </c>
      <c r="F228" s="215" t="s">
        <v>578</v>
      </c>
      <c r="G228" s="216" t="s">
        <v>158</v>
      </c>
      <c r="H228" s="217">
        <v>2</v>
      </c>
      <c r="I228" s="218">
        <v>2482.2</v>
      </c>
      <c r="J228" s="219">
        <f t="shared" si="60"/>
        <v>4964.4</v>
      </c>
      <c r="K228" s="220"/>
      <c r="L228" s="221"/>
      <c r="M228" s="222" t="s">
        <v>1</v>
      </c>
      <c r="N228" s="223" t="s">
        <v>39</v>
      </c>
      <c r="O228" s="71"/>
      <c r="P228" s="197">
        <f t="shared" si="61"/>
        <v>0</v>
      </c>
      <c r="Q228" s="197">
        <v>0</v>
      </c>
      <c r="R228" s="197">
        <f t="shared" si="62"/>
        <v>0</v>
      </c>
      <c r="S228" s="197">
        <v>0</v>
      </c>
      <c r="T228" s="198">
        <f t="shared" si="6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574</v>
      </c>
      <c r="AT228" s="199" t="s">
        <v>193</v>
      </c>
      <c r="AU228" s="199" t="s">
        <v>84</v>
      </c>
      <c r="AY228" s="17" t="s">
        <v>130</v>
      </c>
      <c r="BE228" s="200">
        <f t="shared" si="64"/>
        <v>4964.4</v>
      </c>
      <c r="BF228" s="200">
        <f t="shared" si="65"/>
        <v>0</v>
      </c>
      <c r="BG228" s="200">
        <f t="shared" si="66"/>
        <v>0</v>
      </c>
      <c r="BH228" s="200">
        <f t="shared" si="67"/>
        <v>0</v>
      </c>
      <c r="BI228" s="200">
        <f t="shared" si="68"/>
        <v>0</v>
      </c>
      <c r="BJ228" s="17" t="s">
        <v>82</v>
      </c>
      <c r="BK228" s="200">
        <f t="shared" si="69"/>
        <v>4964.4</v>
      </c>
      <c r="BL228" s="17" t="s">
        <v>509</v>
      </c>
      <c r="BM228" s="199" t="s">
        <v>579</v>
      </c>
    </row>
    <row r="229" spans="1:65" s="2" customFormat="1" ht="16.5" customHeight="1">
      <c r="A229" s="34"/>
      <c r="B229" s="35"/>
      <c r="C229" s="213" t="s">
        <v>580</v>
      </c>
      <c r="D229" s="213" t="s">
        <v>193</v>
      </c>
      <c r="E229" s="214" t="s">
        <v>581</v>
      </c>
      <c r="F229" s="215" t="s">
        <v>582</v>
      </c>
      <c r="G229" s="216" t="s">
        <v>158</v>
      </c>
      <c r="H229" s="217">
        <v>8</v>
      </c>
      <c r="I229" s="218">
        <v>4964.4</v>
      </c>
      <c r="J229" s="219">
        <f t="shared" si="60"/>
        <v>39715.2</v>
      </c>
      <c r="K229" s="220"/>
      <c r="L229" s="221"/>
      <c r="M229" s="222" t="s">
        <v>1</v>
      </c>
      <c r="N229" s="223" t="s">
        <v>39</v>
      </c>
      <c r="O229" s="71"/>
      <c r="P229" s="197">
        <f t="shared" si="61"/>
        <v>0</v>
      </c>
      <c r="Q229" s="197">
        <v>0</v>
      </c>
      <c r="R229" s="197">
        <f t="shared" si="62"/>
        <v>0</v>
      </c>
      <c r="S229" s="197">
        <v>0</v>
      </c>
      <c r="T229" s="198">
        <f t="shared" si="6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574</v>
      </c>
      <c r="AT229" s="199" t="s">
        <v>193</v>
      </c>
      <c r="AU229" s="199" t="s">
        <v>84</v>
      </c>
      <c r="AY229" s="17" t="s">
        <v>130</v>
      </c>
      <c r="BE229" s="200">
        <f t="shared" si="64"/>
        <v>39715.2</v>
      </c>
      <c r="BF229" s="200">
        <f t="shared" si="65"/>
        <v>0</v>
      </c>
      <c r="BG229" s="200">
        <f t="shared" si="66"/>
        <v>0</v>
      </c>
      <c r="BH229" s="200">
        <f t="shared" si="67"/>
        <v>0</v>
      </c>
      <c r="BI229" s="200">
        <f t="shared" si="68"/>
        <v>0</v>
      </c>
      <c r="BJ229" s="17" t="s">
        <v>82</v>
      </c>
      <c r="BK229" s="200">
        <f t="shared" si="69"/>
        <v>39715.2</v>
      </c>
      <c r="BL229" s="17" t="s">
        <v>509</v>
      </c>
      <c r="BM229" s="199" t="s">
        <v>583</v>
      </c>
    </row>
    <row r="230" spans="1:65" s="2" customFormat="1" ht="16.5" customHeight="1">
      <c r="A230" s="34"/>
      <c r="B230" s="35"/>
      <c r="C230" s="213" t="s">
        <v>584</v>
      </c>
      <c r="D230" s="213" t="s">
        <v>193</v>
      </c>
      <c r="E230" s="214" t="s">
        <v>585</v>
      </c>
      <c r="F230" s="215" t="s">
        <v>586</v>
      </c>
      <c r="G230" s="216" t="s">
        <v>158</v>
      </c>
      <c r="H230" s="217">
        <v>3</v>
      </c>
      <c r="I230" s="218">
        <v>1418.3999999999999</v>
      </c>
      <c r="J230" s="219">
        <f t="shared" si="60"/>
        <v>4255.2</v>
      </c>
      <c r="K230" s="220"/>
      <c r="L230" s="221"/>
      <c r="M230" s="222" t="s">
        <v>1</v>
      </c>
      <c r="N230" s="223" t="s">
        <v>39</v>
      </c>
      <c r="O230" s="71"/>
      <c r="P230" s="197">
        <f t="shared" si="61"/>
        <v>0</v>
      </c>
      <c r="Q230" s="197">
        <v>0</v>
      </c>
      <c r="R230" s="197">
        <f t="shared" si="62"/>
        <v>0</v>
      </c>
      <c r="S230" s="197">
        <v>0</v>
      </c>
      <c r="T230" s="198">
        <f t="shared" si="6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574</v>
      </c>
      <c r="AT230" s="199" t="s">
        <v>193</v>
      </c>
      <c r="AU230" s="199" t="s">
        <v>84</v>
      </c>
      <c r="AY230" s="17" t="s">
        <v>130</v>
      </c>
      <c r="BE230" s="200">
        <f t="shared" si="64"/>
        <v>4255.2</v>
      </c>
      <c r="BF230" s="200">
        <f t="shared" si="65"/>
        <v>0</v>
      </c>
      <c r="BG230" s="200">
        <f t="shared" si="66"/>
        <v>0</v>
      </c>
      <c r="BH230" s="200">
        <f t="shared" si="67"/>
        <v>0</v>
      </c>
      <c r="BI230" s="200">
        <f t="shared" si="68"/>
        <v>0</v>
      </c>
      <c r="BJ230" s="17" t="s">
        <v>82</v>
      </c>
      <c r="BK230" s="200">
        <f t="shared" si="69"/>
        <v>4255.2</v>
      </c>
      <c r="BL230" s="17" t="s">
        <v>509</v>
      </c>
      <c r="BM230" s="199" t="s">
        <v>587</v>
      </c>
    </row>
    <row r="231" spans="1:65" s="2" customFormat="1" ht="16.5" customHeight="1">
      <c r="A231" s="34"/>
      <c r="B231" s="35"/>
      <c r="C231" s="213" t="s">
        <v>588</v>
      </c>
      <c r="D231" s="213" t="s">
        <v>193</v>
      </c>
      <c r="E231" s="214" t="s">
        <v>589</v>
      </c>
      <c r="F231" s="215" t="s">
        <v>590</v>
      </c>
      <c r="G231" s="216" t="s">
        <v>158</v>
      </c>
      <c r="H231" s="217">
        <v>2</v>
      </c>
      <c r="I231" s="218">
        <v>3782.3999999999996</v>
      </c>
      <c r="J231" s="219">
        <f t="shared" si="60"/>
        <v>7564.8</v>
      </c>
      <c r="K231" s="220"/>
      <c r="L231" s="221"/>
      <c r="M231" s="222" t="s">
        <v>1</v>
      </c>
      <c r="N231" s="223" t="s">
        <v>39</v>
      </c>
      <c r="O231" s="71"/>
      <c r="P231" s="197">
        <f t="shared" si="61"/>
        <v>0</v>
      </c>
      <c r="Q231" s="197">
        <v>0</v>
      </c>
      <c r="R231" s="197">
        <f t="shared" si="62"/>
        <v>0</v>
      </c>
      <c r="S231" s="197">
        <v>0</v>
      </c>
      <c r="T231" s="198">
        <f t="shared" si="6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574</v>
      </c>
      <c r="AT231" s="199" t="s">
        <v>193</v>
      </c>
      <c r="AU231" s="199" t="s">
        <v>84</v>
      </c>
      <c r="AY231" s="17" t="s">
        <v>130</v>
      </c>
      <c r="BE231" s="200">
        <f t="shared" si="64"/>
        <v>7564.8</v>
      </c>
      <c r="BF231" s="200">
        <f t="shared" si="65"/>
        <v>0</v>
      </c>
      <c r="BG231" s="200">
        <f t="shared" si="66"/>
        <v>0</v>
      </c>
      <c r="BH231" s="200">
        <f t="shared" si="67"/>
        <v>0</v>
      </c>
      <c r="BI231" s="200">
        <f t="shared" si="68"/>
        <v>0</v>
      </c>
      <c r="BJ231" s="17" t="s">
        <v>82</v>
      </c>
      <c r="BK231" s="200">
        <f t="shared" si="69"/>
        <v>7564.8</v>
      </c>
      <c r="BL231" s="17" t="s">
        <v>509</v>
      </c>
      <c r="BM231" s="199" t="s">
        <v>591</v>
      </c>
    </row>
    <row r="232" spans="1:65" s="2" customFormat="1" ht="16.5" customHeight="1">
      <c r="A232" s="34"/>
      <c r="B232" s="35"/>
      <c r="C232" s="213" t="s">
        <v>592</v>
      </c>
      <c r="D232" s="213" t="s">
        <v>193</v>
      </c>
      <c r="E232" s="214" t="s">
        <v>593</v>
      </c>
      <c r="F232" s="215" t="s">
        <v>594</v>
      </c>
      <c r="G232" s="216" t="s">
        <v>158</v>
      </c>
      <c r="H232" s="217">
        <v>2</v>
      </c>
      <c r="I232" s="218">
        <v>1773</v>
      </c>
      <c r="J232" s="219">
        <f t="shared" si="60"/>
        <v>3546</v>
      </c>
      <c r="K232" s="220"/>
      <c r="L232" s="221"/>
      <c r="M232" s="222" t="s">
        <v>1</v>
      </c>
      <c r="N232" s="223" t="s">
        <v>39</v>
      </c>
      <c r="O232" s="71"/>
      <c r="P232" s="197">
        <f t="shared" si="61"/>
        <v>0</v>
      </c>
      <c r="Q232" s="197">
        <v>0</v>
      </c>
      <c r="R232" s="197">
        <f t="shared" si="62"/>
        <v>0</v>
      </c>
      <c r="S232" s="197">
        <v>0</v>
      </c>
      <c r="T232" s="198">
        <f t="shared" si="6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574</v>
      </c>
      <c r="AT232" s="199" t="s">
        <v>193</v>
      </c>
      <c r="AU232" s="199" t="s">
        <v>84</v>
      </c>
      <c r="AY232" s="17" t="s">
        <v>130</v>
      </c>
      <c r="BE232" s="200">
        <f t="shared" si="64"/>
        <v>3546</v>
      </c>
      <c r="BF232" s="200">
        <f t="shared" si="65"/>
        <v>0</v>
      </c>
      <c r="BG232" s="200">
        <f t="shared" si="66"/>
        <v>0</v>
      </c>
      <c r="BH232" s="200">
        <f t="shared" si="67"/>
        <v>0</v>
      </c>
      <c r="BI232" s="200">
        <f t="shared" si="68"/>
        <v>0</v>
      </c>
      <c r="BJ232" s="17" t="s">
        <v>82</v>
      </c>
      <c r="BK232" s="200">
        <f t="shared" si="69"/>
        <v>3546</v>
      </c>
      <c r="BL232" s="17" t="s">
        <v>509</v>
      </c>
      <c r="BM232" s="199" t="s">
        <v>595</v>
      </c>
    </row>
    <row r="233" spans="1:65" s="2" customFormat="1" ht="16.5" customHeight="1">
      <c r="A233" s="34"/>
      <c r="B233" s="35"/>
      <c r="C233" s="213" t="s">
        <v>596</v>
      </c>
      <c r="D233" s="213" t="s">
        <v>193</v>
      </c>
      <c r="E233" s="214" t="s">
        <v>597</v>
      </c>
      <c r="F233" s="215" t="s">
        <v>598</v>
      </c>
      <c r="G233" s="216" t="s">
        <v>158</v>
      </c>
      <c r="H233" s="217">
        <v>1</v>
      </c>
      <c r="I233" s="218">
        <v>4609.8</v>
      </c>
      <c r="J233" s="219">
        <f t="shared" si="60"/>
        <v>4609.8</v>
      </c>
      <c r="K233" s="220"/>
      <c r="L233" s="221"/>
      <c r="M233" s="222" t="s">
        <v>1</v>
      </c>
      <c r="N233" s="223" t="s">
        <v>39</v>
      </c>
      <c r="O233" s="71"/>
      <c r="P233" s="197">
        <f t="shared" si="61"/>
        <v>0</v>
      </c>
      <c r="Q233" s="197">
        <v>0</v>
      </c>
      <c r="R233" s="197">
        <f t="shared" si="62"/>
        <v>0</v>
      </c>
      <c r="S233" s="197">
        <v>0</v>
      </c>
      <c r="T233" s="198">
        <f t="shared" si="6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574</v>
      </c>
      <c r="AT233" s="199" t="s">
        <v>193</v>
      </c>
      <c r="AU233" s="199" t="s">
        <v>84</v>
      </c>
      <c r="AY233" s="17" t="s">
        <v>130</v>
      </c>
      <c r="BE233" s="200">
        <f t="shared" si="64"/>
        <v>4609.8</v>
      </c>
      <c r="BF233" s="200">
        <f t="shared" si="65"/>
        <v>0</v>
      </c>
      <c r="BG233" s="200">
        <f t="shared" si="66"/>
        <v>0</v>
      </c>
      <c r="BH233" s="200">
        <f t="shared" si="67"/>
        <v>0</v>
      </c>
      <c r="BI233" s="200">
        <f t="shared" si="68"/>
        <v>0</v>
      </c>
      <c r="BJ233" s="17" t="s">
        <v>82</v>
      </c>
      <c r="BK233" s="200">
        <f t="shared" si="69"/>
        <v>4609.8</v>
      </c>
      <c r="BL233" s="17" t="s">
        <v>509</v>
      </c>
      <c r="BM233" s="199" t="s">
        <v>599</v>
      </c>
    </row>
    <row r="234" spans="1:65" s="2" customFormat="1" ht="16.5" customHeight="1">
      <c r="A234" s="34"/>
      <c r="B234" s="35"/>
      <c r="C234" s="213" t="s">
        <v>600</v>
      </c>
      <c r="D234" s="213" t="s">
        <v>193</v>
      </c>
      <c r="E234" s="214" t="s">
        <v>601</v>
      </c>
      <c r="F234" s="215" t="s">
        <v>602</v>
      </c>
      <c r="G234" s="216" t="s">
        <v>158</v>
      </c>
      <c r="H234" s="217">
        <v>1</v>
      </c>
      <c r="I234" s="218">
        <v>3427.7999999999997</v>
      </c>
      <c r="J234" s="219">
        <f t="shared" si="60"/>
        <v>3427.8</v>
      </c>
      <c r="K234" s="220"/>
      <c r="L234" s="221"/>
      <c r="M234" s="222" t="s">
        <v>1</v>
      </c>
      <c r="N234" s="223" t="s">
        <v>39</v>
      </c>
      <c r="O234" s="71"/>
      <c r="P234" s="197">
        <f t="shared" si="61"/>
        <v>0</v>
      </c>
      <c r="Q234" s="197">
        <v>0</v>
      </c>
      <c r="R234" s="197">
        <f t="shared" si="62"/>
        <v>0</v>
      </c>
      <c r="S234" s="197">
        <v>0</v>
      </c>
      <c r="T234" s="198">
        <f t="shared" si="6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574</v>
      </c>
      <c r="AT234" s="199" t="s">
        <v>193</v>
      </c>
      <c r="AU234" s="199" t="s">
        <v>84</v>
      </c>
      <c r="AY234" s="17" t="s">
        <v>130</v>
      </c>
      <c r="BE234" s="200">
        <f t="shared" si="64"/>
        <v>3427.8</v>
      </c>
      <c r="BF234" s="200">
        <f t="shared" si="65"/>
        <v>0</v>
      </c>
      <c r="BG234" s="200">
        <f t="shared" si="66"/>
        <v>0</v>
      </c>
      <c r="BH234" s="200">
        <f t="shared" si="67"/>
        <v>0</v>
      </c>
      <c r="BI234" s="200">
        <f t="shared" si="68"/>
        <v>0</v>
      </c>
      <c r="BJ234" s="17" t="s">
        <v>82</v>
      </c>
      <c r="BK234" s="200">
        <f t="shared" si="69"/>
        <v>3427.8</v>
      </c>
      <c r="BL234" s="17" t="s">
        <v>509</v>
      </c>
      <c r="BM234" s="199" t="s">
        <v>603</v>
      </c>
    </row>
    <row r="235" spans="1:65" s="2" customFormat="1" ht="16.5" customHeight="1">
      <c r="A235" s="34"/>
      <c r="B235" s="35"/>
      <c r="C235" s="213" t="s">
        <v>604</v>
      </c>
      <c r="D235" s="213" t="s">
        <v>193</v>
      </c>
      <c r="E235" s="214" t="s">
        <v>605</v>
      </c>
      <c r="F235" s="215" t="s">
        <v>606</v>
      </c>
      <c r="G235" s="216" t="s">
        <v>158</v>
      </c>
      <c r="H235" s="217">
        <v>4</v>
      </c>
      <c r="I235" s="218">
        <v>7801.2</v>
      </c>
      <c r="J235" s="219">
        <f t="shared" si="60"/>
        <v>31204.8</v>
      </c>
      <c r="K235" s="220"/>
      <c r="L235" s="221"/>
      <c r="M235" s="222" t="s">
        <v>1</v>
      </c>
      <c r="N235" s="223" t="s">
        <v>39</v>
      </c>
      <c r="O235" s="71"/>
      <c r="P235" s="197">
        <f t="shared" si="61"/>
        <v>0</v>
      </c>
      <c r="Q235" s="197">
        <v>0</v>
      </c>
      <c r="R235" s="197">
        <f t="shared" si="62"/>
        <v>0</v>
      </c>
      <c r="S235" s="197">
        <v>0</v>
      </c>
      <c r="T235" s="198">
        <f t="shared" si="6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574</v>
      </c>
      <c r="AT235" s="199" t="s">
        <v>193</v>
      </c>
      <c r="AU235" s="199" t="s">
        <v>84</v>
      </c>
      <c r="AY235" s="17" t="s">
        <v>130</v>
      </c>
      <c r="BE235" s="200">
        <f t="shared" si="64"/>
        <v>31204.8</v>
      </c>
      <c r="BF235" s="200">
        <f t="shared" si="65"/>
        <v>0</v>
      </c>
      <c r="BG235" s="200">
        <f t="shared" si="66"/>
        <v>0</v>
      </c>
      <c r="BH235" s="200">
        <f t="shared" si="67"/>
        <v>0</v>
      </c>
      <c r="BI235" s="200">
        <f t="shared" si="68"/>
        <v>0</v>
      </c>
      <c r="BJ235" s="17" t="s">
        <v>82</v>
      </c>
      <c r="BK235" s="200">
        <f t="shared" si="69"/>
        <v>31204.8</v>
      </c>
      <c r="BL235" s="17" t="s">
        <v>509</v>
      </c>
      <c r="BM235" s="199" t="s">
        <v>607</v>
      </c>
    </row>
    <row r="236" spans="1:65" s="2" customFormat="1" ht="16.5" customHeight="1">
      <c r="A236" s="34"/>
      <c r="B236" s="35"/>
      <c r="C236" s="213" t="s">
        <v>608</v>
      </c>
      <c r="D236" s="213" t="s">
        <v>193</v>
      </c>
      <c r="E236" s="214" t="s">
        <v>609</v>
      </c>
      <c r="F236" s="215" t="s">
        <v>610</v>
      </c>
      <c r="G236" s="216" t="s">
        <v>158</v>
      </c>
      <c r="H236" s="217">
        <v>3</v>
      </c>
      <c r="I236" s="218">
        <v>2068.5</v>
      </c>
      <c r="J236" s="219">
        <f t="shared" si="60"/>
        <v>6205.5</v>
      </c>
      <c r="K236" s="220"/>
      <c r="L236" s="221"/>
      <c r="M236" s="222" t="s">
        <v>1</v>
      </c>
      <c r="N236" s="223" t="s">
        <v>39</v>
      </c>
      <c r="O236" s="71"/>
      <c r="P236" s="197">
        <f t="shared" si="61"/>
        <v>0</v>
      </c>
      <c r="Q236" s="197">
        <v>0</v>
      </c>
      <c r="R236" s="197">
        <f t="shared" si="62"/>
        <v>0</v>
      </c>
      <c r="S236" s="197">
        <v>0</v>
      </c>
      <c r="T236" s="198">
        <f t="shared" si="6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574</v>
      </c>
      <c r="AT236" s="199" t="s">
        <v>193</v>
      </c>
      <c r="AU236" s="199" t="s">
        <v>84</v>
      </c>
      <c r="AY236" s="17" t="s">
        <v>130</v>
      </c>
      <c r="BE236" s="200">
        <f t="shared" si="64"/>
        <v>6205.5</v>
      </c>
      <c r="BF236" s="200">
        <f t="shared" si="65"/>
        <v>0</v>
      </c>
      <c r="BG236" s="200">
        <f t="shared" si="66"/>
        <v>0</v>
      </c>
      <c r="BH236" s="200">
        <f t="shared" si="67"/>
        <v>0</v>
      </c>
      <c r="BI236" s="200">
        <f t="shared" si="68"/>
        <v>0</v>
      </c>
      <c r="BJ236" s="17" t="s">
        <v>82</v>
      </c>
      <c r="BK236" s="200">
        <f t="shared" si="69"/>
        <v>6205.5</v>
      </c>
      <c r="BL236" s="17" t="s">
        <v>509</v>
      </c>
      <c r="BM236" s="199" t="s">
        <v>611</v>
      </c>
    </row>
    <row r="237" spans="1:65" s="2" customFormat="1" ht="16.5" customHeight="1">
      <c r="A237" s="34"/>
      <c r="B237" s="35"/>
      <c r="C237" s="213" t="s">
        <v>612</v>
      </c>
      <c r="D237" s="213" t="s">
        <v>193</v>
      </c>
      <c r="E237" s="214" t="s">
        <v>613</v>
      </c>
      <c r="F237" s="215" t="s">
        <v>614</v>
      </c>
      <c r="G237" s="216" t="s">
        <v>186</v>
      </c>
      <c r="H237" s="217">
        <v>2</v>
      </c>
      <c r="I237" s="218">
        <v>1832.1</v>
      </c>
      <c r="J237" s="219">
        <f t="shared" si="60"/>
        <v>3664.2</v>
      </c>
      <c r="K237" s="220"/>
      <c r="L237" s="221"/>
      <c r="M237" s="222" t="s">
        <v>1</v>
      </c>
      <c r="N237" s="223" t="s">
        <v>39</v>
      </c>
      <c r="O237" s="71"/>
      <c r="P237" s="197">
        <f t="shared" si="61"/>
        <v>0</v>
      </c>
      <c r="Q237" s="197">
        <v>0</v>
      </c>
      <c r="R237" s="197">
        <f t="shared" si="62"/>
        <v>0</v>
      </c>
      <c r="S237" s="197">
        <v>0</v>
      </c>
      <c r="T237" s="198">
        <f t="shared" si="6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574</v>
      </c>
      <c r="AT237" s="199" t="s">
        <v>193</v>
      </c>
      <c r="AU237" s="199" t="s">
        <v>84</v>
      </c>
      <c r="AY237" s="17" t="s">
        <v>130</v>
      </c>
      <c r="BE237" s="200">
        <f t="shared" si="64"/>
        <v>3664.2</v>
      </c>
      <c r="BF237" s="200">
        <f t="shared" si="65"/>
        <v>0</v>
      </c>
      <c r="BG237" s="200">
        <f t="shared" si="66"/>
        <v>0</v>
      </c>
      <c r="BH237" s="200">
        <f t="shared" si="67"/>
        <v>0</v>
      </c>
      <c r="BI237" s="200">
        <f t="shared" si="68"/>
        <v>0</v>
      </c>
      <c r="BJ237" s="17" t="s">
        <v>82</v>
      </c>
      <c r="BK237" s="200">
        <f t="shared" si="69"/>
        <v>3664.2</v>
      </c>
      <c r="BL237" s="17" t="s">
        <v>509</v>
      </c>
      <c r="BM237" s="199" t="s">
        <v>615</v>
      </c>
    </row>
    <row r="238" spans="1:65" s="2" customFormat="1" ht="16.5" customHeight="1">
      <c r="A238" s="34"/>
      <c r="B238" s="35"/>
      <c r="C238" s="187" t="s">
        <v>616</v>
      </c>
      <c r="D238" s="187" t="s">
        <v>133</v>
      </c>
      <c r="E238" s="188" t="s">
        <v>617</v>
      </c>
      <c r="F238" s="189" t="s">
        <v>618</v>
      </c>
      <c r="G238" s="190" t="s">
        <v>186</v>
      </c>
      <c r="H238" s="191">
        <v>1</v>
      </c>
      <c r="I238" s="192">
        <v>21276</v>
      </c>
      <c r="J238" s="193">
        <f t="shared" si="60"/>
        <v>21276</v>
      </c>
      <c r="K238" s="194"/>
      <c r="L238" s="39"/>
      <c r="M238" s="195" t="s">
        <v>1</v>
      </c>
      <c r="N238" s="196" t="s">
        <v>39</v>
      </c>
      <c r="O238" s="71"/>
      <c r="P238" s="197">
        <f t="shared" si="61"/>
        <v>0</v>
      </c>
      <c r="Q238" s="197">
        <v>0</v>
      </c>
      <c r="R238" s="197">
        <f t="shared" si="62"/>
        <v>0</v>
      </c>
      <c r="S238" s="197">
        <v>0</v>
      </c>
      <c r="T238" s="198">
        <f t="shared" si="6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509</v>
      </c>
      <c r="AT238" s="199" t="s">
        <v>133</v>
      </c>
      <c r="AU238" s="199" t="s">
        <v>84</v>
      </c>
      <c r="AY238" s="17" t="s">
        <v>130</v>
      </c>
      <c r="BE238" s="200">
        <f t="shared" si="64"/>
        <v>21276</v>
      </c>
      <c r="BF238" s="200">
        <f t="shared" si="65"/>
        <v>0</v>
      </c>
      <c r="BG238" s="200">
        <f t="shared" si="66"/>
        <v>0</v>
      </c>
      <c r="BH238" s="200">
        <f t="shared" si="67"/>
        <v>0</v>
      </c>
      <c r="BI238" s="200">
        <f t="shared" si="68"/>
        <v>0</v>
      </c>
      <c r="BJ238" s="17" t="s">
        <v>82</v>
      </c>
      <c r="BK238" s="200">
        <f t="shared" si="69"/>
        <v>21276</v>
      </c>
      <c r="BL238" s="17" t="s">
        <v>509</v>
      </c>
      <c r="BM238" s="199" t="s">
        <v>619</v>
      </c>
    </row>
    <row r="239" spans="1:65" s="2" customFormat="1" ht="24.2" customHeight="1">
      <c r="A239" s="34"/>
      <c r="B239" s="35"/>
      <c r="C239" s="187" t="s">
        <v>620</v>
      </c>
      <c r="D239" s="187" t="s">
        <v>133</v>
      </c>
      <c r="E239" s="188" t="s">
        <v>621</v>
      </c>
      <c r="F239" s="189" t="s">
        <v>622</v>
      </c>
      <c r="G239" s="190" t="s">
        <v>186</v>
      </c>
      <c r="H239" s="191">
        <v>3</v>
      </c>
      <c r="I239" s="192">
        <v>2364</v>
      </c>
      <c r="J239" s="193">
        <f t="shared" si="60"/>
        <v>7092</v>
      </c>
      <c r="K239" s="194"/>
      <c r="L239" s="39"/>
      <c r="M239" s="195" t="s">
        <v>1</v>
      </c>
      <c r="N239" s="196" t="s">
        <v>39</v>
      </c>
      <c r="O239" s="71"/>
      <c r="P239" s="197">
        <f t="shared" si="61"/>
        <v>0</v>
      </c>
      <c r="Q239" s="197">
        <v>0</v>
      </c>
      <c r="R239" s="197">
        <f t="shared" si="62"/>
        <v>0</v>
      </c>
      <c r="S239" s="197">
        <v>0</v>
      </c>
      <c r="T239" s="198">
        <f t="shared" si="6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509</v>
      </c>
      <c r="AT239" s="199" t="s">
        <v>133</v>
      </c>
      <c r="AU239" s="199" t="s">
        <v>84</v>
      </c>
      <c r="AY239" s="17" t="s">
        <v>130</v>
      </c>
      <c r="BE239" s="200">
        <f t="shared" si="64"/>
        <v>7092</v>
      </c>
      <c r="BF239" s="200">
        <f t="shared" si="65"/>
        <v>0</v>
      </c>
      <c r="BG239" s="200">
        <f t="shared" si="66"/>
        <v>0</v>
      </c>
      <c r="BH239" s="200">
        <f t="shared" si="67"/>
        <v>0</v>
      </c>
      <c r="BI239" s="200">
        <f t="shared" si="68"/>
        <v>0</v>
      </c>
      <c r="BJ239" s="17" t="s">
        <v>82</v>
      </c>
      <c r="BK239" s="200">
        <f t="shared" si="69"/>
        <v>7092</v>
      </c>
      <c r="BL239" s="17" t="s">
        <v>509</v>
      </c>
      <c r="BM239" s="199" t="s">
        <v>623</v>
      </c>
    </row>
    <row r="240" spans="2:63" s="12" customFormat="1" ht="25.9" customHeight="1">
      <c r="B240" s="171"/>
      <c r="C240" s="172"/>
      <c r="D240" s="173" t="s">
        <v>73</v>
      </c>
      <c r="E240" s="174" t="s">
        <v>239</v>
      </c>
      <c r="F240" s="174" t="s">
        <v>240</v>
      </c>
      <c r="G240" s="172"/>
      <c r="H240" s="172"/>
      <c r="I240" s="175"/>
      <c r="J240" s="176">
        <f>BK240</f>
        <v>139813.8</v>
      </c>
      <c r="K240" s="172"/>
      <c r="L240" s="177"/>
      <c r="M240" s="178"/>
      <c r="N240" s="179"/>
      <c r="O240" s="179"/>
      <c r="P240" s="180">
        <f>SUM(P241:P249)</f>
        <v>0</v>
      </c>
      <c r="Q240" s="179"/>
      <c r="R240" s="180">
        <f>SUM(R241:R249)</f>
        <v>0</v>
      </c>
      <c r="S240" s="179"/>
      <c r="T240" s="181">
        <f>SUM(T241:T249)</f>
        <v>0</v>
      </c>
      <c r="AR240" s="182" t="s">
        <v>146</v>
      </c>
      <c r="AT240" s="183" t="s">
        <v>73</v>
      </c>
      <c r="AU240" s="183" t="s">
        <v>74</v>
      </c>
      <c r="AY240" s="182" t="s">
        <v>130</v>
      </c>
      <c r="BK240" s="184">
        <f>SUM(BK241:BK249)</f>
        <v>139813.8</v>
      </c>
    </row>
    <row r="241" spans="1:65" s="2" customFormat="1" ht="16.5" customHeight="1">
      <c r="A241" s="34"/>
      <c r="B241" s="35"/>
      <c r="C241" s="187" t="s">
        <v>624</v>
      </c>
      <c r="D241" s="187" t="s">
        <v>133</v>
      </c>
      <c r="E241" s="188" t="s">
        <v>625</v>
      </c>
      <c r="F241" s="189" t="s">
        <v>626</v>
      </c>
      <c r="G241" s="190" t="s">
        <v>186</v>
      </c>
      <c r="H241" s="191">
        <v>3</v>
      </c>
      <c r="I241" s="192">
        <v>5910</v>
      </c>
      <c r="J241" s="193">
        <f aca="true" t="shared" si="70" ref="J241:J249">ROUND(I241*H241,2)</f>
        <v>17730</v>
      </c>
      <c r="K241" s="194"/>
      <c r="L241" s="39"/>
      <c r="M241" s="195" t="s">
        <v>1</v>
      </c>
      <c r="N241" s="196" t="s">
        <v>39</v>
      </c>
      <c r="O241" s="71"/>
      <c r="P241" s="197">
        <f aca="true" t="shared" si="71" ref="P241:P249">O241*H241</f>
        <v>0</v>
      </c>
      <c r="Q241" s="197">
        <v>0</v>
      </c>
      <c r="R241" s="197">
        <f aca="true" t="shared" si="72" ref="R241:R249">Q241*H241</f>
        <v>0</v>
      </c>
      <c r="S241" s="197">
        <v>0</v>
      </c>
      <c r="T241" s="198">
        <f aca="true" t="shared" si="73" ref="T241:T249"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244</v>
      </c>
      <c r="AT241" s="199" t="s">
        <v>133</v>
      </c>
      <c r="AU241" s="199" t="s">
        <v>82</v>
      </c>
      <c r="AY241" s="17" t="s">
        <v>130</v>
      </c>
      <c r="BE241" s="200">
        <f aca="true" t="shared" si="74" ref="BE241:BE249">IF(N241="základní",J241,0)</f>
        <v>17730</v>
      </c>
      <c r="BF241" s="200">
        <f aca="true" t="shared" si="75" ref="BF241:BF249">IF(N241="snížená",J241,0)</f>
        <v>0</v>
      </c>
      <c r="BG241" s="200">
        <f aca="true" t="shared" si="76" ref="BG241:BG249">IF(N241="zákl. přenesená",J241,0)</f>
        <v>0</v>
      </c>
      <c r="BH241" s="200">
        <f aca="true" t="shared" si="77" ref="BH241:BH249">IF(N241="sníž. přenesená",J241,0)</f>
        <v>0</v>
      </c>
      <c r="BI241" s="200">
        <f aca="true" t="shared" si="78" ref="BI241:BI249">IF(N241="nulová",J241,0)</f>
        <v>0</v>
      </c>
      <c r="BJ241" s="17" t="s">
        <v>82</v>
      </c>
      <c r="BK241" s="200">
        <f aca="true" t="shared" si="79" ref="BK241:BK249">ROUND(I241*H241,2)</f>
        <v>17730</v>
      </c>
      <c r="BL241" s="17" t="s">
        <v>244</v>
      </c>
      <c r="BM241" s="199" t="s">
        <v>627</v>
      </c>
    </row>
    <row r="242" spans="1:65" s="2" customFormat="1" ht="24.2" customHeight="1">
      <c r="A242" s="34"/>
      <c r="B242" s="35"/>
      <c r="C242" s="187" t="s">
        <v>628</v>
      </c>
      <c r="D242" s="187" t="s">
        <v>133</v>
      </c>
      <c r="E242" s="188" t="s">
        <v>629</v>
      </c>
      <c r="F242" s="189" t="s">
        <v>630</v>
      </c>
      <c r="G242" s="190" t="s">
        <v>158</v>
      </c>
      <c r="H242" s="191">
        <v>1</v>
      </c>
      <c r="I242" s="192">
        <v>3900.6</v>
      </c>
      <c r="J242" s="193">
        <f t="shared" si="70"/>
        <v>3900.6</v>
      </c>
      <c r="K242" s="194"/>
      <c r="L242" s="39"/>
      <c r="M242" s="195" t="s">
        <v>1</v>
      </c>
      <c r="N242" s="196" t="s">
        <v>39</v>
      </c>
      <c r="O242" s="71"/>
      <c r="P242" s="197">
        <f t="shared" si="71"/>
        <v>0</v>
      </c>
      <c r="Q242" s="197">
        <v>0</v>
      </c>
      <c r="R242" s="197">
        <f t="shared" si="72"/>
        <v>0</v>
      </c>
      <c r="S242" s="197">
        <v>0</v>
      </c>
      <c r="T242" s="198">
        <f t="shared" si="7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244</v>
      </c>
      <c r="AT242" s="199" t="s">
        <v>133</v>
      </c>
      <c r="AU242" s="199" t="s">
        <v>82</v>
      </c>
      <c r="AY242" s="17" t="s">
        <v>130</v>
      </c>
      <c r="BE242" s="200">
        <f t="shared" si="74"/>
        <v>3900.6</v>
      </c>
      <c r="BF242" s="200">
        <f t="shared" si="75"/>
        <v>0</v>
      </c>
      <c r="BG242" s="200">
        <f t="shared" si="76"/>
        <v>0</v>
      </c>
      <c r="BH242" s="200">
        <f t="shared" si="77"/>
        <v>0</v>
      </c>
      <c r="BI242" s="200">
        <f t="shared" si="78"/>
        <v>0</v>
      </c>
      <c r="BJ242" s="17" t="s">
        <v>82</v>
      </c>
      <c r="BK242" s="200">
        <f t="shared" si="79"/>
        <v>3900.6</v>
      </c>
      <c r="BL242" s="17" t="s">
        <v>244</v>
      </c>
      <c r="BM242" s="199" t="s">
        <v>631</v>
      </c>
    </row>
    <row r="243" spans="1:65" s="2" customFormat="1" ht="21.75" customHeight="1">
      <c r="A243" s="34"/>
      <c r="B243" s="35"/>
      <c r="C243" s="187" t="s">
        <v>632</v>
      </c>
      <c r="D243" s="187" t="s">
        <v>133</v>
      </c>
      <c r="E243" s="188" t="s">
        <v>633</v>
      </c>
      <c r="F243" s="189" t="s">
        <v>634</v>
      </c>
      <c r="G243" s="190" t="s">
        <v>158</v>
      </c>
      <c r="H243" s="191">
        <v>1</v>
      </c>
      <c r="I243" s="192">
        <v>3900.6</v>
      </c>
      <c r="J243" s="193">
        <f t="shared" si="70"/>
        <v>3900.6</v>
      </c>
      <c r="K243" s="194"/>
      <c r="L243" s="39"/>
      <c r="M243" s="195" t="s">
        <v>1</v>
      </c>
      <c r="N243" s="196" t="s">
        <v>39</v>
      </c>
      <c r="O243" s="71"/>
      <c r="P243" s="197">
        <f t="shared" si="71"/>
        <v>0</v>
      </c>
      <c r="Q243" s="197">
        <v>0</v>
      </c>
      <c r="R243" s="197">
        <f t="shared" si="72"/>
        <v>0</v>
      </c>
      <c r="S243" s="197">
        <v>0</v>
      </c>
      <c r="T243" s="198">
        <f t="shared" si="7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244</v>
      </c>
      <c r="AT243" s="199" t="s">
        <v>133</v>
      </c>
      <c r="AU243" s="199" t="s">
        <v>82</v>
      </c>
      <c r="AY243" s="17" t="s">
        <v>130</v>
      </c>
      <c r="BE243" s="200">
        <f t="shared" si="74"/>
        <v>3900.6</v>
      </c>
      <c r="BF243" s="200">
        <f t="shared" si="75"/>
        <v>0</v>
      </c>
      <c r="BG243" s="200">
        <f t="shared" si="76"/>
        <v>0</v>
      </c>
      <c r="BH243" s="200">
        <f t="shared" si="77"/>
        <v>0</v>
      </c>
      <c r="BI243" s="200">
        <f t="shared" si="78"/>
        <v>0</v>
      </c>
      <c r="BJ243" s="17" t="s">
        <v>82</v>
      </c>
      <c r="BK243" s="200">
        <f t="shared" si="79"/>
        <v>3900.6</v>
      </c>
      <c r="BL243" s="17" t="s">
        <v>244</v>
      </c>
      <c r="BM243" s="199" t="s">
        <v>635</v>
      </c>
    </row>
    <row r="244" spans="1:65" s="2" customFormat="1" ht="44.25" customHeight="1">
      <c r="A244" s="34"/>
      <c r="B244" s="35"/>
      <c r="C244" s="187" t="s">
        <v>636</v>
      </c>
      <c r="D244" s="187" t="s">
        <v>133</v>
      </c>
      <c r="E244" s="188" t="s">
        <v>637</v>
      </c>
      <c r="F244" s="189" t="s">
        <v>638</v>
      </c>
      <c r="G244" s="190" t="s">
        <v>186</v>
      </c>
      <c r="H244" s="191">
        <v>1</v>
      </c>
      <c r="I244" s="192">
        <v>13002</v>
      </c>
      <c r="J244" s="193">
        <f t="shared" si="70"/>
        <v>13002</v>
      </c>
      <c r="K244" s="194"/>
      <c r="L244" s="39"/>
      <c r="M244" s="195" t="s">
        <v>1</v>
      </c>
      <c r="N244" s="196" t="s">
        <v>39</v>
      </c>
      <c r="O244" s="71"/>
      <c r="P244" s="197">
        <f t="shared" si="71"/>
        <v>0</v>
      </c>
      <c r="Q244" s="197">
        <v>0</v>
      </c>
      <c r="R244" s="197">
        <f t="shared" si="72"/>
        <v>0</v>
      </c>
      <c r="S244" s="197">
        <v>0</v>
      </c>
      <c r="T244" s="198">
        <f t="shared" si="7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244</v>
      </c>
      <c r="AT244" s="199" t="s">
        <v>133</v>
      </c>
      <c r="AU244" s="199" t="s">
        <v>82</v>
      </c>
      <c r="AY244" s="17" t="s">
        <v>130</v>
      </c>
      <c r="BE244" s="200">
        <f t="shared" si="74"/>
        <v>13002</v>
      </c>
      <c r="BF244" s="200">
        <f t="shared" si="75"/>
        <v>0</v>
      </c>
      <c r="BG244" s="200">
        <f t="shared" si="76"/>
        <v>0</v>
      </c>
      <c r="BH244" s="200">
        <f t="shared" si="77"/>
        <v>0</v>
      </c>
      <c r="BI244" s="200">
        <f t="shared" si="78"/>
        <v>0</v>
      </c>
      <c r="BJ244" s="17" t="s">
        <v>82</v>
      </c>
      <c r="BK244" s="200">
        <f t="shared" si="79"/>
        <v>13002</v>
      </c>
      <c r="BL244" s="17" t="s">
        <v>244</v>
      </c>
      <c r="BM244" s="199" t="s">
        <v>639</v>
      </c>
    </row>
    <row r="245" spans="1:65" s="2" customFormat="1" ht="16.5" customHeight="1">
      <c r="A245" s="34"/>
      <c r="B245" s="35"/>
      <c r="C245" s="187" t="s">
        <v>640</v>
      </c>
      <c r="D245" s="187" t="s">
        <v>133</v>
      </c>
      <c r="E245" s="188" t="s">
        <v>641</v>
      </c>
      <c r="F245" s="189" t="s">
        <v>642</v>
      </c>
      <c r="G245" s="190" t="s">
        <v>643</v>
      </c>
      <c r="H245" s="191">
        <v>72</v>
      </c>
      <c r="I245" s="192">
        <v>177.29999999999998</v>
      </c>
      <c r="J245" s="193">
        <f t="shared" si="70"/>
        <v>12765.6</v>
      </c>
      <c r="K245" s="194"/>
      <c r="L245" s="39"/>
      <c r="M245" s="195" t="s">
        <v>1</v>
      </c>
      <c r="N245" s="196" t="s">
        <v>39</v>
      </c>
      <c r="O245" s="71"/>
      <c r="P245" s="197">
        <f t="shared" si="71"/>
        <v>0</v>
      </c>
      <c r="Q245" s="197">
        <v>0</v>
      </c>
      <c r="R245" s="197">
        <f t="shared" si="72"/>
        <v>0</v>
      </c>
      <c r="S245" s="197">
        <v>0</v>
      </c>
      <c r="T245" s="198">
        <f t="shared" si="7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244</v>
      </c>
      <c r="AT245" s="199" t="s">
        <v>133</v>
      </c>
      <c r="AU245" s="199" t="s">
        <v>82</v>
      </c>
      <c r="AY245" s="17" t="s">
        <v>130</v>
      </c>
      <c r="BE245" s="200">
        <f t="shared" si="74"/>
        <v>12765.6</v>
      </c>
      <c r="BF245" s="200">
        <f t="shared" si="75"/>
        <v>0</v>
      </c>
      <c r="BG245" s="200">
        <f t="shared" si="76"/>
        <v>0</v>
      </c>
      <c r="BH245" s="200">
        <f t="shared" si="77"/>
        <v>0</v>
      </c>
      <c r="BI245" s="200">
        <f t="shared" si="78"/>
        <v>0</v>
      </c>
      <c r="BJ245" s="17" t="s">
        <v>82</v>
      </c>
      <c r="BK245" s="200">
        <f t="shared" si="79"/>
        <v>12765.6</v>
      </c>
      <c r="BL245" s="17" t="s">
        <v>244</v>
      </c>
      <c r="BM245" s="199" t="s">
        <v>644</v>
      </c>
    </row>
    <row r="246" spans="1:65" s="2" customFormat="1" ht="16.5" customHeight="1">
      <c r="A246" s="34"/>
      <c r="B246" s="35"/>
      <c r="C246" s="187" t="s">
        <v>645</v>
      </c>
      <c r="D246" s="187" t="s">
        <v>133</v>
      </c>
      <c r="E246" s="188" t="s">
        <v>646</v>
      </c>
      <c r="F246" s="189" t="s">
        <v>647</v>
      </c>
      <c r="G246" s="190" t="s">
        <v>186</v>
      </c>
      <c r="H246" s="191">
        <v>1</v>
      </c>
      <c r="I246" s="192">
        <v>35460</v>
      </c>
      <c r="J246" s="193">
        <f t="shared" si="70"/>
        <v>35460</v>
      </c>
      <c r="K246" s="194"/>
      <c r="L246" s="39"/>
      <c r="M246" s="195" t="s">
        <v>1</v>
      </c>
      <c r="N246" s="196" t="s">
        <v>39</v>
      </c>
      <c r="O246" s="71"/>
      <c r="P246" s="197">
        <f t="shared" si="71"/>
        <v>0</v>
      </c>
      <c r="Q246" s="197">
        <v>0</v>
      </c>
      <c r="R246" s="197">
        <f t="shared" si="72"/>
        <v>0</v>
      </c>
      <c r="S246" s="197">
        <v>0</v>
      </c>
      <c r="T246" s="198">
        <f t="shared" si="7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244</v>
      </c>
      <c r="AT246" s="199" t="s">
        <v>133</v>
      </c>
      <c r="AU246" s="199" t="s">
        <v>82</v>
      </c>
      <c r="AY246" s="17" t="s">
        <v>130</v>
      </c>
      <c r="BE246" s="200">
        <f t="shared" si="74"/>
        <v>35460</v>
      </c>
      <c r="BF246" s="200">
        <f t="shared" si="75"/>
        <v>0</v>
      </c>
      <c r="BG246" s="200">
        <f t="shared" si="76"/>
        <v>0</v>
      </c>
      <c r="BH246" s="200">
        <f t="shared" si="77"/>
        <v>0</v>
      </c>
      <c r="BI246" s="200">
        <f t="shared" si="78"/>
        <v>0</v>
      </c>
      <c r="BJ246" s="17" t="s">
        <v>82</v>
      </c>
      <c r="BK246" s="200">
        <f t="shared" si="79"/>
        <v>35460</v>
      </c>
      <c r="BL246" s="17" t="s">
        <v>244</v>
      </c>
      <c r="BM246" s="199" t="s">
        <v>648</v>
      </c>
    </row>
    <row r="247" spans="1:65" s="2" customFormat="1" ht="16.5" customHeight="1">
      <c r="A247" s="34"/>
      <c r="B247" s="35"/>
      <c r="C247" s="187" t="s">
        <v>649</v>
      </c>
      <c r="D247" s="187" t="s">
        <v>133</v>
      </c>
      <c r="E247" s="188" t="s">
        <v>650</v>
      </c>
      <c r="F247" s="189" t="s">
        <v>651</v>
      </c>
      <c r="G247" s="190" t="s">
        <v>186</v>
      </c>
      <c r="H247" s="191">
        <v>1</v>
      </c>
      <c r="I247" s="192">
        <v>50100</v>
      </c>
      <c r="J247" s="193">
        <f t="shared" si="70"/>
        <v>50100</v>
      </c>
      <c r="K247" s="194"/>
      <c r="L247" s="39"/>
      <c r="M247" s="195" t="s">
        <v>1</v>
      </c>
      <c r="N247" s="196" t="s">
        <v>39</v>
      </c>
      <c r="O247" s="71"/>
      <c r="P247" s="197">
        <f t="shared" si="71"/>
        <v>0</v>
      </c>
      <c r="Q247" s="197">
        <v>0</v>
      </c>
      <c r="R247" s="197">
        <f t="shared" si="72"/>
        <v>0</v>
      </c>
      <c r="S247" s="197">
        <v>0</v>
      </c>
      <c r="T247" s="198">
        <f t="shared" si="7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137</v>
      </c>
      <c r="AT247" s="199" t="s">
        <v>133</v>
      </c>
      <c r="AU247" s="199" t="s">
        <v>82</v>
      </c>
      <c r="AY247" s="17" t="s">
        <v>130</v>
      </c>
      <c r="BE247" s="200">
        <f t="shared" si="74"/>
        <v>50100</v>
      </c>
      <c r="BF247" s="200">
        <f t="shared" si="75"/>
        <v>0</v>
      </c>
      <c r="BG247" s="200">
        <f t="shared" si="76"/>
        <v>0</v>
      </c>
      <c r="BH247" s="200">
        <f t="shared" si="77"/>
        <v>0</v>
      </c>
      <c r="BI247" s="200">
        <f t="shared" si="78"/>
        <v>0</v>
      </c>
      <c r="BJ247" s="17" t="s">
        <v>82</v>
      </c>
      <c r="BK247" s="200">
        <f t="shared" si="79"/>
        <v>50100</v>
      </c>
      <c r="BL247" s="17" t="s">
        <v>137</v>
      </c>
      <c r="BM247" s="199" t="s">
        <v>652</v>
      </c>
    </row>
    <row r="248" spans="1:65" s="2" customFormat="1" ht="16.5" customHeight="1">
      <c r="A248" s="34"/>
      <c r="B248" s="35"/>
      <c r="C248" s="187" t="s">
        <v>653</v>
      </c>
      <c r="D248" s="187" t="s">
        <v>133</v>
      </c>
      <c r="E248" s="188" t="s">
        <v>654</v>
      </c>
      <c r="F248" s="189" t="s">
        <v>655</v>
      </c>
      <c r="G248" s="190" t="s">
        <v>186</v>
      </c>
      <c r="H248" s="191">
        <v>1</v>
      </c>
      <c r="I248" s="192">
        <v>1773</v>
      </c>
      <c r="J248" s="193">
        <f t="shared" si="70"/>
        <v>1773</v>
      </c>
      <c r="K248" s="194"/>
      <c r="L248" s="39"/>
      <c r="M248" s="195" t="s">
        <v>1</v>
      </c>
      <c r="N248" s="196" t="s">
        <v>39</v>
      </c>
      <c r="O248" s="71"/>
      <c r="P248" s="197">
        <f t="shared" si="71"/>
        <v>0</v>
      </c>
      <c r="Q248" s="197">
        <v>0</v>
      </c>
      <c r="R248" s="197">
        <f t="shared" si="72"/>
        <v>0</v>
      </c>
      <c r="S248" s="197">
        <v>0</v>
      </c>
      <c r="T248" s="198">
        <f t="shared" si="7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137</v>
      </c>
      <c r="AT248" s="199" t="s">
        <v>133</v>
      </c>
      <c r="AU248" s="199" t="s">
        <v>82</v>
      </c>
      <c r="AY248" s="17" t="s">
        <v>130</v>
      </c>
      <c r="BE248" s="200">
        <f t="shared" si="74"/>
        <v>1773</v>
      </c>
      <c r="BF248" s="200">
        <f t="shared" si="75"/>
        <v>0</v>
      </c>
      <c r="BG248" s="200">
        <f t="shared" si="76"/>
        <v>0</v>
      </c>
      <c r="BH248" s="200">
        <f t="shared" si="77"/>
        <v>0</v>
      </c>
      <c r="BI248" s="200">
        <f t="shared" si="78"/>
        <v>0</v>
      </c>
      <c r="BJ248" s="17" t="s">
        <v>82</v>
      </c>
      <c r="BK248" s="200">
        <f t="shared" si="79"/>
        <v>1773</v>
      </c>
      <c r="BL248" s="17" t="s">
        <v>137</v>
      </c>
      <c r="BM248" s="199" t="s">
        <v>656</v>
      </c>
    </row>
    <row r="249" spans="1:65" s="2" customFormat="1" ht="21.75" customHeight="1">
      <c r="A249" s="34"/>
      <c r="B249" s="35"/>
      <c r="C249" s="187" t="s">
        <v>657</v>
      </c>
      <c r="D249" s="187" t="s">
        <v>133</v>
      </c>
      <c r="E249" s="188" t="s">
        <v>658</v>
      </c>
      <c r="F249" s="189" t="s">
        <v>659</v>
      </c>
      <c r="G249" s="190" t="s">
        <v>186</v>
      </c>
      <c r="H249" s="191">
        <v>1</v>
      </c>
      <c r="I249" s="192">
        <v>1182</v>
      </c>
      <c r="J249" s="193">
        <f t="shared" si="70"/>
        <v>1182</v>
      </c>
      <c r="K249" s="194"/>
      <c r="L249" s="39"/>
      <c r="M249" s="225" t="s">
        <v>1</v>
      </c>
      <c r="N249" s="226" t="s">
        <v>39</v>
      </c>
      <c r="O249" s="227"/>
      <c r="P249" s="228">
        <f t="shared" si="71"/>
        <v>0</v>
      </c>
      <c r="Q249" s="228">
        <v>0</v>
      </c>
      <c r="R249" s="228">
        <f t="shared" si="72"/>
        <v>0</v>
      </c>
      <c r="S249" s="228">
        <v>0</v>
      </c>
      <c r="T249" s="229">
        <f t="shared" si="7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137</v>
      </c>
      <c r="AT249" s="199" t="s">
        <v>133</v>
      </c>
      <c r="AU249" s="199" t="s">
        <v>82</v>
      </c>
      <c r="AY249" s="17" t="s">
        <v>130</v>
      </c>
      <c r="BE249" s="200">
        <f t="shared" si="74"/>
        <v>1182</v>
      </c>
      <c r="BF249" s="200">
        <f t="shared" si="75"/>
        <v>0</v>
      </c>
      <c r="BG249" s="200">
        <f t="shared" si="76"/>
        <v>0</v>
      </c>
      <c r="BH249" s="200">
        <f t="shared" si="77"/>
        <v>0</v>
      </c>
      <c r="BI249" s="200">
        <f t="shared" si="78"/>
        <v>0</v>
      </c>
      <c r="BJ249" s="17" t="s">
        <v>82</v>
      </c>
      <c r="BK249" s="200">
        <f t="shared" si="79"/>
        <v>1182</v>
      </c>
      <c r="BL249" s="17" t="s">
        <v>137</v>
      </c>
      <c r="BM249" s="199" t="s">
        <v>660</v>
      </c>
    </row>
    <row r="250" spans="1:31" s="2" customFormat="1" ht="6.95" customHeight="1">
      <c r="A250" s="34"/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39"/>
      <c r="M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</row>
  </sheetData>
  <sheetProtection algorithmName="SHA-512" hashValue="8WWadZtLvDNMcSNa6vWX/9lSyp7o8nAvkJuena6VnpJs/vnXo6F5o4Ivqiu4CvFd5gMbGlu3FfvP9svMcQwH0Q==" saltValue="RLatvneKmGlGM09zIXc6Q8bsAlhgq03MDya5zZS34p5346fCfBV3JpH7lXm5ZsMuCTUjIerpRtBz/CjqztI+vg==" spinCount="100000" sheet="1" objects="1" scenarios="1" formatColumns="0" formatRows="0" autoFilter="0"/>
  <autoFilter ref="C127:K24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99"/>
  <sheetViews>
    <sheetView showGridLines="0" workbookViewId="0" topLeftCell="A289">
      <selection activeCell="I281" sqref="I28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661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ROUND(J138,2)</f>
        <v>784490.51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ROUND((SUM(BE138:BE298)),2)</f>
        <v>784490.51</v>
      </c>
      <c r="G33" s="34"/>
      <c r="H33" s="34"/>
      <c r="I33" s="124">
        <v>0.21</v>
      </c>
      <c r="J33" s="123">
        <f>ROUND(((SUM(BE138:BE298))*I33),2)</f>
        <v>164743.01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ROUND((SUM(BF138:BF298)),2)</f>
        <v>0</v>
      </c>
      <c r="G34" s="34"/>
      <c r="H34" s="34"/>
      <c r="I34" s="124">
        <v>0.15</v>
      </c>
      <c r="J34" s="123">
        <f>ROUND(((SUM(BF138:BF298))*I34),2)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ROUND((SUM(BG138:BG298)),2)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ROUND((SUM(BH138:BH298)),2)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ROUND((SUM(BI138:BI298)),2)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949233.52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03 - D 1.2 STAVEBNĚ TECHNICKÉ ŘEŠENÍ oprava1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J138</f>
        <v>784490.51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662</v>
      </c>
      <c r="E97" s="150"/>
      <c r="F97" s="150"/>
      <c r="G97" s="150"/>
      <c r="H97" s="150"/>
      <c r="I97" s="150"/>
      <c r="J97" s="151">
        <f>J139</f>
        <v>414939.66000000003</v>
      </c>
      <c r="K97" s="148"/>
      <c r="L97" s="152"/>
    </row>
    <row r="98" spans="2:12" s="10" customFormat="1" ht="19.9" customHeight="1">
      <c r="B98" s="153"/>
      <c r="C98" s="154"/>
      <c r="D98" s="155" t="s">
        <v>663</v>
      </c>
      <c r="E98" s="156"/>
      <c r="F98" s="156"/>
      <c r="G98" s="156"/>
      <c r="H98" s="156"/>
      <c r="I98" s="156"/>
      <c r="J98" s="157">
        <f>J140</f>
        <v>58803.85</v>
      </c>
      <c r="K98" s="154"/>
      <c r="L98" s="158"/>
    </row>
    <row r="99" spans="2:12" s="10" customFormat="1" ht="19.9" customHeight="1">
      <c r="B99" s="153"/>
      <c r="C99" s="154"/>
      <c r="D99" s="155" t="s">
        <v>664</v>
      </c>
      <c r="E99" s="156"/>
      <c r="F99" s="156"/>
      <c r="G99" s="156"/>
      <c r="H99" s="156"/>
      <c r="I99" s="156"/>
      <c r="J99" s="157">
        <f>J160</f>
        <v>77608.86000000002</v>
      </c>
      <c r="K99" s="154"/>
      <c r="L99" s="158"/>
    </row>
    <row r="100" spans="2:12" s="10" customFormat="1" ht="19.9" customHeight="1">
      <c r="B100" s="153"/>
      <c r="C100" s="154"/>
      <c r="D100" s="155" t="s">
        <v>665</v>
      </c>
      <c r="E100" s="156"/>
      <c r="F100" s="156"/>
      <c r="G100" s="156"/>
      <c r="H100" s="156"/>
      <c r="I100" s="156"/>
      <c r="J100" s="157">
        <f>J170</f>
        <v>14303.5</v>
      </c>
      <c r="K100" s="154"/>
      <c r="L100" s="158"/>
    </row>
    <row r="101" spans="2:12" s="10" customFormat="1" ht="19.9" customHeight="1">
      <c r="B101" s="153"/>
      <c r="C101" s="154"/>
      <c r="D101" s="155" t="s">
        <v>666</v>
      </c>
      <c r="E101" s="156"/>
      <c r="F101" s="156"/>
      <c r="G101" s="156"/>
      <c r="H101" s="156"/>
      <c r="I101" s="156"/>
      <c r="J101" s="157">
        <f>J176</f>
        <v>4111</v>
      </c>
      <c r="K101" s="154"/>
      <c r="L101" s="158"/>
    </row>
    <row r="102" spans="2:12" s="10" customFormat="1" ht="19.9" customHeight="1">
      <c r="B102" s="153"/>
      <c r="C102" s="154"/>
      <c r="D102" s="155" t="s">
        <v>667</v>
      </c>
      <c r="E102" s="156"/>
      <c r="F102" s="156"/>
      <c r="G102" s="156"/>
      <c r="H102" s="156"/>
      <c r="I102" s="156"/>
      <c r="J102" s="157">
        <f>J179</f>
        <v>128847.31</v>
      </c>
      <c r="K102" s="154"/>
      <c r="L102" s="158"/>
    </row>
    <row r="103" spans="2:12" s="10" customFormat="1" ht="14.85" customHeight="1">
      <c r="B103" s="153"/>
      <c r="C103" s="154"/>
      <c r="D103" s="155" t="s">
        <v>668</v>
      </c>
      <c r="E103" s="156"/>
      <c r="F103" s="156"/>
      <c r="G103" s="156"/>
      <c r="H103" s="156"/>
      <c r="I103" s="156"/>
      <c r="J103" s="157">
        <f>J183</f>
        <v>45391.16</v>
      </c>
      <c r="K103" s="154"/>
      <c r="L103" s="158"/>
    </row>
    <row r="104" spans="2:12" s="10" customFormat="1" ht="14.85" customHeight="1">
      <c r="B104" s="153"/>
      <c r="C104" s="154"/>
      <c r="D104" s="155" t="s">
        <v>669</v>
      </c>
      <c r="E104" s="156"/>
      <c r="F104" s="156"/>
      <c r="G104" s="156"/>
      <c r="H104" s="156"/>
      <c r="I104" s="156"/>
      <c r="J104" s="157">
        <f>J194</f>
        <v>52027.74</v>
      </c>
      <c r="K104" s="154"/>
      <c r="L104" s="158"/>
    </row>
    <row r="105" spans="2:12" s="10" customFormat="1" ht="19.9" customHeight="1">
      <c r="B105" s="153"/>
      <c r="C105" s="154"/>
      <c r="D105" s="155" t="s">
        <v>670</v>
      </c>
      <c r="E105" s="156"/>
      <c r="F105" s="156"/>
      <c r="G105" s="156"/>
      <c r="H105" s="156"/>
      <c r="I105" s="156"/>
      <c r="J105" s="157">
        <f>J202</f>
        <v>51812.28</v>
      </c>
      <c r="K105" s="154"/>
      <c r="L105" s="158"/>
    </row>
    <row r="106" spans="2:12" s="10" customFormat="1" ht="19.9" customHeight="1">
      <c r="B106" s="153"/>
      <c r="C106" s="154"/>
      <c r="D106" s="155" t="s">
        <v>671</v>
      </c>
      <c r="E106" s="156"/>
      <c r="F106" s="156"/>
      <c r="G106" s="156"/>
      <c r="H106" s="156"/>
      <c r="I106" s="156"/>
      <c r="J106" s="157">
        <f>J214</f>
        <v>79452.86</v>
      </c>
      <c r="K106" s="154"/>
      <c r="L106" s="158"/>
    </row>
    <row r="107" spans="2:12" s="9" customFormat="1" ht="24.95" customHeight="1">
      <c r="B107" s="147"/>
      <c r="C107" s="148"/>
      <c r="D107" s="149" t="s">
        <v>111</v>
      </c>
      <c r="E107" s="150"/>
      <c r="F107" s="150"/>
      <c r="G107" s="150"/>
      <c r="H107" s="150"/>
      <c r="I107" s="150"/>
      <c r="J107" s="151">
        <f>J220</f>
        <v>366004.85</v>
      </c>
      <c r="K107" s="148"/>
      <c r="L107" s="152"/>
    </row>
    <row r="108" spans="2:12" s="10" customFormat="1" ht="19.9" customHeight="1">
      <c r="B108" s="153"/>
      <c r="C108" s="154"/>
      <c r="D108" s="155" t="s">
        <v>672</v>
      </c>
      <c r="E108" s="156"/>
      <c r="F108" s="156"/>
      <c r="G108" s="156"/>
      <c r="H108" s="156"/>
      <c r="I108" s="156"/>
      <c r="J108" s="157">
        <f>J221</f>
        <v>50285.48</v>
      </c>
      <c r="K108" s="154"/>
      <c r="L108" s="158"/>
    </row>
    <row r="109" spans="2:12" s="10" customFormat="1" ht="19.9" customHeight="1">
      <c r="B109" s="153"/>
      <c r="C109" s="154"/>
      <c r="D109" s="155" t="s">
        <v>249</v>
      </c>
      <c r="E109" s="156"/>
      <c r="F109" s="156"/>
      <c r="G109" s="156"/>
      <c r="H109" s="156"/>
      <c r="I109" s="156"/>
      <c r="J109" s="157">
        <f>J231</f>
        <v>43384.12</v>
      </c>
      <c r="K109" s="154"/>
      <c r="L109" s="158"/>
    </row>
    <row r="110" spans="2:12" s="10" customFormat="1" ht="19.9" customHeight="1">
      <c r="B110" s="153"/>
      <c r="C110" s="154"/>
      <c r="D110" s="155" t="s">
        <v>673</v>
      </c>
      <c r="E110" s="156"/>
      <c r="F110" s="156"/>
      <c r="G110" s="156"/>
      <c r="H110" s="156"/>
      <c r="I110" s="156"/>
      <c r="J110" s="157">
        <f>J249</f>
        <v>11532.779999999999</v>
      </c>
      <c r="K110" s="154"/>
      <c r="L110" s="158"/>
    </row>
    <row r="111" spans="2:12" s="10" customFormat="1" ht="19.9" customHeight="1">
      <c r="B111" s="153"/>
      <c r="C111" s="154"/>
      <c r="D111" s="155" t="s">
        <v>674</v>
      </c>
      <c r="E111" s="156"/>
      <c r="F111" s="156"/>
      <c r="G111" s="156"/>
      <c r="H111" s="156"/>
      <c r="I111" s="156"/>
      <c r="J111" s="157">
        <f>J260</f>
        <v>7191.28</v>
      </c>
      <c r="K111" s="154"/>
      <c r="L111" s="158"/>
    </row>
    <row r="112" spans="2:12" s="10" customFormat="1" ht="19.9" customHeight="1">
      <c r="B112" s="153"/>
      <c r="C112" s="154"/>
      <c r="D112" s="155" t="s">
        <v>675</v>
      </c>
      <c r="E112" s="156"/>
      <c r="F112" s="156"/>
      <c r="G112" s="156"/>
      <c r="H112" s="156"/>
      <c r="I112" s="156"/>
      <c r="J112" s="157">
        <f>J265</f>
        <v>10697.1</v>
      </c>
      <c r="K112" s="154"/>
      <c r="L112" s="158"/>
    </row>
    <row r="113" spans="2:12" s="10" customFormat="1" ht="19.9" customHeight="1">
      <c r="B113" s="153"/>
      <c r="C113" s="154"/>
      <c r="D113" s="155" t="s">
        <v>676</v>
      </c>
      <c r="E113" s="156"/>
      <c r="F113" s="156"/>
      <c r="G113" s="156"/>
      <c r="H113" s="156"/>
      <c r="I113" s="156"/>
      <c r="J113" s="157">
        <f>J270</f>
        <v>4082.63</v>
      </c>
      <c r="K113" s="154"/>
      <c r="L113" s="158"/>
    </row>
    <row r="114" spans="2:12" s="10" customFormat="1" ht="19.9" customHeight="1">
      <c r="B114" s="153"/>
      <c r="C114" s="154"/>
      <c r="D114" s="155" t="s">
        <v>677</v>
      </c>
      <c r="E114" s="156"/>
      <c r="F114" s="156"/>
      <c r="G114" s="156"/>
      <c r="H114" s="156"/>
      <c r="I114" s="156"/>
      <c r="J114" s="157">
        <f>J274</f>
        <v>12040.8</v>
      </c>
      <c r="K114" s="154"/>
      <c r="L114" s="158"/>
    </row>
    <row r="115" spans="2:12" s="10" customFormat="1" ht="19.9" customHeight="1">
      <c r="B115" s="153"/>
      <c r="C115" s="154"/>
      <c r="D115" s="155" t="s">
        <v>678</v>
      </c>
      <c r="E115" s="156"/>
      <c r="F115" s="156"/>
      <c r="G115" s="156"/>
      <c r="H115" s="156"/>
      <c r="I115" s="156"/>
      <c r="J115" s="157">
        <f>J278</f>
        <v>144224.8</v>
      </c>
      <c r="K115" s="154"/>
      <c r="L115" s="158"/>
    </row>
    <row r="116" spans="2:12" s="10" customFormat="1" ht="19.9" customHeight="1">
      <c r="B116" s="153"/>
      <c r="C116" s="154"/>
      <c r="D116" s="155" t="s">
        <v>679</v>
      </c>
      <c r="E116" s="156"/>
      <c r="F116" s="156"/>
      <c r="G116" s="156"/>
      <c r="H116" s="156"/>
      <c r="I116" s="156"/>
      <c r="J116" s="157">
        <f>J282</f>
        <v>66580.29999999999</v>
      </c>
      <c r="K116" s="154"/>
      <c r="L116" s="158"/>
    </row>
    <row r="117" spans="2:12" s="10" customFormat="1" ht="19.9" customHeight="1">
      <c r="B117" s="153"/>
      <c r="C117" s="154"/>
      <c r="D117" s="155" t="s">
        <v>680</v>
      </c>
      <c r="E117" s="156"/>
      <c r="F117" s="156"/>
      <c r="G117" s="156"/>
      <c r="H117" s="156"/>
      <c r="I117" s="156"/>
      <c r="J117" s="157">
        <f>J288</f>
        <v>15985.56</v>
      </c>
      <c r="K117" s="154"/>
      <c r="L117" s="158"/>
    </row>
    <row r="118" spans="2:12" s="9" customFormat="1" ht="24.95" customHeight="1">
      <c r="B118" s="147"/>
      <c r="C118" s="148"/>
      <c r="D118" s="149" t="s">
        <v>114</v>
      </c>
      <c r="E118" s="150"/>
      <c r="F118" s="150"/>
      <c r="G118" s="150"/>
      <c r="H118" s="150"/>
      <c r="I118" s="150"/>
      <c r="J118" s="151">
        <f>J296</f>
        <v>3546</v>
      </c>
      <c r="K118" s="148"/>
      <c r="L118" s="152"/>
    </row>
    <row r="119" spans="1:31" s="2" customFormat="1" ht="21.7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4" spans="1:31" s="2" customFormat="1" ht="6.95" customHeight="1">
      <c r="A124" s="3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4.95" customHeight="1">
      <c r="A125" s="34"/>
      <c r="B125" s="35"/>
      <c r="C125" s="23" t="s">
        <v>115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93" t="str">
        <f>E7</f>
        <v>kotelna_u2</v>
      </c>
      <c r="F128" s="294"/>
      <c r="G128" s="294"/>
      <c r="H128" s="294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104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6.5" customHeight="1">
      <c r="A130" s="34"/>
      <c r="B130" s="35"/>
      <c r="C130" s="36"/>
      <c r="D130" s="36"/>
      <c r="E130" s="272" t="str">
        <f>E9</f>
        <v>03 - D 1.2 STAVEBNĚ TECHNICKÉ ŘEŠENÍ oprava1</v>
      </c>
      <c r="F130" s="292"/>
      <c r="G130" s="292"/>
      <c r="H130" s="292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20</v>
      </c>
      <c r="D132" s="36"/>
      <c r="E132" s="36"/>
      <c r="F132" s="27" t="str">
        <f>F12</f>
        <v xml:space="preserve"> </v>
      </c>
      <c r="G132" s="36"/>
      <c r="H132" s="36"/>
      <c r="I132" s="29" t="s">
        <v>22</v>
      </c>
      <c r="J132" s="66" t="str">
        <f>IF(J12="","",J12)</f>
        <v>21. 4. 2022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24</v>
      </c>
      <c r="D134" s="36"/>
      <c r="E134" s="36"/>
      <c r="F134" s="27" t="str">
        <f>E15</f>
        <v xml:space="preserve"> </v>
      </c>
      <c r="G134" s="36"/>
      <c r="H134" s="36"/>
      <c r="I134" s="29" t="s">
        <v>30</v>
      </c>
      <c r="J134" s="32" t="str">
        <f>E21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5.2" customHeight="1">
      <c r="A135" s="34"/>
      <c r="B135" s="35"/>
      <c r="C135" s="29" t="s">
        <v>28</v>
      </c>
      <c r="D135" s="36"/>
      <c r="E135" s="36"/>
      <c r="F135" s="27" t="str">
        <f>IF(E18="","",E18)</f>
        <v>Vyplň údaj</v>
      </c>
      <c r="G135" s="36"/>
      <c r="H135" s="36"/>
      <c r="I135" s="29" t="s">
        <v>32</v>
      </c>
      <c r="J135" s="32" t="str">
        <f>E24</f>
        <v xml:space="preserve"> 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11" customFormat="1" ht="29.25" customHeight="1">
      <c r="A137" s="159"/>
      <c r="B137" s="160"/>
      <c r="C137" s="161" t="s">
        <v>116</v>
      </c>
      <c r="D137" s="162" t="s">
        <v>59</v>
      </c>
      <c r="E137" s="162" t="s">
        <v>55</v>
      </c>
      <c r="F137" s="162" t="s">
        <v>56</v>
      </c>
      <c r="G137" s="162" t="s">
        <v>117</v>
      </c>
      <c r="H137" s="162" t="s">
        <v>118</v>
      </c>
      <c r="I137" s="162" t="s">
        <v>119</v>
      </c>
      <c r="J137" s="163" t="s">
        <v>108</v>
      </c>
      <c r="K137" s="164" t="s">
        <v>120</v>
      </c>
      <c r="L137" s="165"/>
      <c r="M137" s="75" t="s">
        <v>1</v>
      </c>
      <c r="N137" s="76" t="s">
        <v>38</v>
      </c>
      <c r="O137" s="76" t="s">
        <v>121</v>
      </c>
      <c r="P137" s="76" t="s">
        <v>122</v>
      </c>
      <c r="Q137" s="76" t="s">
        <v>123</v>
      </c>
      <c r="R137" s="76" t="s">
        <v>124</v>
      </c>
      <c r="S137" s="76" t="s">
        <v>125</v>
      </c>
      <c r="T137" s="77" t="s">
        <v>126</v>
      </c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</row>
    <row r="138" spans="1:63" s="2" customFormat="1" ht="22.9" customHeight="1">
      <c r="A138" s="34"/>
      <c r="B138" s="35"/>
      <c r="C138" s="82" t="s">
        <v>127</v>
      </c>
      <c r="D138" s="36"/>
      <c r="E138" s="36"/>
      <c r="F138" s="36"/>
      <c r="G138" s="36"/>
      <c r="H138" s="36"/>
      <c r="I138" s="36"/>
      <c r="J138" s="166">
        <f>BK138</f>
        <v>784490.51</v>
      </c>
      <c r="K138" s="36"/>
      <c r="L138" s="39"/>
      <c r="M138" s="78"/>
      <c r="N138" s="167"/>
      <c r="O138" s="79"/>
      <c r="P138" s="168">
        <f>P139+P220+P296</f>
        <v>0</v>
      </c>
      <c r="Q138" s="79"/>
      <c r="R138" s="168">
        <f>R139+R220+R296</f>
        <v>23.353295309999996</v>
      </c>
      <c r="S138" s="79"/>
      <c r="T138" s="169">
        <f>T139+T220+T296</f>
        <v>45.67756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73</v>
      </c>
      <c r="AU138" s="17" t="s">
        <v>110</v>
      </c>
      <c r="BK138" s="170">
        <f>BK139+BK220+BK296</f>
        <v>784490.51</v>
      </c>
    </row>
    <row r="139" spans="2:63" s="12" customFormat="1" ht="25.9" customHeight="1">
      <c r="B139" s="171"/>
      <c r="C139" s="172"/>
      <c r="D139" s="173" t="s">
        <v>73</v>
      </c>
      <c r="E139" s="174" t="s">
        <v>681</v>
      </c>
      <c r="F139" s="174" t="s">
        <v>682</v>
      </c>
      <c r="G139" s="172"/>
      <c r="H139" s="172"/>
      <c r="I139" s="175"/>
      <c r="J139" s="176">
        <f>BK139</f>
        <v>414939.66000000003</v>
      </c>
      <c r="K139" s="172"/>
      <c r="L139" s="177"/>
      <c r="M139" s="178"/>
      <c r="N139" s="179"/>
      <c r="O139" s="179"/>
      <c r="P139" s="180">
        <f>P140+P160+P170+P176+P179+P202+P214</f>
        <v>0</v>
      </c>
      <c r="Q139" s="179"/>
      <c r="R139" s="180">
        <f>R140+R160+R170+R176+R179+R202+R214</f>
        <v>21.882317049999997</v>
      </c>
      <c r="S139" s="179"/>
      <c r="T139" s="181">
        <f>T140+T160+T170+T176+T179+T202+T214</f>
        <v>45.67756</v>
      </c>
      <c r="AR139" s="182" t="s">
        <v>82</v>
      </c>
      <c r="AT139" s="183" t="s">
        <v>73</v>
      </c>
      <c r="AU139" s="183" t="s">
        <v>74</v>
      </c>
      <c r="AY139" s="182" t="s">
        <v>130</v>
      </c>
      <c r="BK139" s="184">
        <f>BK140+BK160+BK170+BK176+BK179+BK202+BK214</f>
        <v>414939.66000000003</v>
      </c>
    </row>
    <row r="140" spans="2:63" s="12" customFormat="1" ht="22.9" customHeight="1">
      <c r="B140" s="171"/>
      <c r="C140" s="172"/>
      <c r="D140" s="173" t="s">
        <v>73</v>
      </c>
      <c r="E140" s="185" t="s">
        <v>82</v>
      </c>
      <c r="F140" s="185" t="s">
        <v>683</v>
      </c>
      <c r="G140" s="172"/>
      <c r="H140" s="172"/>
      <c r="I140" s="175"/>
      <c r="J140" s="186">
        <f>BK140</f>
        <v>58803.85</v>
      </c>
      <c r="K140" s="172"/>
      <c r="L140" s="177"/>
      <c r="M140" s="178"/>
      <c r="N140" s="179"/>
      <c r="O140" s="179"/>
      <c r="P140" s="180">
        <f>SUM(P141:P159)</f>
        <v>0</v>
      </c>
      <c r="Q140" s="179"/>
      <c r="R140" s="180">
        <f>SUM(R141:R159)</f>
        <v>7.162</v>
      </c>
      <c r="S140" s="179"/>
      <c r="T140" s="181">
        <f>SUM(T141:T159)</f>
        <v>0</v>
      </c>
      <c r="AR140" s="182" t="s">
        <v>82</v>
      </c>
      <c r="AT140" s="183" t="s">
        <v>73</v>
      </c>
      <c r="AU140" s="183" t="s">
        <v>82</v>
      </c>
      <c r="AY140" s="182" t="s">
        <v>130</v>
      </c>
      <c r="BK140" s="184">
        <f>SUM(BK141:BK159)</f>
        <v>58803.85</v>
      </c>
    </row>
    <row r="141" spans="1:65" s="2" customFormat="1" ht="16.5" customHeight="1">
      <c r="A141" s="34"/>
      <c r="B141" s="35"/>
      <c r="C141" s="187" t="s">
        <v>82</v>
      </c>
      <c r="D141" s="187" t="s">
        <v>133</v>
      </c>
      <c r="E141" s="188" t="s">
        <v>684</v>
      </c>
      <c r="F141" s="189" t="s">
        <v>685</v>
      </c>
      <c r="G141" s="190" t="s">
        <v>686</v>
      </c>
      <c r="H141" s="191">
        <v>5.22</v>
      </c>
      <c r="I141" s="192">
        <v>1613.4299999999998</v>
      </c>
      <c r="J141" s="193">
        <f>ROUND(I141*H141,2)</f>
        <v>8422.1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146</v>
      </c>
      <c r="AT141" s="199" t="s">
        <v>133</v>
      </c>
      <c r="AU141" s="199" t="s">
        <v>84</v>
      </c>
      <c r="AY141" s="17" t="s">
        <v>130</v>
      </c>
      <c r="BE141" s="200">
        <f>IF(N141="základní",J141,0)</f>
        <v>8422.1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8422.1</v>
      </c>
      <c r="BL141" s="17" t="s">
        <v>146</v>
      </c>
      <c r="BM141" s="199" t="s">
        <v>687</v>
      </c>
    </row>
    <row r="142" spans="2:51" s="13" customFormat="1" ht="12">
      <c r="B142" s="201"/>
      <c r="C142" s="202"/>
      <c r="D142" s="203" t="s">
        <v>173</v>
      </c>
      <c r="E142" s="204" t="s">
        <v>1</v>
      </c>
      <c r="F142" s="205" t="s">
        <v>688</v>
      </c>
      <c r="G142" s="202"/>
      <c r="H142" s="206">
        <v>5.22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173</v>
      </c>
      <c r="AU142" s="212" t="s">
        <v>84</v>
      </c>
      <c r="AV142" s="13" t="s">
        <v>84</v>
      </c>
      <c r="AW142" s="13" t="s">
        <v>31</v>
      </c>
      <c r="AX142" s="13" t="s">
        <v>82</v>
      </c>
      <c r="AY142" s="212" t="s">
        <v>130</v>
      </c>
    </row>
    <row r="143" spans="1:65" s="2" customFormat="1" ht="24.2" customHeight="1">
      <c r="A143" s="34"/>
      <c r="B143" s="35"/>
      <c r="C143" s="187" t="s">
        <v>84</v>
      </c>
      <c r="D143" s="187" t="s">
        <v>133</v>
      </c>
      <c r="E143" s="188" t="s">
        <v>689</v>
      </c>
      <c r="F143" s="189" t="s">
        <v>690</v>
      </c>
      <c r="G143" s="190" t="s">
        <v>686</v>
      </c>
      <c r="H143" s="191">
        <v>4.8</v>
      </c>
      <c r="I143" s="192">
        <v>2125.236</v>
      </c>
      <c r="J143" s="193">
        <f>ROUND(I143*H143,2)</f>
        <v>10201.13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146</v>
      </c>
      <c r="AT143" s="199" t="s">
        <v>133</v>
      </c>
      <c r="AU143" s="199" t="s">
        <v>84</v>
      </c>
      <c r="AY143" s="17" t="s">
        <v>130</v>
      </c>
      <c r="BE143" s="200">
        <f>IF(N143="základní",J143,0)</f>
        <v>10201.13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10201.13</v>
      </c>
      <c r="BL143" s="17" t="s">
        <v>146</v>
      </c>
      <c r="BM143" s="199" t="s">
        <v>691</v>
      </c>
    </row>
    <row r="144" spans="2:51" s="14" customFormat="1" ht="12">
      <c r="B144" s="230"/>
      <c r="C144" s="231"/>
      <c r="D144" s="203" t="s">
        <v>173</v>
      </c>
      <c r="E144" s="232" t="s">
        <v>1</v>
      </c>
      <c r="F144" s="233" t="s">
        <v>692</v>
      </c>
      <c r="G144" s="231"/>
      <c r="H144" s="232" t="s">
        <v>1</v>
      </c>
      <c r="I144" s="234"/>
      <c r="J144" s="231"/>
      <c r="K144" s="231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173</v>
      </c>
      <c r="AU144" s="239" t="s">
        <v>84</v>
      </c>
      <c r="AV144" s="14" t="s">
        <v>82</v>
      </c>
      <c r="AW144" s="14" t="s">
        <v>31</v>
      </c>
      <c r="AX144" s="14" t="s">
        <v>74</v>
      </c>
      <c r="AY144" s="239" t="s">
        <v>130</v>
      </c>
    </row>
    <row r="145" spans="2:51" s="13" customFormat="1" ht="12">
      <c r="B145" s="201"/>
      <c r="C145" s="202"/>
      <c r="D145" s="203" t="s">
        <v>173</v>
      </c>
      <c r="E145" s="204" t="s">
        <v>1</v>
      </c>
      <c r="F145" s="205" t="s">
        <v>693</v>
      </c>
      <c r="G145" s="202"/>
      <c r="H145" s="206">
        <v>4.8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173</v>
      </c>
      <c r="AU145" s="212" t="s">
        <v>84</v>
      </c>
      <c r="AV145" s="13" t="s">
        <v>84</v>
      </c>
      <c r="AW145" s="13" t="s">
        <v>31</v>
      </c>
      <c r="AX145" s="13" t="s">
        <v>82</v>
      </c>
      <c r="AY145" s="212" t="s">
        <v>130</v>
      </c>
    </row>
    <row r="146" spans="1:65" s="2" customFormat="1" ht="55.5" customHeight="1">
      <c r="A146" s="34"/>
      <c r="B146" s="35"/>
      <c r="C146" s="187" t="s">
        <v>142</v>
      </c>
      <c r="D146" s="187" t="s">
        <v>133</v>
      </c>
      <c r="E146" s="188" t="s">
        <v>694</v>
      </c>
      <c r="F146" s="189" t="s">
        <v>695</v>
      </c>
      <c r="G146" s="190" t="s">
        <v>686</v>
      </c>
      <c r="H146" s="191">
        <v>16.8</v>
      </c>
      <c r="I146" s="192">
        <v>408.972</v>
      </c>
      <c r="J146" s="193">
        <f>ROUND(I146*H146,2)</f>
        <v>6870.73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146</v>
      </c>
      <c r="AT146" s="199" t="s">
        <v>133</v>
      </c>
      <c r="AU146" s="199" t="s">
        <v>84</v>
      </c>
      <c r="AY146" s="17" t="s">
        <v>130</v>
      </c>
      <c r="BE146" s="200">
        <f>IF(N146="základní",J146,0)</f>
        <v>6870.73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6870.73</v>
      </c>
      <c r="BL146" s="17" t="s">
        <v>146</v>
      </c>
      <c r="BM146" s="199" t="s">
        <v>696</v>
      </c>
    </row>
    <row r="147" spans="1:65" s="2" customFormat="1" ht="37.9" customHeight="1">
      <c r="A147" s="34"/>
      <c r="B147" s="35"/>
      <c r="C147" s="187" t="s">
        <v>146</v>
      </c>
      <c r="D147" s="187" t="s">
        <v>133</v>
      </c>
      <c r="E147" s="188" t="s">
        <v>697</v>
      </c>
      <c r="F147" s="189" t="s">
        <v>698</v>
      </c>
      <c r="G147" s="190" t="s">
        <v>686</v>
      </c>
      <c r="H147" s="191">
        <v>16.8</v>
      </c>
      <c r="I147" s="192">
        <v>338.643</v>
      </c>
      <c r="J147" s="193">
        <f>ROUND(I147*H147,2)</f>
        <v>5689.2</v>
      </c>
      <c r="K147" s="194"/>
      <c r="L147" s="39"/>
      <c r="M147" s="195" t="s">
        <v>1</v>
      </c>
      <c r="N147" s="196" t="s">
        <v>39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146</v>
      </c>
      <c r="AT147" s="199" t="s">
        <v>133</v>
      </c>
      <c r="AU147" s="199" t="s">
        <v>84</v>
      </c>
      <c r="AY147" s="17" t="s">
        <v>130</v>
      </c>
      <c r="BE147" s="200">
        <f>IF(N147="základní",J147,0)</f>
        <v>5689.2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82</v>
      </c>
      <c r="BK147" s="200">
        <f>ROUND(I147*H147,2)</f>
        <v>5689.2</v>
      </c>
      <c r="BL147" s="17" t="s">
        <v>146</v>
      </c>
      <c r="BM147" s="199" t="s">
        <v>699</v>
      </c>
    </row>
    <row r="148" spans="1:65" s="2" customFormat="1" ht="37.9" customHeight="1">
      <c r="A148" s="34"/>
      <c r="B148" s="35"/>
      <c r="C148" s="187" t="s">
        <v>150</v>
      </c>
      <c r="D148" s="187" t="s">
        <v>133</v>
      </c>
      <c r="E148" s="188" t="s">
        <v>700</v>
      </c>
      <c r="F148" s="189" t="s">
        <v>701</v>
      </c>
      <c r="G148" s="190" t="s">
        <v>686</v>
      </c>
      <c r="H148" s="191">
        <v>336</v>
      </c>
      <c r="I148" s="192">
        <v>22.103399999999997</v>
      </c>
      <c r="J148" s="193">
        <f>ROUND(I148*H148,2)</f>
        <v>7426.74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146</v>
      </c>
      <c r="AT148" s="199" t="s">
        <v>133</v>
      </c>
      <c r="AU148" s="199" t="s">
        <v>84</v>
      </c>
      <c r="AY148" s="17" t="s">
        <v>130</v>
      </c>
      <c r="BE148" s="200">
        <f>IF(N148="základní",J148,0)</f>
        <v>7426.74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7426.74</v>
      </c>
      <c r="BL148" s="17" t="s">
        <v>146</v>
      </c>
      <c r="BM148" s="199" t="s">
        <v>702</v>
      </c>
    </row>
    <row r="149" spans="2:51" s="13" customFormat="1" ht="12">
      <c r="B149" s="201"/>
      <c r="C149" s="202"/>
      <c r="D149" s="203" t="s">
        <v>173</v>
      </c>
      <c r="E149" s="204" t="s">
        <v>1</v>
      </c>
      <c r="F149" s="205" t="s">
        <v>703</v>
      </c>
      <c r="G149" s="202"/>
      <c r="H149" s="206">
        <v>16.8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173</v>
      </c>
      <c r="AU149" s="212" t="s">
        <v>84</v>
      </c>
      <c r="AV149" s="13" t="s">
        <v>84</v>
      </c>
      <c r="AW149" s="13" t="s">
        <v>31</v>
      </c>
      <c r="AX149" s="13" t="s">
        <v>82</v>
      </c>
      <c r="AY149" s="212" t="s">
        <v>130</v>
      </c>
    </row>
    <row r="150" spans="2:51" s="13" customFormat="1" ht="12">
      <c r="B150" s="201"/>
      <c r="C150" s="202"/>
      <c r="D150" s="203" t="s">
        <v>173</v>
      </c>
      <c r="E150" s="202"/>
      <c r="F150" s="205" t="s">
        <v>704</v>
      </c>
      <c r="G150" s="202"/>
      <c r="H150" s="206">
        <v>336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173</v>
      </c>
      <c r="AU150" s="212" t="s">
        <v>84</v>
      </c>
      <c r="AV150" s="13" t="s">
        <v>84</v>
      </c>
      <c r="AW150" s="13" t="s">
        <v>4</v>
      </c>
      <c r="AX150" s="13" t="s">
        <v>82</v>
      </c>
      <c r="AY150" s="212" t="s">
        <v>130</v>
      </c>
    </row>
    <row r="151" spans="1:65" s="2" customFormat="1" ht="16.5" customHeight="1">
      <c r="A151" s="34"/>
      <c r="B151" s="35"/>
      <c r="C151" s="187" t="s">
        <v>155</v>
      </c>
      <c r="D151" s="187" t="s">
        <v>133</v>
      </c>
      <c r="E151" s="188" t="s">
        <v>705</v>
      </c>
      <c r="F151" s="189" t="s">
        <v>706</v>
      </c>
      <c r="G151" s="190" t="s">
        <v>707</v>
      </c>
      <c r="H151" s="191">
        <v>63</v>
      </c>
      <c r="I151" s="192">
        <v>114.654</v>
      </c>
      <c r="J151" s="193">
        <f>ROUND(I151*H151,2)</f>
        <v>7223.2</v>
      </c>
      <c r="K151" s="194"/>
      <c r="L151" s="39"/>
      <c r="M151" s="195" t="s">
        <v>1</v>
      </c>
      <c r="N151" s="196" t="s">
        <v>39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146</v>
      </c>
      <c r="AT151" s="199" t="s">
        <v>133</v>
      </c>
      <c r="AU151" s="199" t="s">
        <v>84</v>
      </c>
      <c r="AY151" s="17" t="s">
        <v>130</v>
      </c>
      <c r="BE151" s="200">
        <f>IF(N151="základní",J151,0)</f>
        <v>7223.2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82</v>
      </c>
      <c r="BK151" s="200">
        <f>ROUND(I151*H151,2)</f>
        <v>7223.2</v>
      </c>
      <c r="BL151" s="17" t="s">
        <v>146</v>
      </c>
      <c r="BM151" s="199" t="s">
        <v>708</v>
      </c>
    </row>
    <row r="152" spans="1:65" s="2" customFormat="1" ht="24.2" customHeight="1">
      <c r="A152" s="34"/>
      <c r="B152" s="35"/>
      <c r="C152" s="187" t="s">
        <v>160</v>
      </c>
      <c r="D152" s="187" t="s">
        <v>133</v>
      </c>
      <c r="E152" s="188" t="s">
        <v>709</v>
      </c>
      <c r="F152" s="189" t="s">
        <v>710</v>
      </c>
      <c r="G152" s="190" t="s">
        <v>211</v>
      </c>
      <c r="H152" s="191">
        <v>16.8</v>
      </c>
      <c r="I152" s="192">
        <v>416.06399999999996</v>
      </c>
      <c r="J152" s="193">
        <f>ROUND(I152*H152,2)</f>
        <v>6989.88</v>
      </c>
      <c r="K152" s="194"/>
      <c r="L152" s="39"/>
      <c r="M152" s="195" t="s">
        <v>1</v>
      </c>
      <c r="N152" s="196" t="s">
        <v>39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146</v>
      </c>
      <c r="AT152" s="199" t="s">
        <v>133</v>
      </c>
      <c r="AU152" s="199" t="s">
        <v>84</v>
      </c>
      <c r="AY152" s="17" t="s">
        <v>130</v>
      </c>
      <c r="BE152" s="200">
        <f>IF(N152="základní",J152,0)</f>
        <v>6989.88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82</v>
      </c>
      <c r="BK152" s="200">
        <f>ROUND(I152*H152,2)</f>
        <v>6989.88</v>
      </c>
      <c r="BL152" s="17" t="s">
        <v>146</v>
      </c>
      <c r="BM152" s="199" t="s">
        <v>711</v>
      </c>
    </row>
    <row r="153" spans="1:65" s="2" customFormat="1" ht="24.2" customHeight="1">
      <c r="A153" s="34"/>
      <c r="B153" s="35"/>
      <c r="C153" s="187" t="s">
        <v>165</v>
      </c>
      <c r="D153" s="187" t="s">
        <v>133</v>
      </c>
      <c r="E153" s="188" t="s">
        <v>712</v>
      </c>
      <c r="F153" s="189" t="s">
        <v>713</v>
      </c>
      <c r="G153" s="190" t="s">
        <v>686</v>
      </c>
      <c r="H153" s="191">
        <v>3.581</v>
      </c>
      <c r="I153" s="192">
        <v>748.206</v>
      </c>
      <c r="J153" s="193">
        <f>ROUND(I153*H153,2)</f>
        <v>2679.33</v>
      </c>
      <c r="K153" s="194"/>
      <c r="L153" s="39"/>
      <c r="M153" s="195" t="s">
        <v>1</v>
      </c>
      <c r="N153" s="196" t="s">
        <v>39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146</v>
      </c>
      <c r="AT153" s="199" t="s">
        <v>133</v>
      </c>
      <c r="AU153" s="199" t="s">
        <v>84</v>
      </c>
      <c r="AY153" s="17" t="s">
        <v>130</v>
      </c>
      <c r="BE153" s="200">
        <f>IF(N153="základní",J153,0)</f>
        <v>2679.33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82</v>
      </c>
      <c r="BK153" s="200">
        <f>ROUND(I153*H153,2)</f>
        <v>2679.33</v>
      </c>
      <c r="BL153" s="17" t="s">
        <v>146</v>
      </c>
      <c r="BM153" s="199" t="s">
        <v>714</v>
      </c>
    </row>
    <row r="154" spans="2:51" s="14" customFormat="1" ht="12">
      <c r="B154" s="230"/>
      <c r="C154" s="231"/>
      <c r="D154" s="203" t="s">
        <v>173</v>
      </c>
      <c r="E154" s="232" t="s">
        <v>1</v>
      </c>
      <c r="F154" s="233" t="s">
        <v>692</v>
      </c>
      <c r="G154" s="231"/>
      <c r="H154" s="232" t="s">
        <v>1</v>
      </c>
      <c r="I154" s="234"/>
      <c r="J154" s="231"/>
      <c r="K154" s="231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173</v>
      </c>
      <c r="AU154" s="239" t="s">
        <v>84</v>
      </c>
      <c r="AV154" s="14" t="s">
        <v>82</v>
      </c>
      <c r="AW154" s="14" t="s">
        <v>31</v>
      </c>
      <c r="AX154" s="14" t="s">
        <v>74</v>
      </c>
      <c r="AY154" s="239" t="s">
        <v>130</v>
      </c>
    </row>
    <row r="155" spans="2:51" s="13" customFormat="1" ht="12">
      <c r="B155" s="201"/>
      <c r="C155" s="202"/>
      <c r="D155" s="203" t="s">
        <v>173</v>
      </c>
      <c r="E155" s="204" t="s">
        <v>1</v>
      </c>
      <c r="F155" s="205" t="s">
        <v>715</v>
      </c>
      <c r="G155" s="202"/>
      <c r="H155" s="206">
        <v>3.6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173</v>
      </c>
      <c r="AU155" s="212" t="s">
        <v>84</v>
      </c>
      <c r="AV155" s="13" t="s">
        <v>84</v>
      </c>
      <c r="AW155" s="13" t="s">
        <v>31</v>
      </c>
      <c r="AX155" s="13" t="s">
        <v>74</v>
      </c>
      <c r="AY155" s="212" t="s">
        <v>130</v>
      </c>
    </row>
    <row r="156" spans="2:51" s="13" customFormat="1" ht="12">
      <c r="B156" s="201"/>
      <c r="C156" s="202"/>
      <c r="D156" s="203" t="s">
        <v>173</v>
      </c>
      <c r="E156" s="204" t="s">
        <v>1</v>
      </c>
      <c r="F156" s="205" t="s">
        <v>716</v>
      </c>
      <c r="G156" s="202"/>
      <c r="H156" s="206">
        <v>-0.019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173</v>
      </c>
      <c r="AU156" s="212" t="s">
        <v>84</v>
      </c>
      <c r="AV156" s="13" t="s">
        <v>84</v>
      </c>
      <c r="AW156" s="13" t="s">
        <v>31</v>
      </c>
      <c r="AX156" s="13" t="s">
        <v>74</v>
      </c>
      <c r="AY156" s="212" t="s">
        <v>130</v>
      </c>
    </row>
    <row r="157" spans="2:51" s="15" customFormat="1" ht="12">
      <c r="B157" s="240"/>
      <c r="C157" s="241"/>
      <c r="D157" s="203" t="s">
        <v>173</v>
      </c>
      <c r="E157" s="242" t="s">
        <v>1</v>
      </c>
      <c r="F157" s="243" t="s">
        <v>717</v>
      </c>
      <c r="G157" s="241"/>
      <c r="H157" s="244">
        <v>3.581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173</v>
      </c>
      <c r="AU157" s="250" t="s">
        <v>84</v>
      </c>
      <c r="AV157" s="15" t="s">
        <v>146</v>
      </c>
      <c r="AW157" s="15" t="s">
        <v>31</v>
      </c>
      <c r="AX157" s="15" t="s">
        <v>82</v>
      </c>
      <c r="AY157" s="250" t="s">
        <v>130</v>
      </c>
    </row>
    <row r="158" spans="1:65" s="2" customFormat="1" ht="16.5" customHeight="1">
      <c r="A158" s="34"/>
      <c r="B158" s="35"/>
      <c r="C158" s="213" t="s">
        <v>169</v>
      </c>
      <c r="D158" s="213" t="s">
        <v>193</v>
      </c>
      <c r="E158" s="214" t="s">
        <v>718</v>
      </c>
      <c r="F158" s="215" t="s">
        <v>719</v>
      </c>
      <c r="G158" s="216" t="s">
        <v>211</v>
      </c>
      <c r="H158" s="217">
        <v>7.162</v>
      </c>
      <c r="I158" s="218">
        <v>460.97999999999996</v>
      </c>
      <c r="J158" s="219">
        <f>ROUND(I158*H158,2)</f>
        <v>3301.54</v>
      </c>
      <c r="K158" s="220"/>
      <c r="L158" s="221"/>
      <c r="M158" s="222" t="s">
        <v>1</v>
      </c>
      <c r="N158" s="223" t="s">
        <v>39</v>
      </c>
      <c r="O158" s="71"/>
      <c r="P158" s="197">
        <f>O158*H158</f>
        <v>0</v>
      </c>
      <c r="Q158" s="197">
        <v>1</v>
      </c>
      <c r="R158" s="197">
        <f>Q158*H158</f>
        <v>7.162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165</v>
      </c>
      <c r="AT158" s="199" t="s">
        <v>193</v>
      </c>
      <c r="AU158" s="199" t="s">
        <v>84</v>
      </c>
      <c r="AY158" s="17" t="s">
        <v>130</v>
      </c>
      <c r="BE158" s="200">
        <f>IF(N158="základní",J158,0)</f>
        <v>3301.54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82</v>
      </c>
      <c r="BK158" s="200">
        <f>ROUND(I158*H158,2)</f>
        <v>3301.54</v>
      </c>
      <c r="BL158" s="17" t="s">
        <v>146</v>
      </c>
      <c r="BM158" s="199" t="s">
        <v>720</v>
      </c>
    </row>
    <row r="159" spans="2:51" s="13" customFormat="1" ht="12">
      <c r="B159" s="201"/>
      <c r="C159" s="202"/>
      <c r="D159" s="203" t="s">
        <v>173</v>
      </c>
      <c r="E159" s="202"/>
      <c r="F159" s="205" t="s">
        <v>721</v>
      </c>
      <c r="G159" s="202"/>
      <c r="H159" s="206">
        <v>7.162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173</v>
      </c>
      <c r="AU159" s="212" t="s">
        <v>84</v>
      </c>
      <c r="AV159" s="13" t="s">
        <v>84</v>
      </c>
      <c r="AW159" s="13" t="s">
        <v>4</v>
      </c>
      <c r="AX159" s="13" t="s">
        <v>82</v>
      </c>
      <c r="AY159" s="212" t="s">
        <v>130</v>
      </c>
    </row>
    <row r="160" spans="2:63" s="12" customFormat="1" ht="22.9" customHeight="1">
      <c r="B160" s="171"/>
      <c r="C160" s="172"/>
      <c r="D160" s="173" t="s">
        <v>73</v>
      </c>
      <c r="E160" s="185" t="s">
        <v>84</v>
      </c>
      <c r="F160" s="185" t="s">
        <v>722</v>
      </c>
      <c r="G160" s="172"/>
      <c r="H160" s="172"/>
      <c r="I160" s="175"/>
      <c r="J160" s="186">
        <f>BK160</f>
        <v>77608.86000000002</v>
      </c>
      <c r="K160" s="172"/>
      <c r="L160" s="177"/>
      <c r="M160" s="178"/>
      <c r="N160" s="179"/>
      <c r="O160" s="179"/>
      <c r="P160" s="180">
        <f>SUM(P161:P169)</f>
        <v>0</v>
      </c>
      <c r="Q160" s="179"/>
      <c r="R160" s="180">
        <f>SUM(R161:R169)</f>
        <v>0.44586972999999996</v>
      </c>
      <c r="S160" s="179"/>
      <c r="T160" s="181">
        <f>SUM(T161:T169)</f>
        <v>0</v>
      </c>
      <c r="AR160" s="182" t="s">
        <v>82</v>
      </c>
      <c r="AT160" s="183" t="s">
        <v>73</v>
      </c>
      <c r="AU160" s="183" t="s">
        <v>82</v>
      </c>
      <c r="AY160" s="182" t="s">
        <v>130</v>
      </c>
      <c r="BK160" s="184">
        <f>SUM(BK161:BK169)</f>
        <v>77608.86000000002</v>
      </c>
    </row>
    <row r="161" spans="1:65" s="2" customFormat="1" ht="16.5" customHeight="1">
      <c r="A161" s="34"/>
      <c r="B161" s="35"/>
      <c r="C161" s="187" t="s">
        <v>175</v>
      </c>
      <c r="D161" s="187" t="s">
        <v>133</v>
      </c>
      <c r="E161" s="188" t="s">
        <v>723</v>
      </c>
      <c r="F161" s="189" t="s">
        <v>724</v>
      </c>
      <c r="G161" s="190" t="s">
        <v>707</v>
      </c>
      <c r="H161" s="191">
        <v>73</v>
      </c>
      <c r="I161" s="192">
        <v>31.913999999999998</v>
      </c>
      <c r="J161" s="193">
        <f>ROUND(I161*H161,2)</f>
        <v>2329.72</v>
      </c>
      <c r="K161" s="194"/>
      <c r="L161" s="39"/>
      <c r="M161" s="195" t="s">
        <v>1</v>
      </c>
      <c r="N161" s="196" t="s">
        <v>39</v>
      </c>
      <c r="O161" s="71"/>
      <c r="P161" s="197">
        <f>O161*H161</f>
        <v>0</v>
      </c>
      <c r="Q161" s="197">
        <v>0.00022</v>
      </c>
      <c r="R161" s="197">
        <f>Q161*H161</f>
        <v>0.01606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146</v>
      </c>
      <c r="AT161" s="199" t="s">
        <v>133</v>
      </c>
      <c r="AU161" s="199" t="s">
        <v>84</v>
      </c>
      <c r="AY161" s="17" t="s">
        <v>130</v>
      </c>
      <c r="BE161" s="200">
        <f>IF(N161="základní",J161,0)</f>
        <v>2329.72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82</v>
      </c>
      <c r="BK161" s="200">
        <f>ROUND(I161*H161,2)</f>
        <v>2329.72</v>
      </c>
      <c r="BL161" s="17" t="s">
        <v>146</v>
      </c>
      <c r="BM161" s="199" t="s">
        <v>725</v>
      </c>
    </row>
    <row r="162" spans="1:65" s="2" customFormat="1" ht="16.5" customHeight="1">
      <c r="A162" s="34"/>
      <c r="B162" s="35"/>
      <c r="C162" s="213" t="s">
        <v>179</v>
      </c>
      <c r="D162" s="213" t="s">
        <v>193</v>
      </c>
      <c r="E162" s="214" t="s">
        <v>726</v>
      </c>
      <c r="F162" s="215" t="s">
        <v>727</v>
      </c>
      <c r="G162" s="216" t="s">
        <v>707</v>
      </c>
      <c r="H162" s="217">
        <v>86.469</v>
      </c>
      <c r="I162" s="218">
        <v>24.822</v>
      </c>
      <c r="J162" s="219">
        <f>ROUND(I162*H162,2)</f>
        <v>2146.33</v>
      </c>
      <c r="K162" s="220"/>
      <c r="L162" s="221"/>
      <c r="M162" s="222" t="s">
        <v>1</v>
      </c>
      <c r="N162" s="223" t="s">
        <v>39</v>
      </c>
      <c r="O162" s="71"/>
      <c r="P162" s="197">
        <f>O162*H162</f>
        <v>0</v>
      </c>
      <c r="Q162" s="197">
        <v>0.00015</v>
      </c>
      <c r="R162" s="197">
        <f>Q162*H162</f>
        <v>0.012970349999999999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165</v>
      </c>
      <c r="AT162" s="199" t="s">
        <v>193</v>
      </c>
      <c r="AU162" s="199" t="s">
        <v>84</v>
      </c>
      <c r="AY162" s="17" t="s">
        <v>130</v>
      </c>
      <c r="BE162" s="200">
        <f>IF(N162="základní",J162,0)</f>
        <v>2146.33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82</v>
      </c>
      <c r="BK162" s="200">
        <f>ROUND(I162*H162,2)</f>
        <v>2146.33</v>
      </c>
      <c r="BL162" s="17" t="s">
        <v>146</v>
      </c>
      <c r="BM162" s="199" t="s">
        <v>728</v>
      </c>
    </row>
    <row r="163" spans="2:51" s="13" customFormat="1" ht="12">
      <c r="B163" s="201"/>
      <c r="C163" s="202"/>
      <c r="D163" s="203" t="s">
        <v>173</v>
      </c>
      <c r="E163" s="202"/>
      <c r="F163" s="205" t="s">
        <v>729</v>
      </c>
      <c r="G163" s="202"/>
      <c r="H163" s="206">
        <v>86.469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173</v>
      </c>
      <c r="AU163" s="212" t="s">
        <v>84</v>
      </c>
      <c r="AV163" s="13" t="s">
        <v>84</v>
      </c>
      <c r="AW163" s="13" t="s">
        <v>4</v>
      </c>
      <c r="AX163" s="13" t="s">
        <v>82</v>
      </c>
      <c r="AY163" s="212" t="s">
        <v>130</v>
      </c>
    </row>
    <row r="164" spans="1:65" s="2" customFormat="1" ht="16.5" customHeight="1">
      <c r="A164" s="34"/>
      <c r="B164" s="35"/>
      <c r="C164" s="187" t="s">
        <v>183</v>
      </c>
      <c r="D164" s="187" t="s">
        <v>133</v>
      </c>
      <c r="E164" s="188" t="s">
        <v>730</v>
      </c>
      <c r="F164" s="189" t="s">
        <v>731</v>
      </c>
      <c r="G164" s="190" t="s">
        <v>686</v>
      </c>
      <c r="H164" s="191">
        <v>10.26</v>
      </c>
      <c r="I164" s="192">
        <v>3522.3599999999997</v>
      </c>
      <c r="J164" s="193">
        <f>ROUND(I164*H164,2)</f>
        <v>36139.41</v>
      </c>
      <c r="K164" s="194"/>
      <c r="L164" s="39"/>
      <c r="M164" s="195" t="s">
        <v>1</v>
      </c>
      <c r="N164" s="196" t="s">
        <v>39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146</v>
      </c>
      <c r="AT164" s="199" t="s">
        <v>133</v>
      </c>
      <c r="AU164" s="199" t="s">
        <v>84</v>
      </c>
      <c r="AY164" s="17" t="s">
        <v>130</v>
      </c>
      <c r="BE164" s="200">
        <f>IF(N164="základní",J164,0)</f>
        <v>36139.41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82</v>
      </c>
      <c r="BK164" s="200">
        <f>ROUND(I164*H164,2)</f>
        <v>36139.41</v>
      </c>
      <c r="BL164" s="17" t="s">
        <v>146</v>
      </c>
      <c r="BM164" s="199" t="s">
        <v>732</v>
      </c>
    </row>
    <row r="165" spans="1:65" s="2" customFormat="1" ht="33" customHeight="1">
      <c r="A165" s="34"/>
      <c r="B165" s="35"/>
      <c r="C165" s="187" t="s">
        <v>188</v>
      </c>
      <c r="D165" s="187" t="s">
        <v>133</v>
      </c>
      <c r="E165" s="188" t="s">
        <v>733</v>
      </c>
      <c r="F165" s="189" t="s">
        <v>734</v>
      </c>
      <c r="G165" s="190" t="s">
        <v>686</v>
      </c>
      <c r="H165" s="191">
        <v>10.26</v>
      </c>
      <c r="I165" s="192">
        <v>1182</v>
      </c>
      <c r="J165" s="193">
        <f>ROUND(I165*H165,2)</f>
        <v>12127.32</v>
      </c>
      <c r="K165" s="194"/>
      <c r="L165" s="39"/>
      <c r="M165" s="195" t="s">
        <v>1</v>
      </c>
      <c r="N165" s="196" t="s">
        <v>39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146</v>
      </c>
      <c r="AT165" s="199" t="s">
        <v>133</v>
      </c>
      <c r="AU165" s="199" t="s">
        <v>84</v>
      </c>
      <c r="AY165" s="17" t="s">
        <v>130</v>
      </c>
      <c r="BE165" s="200">
        <f>IF(N165="základní",J165,0)</f>
        <v>12127.32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12127.32</v>
      </c>
      <c r="BL165" s="17" t="s">
        <v>146</v>
      </c>
      <c r="BM165" s="199" t="s">
        <v>735</v>
      </c>
    </row>
    <row r="166" spans="1:65" s="2" customFormat="1" ht="24.2" customHeight="1">
      <c r="A166" s="34"/>
      <c r="B166" s="35"/>
      <c r="C166" s="187" t="s">
        <v>192</v>
      </c>
      <c r="D166" s="187" t="s">
        <v>133</v>
      </c>
      <c r="E166" s="188" t="s">
        <v>736</v>
      </c>
      <c r="F166" s="189" t="s">
        <v>737</v>
      </c>
      <c r="G166" s="190" t="s">
        <v>211</v>
      </c>
      <c r="H166" s="191">
        <v>0.393</v>
      </c>
      <c r="I166" s="192">
        <v>63272.46</v>
      </c>
      <c r="J166" s="193">
        <f>ROUND(I166*H166,2)</f>
        <v>24866.08</v>
      </c>
      <c r="K166" s="194"/>
      <c r="L166" s="39"/>
      <c r="M166" s="195" t="s">
        <v>1</v>
      </c>
      <c r="N166" s="196" t="s">
        <v>39</v>
      </c>
      <c r="O166" s="71"/>
      <c r="P166" s="197">
        <f>O166*H166</f>
        <v>0</v>
      </c>
      <c r="Q166" s="197">
        <v>1.06066</v>
      </c>
      <c r="R166" s="197">
        <f>Q166*H166</f>
        <v>0.41683938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146</v>
      </c>
      <c r="AT166" s="199" t="s">
        <v>133</v>
      </c>
      <c r="AU166" s="199" t="s">
        <v>84</v>
      </c>
      <c r="AY166" s="17" t="s">
        <v>130</v>
      </c>
      <c r="BE166" s="200">
        <f>IF(N166="základní",J166,0)</f>
        <v>24866.08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82</v>
      </c>
      <c r="BK166" s="200">
        <f>ROUND(I166*H166,2)</f>
        <v>24866.08</v>
      </c>
      <c r="BL166" s="17" t="s">
        <v>146</v>
      </c>
      <c r="BM166" s="199" t="s">
        <v>738</v>
      </c>
    </row>
    <row r="167" spans="2:51" s="13" customFormat="1" ht="12">
      <c r="B167" s="201"/>
      <c r="C167" s="202"/>
      <c r="D167" s="203" t="s">
        <v>173</v>
      </c>
      <c r="E167" s="204" t="s">
        <v>1</v>
      </c>
      <c r="F167" s="205" t="s">
        <v>739</v>
      </c>
      <c r="G167" s="202"/>
      <c r="H167" s="206">
        <v>0.374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173</v>
      </c>
      <c r="AU167" s="212" t="s">
        <v>84</v>
      </c>
      <c r="AV167" s="13" t="s">
        <v>84</v>
      </c>
      <c r="AW167" s="13" t="s">
        <v>31</v>
      </c>
      <c r="AX167" s="13" t="s">
        <v>74</v>
      </c>
      <c r="AY167" s="212" t="s">
        <v>130</v>
      </c>
    </row>
    <row r="168" spans="2:51" s="13" customFormat="1" ht="12">
      <c r="B168" s="201"/>
      <c r="C168" s="202"/>
      <c r="D168" s="203" t="s">
        <v>173</v>
      </c>
      <c r="E168" s="204" t="s">
        <v>1</v>
      </c>
      <c r="F168" s="205" t="s">
        <v>740</v>
      </c>
      <c r="G168" s="202"/>
      <c r="H168" s="206">
        <v>0.019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173</v>
      </c>
      <c r="AU168" s="212" t="s">
        <v>84</v>
      </c>
      <c r="AV168" s="13" t="s">
        <v>84</v>
      </c>
      <c r="AW168" s="13" t="s">
        <v>31</v>
      </c>
      <c r="AX168" s="13" t="s">
        <v>74</v>
      </c>
      <c r="AY168" s="212" t="s">
        <v>130</v>
      </c>
    </row>
    <row r="169" spans="2:51" s="15" customFormat="1" ht="12">
      <c r="B169" s="240"/>
      <c r="C169" s="241"/>
      <c r="D169" s="203" t="s">
        <v>173</v>
      </c>
      <c r="E169" s="242" t="s">
        <v>1</v>
      </c>
      <c r="F169" s="243" t="s">
        <v>717</v>
      </c>
      <c r="G169" s="241"/>
      <c r="H169" s="244">
        <v>0.393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173</v>
      </c>
      <c r="AU169" s="250" t="s">
        <v>84</v>
      </c>
      <c r="AV169" s="15" t="s">
        <v>146</v>
      </c>
      <c r="AW169" s="15" t="s">
        <v>31</v>
      </c>
      <c r="AX169" s="15" t="s">
        <v>82</v>
      </c>
      <c r="AY169" s="250" t="s">
        <v>130</v>
      </c>
    </row>
    <row r="170" spans="2:63" s="12" customFormat="1" ht="22.9" customHeight="1">
      <c r="B170" s="171"/>
      <c r="C170" s="172"/>
      <c r="D170" s="173" t="s">
        <v>73</v>
      </c>
      <c r="E170" s="185" t="s">
        <v>142</v>
      </c>
      <c r="F170" s="185" t="s">
        <v>741</v>
      </c>
      <c r="G170" s="172"/>
      <c r="H170" s="172"/>
      <c r="I170" s="175"/>
      <c r="J170" s="186">
        <f>BK170</f>
        <v>14303.5</v>
      </c>
      <c r="K170" s="172"/>
      <c r="L170" s="177"/>
      <c r="M170" s="178"/>
      <c r="N170" s="179"/>
      <c r="O170" s="179"/>
      <c r="P170" s="180">
        <f>SUM(P171:P175)</f>
        <v>0</v>
      </c>
      <c r="Q170" s="179"/>
      <c r="R170" s="180">
        <f>SUM(R171:R175)</f>
        <v>0.34501761999999997</v>
      </c>
      <c r="S170" s="179"/>
      <c r="T170" s="181">
        <f>SUM(T171:T175)</f>
        <v>0</v>
      </c>
      <c r="AR170" s="182" t="s">
        <v>82</v>
      </c>
      <c r="AT170" s="183" t="s">
        <v>73</v>
      </c>
      <c r="AU170" s="183" t="s">
        <v>82</v>
      </c>
      <c r="AY170" s="182" t="s">
        <v>130</v>
      </c>
      <c r="BK170" s="184">
        <f>SUM(BK171:BK175)</f>
        <v>14303.5</v>
      </c>
    </row>
    <row r="171" spans="1:65" s="2" customFormat="1" ht="24.2" customHeight="1">
      <c r="A171" s="34"/>
      <c r="B171" s="35"/>
      <c r="C171" s="187" t="s">
        <v>8</v>
      </c>
      <c r="D171" s="187" t="s">
        <v>133</v>
      </c>
      <c r="E171" s="188" t="s">
        <v>742</v>
      </c>
      <c r="F171" s="189" t="s">
        <v>743</v>
      </c>
      <c r="G171" s="190" t="s">
        <v>744</v>
      </c>
      <c r="H171" s="191">
        <v>1</v>
      </c>
      <c r="I171" s="192">
        <v>2482.2</v>
      </c>
      <c r="J171" s="193">
        <f>ROUND(I171*H171,2)</f>
        <v>2482.2</v>
      </c>
      <c r="K171" s="194"/>
      <c r="L171" s="39"/>
      <c r="M171" s="195" t="s">
        <v>1</v>
      </c>
      <c r="N171" s="196" t="s">
        <v>39</v>
      </c>
      <c r="O171" s="71"/>
      <c r="P171" s="197">
        <f>O171*H171</f>
        <v>0</v>
      </c>
      <c r="Q171" s="197">
        <v>0.04072</v>
      </c>
      <c r="R171" s="197">
        <f>Q171*H171</f>
        <v>0.04072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146</v>
      </c>
      <c r="AT171" s="199" t="s">
        <v>133</v>
      </c>
      <c r="AU171" s="199" t="s">
        <v>84</v>
      </c>
      <c r="AY171" s="17" t="s">
        <v>130</v>
      </c>
      <c r="BE171" s="200">
        <f>IF(N171="základní",J171,0)</f>
        <v>2482.2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82</v>
      </c>
      <c r="BK171" s="200">
        <f>ROUND(I171*H171,2)</f>
        <v>2482.2</v>
      </c>
      <c r="BL171" s="17" t="s">
        <v>146</v>
      </c>
      <c r="BM171" s="199" t="s">
        <v>745</v>
      </c>
    </row>
    <row r="172" spans="1:65" s="2" customFormat="1" ht="24.2" customHeight="1">
      <c r="A172" s="34"/>
      <c r="B172" s="35"/>
      <c r="C172" s="187" t="s">
        <v>137</v>
      </c>
      <c r="D172" s="187" t="s">
        <v>133</v>
      </c>
      <c r="E172" s="188" t="s">
        <v>746</v>
      </c>
      <c r="F172" s="189" t="s">
        <v>747</v>
      </c>
      <c r="G172" s="190" t="s">
        <v>707</v>
      </c>
      <c r="H172" s="191">
        <v>3.774</v>
      </c>
      <c r="I172" s="192">
        <v>3132.2999999999997</v>
      </c>
      <c r="J172" s="193">
        <f>ROUND(I172*H172,2)</f>
        <v>11821.3</v>
      </c>
      <c r="K172" s="194"/>
      <c r="L172" s="39"/>
      <c r="M172" s="195" t="s">
        <v>1</v>
      </c>
      <c r="N172" s="196" t="s">
        <v>39</v>
      </c>
      <c r="O172" s="71"/>
      <c r="P172" s="197">
        <f>O172*H172</f>
        <v>0</v>
      </c>
      <c r="Q172" s="197">
        <v>0.08063</v>
      </c>
      <c r="R172" s="197">
        <f>Q172*H172</f>
        <v>0.30429762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146</v>
      </c>
      <c r="AT172" s="199" t="s">
        <v>133</v>
      </c>
      <c r="AU172" s="199" t="s">
        <v>84</v>
      </c>
      <c r="AY172" s="17" t="s">
        <v>130</v>
      </c>
      <c r="BE172" s="200">
        <f>IF(N172="základní",J172,0)</f>
        <v>11821.3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82</v>
      </c>
      <c r="BK172" s="200">
        <f>ROUND(I172*H172,2)</f>
        <v>11821.3</v>
      </c>
      <c r="BL172" s="17" t="s">
        <v>146</v>
      </c>
      <c r="BM172" s="199" t="s">
        <v>748</v>
      </c>
    </row>
    <row r="173" spans="2:51" s="13" customFormat="1" ht="12">
      <c r="B173" s="201"/>
      <c r="C173" s="202"/>
      <c r="D173" s="203" t="s">
        <v>173</v>
      </c>
      <c r="E173" s="204" t="s">
        <v>1</v>
      </c>
      <c r="F173" s="205" t="s">
        <v>749</v>
      </c>
      <c r="G173" s="202"/>
      <c r="H173" s="206">
        <v>5.25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173</v>
      </c>
      <c r="AU173" s="212" t="s">
        <v>84</v>
      </c>
      <c r="AV173" s="13" t="s">
        <v>84</v>
      </c>
      <c r="AW173" s="13" t="s">
        <v>31</v>
      </c>
      <c r="AX173" s="13" t="s">
        <v>74</v>
      </c>
      <c r="AY173" s="212" t="s">
        <v>130</v>
      </c>
    </row>
    <row r="174" spans="2:51" s="13" customFormat="1" ht="12">
      <c r="B174" s="201"/>
      <c r="C174" s="202"/>
      <c r="D174" s="203" t="s">
        <v>173</v>
      </c>
      <c r="E174" s="204" t="s">
        <v>1</v>
      </c>
      <c r="F174" s="205" t="s">
        <v>750</v>
      </c>
      <c r="G174" s="202"/>
      <c r="H174" s="206">
        <v>-1.476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173</v>
      </c>
      <c r="AU174" s="212" t="s">
        <v>84</v>
      </c>
      <c r="AV174" s="13" t="s">
        <v>84</v>
      </c>
      <c r="AW174" s="13" t="s">
        <v>31</v>
      </c>
      <c r="AX174" s="13" t="s">
        <v>74</v>
      </c>
      <c r="AY174" s="212" t="s">
        <v>130</v>
      </c>
    </row>
    <row r="175" spans="2:51" s="15" customFormat="1" ht="12">
      <c r="B175" s="240"/>
      <c r="C175" s="241"/>
      <c r="D175" s="203" t="s">
        <v>173</v>
      </c>
      <c r="E175" s="242" t="s">
        <v>1</v>
      </c>
      <c r="F175" s="243" t="s">
        <v>717</v>
      </c>
      <c r="G175" s="241"/>
      <c r="H175" s="244">
        <v>3.774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173</v>
      </c>
      <c r="AU175" s="250" t="s">
        <v>84</v>
      </c>
      <c r="AV175" s="15" t="s">
        <v>146</v>
      </c>
      <c r="AW175" s="15" t="s">
        <v>31</v>
      </c>
      <c r="AX175" s="15" t="s">
        <v>82</v>
      </c>
      <c r="AY175" s="250" t="s">
        <v>130</v>
      </c>
    </row>
    <row r="176" spans="2:63" s="12" customFormat="1" ht="22.9" customHeight="1">
      <c r="B176" s="171"/>
      <c r="C176" s="172"/>
      <c r="D176" s="173" t="s">
        <v>73</v>
      </c>
      <c r="E176" s="185" t="s">
        <v>146</v>
      </c>
      <c r="F176" s="185" t="s">
        <v>751</v>
      </c>
      <c r="G176" s="172"/>
      <c r="H176" s="172"/>
      <c r="I176" s="175"/>
      <c r="J176" s="186">
        <f>BK176</f>
        <v>4111</v>
      </c>
      <c r="K176" s="172"/>
      <c r="L176" s="177"/>
      <c r="M176" s="178"/>
      <c r="N176" s="179"/>
      <c r="O176" s="179"/>
      <c r="P176" s="180">
        <f>SUM(P177:P178)</f>
        <v>0</v>
      </c>
      <c r="Q176" s="179"/>
      <c r="R176" s="180">
        <f>SUM(R177:R178)</f>
        <v>0</v>
      </c>
      <c r="S176" s="179"/>
      <c r="T176" s="181">
        <f>SUM(T177:T178)</f>
        <v>0</v>
      </c>
      <c r="AR176" s="182" t="s">
        <v>82</v>
      </c>
      <c r="AT176" s="183" t="s">
        <v>73</v>
      </c>
      <c r="AU176" s="183" t="s">
        <v>82</v>
      </c>
      <c r="AY176" s="182" t="s">
        <v>130</v>
      </c>
      <c r="BK176" s="184">
        <f>SUM(BK177:BK178)</f>
        <v>4111</v>
      </c>
    </row>
    <row r="177" spans="1:65" s="2" customFormat="1" ht="16.5" customHeight="1">
      <c r="A177" s="34"/>
      <c r="B177" s="35"/>
      <c r="C177" s="187" t="s">
        <v>204</v>
      </c>
      <c r="D177" s="187" t="s">
        <v>133</v>
      </c>
      <c r="E177" s="188" t="s">
        <v>752</v>
      </c>
      <c r="F177" s="189" t="s">
        <v>753</v>
      </c>
      <c r="G177" s="190" t="s">
        <v>686</v>
      </c>
      <c r="H177" s="191">
        <v>2</v>
      </c>
      <c r="I177" s="192">
        <v>2055.498</v>
      </c>
      <c r="J177" s="193">
        <f>ROUND(I177*H177,2)</f>
        <v>4111</v>
      </c>
      <c r="K177" s="194"/>
      <c r="L177" s="39"/>
      <c r="M177" s="195" t="s">
        <v>1</v>
      </c>
      <c r="N177" s="196" t="s">
        <v>39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146</v>
      </c>
      <c r="AT177" s="199" t="s">
        <v>133</v>
      </c>
      <c r="AU177" s="199" t="s">
        <v>84</v>
      </c>
      <c r="AY177" s="17" t="s">
        <v>130</v>
      </c>
      <c r="BE177" s="200">
        <f>IF(N177="základní",J177,0)</f>
        <v>4111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82</v>
      </c>
      <c r="BK177" s="200">
        <f>ROUND(I177*H177,2)</f>
        <v>4111</v>
      </c>
      <c r="BL177" s="17" t="s">
        <v>146</v>
      </c>
      <c r="BM177" s="199" t="s">
        <v>754</v>
      </c>
    </row>
    <row r="178" spans="2:51" s="13" customFormat="1" ht="12">
      <c r="B178" s="201"/>
      <c r="C178" s="202"/>
      <c r="D178" s="203" t="s">
        <v>173</v>
      </c>
      <c r="E178" s="204" t="s">
        <v>1</v>
      </c>
      <c r="F178" s="205" t="s">
        <v>84</v>
      </c>
      <c r="G178" s="202"/>
      <c r="H178" s="206">
        <v>2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173</v>
      </c>
      <c r="AU178" s="212" t="s">
        <v>84</v>
      </c>
      <c r="AV178" s="13" t="s">
        <v>84</v>
      </c>
      <c r="AW178" s="13" t="s">
        <v>31</v>
      </c>
      <c r="AX178" s="13" t="s">
        <v>82</v>
      </c>
      <c r="AY178" s="212" t="s">
        <v>130</v>
      </c>
    </row>
    <row r="179" spans="2:63" s="12" customFormat="1" ht="22.9" customHeight="1">
      <c r="B179" s="171"/>
      <c r="C179" s="172"/>
      <c r="D179" s="173" t="s">
        <v>73</v>
      </c>
      <c r="E179" s="185" t="s">
        <v>155</v>
      </c>
      <c r="F179" s="185" t="s">
        <v>755</v>
      </c>
      <c r="G179" s="172"/>
      <c r="H179" s="172"/>
      <c r="I179" s="175"/>
      <c r="J179" s="186">
        <f>BK179</f>
        <v>128847.31</v>
      </c>
      <c r="K179" s="172"/>
      <c r="L179" s="177"/>
      <c r="M179" s="178"/>
      <c r="N179" s="179"/>
      <c r="O179" s="179"/>
      <c r="P179" s="180">
        <f>P180+SUM(P181:P183)+P194</f>
        <v>0</v>
      </c>
      <c r="Q179" s="179"/>
      <c r="R179" s="180">
        <f>R180+SUM(R181:R183)+R194</f>
        <v>13.929429699999998</v>
      </c>
      <c r="S179" s="179"/>
      <c r="T179" s="181">
        <f>T180+SUM(T181:T183)+T194</f>
        <v>0</v>
      </c>
      <c r="AR179" s="182" t="s">
        <v>82</v>
      </c>
      <c r="AT179" s="183" t="s">
        <v>73</v>
      </c>
      <c r="AU179" s="183" t="s">
        <v>82</v>
      </c>
      <c r="AY179" s="182" t="s">
        <v>130</v>
      </c>
      <c r="BK179" s="184">
        <f>BK180+SUM(BK181:BK183)+BK194</f>
        <v>128847.31</v>
      </c>
    </row>
    <row r="180" spans="1:65" s="2" customFormat="1" ht="24.2" customHeight="1">
      <c r="A180" s="34"/>
      <c r="B180" s="35"/>
      <c r="C180" s="187" t="s">
        <v>208</v>
      </c>
      <c r="D180" s="187" t="s">
        <v>133</v>
      </c>
      <c r="E180" s="188" t="s">
        <v>756</v>
      </c>
      <c r="F180" s="189" t="s">
        <v>757</v>
      </c>
      <c r="G180" s="190" t="s">
        <v>707</v>
      </c>
      <c r="H180" s="191">
        <v>102.86</v>
      </c>
      <c r="I180" s="192">
        <v>251.766</v>
      </c>
      <c r="J180" s="193">
        <f>ROUND(I180*H180,2)</f>
        <v>25896.65</v>
      </c>
      <c r="K180" s="194"/>
      <c r="L180" s="39"/>
      <c r="M180" s="195" t="s">
        <v>1</v>
      </c>
      <c r="N180" s="196" t="s">
        <v>39</v>
      </c>
      <c r="O180" s="71"/>
      <c r="P180" s="197">
        <f>O180*H180</f>
        <v>0</v>
      </c>
      <c r="Q180" s="197">
        <v>0.0262</v>
      </c>
      <c r="R180" s="197">
        <f>Q180*H180</f>
        <v>2.694932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146</v>
      </c>
      <c r="AT180" s="199" t="s">
        <v>133</v>
      </c>
      <c r="AU180" s="199" t="s">
        <v>84</v>
      </c>
      <c r="AY180" s="17" t="s">
        <v>130</v>
      </c>
      <c r="BE180" s="200">
        <f>IF(N180="základní",J180,0)</f>
        <v>25896.65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82</v>
      </c>
      <c r="BK180" s="200">
        <f>ROUND(I180*H180,2)</f>
        <v>25896.65</v>
      </c>
      <c r="BL180" s="17" t="s">
        <v>146</v>
      </c>
      <c r="BM180" s="199" t="s">
        <v>758</v>
      </c>
    </row>
    <row r="181" spans="2:51" s="13" customFormat="1" ht="12">
      <c r="B181" s="201"/>
      <c r="C181" s="202"/>
      <c r="D181" s="203" t="s">
        <v>173</v>
      </c>
      <c r="E181" s="204" t="s">
        <v>1</v>
      </c>
      <c r="F181" s="205" t="s">
        <v>759</v>
      </c>
      <c r="G181" s="202"/>
      <c r="H181" s="206">
        <v>102.86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173</v>
      </c>
      <c r="AU181" s="212" t="s">
        <v>84</v>
      </c>
      <c r="AV181" s="13" t="s">
        <v>84</v>
      </c>
      <c r="AW181" s="13" t="s">
        <v>31</v>
      </c>
      <c r="AX181" s="13" t="s">
        <v>82</v>
      </c>
      <c r="AY181" s="212" t="s">
        <v>130</v>
      </c>
    </row>
    <row r="182" spans="1:65" s="2" customFormat="1" ht="16.5" customHeight="1">
      <c r="A182" s="34"/>
      <c r="B182" s="35"/>
      <c r="C182" s="187" t="s">
        <v>213</v>
      </c>
      <c r="D182" s="187" t="s">
        <v>133</v>
      </c>
      <c r="E182" s="188" t="s">
        <v>760</v>
      </c>
      <c r="F182" s="189" t="s">
        <v>761</v>
      </c>
      <c r="G182" s="190" t="s">
        <v>707</v>
      </c>
      <c r="H182" s="191">
        <v>90</v>
      </c>
      <c r="I182" s="192">
        <v>61.464</v>
      </c>
      <c r="J182" s="193">
        <f>ROUND(I182*H182,2)</f>
        <v>5531.76</v>
      </c>
      <c r="K182" s="194"/>
      <c r="L182" s="39"/>
      <c r="M182" s="195" t="s">
        <v>1</v>
      </c>
      <c r="N182" s="196" t="s">
        <v>39</v>
      </c>
      <c r="O182" s="71"/>
      <c r="P182" s="197">
        <f>O182*H182</f>
        <v>0</v>
      </c>
      <c r="Q182" s="197">
        <v>0.02226</v>
      </c>
      <c r="R182" s="197">
        <f>Q182*H182</f>
        <v>2.0034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146</v>
      </c>
      <c r="AT182" s="199" t="s">
        <v>133</v>
      </c>
      <c r="AU182" s="199" t="s">
        <v>84</v>
      </c>
      <c r="AY182" s="17" t="s">
        <v>130</v>
      </c>
      <c r="BE182" s="200">
        <f>IF(N182="základní",J182,0)</f>
        <v>5531.76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82</v>
      </c>
      <c r="BK182" s="200">
        <f>ROUND(I182*H182,2)</f>
        <v>5531.76</v>
      </c>
      <c r="BL182" s="17" t="s">
        <v>146</v>
      </c>
      <c r="BM182" s="199" t="s">
        <v>762</v>
      </c>
    </row>
    <row r="183" spans="2:63" s="12" customFormat="1" ht="20.85" customHeight="1">
      <c r="B183" s="171"/>
      <c r="C183" s="172"/>
      <c r="D183" s="173" t="s">
        <v>73</v>
      </c>
      <c r="E183" s="185" t="s">
        <v>499</v>
      </c>
      <c r="F183" s="185" t="s">
        <v>763</v>
      </c>
      <c r="G183" s="172"/>
      <c r="H183" s="172"/>
      <c r="I183" s="175"/>
      <c r="J183" s="186">
        <f>BK183</f>
        <v>45391.16</v>
      </c>
      <c r="K183" s="172"/>
      <c r="L183" s="177"/>
      <c r="M183" s="178"/>
      <c r="N183" s="179"/>
      <c r="O183" s="179"/>
      <c r="P183" s="180">
        <f>SUM(P184:P193)</f>
        <v>0</v>
      </c>
      <c r="Q183" s="179"/>
      <c r="R183" s="180">
        <f>SUM(R184:R193)</f>
        <v>0.43644</v>
      </c>
      <c r="S183" s="179"/>
      <c r="T183" s="181">
        <f>SUM(T184:T193)</f>
        <v>0</v>
      </c>
      <c r="AR183" s="182" t="s">
        <v>82</v>
      </c>
      <c r="AT183" s="183" t="s">
        <v>73</v>
      </c>
      <c r="AU183" s="183" t="s">
        <v>84</v>
      </c>
      <c r="AY183" s="182" t="s">
        <v>130</v>
      </c>
      <c r="BK183" s="184">
        <f>SUM(BK184:BK193)</f>
        <v>45391.16</v>
      </c>
    </row>
    <row r="184" spans="1:65" s="2" customFormat="1" ht="24.2" customHeight="1">
      <c r="A184" s="34"/>
      <c r="B184" s="35"/>
      <c r="C184" s="187" t="s">
        <v>217</v>
      </c>
      <c r="D184" s="187" t="s">
        <v>133</v>
      </c>
      <c r="E184" s="188" t="s">
        <v>764</v>
      </c>
      <c r="F184" s="189" t="s">
        <v>765</v>
      </c>
      <c r="G184" s="190" t="s">
        <v>707</v>
      </c>
      <c r="H184" s="191">
        <v>18</v>
      </c>
      <c r="I184" s="192">
        <v>86.286</v>
      </c>
      <c r="J184" s="193">
        <f>ROUND(I184*H184,2)</f>
        <v>1553.15</v>
      </c>
      <c r="K184" s="194"/>
      <c r="L184" s="39"/>
      <c r="M184" s="195" t="s">
        <v>1</v>
      </c>
      <c r="N184" s="196" t="s">
        <v>39</v>
      </c>
      <c r="O184" s="71"/>
      <c r="P184" s="197">
        <f>O184*H184</f>
        <v>0</v>
      </c>
      <c r="Q184" s="197">
        <v>0.00025</v>
      </c>
      <c r="R184" s="197">
        <f>Q184*H184</f>
        <v>0.0045000000000000005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146</v>
      </c>
      <c r="AT184" s="199" t="s">
        <v>133</v>
      </c>
      <c r="AU184" s="199" t="s">
        <v>142</v>
      </c>
      <c r="AY184" s="17" t="s">
        <v>130</v>
      </c>
      <c r="BE184" s="200">
        <f>IF(N184="základní",J184,0)</f>
        <v>1553.15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82</v>
      </c>
      <c r="BK184" s="200">
        <f>ROUND(I184*H184,2)</f>
        <v>1553.15</v>
      </c>
      <c r="BL184" s="17" t="s">
        <v>146</v>
      </c>
      <c r="BM184" s="199" t="s">
        <v>766</v>
      </c>
    </row>
    <row r="185" spans="1:65" s="2" customFormat="1" ht="44.25" customHeight="1">
      <c r="A185" s="34"/>
      <c r="B185" s="35"/>
      <c r="C185" s="187" t="s">
        <v>7</v>
      </c>
      <c r="D185" s="187" t="s">
        <v>133</v>
      </c>
      <c r="E185" s="188" t="s">
        <v>767</v>
      </c>
      <c r="F185" s="189" t="s">
        <v>768</v>
      </c>
      <c r="G185" s="190" t="s">
        <v>707</v>
      </c>
      <c r="H185" s="191">
        <v>18</v>
      </c>
      <c r="I185" s="192">
        <v>221.625</v>
      </c>
      <c r="J185" s="193">
        <f>ROUND(I185*H185,2)</f>
        <v>3989.25</v>
      </c>
      <c r="K185" s="194"/>
      <c r="L185" s="39"/>
      <c r="M185" s="195" t="s">
        <v>1</v>
      </c>
      <c r="N185" s="196" t="s">
        <v>39</v>
      </c>
      <c r="O185" s="71"/>
      <c r="P185" s="197">
        <f>O185*H185</f>
        <v>0</v>
      </c>
      <c r="Q185" s="197">
        <v>0.00852</v>
      </c>
      <c r="R185" s="197">
        <f>Q185*H185</f>
        <v>0.15336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146</v>
      </c>
      <c r="AT185" s="199" t="s">
        <v>133</v>
      </c>
      <c r="AU185" s="199" t="s">
        <v>142</v>
      </c>
      <c r="AY185" s="17" t="s">
        <v>130</v>
      </c>
      <c r="BE185" s="200">
        <f>IF(N185="základní",J185,0)</f>
        <v>3989.25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82</v>
      </c>
      <c r="BK185" s="200">
        <f>ROUND(I185*H185,2)</f>
        <v>3989.25</v>
      </c>
      <c r="BL185" s="17" t="s">
        <v>146</v>
      </c>
      <c r="BM185" s="199" t="s">
        <v>769</v>
      </c>
    </row>
    <row r="186" spans="1:65" s="2" customFormat="1" ht="16.5" customHeight="1">
      <c r="A186" s="34"/>
      <c r="B186" s="35"/>
      <c r="C186" s="213" t="s">
        <v>231</v>
      </c>
      <c r="D186" s="213" t="s">
        <v>193</v>
      </c>
      <c r="E186" s="214" t="s">
        <v>770</v>
      </c>
      <c r="F186" s="215" t="s">
        <v>771</v>
      </c>
      <c r="G186" s="216" t="s">
        <v>707</v>
      </c>
      <c r="H186" s="217">
        <v>37.8</v>
      </c>
      <c r="I186" s="218">
        <v>384.15</v>
      </c>
      <c r="J186" s="219">
        <f>ROUND(I186*H186,2)</f>
        <v>14520.87</v>
      </c>
      <c r="K186" s="220"/>
      <c r="L186" s="221"/>
      <c r="M186" s="222" t="s">
        <v>1</v>
      </c>
      <c r="N186" s="223" t="s">
        <v>39</v>
      </c>
      <c r="O186" s="71"/>
      <c r="P186" s="197">
        <f>O186*H186</f>
        <v>0</v>
      </c>
      <c r="Q186" s="197">
        <v>0.0017</v>
      </c>
      <c r="R186" s="197">
        <f>Q186*H186</f>
        <v>0.06426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165</v>
      </c>
      <c r="AT186" s="199" t="s">
        <v>193</v>
      </c>
      <c r="AU186" s="199" t="s">
        <v>142</v>
      </c>
      <c r="AY186" s="17" t="s">
        <v>130</v>
      </c>
      <c r="BE186" s="200">
        <f>IF(N186="základní",J186,0)</f>
        <v>14520.87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82</v>
      </c>
      <c r="BK186" s="200">
        <f>ROUND(I186*H186,2)</f>
        <v>14520.87</v>
      </c>
      <c r="BL186" s="17" t="s">
        <v>146</v>
      </c>
      <c r="BM186" s="199" t="s">
        <v>772</v>
      </c>
    </row>
    <row r="187" spans="2:51" s="13" customFormat="1" ht="12">
      <c r="B187" s="201"/>
      <c r="C187" s="202"/>
      <c r="D187" s="203" t="s">
        <v>173</v>
      </c>
      <c r="E187" s="204" t="s">
        <v>1</v>
      </c>
      <c r="F187" s="205" t="s">
        <v>773</v>
      </c>
      <c r="G187" s="202"/>
      <c r="H187" s="206">
        <v>36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173</v>
      </c>
      <c r="AU187" s="212" t="s">
        <v>142</v>
      </c>
      <c r="AV187" s="13" t="s">
        <v>84</v>
      </c>
      <c r="AW187" s="13" t="s">
        <v>31</v>
      </c>
      <c r="AX187" s="13" t="s">
        <v>82</v>
      </c>
      <c r="AY187" s="212" t="s">
        <v>130</v>
      </c>
    </row>
    <row r="188" spans="2:51" s="13" customFormat="1" ht="12">
      <c r="B188" s="201"/>
      <c r="C188" s="202"/>
      <c r="D188" s="203" t="s">
        <v>173</v>
      </c>
      <c r="E188" s="202"/>
      <c r="F188" s="205" t="s">
        <v>774</v>
      </c>
      <c r="G188" s="202"/>
      <c r="H188" s="206">
        <v>37.8</v>
      </c>
      <c r="I188" s="207"/>
      <c r="J188" s="202"/>
      <c r="K188" s="202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173</v>
      </c>
      <c r="AU188" s="212" t="s">
        <v>142</v>
      </c>
      <c r="AV188" s="13" t="s">
        <v>84</v>
      </c>
      <c r="AW188" s="13" t="s">
        <v>4</v>
      </c>
      <c r="AX188" s="13" t="s">
        <v>82</v>
      </c>
      <c r="AY188" s="212" t="s">
        <v>130</v>
      </c>
    </row>
    <row r="189" spans="1:65" s="2" customFormat="1" ht="33" customHeight="1">
      <c r="A189" s="34"/>
      <c r="B189" s="35"/>
      <c r="C189" s="187" t="s">
        <v>227</v>
      </c>
      <c r="D189" s="187" t="s">
        <v>133</v>
      </c>
      <c r="E189" s="188" t="s">
        <v>775</v>
      </c>
      <c r="F189" s="189" t="s">
        <v>776</v>
      </c>
      <c r="G189" s="190" t="s">
        <v>707</v>
      </c>
      <c r="H189" s="191">
        <v>18</v>
      </c>
      <c r="I189" s="192">
        <v>217.488</v>
      </c>
      <c r="J189" s="193">
        <f>ROUND(I189*H189,2)</f>
        <v>3914.78</v>
      </c>
      <c r="K189" s="194"/>
      <c r="L189" s="39"/>
      <c r="M189" s="195" t="s">
        <v>1</v>
      </c>
      <c r="N189" s="196" t="s">
        <v>39</v>
      </c>
      <c r="O189" s="71"/>
      <c r="P189" s="197">
        <f>O189*H189</f>
        <v>0</v>
      </c>
      <c r="Q189" s="197">
        <v>0.00614</v>
      </c>
      <c r="R189" s="197">
        <f>Q189*H189</f>
        <v>0.11052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146</v>
      </c>
      <c r="AT189" s="199" t="s">
        <v>133</v>
      </c>
      <c r="AU189" s="199" t="s">
        <v>142</v>
      </c>
      <c r="AY189" s="17" t="s">
        <v>130</v>
      </c>
      <c r="BE189" s="200">
        <f>IF(N189="základní",J189,0)</f>
        <v>3914.78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82</v>
      </c>
      <c r="BK189" s="200">
        <f>ROUND(I189*H189,2)</f>
        <v>3914.78</v>
      </c>
      <c r="BL189" s="17" t="s">
        <v>146</v>
      </c>
      <c r="BM189" s="199" t="s">
        <v>777</v>
      </c>
    </row>
    <row r="190" spans="1:65" s="2" customFormat="1" ht="24.2" customHeight="1">
      <c r="A190" s="34"/>
      <c r="B190" s="35"/>
      <c r="C190" s="187" t="s">
        <v>235</v>
      </c>
      <c r="D190" s="187" t="s">
        <v>133</v>
      </c>
      <c r="E190" s="188" t="s">
        <v>778</v>
      </c>
      <c r="F190" s="189" t="s">
        <v>779</v>
      </c>
      <c r="G190" s="190" t="s">
        <v>707</v>
      </c>
      <c r="H190" s="191">
        <v>18</v>
      </c>
      <c r="I190" s="192">
        <v>699.7439999999999</v>
      </c>
      <c r="J190" s="193">
        <f>ROUND(I190*H190,2)</f>
        <v>12595.39</v>
      </c>
      <c r="K190" s="194"/>
      <c r="L190" s="39"/>
      <c r="M190" s="195" t="s">
        <v>1</v>
      </c>
      <c r="N190" s="196" t="s">
        <v>39</v>
      </c>
      <c r="O190" s="71"/>
      <c r="P190" s="197">
        <f>O190*H190</f>
        <v>0</v>
      </c>
      <c r="Q190" s="197">
        <v>0.00285</v>
      </c>
      <c r="R190" s="197">
        <f>Q190*H190</f>
        <v>0.0513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146</v>
      </c>
      <c r="AT190" s="199" t="s">
        <v>133</v>
      </c>
      <c r="AU190" s="199" t="s">
        <v>142</v>
      </c>
      <c r="AY190" s="17" t="s">
        <v>130</v>
      </c>
      <c r="BE190" s="200">
        <f>IF(N190="základní",J190,0)</f>
        <v>12595.39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82</v>
      </c>
      <c r="BK190" s="200">
        <f>ROUND(I190*H190,2)</f>
        <v>12595.39</v>
      </c>
      <c r="BL190" s="17" t="s">
        <v>146</v>
      </c>
      <c r="BM190" s="199" t="s">
        <v>780</v>
      </c>
    </row>
    <row r="191" spans="1:65" s="2" customFormat="1" ht="24.2" customHeight="1">
      <c r="A191" s="34"/>
      <c r="B191" s="35"/>
      <c r="C191" s="187" t="s">
        <v>241</v>
      </c>
      <c r="D191" s="187" t="s">
        <v>133</v>
      </c>
      <c r="E191" s="188" t="s">
        <v>781</v>
      </c>
      <c r="F191" s="189" t="s">
        <v>782</v>
      </c>
      <c r="G191" s="190" t="s">
        <v>707</v>
      </c>
      <c r="H191" s="191">
        <v>30</v>
      </c>
      <c r="I191" s="192">
        <v>17.73</v>
      </c>
      <c r="J191" s="193">
        <f>ROUND(I191*H191,2)</f>
        <v>531.9</v>
      </c>
      <c r="K191" s="194"/>
      <c r="L191" s="39"/>
      <c r="M191" s="195" t="s">
        <v>1</v>
      </c>
      <c r="N191" s="196" t="s">
        <v>39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146</v>
      </c>
      <c r="AT191" s="199" t="s">
        <v>133</v>
      </c>
      <c r="AU191" s="199" t="s">
        <v>142</v>
      </c>
      <c r="AY191" s="17" t="s">
        <v>130</v>
      </c>
      <c r="BE191" s="200">
        <f>IF(N191="základní",J191,0)</f>
        <v>531.9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82</v>
      </c>
      <c r="BK191" s="200">
        <f>ROUND(I191*H191,2)</f>
        <v>531.9</v>
      </c>
      <c r="BL191" s="17" t="s">
        <v>146</v>
      </c>
      <c r="BM191" s="199" t="s">
        <v>783</v>
      </c>
    </row>
    <row r="192" spans="1:65" s="2" customFormat="1" ht="21.75" customHeight="1">
      <c r="A192" s="34"/>
      <c r="B192" s="35"/>
      <c r="C192" s="187" t="s">
        <v>348</v>
      </c>
      <c r="D192" s="187" t="s">
        <v>133</v>
      </c>
      <c r="E192" s="188" t="s">
        <v>784</v>
      </c>
      <c r="F192" s="189" t="s">
        <v>785</v>
      </c>
      <c r="G192" s="190" t="s">
        <v>186</v>
      </c>
      <c r="H192" s="191">
        <v>1</v>
      </c>
      <c r="I192" s="192">
        <v>3546</v>
      </c>
      <c r="J192" s="193">
        <f>ROUND(I192*H192,2)</f>
        <v>3546</v>
      </c>
      <c r="K192" s="194"/>
      <c r="L192" s="39"/>
      <c r="M192" s="195" t="s">
        <v>1</v>
      </c>
      <c r="N192" s="196" t="s">
        <v>39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146</v>
      </c>
      <c r="AT192" s="199" t="s">
        <v>133</v>
      </c>
      <c r="AU192" s="199" t="s">
        <v>142</v>
      </c>
      <c r="AY192" s="17" t="s">
        <v>130</v>
      </c>
      <c r="BE192" s="200">
        <f>IF(N192="základní",J192,0)</f>
        <v>3546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82</v>
      </c>
      <c r="BK192" s="200">
        <f>ROUND(I192*H192,2)</f>
        <v>3546</v>
      </c>
      <c r="BL192" s="17" t="s">
        <v>146</v>
      </c>
      <c r="BM192" s="199" t="s">
        <v>786</v>
      </c>
    </row>
    <row r="193" spans="1:65" s="2" customFormat="1" ht="16.5" customHeight="1">
      <c r="A193" s="34"/>
      <c r="B193" s="35"/>
      <c r="C193" s="187" t="s">
        <v>352</v>
      </c>
      <c r="D193" s="187" t="s">
        <v>133</v>
      </c>
      <c r="E193" s="188" t="s">
        <v>787</v>
      </c>
      <c r="F193" s="189" t="s">
        <v>788</v>
      </c>
      <c r="G193" s="190" t="s">
        <v>707</v>
      </c>
      <c r="H193" s="191">
        <v>5</v>
      </c>
      <c r="I193" s="192">
        <v>947.9639999999999</v>
      </c>
      <c r="J193" s="193">
        <f>ROUND(I193*H193,2)</f>
        <v>4739.82</v>
      </c>
      <c r="K193" s="194"/>
      <c r="L193" s="39"/>
      <c r="M193" s="195" t="s">
        <v>1</v>
      </c>
      <c r="N193" s="196" t="s">
        <v>39</v>
      </c>
      <c r="O193" s="71"/>
      <c r="P193" s="197">
        <f>O193*H193</f>
        <v>0</v>
      </c>
      <c r="Q193" s="197">
        <v>0.0105</v>
      </c>
      <c r="R193" s="197">
        <f>Q193*H193</f>
        <v>0.052500000000000005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146</v>
      </c>
      <c r="AT193" s="199" t="s">
        <v>133</v>
      </c>
      <c r="AU193" s="199" t="s">
        <v>142</v>
      </c>
      <c r="AY193" s="17" t="s">
        <v>130</v>
      </c>
      <c r="BE193" s="200">
        <f>IF(N193="základní",J193,0)</f>
        <v>4739.82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82</v>
      </c>
      <c r="BK193" s="200">
        <f>ROUND(I193*H193,2)</f>
        <v>4739.82</v>
      </c>
      <c r="BL193" s="17" t="s">
        <v>146</v>
      </c>
      <c r="BM193" s="199" t="s">
        <v>789</v>
      </c>
    </row>
    <row r="194" spans="2:63" s="12" customFormat="1" ht="20.85" customHeight="1">
      <c r="B194" s="171"/>
      <c r="C194" s="172"/>
      <c r="D194" s="173" t="s">
        <v>73</v>
      </c>
      <c r="E194" s="185" t="s">
        <v>505</v>
      </c>
      <c r="F194" s="185" t="s">
        <v>790</v>
      </c>
      <c r="G194" s="172"/>
      <c r="H194" s="172"/>
      <c r="I194" s="175"/>
      <c r="J194" s="186">
        <f>BK194</f>
        <v>52027.74</v>
      </c>
      <c r="K194" s="172"/>
      <c r="L194" s="177"/>
      <c r="M194" s="178"/>
      <c r="N194" s="179"/>
      <c r="O194" s="179"/>
      <c r="P194" s="180">
        <f>SUM(P195:P201)</f>
        <v>0</v>
      </c>
      <c r="Q194" s="179"/>
      <c r="R194" s="180">
        <f>SUM(R195:R201)</f>
        <v>8.794657699999998</v>
      </c>
      <c r="S194" s="179"/>
      <c r="T194" s="181">
        <f>SUM(T195:T201)</f>
        <v>0</v>
      </c>
      <c r="AR194" s="182" t="s">
        <v>82</v>
      </c>
      <c r="AT194" s="183" t="s">
        <v>73</v>
      </c>
      <c r="AU194" s="183" t="s">
        <v>84</v>
      </c>
      <c r="AY194" s="182" t="s">
        <v>130</v>
      </c>
      <c r="BK194" s="184">
        <f>SUM(BK195:BK201)</f>
        <v>52027.74</v>
      </c>
    </row>
    <row r="195" spans="1:65" s="2" customFormat="1" ht="16.5" customHeight="1">
      <c r="A195" s="34"/>
      <c r="B195" s="35"/>
      <c r="C195" s="187" t="s">
        <v>356</v>
      </c>
      <c r="D195" s="187" t="s">
        <v>133</v>
      </c>
      <c r="E195" s="188" t="s">
        <v>791</v>
      </c>
      <c r="F195" s="189" t="s">
        <v>792</v>
      </c>
      <c r="G195" s="190" t="s">
        <v>707</v>
      </c>
      <c r="H195" s="191">
        <v>63</v>
      </c>
      <c r="I195" s="192">
        <v>232.85399999999998</v>
      </c>
      <c r="J195" s="193">
        <f>ROUND(I195*H195,2)</f>
        <v>14669.8</v>
      </c>
      <c r="K195" s="194"/>
      <c r="L195" s="39"/>
      <c r="M195" s="195" t="s">
        <v>1</v>
      </c>
      <c r="N195" s="196" t="s">
        <v>39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146</v>
      </c>
      <c r="AT195" s="199" t="s">
        <v>133</v>
      </c>
      <c r="AU195" s="199" t="s">
        <v>142</v>
      </c>
      <c r="AY195" s="17" t="s">
        <v>130</v>
      </c>
      <c r="BE195" s="200">
        <f>IF(N195="základní",J195,0)</f>
        <v>14669.8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82</v>
      </c>
      <c r="BK195" s="200">
        <f>ROUND(I195*H195,2)</f>
        <v>14669.8</v>
      </c>
      <c r="BL195" s="17" t="s">
        <v>146</v>
      </c>
      <c r="BM195" s="199" t="s">
        <v>793</v>
      </c>
    </row>
    <row r="196" spans="2:51" s="13" customFormat="1" ht="12">
      <c r="B196" s="201"/>
      <c r="C196" s="202"/>
      <c r="D196" s="203" t="s">
        <v>173</v>
      </c>
      <c r="E196" s="204" t="s">
        <v>1</v>
      </c>
      <c r="F196" s="205" t="s">
        <v>505</v>
      </c>
      <c r="G196" s="202"/>
      <c r="H196" s="206">
        <v>63</v>
      </c>
      <c r="I196" s="207"/>
      <c r="J196" s="202"/>
      <c r="K196" s="202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173</v>
      </c>
      <c r="AU196" s="212" t="s">
        <v>142</v>
      </c>
      <c r="AV196" s="13" t="s">
        <v>84</v>
      </c>
      <c r="AW196" s="13" t="s">
        <v>31</v>
      </c>
      <c r="AX196" s="13" t="s">
        <v>82</v>
      </c>
      <c r="AY196" s="212" t="s">
        <v>130</v>
      </c>
    </row>
    <row r="197" spans="1:65" s="2" customFormat="1" ht="24.2" customHeight="1">
      <c r="A197" s="34"/>
      <c r="B197" s="35"/>
      <c r="C197" s="187" t="s">
        <v>360</v>
      </c>
      <c r="D197" s="187" t="s">
        <v>133</v>
      </c>
      <c r="E197" s="188" t="s">
        <v>794</v>
      </c>
      <c r="F197" s="189" t="s">
        <v>795</v>
      </c>
      <c r="G197" s="190" t="s">
        <v>686</v>
      </c>
      <c r="H197" s="191">
        <v>3.78</v>
      </c>
      <c r="I197" s="192">
        <v>4804.83</v>
      </c>
      <c r="J197" s="193">
        <f>ROUND(I197*H197,2)</f>
        <v>18162.26</v>
      </c>
      <c r="K197" s="194"/>
      <c r="L197" s="39"/>
      <c r="M197" s="195" t="s">
        <v>1</v>
      </c>
      <c r="N197" s="196" t="s">
        <v>39</v>
      </c>
      <c r="O197" s="71"/>
      <c r="P197" s="197">
        <f>O197*H197</f>
        <v>0</v>
      </c>
      <c r="Q197" s="197">
        <v>2.25634</v>
      </c>
      <c r="R197" s="197">
        <f>Q197*H197</f>
        <v>8.528965199999998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146</v>
      </c>
      <c r="AT197" s="199" t="s">
        <v>133</v>
      </c>
      <c r="AU197" s="199" t="s">
        <v>142</v>
      </c>
      <c r="AY197" s="17" t="s">
        <v>130</v>
      </c>
      <c r="BE197" s="200">
        <f>IF(N197="základní",J197,0)</f>
        <v>18162.26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82</v>
      </c>
      <c r="BK197" s="200">
        <f>ROUND(I197*H197,2)</f>
        <v>18162.26</v>
      </c>
      <c r="BL197" s="17" t="s">
        <v>146</v>
      </c>
      <c r="BM197" s="199" t="s">
        <v>796</v>
      </c>
    </row>
    <row r="198" spans="2:51" s="13" customFormat="1" ht="12">
      <c r="B198" s="201"/>
      <c r="C198" s="202"/>
      <c r="D198" s="203" t="s">
        <v>173</v>
      </c>
      <c r="E198" s="204" t="s">
        <v>1</v>
      </c>
      <c r="F198" s="205" t="s">
        <v>797</v>
      </c>
      <c r="G198" s="202"/>
      <c r="H198" s="206">
        <v>3.78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173</v>
      </c>
      <c r="AU198" s="212" t="s">
        <v>142</v>
      </c>
      <c r="AV198" s="13" t="s">
        <v>84</v>
      </c>
      <c r="AW198" s="13" t="s">
        <v>31</v>
      </c>
      <c r="AX198" s="13" t="s">
        <v>82</v>
      </c>
      <c r="AY198" s="212" t="s">
        <v>130</v>
      </c>
    </row>
    <row r="199" spans="1:65" s="2" customFormat="1" ht="24.2" customHeight="1">
      <c r="A199" s="34"/>
      <c r="B199" s="35"/>
      <c r="C199" s="187" t="s">
        <v>364</v>
      </c>
      <c r="D199" s="187" t="s">
        <v>133</v>
      </c>
      <c r="E199" s="188" t="s">
        <v>798</v>
      </c>
      <c r="F199" s="189" t="s">
        <v>799</v>
      </c>
      <c r="G199" s="190" t="s">
        <v>211</v>
      </c>
      <c r="H199" s="191">
        <v>0.25</v>
      </c>
      <c r="I199" s="192">
        <v>63378.84</v>
      </c>
      <c r="J199" s="193">
        <f>ROUND(I199*H199,2)</f>
        <v>15844.71</v>
      </c>
      <c r="K199" s="194"/>
      <c r="L199" s="39"/>
      <c r="M199" s="195" t="s">
        <v>1</v>
      </c>
      <c r="N199" s="196" t="s">
        <v>39</v>
      </c>
      <c r="O199" s="71"/>
      <c r="P199" s="197">
        <f>O199*H199</f>
        <v>0</v>
      </c>
      <c r="Q199" s="197">
        <v>1.06277</v>
      </c>
      <c r="R199" s="197">
        <f>Q199*H199</f>
        <v>0.2656925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146</v>
      </c>
      <c r="AT199" s="199" t="s">
        <v>133</v>
      </c>
      <c r="AU199" s="199" t="s">
        <v>142</v>
      </c>
      <c r="AY199" s="17" t="s">
        <v>130</v>
      </c>
      <c r="BE199" s="200">
        <f>IF(N199="základní",J199,0)</f>
        <v>15844.71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82</v>
      </c>
      <c r="BK199" s="200">
        <f>ROUND(I199*H199,2)</f>
        <v>15844.71</v>
      </c>
      <c r="BL199" s="17" t="s">
        <v>146</v>
      </c>
      <c r="BM199" s="199" t="s">
        <v>800</v>
      </c>
    </row>
    <row r="200" spans="2:51" s="13" customFormat="1" ht="12">
      <c r="B200" s="201"/>
      <c r="C200" s="202"/>
      <c r="D200" s="203" t="s">
        <v>173</v>
      </c>
      <c r="E200" s="204" t="s">
        <v>1</v>
      </c>
      <c r="F200" s="205" t="s">
        <v>801</v>
      </c>
      <c r="G200" s="202"/>
      <c r="H200" s="206">
        <v>0.25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173</v>
      </c>
      <c r="AU200" s="212" t="s">
        <v>142</v>
      </c>
      <c r="AV200" s="13" t="s">
        <v>84</v>
      </c>
      <c r="AW200" s="13" t="s">
        <v>31</v>
      </c>
      <c r="AX200" s="13" t="s">
        <v>82</v>
      </c>
      <c r="AY200" s="212" t="s">
        <v>130</v>
      </c>
    </row>
    <row r="201" spans="1:65" s="2" customFormat="1" ht="16.5" customHeight="1">
      <c r="A201" s="34"/>
      <c r="B201" s="35"/>
      <c r="C201" s="187" t="s">
        <v>370</v>
      </c>
      <c r="D201" s="187" t="s">
        <v>133</v>
      </c>
      <c r="E201" s="188" t="s">
        <v>802</v>
      </c>
      <c r="F201" s="189" t="s">
        <v>803</v>
      </c>
      <c r="G201" s="190" t="s">
        <v>707</v>
      </c>
      <c r="H201" s="191">
        <v>63</v>
      </c>
      <c r="I201" s="192">
        <v>53.19</v>
      </c>
      <c r="J201" s="193">
        <f>ROUND(I201*H201,2)</f>
        <v>3350.97</v>
      </c>
      <c r="K201" s="194"/>
      <c r="L201" s="39"/>
      <c r="M201" s="195" t="s">
        <v>1</v>
      </c>
      <c r="N201" s="196" t="s">
        <v>39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146</v>
      </c>
      <c r="AT201" s="199" t="s">
        <v>133</v>
      </c>
      <c r="AU201" s="199" t="s">
        <v>142</v>
      </c>
      <c r="AY201" s="17" t="s">
        <v>130</v>
      </c>
      <c r="BE201" s="200">
        <f>IF(N201="základní",J201,0)</f>
        <v>3350.97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82</v>
      </c>
      <c r="BK201" s="200">
        <f>ROUND(I201*H201,2)</f>
        <v>3350.97</v>
      </c>
      <c r="BL201" s="17" t="s">
        <v>146</v>
      </c>
      <c r="BM201" s="199" t="s">
        <v>804</v>
      </c>
    </row>
    <row r="202" spans="2:63" s="12" customFormat="1" ht="22.9" customHeight="1">
      <c r="B202" s="171"/>
      <c r="C202" s="172"/>
      <c r="D202" s="173" t="s">
        <v>73</v>
      </c>
      <c r="E202" s="185" t="s">
        <v>169</v>
      </c>
      <c r="F202" s="185" t="s">
        <v>805</v>
      </c>
      <c r="G202" s="172"/>
      <c r="H202" s="172"/>
      <c r="I202" s="175"/>
      <c r="J202" s="186">
        <f>BK202</f>
        <v>51812.28</v>
      </c>
      <c r="K202" s="172"/>
      <c r="L202" s="177"/>
      <c r="M202" s="178"/>
      <c r="N202" s="179"/>
      <c r="O202" s="179"/>
      <c r="P202" s="180">
        <f>SUM(P203:P213)</f>
        <v>0</v>
      </c>
      <c r="Q202" s="179"/>
      <c r="R202" s="180">
        <f>SUM(R203:R213)</f>
        <v>0</v>
      </c>
      <c r="S202" s="179"/>
      <c r="T202" s="181">
        <f>SUM(T203:T213)</f>
        <v>45.67756</v>
      </c>
      <c r="AR202" s="182" t="s">
        <v>82</v>
      </c>
      <c r="AT202" s="183" t="s">
        <v>73</v>
      </c>
      <c r="AU202" s="183" t="s">
        <v>82</v>
      </c>
      <c r="AY202" s="182" t="s">
        <v>130</v>
      </c>
      <c r="BK202" s="184">
        <f>SUM(BK203:BK213)</f>
        <v>51812.28</v>
      </c>
    </row>
    <row r="203" spans="1:65" s="2" customFormat="1" ht="21.75" customHeight="1">
      <c r="A203" s="34"/>
      <c r="B203" s="35"/>
      <c r="C203" s="187" t="s">
        <v>196</v>
      </c>
      <c r="D203" s="187" t="s">
        <v>133</v>
      </c>
      <c r="E203" s="188" t="s">
        <v>806</v>
      </c>
      <c r="F203" s="189" t="s">
        <v>807</v>
      </c>
      <c r="G203" s="190" t="s">
        <v>686</v>
      </c>
      <c r="H203" s="191">
        <v>18</v>
      </c>
      <c r="I203" s="192">
        <v>1707.99</v>
      </c>
      <c r="J203" s="193">
        <f>ROUND(I203*H203,2)</f>
        <v>30743.82</v>
      </c>
      <c r="K203" s="194"/>
      <c r="L203" s="39"/>
      <c r="M203" s="195" t="s">
        <v>1</v>
      </c>
      <c r="N203" s="196" t="s">
        <v>39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2.2</v>
      </c>
      <c r="T203" s="198">
        <f>S203*H203</f>
        <v>39.6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146</v>
      </c>
      <c r="AT203" s="199" t="s">
        <v>133</v>
      </c>
      <c r="AU203" s="199" t="s">
        <v>84</v>
      </c>
      <c r="AY203" s="17" t="s">
        <v>130</v>
      </c>
      <c r="BE203" s="200">
        <f>IF(N203="základní",J203,0)</f>
        <v>30743.82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82</v>
      </c>
      <c r="BK203" s="200">
        <f>ROUND(I203*H203,2)</f>
        <v>30743.82</v>
      </c>
      <c r="BL203" s="17" t="s">
        <v>146</v>
      </c>
      <c r="BM203" s="199" t="s">
        <v>808</v>
      </c>
    </row>
    <row r="204" spans="2:51" s="13" customFormat="1" ht="12">
      <c r="B204" s="201"/>
      <c r="C204" s="202"/>
      <c r="D204" s="203" t="s">
        <v>173</v>
      </c>
      <c r="E204" s="204" t="s">
        <v>1</v>
      </c>
      <c r="F204" s="205" t="s">
        <v>809</v>
      </c>
      <c r="G204" s="202"/>
      <c r="H204" s="206">
        <v>18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173</v>
      </c>
      <c r="AU204" s="212" t="s">
        <v>84</v>
      </c>
      <c r="AV204" s="13" t="s">
        <v>84</v>
      </c>
      <c r="AW204" s="13" t="s">
        <v>31</v>
      </c>
      <c r="AX204" s="13" t="s">
        <v>82</v>
      </c>
      <c r="AY204" s="212" t="s">
        <v>130</v>
      </c>
    </row>
    <row r="205" spans="1:65" s="2" customFormat="1" ht="33" customHeight="1">
      <c r="A205" s="34"/>
      <c r="B205" s="35"/>
      <c r="C205" s="187" t="s">
        <v>377</v>
      </c>
      <c r="D205" s="187" t="s">
        <v>133</v>
      </c>
      <c r="E205" s="188" t="s">
        <v>810</v>
      </c>
      <c r="F205" s="189" t="s">
        <v>811</v>
      </c>
      <c r="G205" s="190" t="s">
        <v>686</v>
      </c>
      <c r="H205" s="191">
        <v>6</v>
      </c>
      <c r="I205" s="192">
        <v>1726.9019999999998</v>
      </c>
      <c r="J205" s="193">
        <f>ROUND(I205*H205,2)</f>
        <v>10361.41</v>
      </c>
      <c r="K205" s="194"/>
      <c r="L205" s="39"/>
      <c r="M205" s="195" t="s">
        <v>1</v>
      </c>
      <c r="N205" s="196" t="s">
        <v>39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0.029</v>
      </c>
      <c r="T205" s="198">
        <f>S205*H205</f>
        <v>0.17400000000000002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146</v>
      </c>
      <c r="AT205" s="199" t="s">
        <v>133</v>
      </c>
      <c r="AU205" s="199" t="s">
        <v>84</v>
      </c>
      <c r="AY205" s="17" t="s">
        <v>130</v>
      </c>
      <c r="BE205" s="200">
        <f>IF(N205="základní",J205,0)</f>
        <v>10361.41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82</v>
      </c>
      <c r="BK205" s="200">
        <f>ROUND(I205*H205,2)</f>
        <v>10361.41</v>
      </c>
      <c r="BL205" s="17" t="s">
        <v>146</v>
      </c>
      <c r="BM205" s="199" t="s">
        <v>812</v>
      </c>
    </row>
    <row r="206" spans="2:51" s="13" customFormat="1" ht="12">
      <c r="B206" s="201"/>
      <c r="C206" s="202"/>
      <c r="D206" s="203" t="s">
        <v>173</v>
      </c>
      <c r="E206" s="204" t="s">
        <v>1</v>
      </c>
      <c r="F206" s="205" t="s">
        <v>813</v>
      </c>
      <c r="G206" s="202"/>
      <c r="H206" s="206">
        <v>6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173</v>
      </c>
      <c r="AU206" s="212" t="s">
        <v>84</v>
      </c>
      <c r="AV206" s="13" t="s">
        <v>84</v>
      </c>
      <c r="AW206" s="13" t="s">
        <v>31</v>
      </c>
      <c r="AX206" s="13" t="s">
        <v>82</v>
      </c>
      <c r="AY206" s="212" t="s">
        <v>130</v>
      </c>
    </row>
    <row r="207" spans="1:65" s="2" customFormat="1" ht="37.9" customHeight="1">
      <c r="A207" s="34"/>
      <c r="B207" s="35"/>
      <c r="C207" s="187" t="s">
        <v>381</v>
      </c>
      <c r="D207" s="187" t="s">
        <v>133</v>
      </c>
      <c r="E207" s="188" t="s">
        <v>814</v>
      </c>
      <c r="F207" s="189" t="s">
        <v>815</v>
      </c>
      <c r="G207" s="190" t="s">
        <v>707</v>
      </c>
      <c r="H207" s="191">
        <v>18</v>
      </c>
      <c r="I207" s="192">
        <v>169.02599999999998</v>
      </c>
      <c r="J207" s="193">
        <f aca="true" t="shared" si="0" ref="J207:J212">ROUND(I207*H207,2)</f>
        <v>3042.47</v>
      </c>
      <c r="K207" s="194"/>
      <c r="L207" s="39"/>
      <c r="M207" s="195" t="s">
        <v>1</v>
      </c>
      <c r="N207" s="196" t="s">
        <v>39</v>
      </c>
      <c r="O207" s="71"/>
      <c r="P207" s="197">
        <f aca="true" t="shared" si="1" ref="P207:P212">O207*H207</f>
        <v>0</v>
      </c>
      <c r="Q207" s="197">
        <v>0</v>
      </c>
      <c r="R207" s="197">
        <f aca="true" t="shared" si="2" ref="R207:R212">Q207*H207</f>
        <v>0</v>
      </c>
      <c r="S207" s="197">
        <v>0.016</v>
      </c>
      <c r="T207" s="198">
        <f aca="true" t="shared" si="3" ref="T207:T212">S207*H207</f>
        <v>0.28800000000000003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146</v>
      </c>
      <c r="AT207" s="199" t="s">
        <v>133</v>
      </c>
      <c r="AU207" s="199" t="s">
        <v>84</v>
      </c>
      <c r="AY207" s="17" t="s">
        <v>130</v>
      </c>
      <c r="BE207" s="200">
        <f aca="true" t="shared" si="4" ref="BE207:BE212">IF(N207="základní",J207,0)</f>
        <v>3042.47</v>
      </c>
      <c r="BF207" s="200">
        <f aca="true" t="shared" si="5" ref="BF207:BF212">IF(N207="snížená",J207,0)</f>
        <v>0</v>
      </c>
      <c r="BG207" s="200">
        <f aca="true" t="shared" si="6" ref="BG207:BG212">IF(N207="zákl. přenesená",J207,0)</f>
        <v>0</v>
      </c>
      <c r="BH207" s="200">
        <f aca="true" t="shared" si="7" ref="BH207:BH212">IF(N207="sníž. přenesená",J207,0)</f>
        <v>0</v>
      </c>
      <c r="BI207" s="200">
        <f aca="true" t="shared" si="8" ref="BI207:BI212">IF(N207="nulová",J207,0)</f>
        <v>0</v>
      </c>
      <c r="BJ207" s="17" t="s">
        <v>82</v>
      </c>
      <c r="BK207" s="200">
        <f aca="true" t="shared" si="9" ref="BK207:BK212">ROUND(I207*H207,2)</f>
        <v>3042.47</v>
      </c>
      <c r="BL207" s="17" t="s">
        <v>146</v>
      </c>
      <c r="BM207" s="199" t="s">
        <v>816</v>
      </c>
    </row>
    <row r="208" spans="1:65" s="2" customFormat="1" ht="21.75" customHeight="1">
      <c r="A208" s="34"/>
      <c r="B208" s="35"/>
      <c r="C208" s="187" t="s">
        <v>385</v>
      </c>
      <c r="D208" s="187" t="s">
        <v>133</v>
      </c>
      <c r="E208" s="188" t="s">
        <v>817</v>
      </c>
      <c r="F208" s="189" t="s">
        <v>818</v>
      </c>
      <c r="G208" s="190" t="s">
        <v>707</v>
      </c>
      <c r="H208" s="191">
        <v>2</v>
      </c>
      <c r="I208" s="192">
        <v>295.5</v>
      </c>
      <c r="J208" s="193">
        <f t="shared" si="0"/>
        <v>591</v>
      </c>
      <c r="K208" s="194"/>
      <c r="L208" s="39"/>
      <c r="M208" s="195" t="s">
        <v>1</v>
      </c>
      <c r="N208" s="196" t="s">
        <v>39</v>
      </c>
      <c r="O208" s="71"/>
      <c r="P208" s="197">
        <f t="shared" si="1"/>
        <v>0</v>
      </c>
      <c r="Q208" s="197">
        <v>0</v>
      </c>
      <c r="R208" s="197">
        <f t="shared" si="2"/>
        <v>0</v>
      </c>
      <c r="S208" s="197">
        <v>0.066</v>
      </c>
      <c r="T208" s="198">
        <f t="shared" si="3"/>
        <v>0.132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146</v>
      </c>
      <c r="AT208" s="199" t="s">
        <v>133</v>
      </c>
      <c r="AU208" s="199" t="s">
        <v>84</v>
      </c>
      <c r="AY208" s="17" t="s">
        <v>130</v>
      </c>
      <c r="BE208" s="200">
        <f t="shared" si="4"/>
        <v>591</v>
      </c>
      <c r="BF208" s="200">
        <f t="shared" si="5"/>
        <v>0</v>
      </c>
      <c r="BG208" s="200">
        <f t="shared" si="6"/>
        <v>0</v>
      </c>
      <c r="BH208" s="200">
        <f t="shared" si="7"/>
        <v>0</v>
      </c>
      <c r="BI208" s="200">
        <f t="shared" si="8"/>
        <v>0</v>
      </c>
      <c r="BJ208" s="17" t="s">
        <v>82</v>
      </c>
      <c r="BK208" s="200">
        <f t="shared" si="9"/>
        <v>591</v>
      </c>
      <c r="BL208" s="17" t="s">
        <v>146</v>
      </c>
      <c r="BM208" s="199" t="s">
        <v>819</v>
      </c>
    </row>
    <row r="209" spans="1:65" s="2" customFormat="1" ht="24.2" customHeight="1">
      <c r="A209" s="34"/>
      <c r="B209" s="35"/>
      <c r="C209" s="187" t="s">
        <v>389</v>
      </c>
      <c r="D209" s="187" t="s">
        <v>133</v>
      </c>
      <c r="E209" s="188" t="s">
        <v>820</v>
      </c>
      <c r="F209" s="189" t="s">
        <v>821</v>
      </c>
      <c r="G209" s="190" t="s">
        <v>163</v>
      </c>
      <c r="H209" s="191">
        <v>1</v>
      </c>
      <c r="I209" s="192">
        <v>295.5</v>
      </c>
      <c r="J209" s="193">
        <f t="shared" si="0"/>
        <v>295.5</v>
      </c>
      <c r="K209" s="194"/>
      <c r="L209" s="39"/>
      <c r="M209" s="195" t="s">
        <v>1</v>
      </c>
      <c r="N209" s="196" t="s">
        <v>39</v>
      </c>
      <c r="O209" s="71"/>
      <c r="P209" s="197">
        <f t="shared" si="1"/>
        <v>0</v>
      </c>
      <c r="Q209" s="197">
        <v>0</v>
      </c>
      <c r="R209" s="197">
        <f t="shared" si="2"/>
        <v>0</v>
      </c>
      <c r="S209" s="197">
        <v>0.262</v>
      </c>
      <c r="T209" s="198">
        <f t="shared" si="3"/>
        <v>0.262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146</v>
      </c>
      <c r="AT209" s="199" t="s">
        <v>133</v>
      </c>
      <c r="AU209" s="199" t="s">
        <v>84</v>
      </c>
      <c r="AY209" s="17" t="s">
        <v>130</v>
      </c>
      <c r="BE209" s="200">
        <f t="shared" si="4"/>
        <v>295.5</v>
      </c>
      <c r="BF209" s="200">
        <f t="shared" si="5"/>
        <v>0</v>
      </c>
      <c r="BG209" s="200">
        <f t="shared" si="6"/>
        <v>0</v>
      </c>
      <c r="BH209" s="200">
        <f t="shared" si="7"/>
        <v>0</v>
      </c>
      <c r="BI209" s="200">
        <f t="shared" si="8"/>
        <v>0</v>
      </c>
      <c r="BJ209" s="17" t="s">
        <v>82</v>
      </c>
      <c r="BK209" s="200">
        <f t="shared" si="9"/>
        <v>295.5</v>
      </c>
      <c r="BL209" s="17" t="s">
        <v>146</v>
      </c>
      <c r="BM209" s="199" t="s">
        <v>822</v>
      </c>
    </row>
    <row r="210" spans="1:65" s="2" customFormat="1" ht="24.2" customHeight="1">
      <c r="A210" s="34"/>
      <c r="B210" s="35"/>
      <c r="C210" s="187" t="s">
        <v>393</v>
      </c>
      <c r="D210" s="187" t="s">
        <v>133</v>
      </c>
      <c r="E210" s="188" t="s">
        <v>823</v>
      </c>
      <c r="F210" s="189" t="s">
        <v>824</v>
      </c>
      <c r="G210" s="190" t="s">
        <v>163</v>
      </c>
      <c r="H210" s="191">
        <v>1</v>
      </c>
      <c r="I210" s="192">
        <v>531.9</v>
      </c>
      <c r="J210" s="193">
        <f t="shared" si="0"/>
        <v>531.9</v>
      </c>
      <c r="K210" s="194"/>
      <c r="L210" s="39"/>
      <c r="M210" s="195" t="s">
        <v>1</v>
      </c>
      <c r="N210" s="196" t="s">
        <v>39</v>
      </c>
      <c r="O210" s="71"/>
      <c r="P210" s="197">
        <f t="shared" si="1"/>
        <v>0</v>
      </c>
      <c r="Q210" s="197">
        <v>0</v>
      </c>
      <c r="R210" s="197">
        <f t="shared" si="2"/>
        <v>0</v>
      </c>
      <c r="S210" s="197">
        <v>0.262</v>
      </c>
      <c r="T210" s="198">
        <f t="shared" si="3"/>
        <v>0.262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146</v>
      </c>
      <c r="AT210" s="199" t="s">
        <v>133</v>
      </c>
      <c r="AU210" s="199" t="s">
        <v>84</v>
      </c>
      <c r="AY210" s="17" t="s">
        <v>130</v>
      </c>
      <c r="BE210" s="200">
        <f t="shared" si="4"/>
        <v>531.9</v>
      </c>
      <c r="BF210" s="200">
        <f t="shared" si="5"/>
        <v>0</v>
      </c>
      <c r="BG210" s="200">
        <f t="shared" si="6"/>
        <v>0</v>
      </c>
      <c r="BH210" s="200">
        <f t="shared" si="7"/>
        <v>0</v>
      </c>
      <c r="BI210" s="200">
        <f t="shared" si="8"/>
        <v>0</v>
      </c>
      <c r="BJ210" s="17" t="s">
        <v>82</v>
      </c>
      <c r="BK210" s="200">
        <f t="shared" si="9"/>
        <v>531.9</v>
      </c>
      <c r="BL210" s="17" t="s">
        <v>146</v>
      </c>
      <c r="BM210" s="199" t="s">
        <v>825</v>
      </c>
    </row>
    <row r="211" spans="1:65" s="2" customFormat="1" ht="24.2" customHeight="1">
      <c r="A211" s="34"/>
      <c r="B211" s="35"/>
      <c r="C211" s="187" t="s">
        <v>397</v>
      </c>
      <c r="D211" s="187" t="s">
        <v>133</v>
      </c>
      <c r="E211" s="188" t="s">
        <v>826</v>
      </c>
      <c r="F211" s="189" t="s">
        <v>827</v>
      </c>
      <c r="G211" s="190" t="s">
        <v>163</v>
      </c>
      <c r="H211" s="191">
        <v>1</v>
      </c>
      <c r="I211" s="192">
        <v>531.9</v>
      </c>
      <c r="J211" s="193">
        <f t="shared" si="0"/>
        <v>531.9</v>
      </c>
      <c r="K211" s="194"/>
      <c r="L211" s="39"/>
      <c r="M211" s="195" t="s">
        <v>1</v>
      </c>
      <c r="N211" s="196" t="s">
        <v>39</v>
      </c>
      <c r="O211" s="71"/>
      <c r="P211" s="197">
        <f t="shared" si="1"/>
        <v>0</v>
      </c>
      <c r="Q211" s="197">
        <v>0</v>
      </c>
      <c r="R211" s="197">
        <f t="shared" si="2"/>
        <v>0</v>
      </c>
      <c r="S211" s="197">
        <v>0.228</v>
      </c>
      <c r="T211" s="198">
        <f t="shared" si="3"/>
        <v>0.228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146</v>
      </c>
      <c r="AT211" s="199" t="s">
        <v>133</v>
      </c>
      <c r="AU211" s="199" t="s">
        <v>84</v>
      </c>
      <c r="AY211" s="17" t="s">
        <v>130</v>
      </c>
      <c r="BE211" s="200">
        <f t="shared" si="4"/>
        <v>531.9</v>
      </c>
      <c r="BF211" s="200">
        <f t="shared" si="5"/>
        <v>0</v>
      </c>
      <c r="BG211" s="200">
        <f t="shared" si="6"/>
        <v>0</v>
      </c>
      <c r="BH211" s="200">
        <f t="shared" si="7"/>
        <v>0</v>
      </c>
      <c r="BI211" s="200">
        <f t="shared" si="8"/>
        <v>0</v>
      </c>
      <c r="BJ211" s="17" t="s">
        <v>82</v>
      </c>
      <c r="BK211" s="200">
        <f t="shared" si="9"/>
        <v>531.9</v>
      </c>
      <c r="BL211" s="17" t="s">
        <v>146</v>
      </c>
      <c r="BM211" s="199" t="s">
        <v>828</v>
      </c>
    </row>
    <row r="212" spans="1:65" s="2" customFormat="1" ht="24.2" customHeight="1">
      <c r="A212" s="34"/>
      <c r="B212" s="35"/>
      <c r="C212" s="187" t="s">
        <v>401</v>
      </c>
      <c r="D212" s="187" t="s">
        <v>133</v>
      </c>
      <c r="E212" s="188" t="s">
        <v>829</v>
      </c>
      <c r="F212" s="189" t="s">
        <v>830</v>
      </c>
      <c r="G212" s="190" t="s">
        <v>707</v>
      </c>
      <c r="H212" s="191">
        <v>102.86</v>
      </c>
      <c r="I212" s="192">
        <v>55.553999999999995</v>
      </c>
      <c r="J212" s="193">
        <f t="shared" si="0"/>
        <v>5714.28</v>
      </c>
      <c r="K212" s="194"/>
      <c r="L212" s="39"/>
      <c r="M212" s="195" t="s">
        <v>1</v>
      </c>
      <c r="N212" s="196" t="s">
        <v>39</v>
      </c>
      <c r="O212" s="71"/>
      <c r="P212" s="197">
        <f t="shared" si="1"/>
        <v>0</v>
      </c>
      <c r="Q212" s="197">
        <v>0</v>
      </c>
      <c r="R212" s="197">
        <f t="shared" si="2"/>
        <v>0</v>
      </c>
      <c r="S212" s="197">
        <v>0.046</v>
      </c>
      <c r="T212" s="198">
        <f t="shared" si="3"/>
        <v>4.73156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146</v>
      </c>
      <c r="AT212" s="199" t="s">
        <v>133</v>
      </c>
      <c r="AU212" s="199" t="s">
        <v>84</v>
      </c>
      <c r="AY212" s="17" t="s">
        <v>130</v>
      </c>
      <c r="BE212" s="200">
        <f t="shared" si="4"/>
        <v>5714.28</v>
      </c>
      <c r="BF212" s="200">
        <f t="shared" si="5"/>
        <v>0</v>
      </c>
      <c r="BG212" s="200">
        <f t="shared" si="6"/>
        <v>0</v>
      </c>
      <c r="BH212" s="200">
        <f t="shared" si="7"/>
        <v>0</v>
      </c>
      <c r="BI212" s="200">
        <f t="shared" si="8"/>
        <v>0</v>
      </c>
      <c r="BJ212" s="17" t="s">
        <v>82</v>
      </c>
      <c r="BK212" s="200">
        <f t="shared" si="9"/>
        <v>5714.28</v>
      </c>
      <c r="BL212" s="17" t="s">
        <v>146</v>
      </c>
      <c r="BM212" s="199" t="s">
        <v>831</v>
      </c>
    </row>
    <row r="213" spans="2:51" s="13" customFormat="1" ht="12">
      <c r="B213" s="201"/>
      <c r="C213" s="202"/>
      <c r="D213" s="203" t="s">
        <v>173</v>
      </c>
      <c r="E213" s="204" t="s">
        <v>1</v>
      </c>
      <c r="F213" s="205" t="s">
        <v>832</v>
      </c>
      <c r="G213" s="202"/>
      <c r="H213" s="206">
        <v>102.86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173</v>
      </c>
      <c r="AU213" s="212" t="s">
        <v>84</v>
      </c>
      <c r="AV213" s="13" t="s">
        <v>84</v>
      </c>
      <c r="AW213" s="13" t="s">
        <v>31</v>
      </c>
      <c r="AX213" s="13" t="s">
        <v>82</v>
      </c>
      <c r="AY213" s="212" t="s">
        <v>130</v>
      </c>
    </row>
    <row r="214" spans="2:63" s="12" customFormat="1" ht="22.9" customHeight="1">
      <c r="B214" s="171"/>
      <c r="C214" s="172"/>
      <c r="D214" s="173" t="s">
        <v>73</v>
      </c>
      <c r="E214" s="185" t="s">
        <v>833</v>
      </c>
      <c r="F214" s="185" t="s">
        <v>834</v>
      </c>
      <c r="G214" s="172"/>
      <c r="H214" s="172"/>
      <c r="I214" s="175"/>
      <c r="J214" s="186">
        <f>BK214</f>
        <v>79452.86</v>
      </c>
      <c r="K214" s="172"/>
      <c r="L214" s="177"/>
      <c r="M214" s="178"/>
      <c r="N214" s="179"/>
      <c r="O214" s="179"/>
      <c r="P214" s="180">
        <f>SUM(P215:P219)</f>
        <v>0</v>
      </c>
      <c r="Q214" s="179"/>
      <c r="R214" s="180">
        <f>SUM(R215:R219)</f>
        <v>0</v>
      </c>
      <c r="S214" s="179"/>
      <c r="T214" s="181">
        <f>SUM(T215:T219)</f>
        <v>0</v>
      </c>
      <c r="AR214" s="182" t="s">
        <v>82</v>
      </c>
      <c r="AT214" s="183" t="s">
        <v>73</v>
      </c>
      <c r="AU214" s="183" t="s">
        <v>82</v>
      </c>
      <c r="AY214" s="182" t="s">
        <v>130</v>
      </c>
      <c r="BK214" s="184">
        <f>SUM(BK215:BK219)</f>
        <v>79452.86</v>
      </c>
    </row>
    <row r="215" spans="1:65" s="2" customFormat="1" ht="33" customHeight="1">
      <c r="A215" s="34"/>
      <c r="B215" s="35"/>
      <c r="C215" s="187" t="s">
        <v>405</v>
      </c>
      <c r="D215" s="187" t="s">
        <v>133</v>
      </c>
      <c r="E215" s="188" t="s">
        <v>835</v>
      </c>
      <c r="F215" s="189" t="s">
        <v>836</v>
      </c>
      <c r="G215" s="190" t="s">
        <v>211</v>
      </c>
      <c r="H215" s="191">
        <v>45.678</v>
      </c>
      <c r="I215" s="192">
        <v>288.40799999999996</v>
      </c>
      <c r="J215" s="193">
        <f>ROUND(I215*H215,2)</f>
        <v>13173.9</v>
      </c>
      <c r="K215" s="194"/>
      <c r="L215" s="39"/>
      <c r="M215" s="195" t="s">
        <v>1</v>
      </c>
      <c r="N215" s="196" t="s">
        <v>39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146</v>
      </c>
      <c r="AT215" s="199" t="s">
        <v>133</v>
      </c>
      <c r="AU215" s="199" t="s">
        <v>84</v>
      </c>
      <c r="AY215" s="17" t="s">
        <v>130</v>
      </c>
      <c r="BE215" s="200">
        <f>IF(N215="základní",J215,0)</f>
        <v>13173.9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82</v>
      </c>
      <c r="BK215" s="200">
        <f>ROUND(I215*H215,2)</f>
        <v>13173.9</v>
      </c>
      <c r="BL215" s="17" t="s">
        <v>146</v>
      </c>
      <c r="BM215" s="199" t="s">
        <v>837</v>
      </c>
    </row>
    <row r="216" spans="1:65" s="2" customFormat="1" ht="21.75" customHeight="1">
      <c r="A216" s="34"/>
      <c r="B216" s="35"/>
      <c r="C216" s="187" t="s">
        <v>409</v>
      </c>
      <c r="D216" s="187" t="s">
        <v>133</v>
      </c>
      <c r="E216" s="188" t="s">
        <v>838</v>
      </c>
      <c r="F216" s="189" t="s">
        <v>839</v>
      </c>
      <c r="G216" s="190" t="s">
        <v>211</v>
      </c>
      <c r="H216" s="191">
        <v>1324.662</v>
      </c>
      <c r="I216" s="192">
        <v>14.420399999999999</v>
      </c>
      <c r="J216" s="193">
        <f>ROUND(I216*H216,2)</f>
        <v>19102.16</v>
      </c>
      <c r="K216" s="194"/>
      <c r="L216" s="39"/>
      <c r="M216" s="195" t="s">
        <v>1</v>
      </c>
      <c r="N216" s="196" t="s">
        <v>39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146</v>
      </c>
      <c r="AT216" s="199" t="s">
        <v>133</v>
      </c>
      <c r="AU216" s="199" t="s">
        <v>84</v>
      </c>
      <c r="AY216" s="17" t="s">
        <v>130</v>
      </c>
      <c r="BE216" s="200">
        <f>IF(N216="základní",J216,0)</f>
        <v>19102.16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82</v>
      </c>
      <c r="BK216" s="200">
        <f>ROUND(I216*H216,2)</f>
        <v>19102.16</v>
      </c>
      <c r="BL216" s="17" t="s">
        <v>146</v>
      </c>
      <c r="BM216" s="199" t="s">
        <v>840</v>
      </c>
    </row>
    <row r="217" spans="2:51" s="13" customFormat="1" ht="12">
      <c r="B217" s="201"/>
      <c r="C217" s="202"/>
      <c r="D217" s="203" t="s">
        <v>173</v>
      </c>
      <c r="E217" s="202"/>
      <c r="F217" s="205" t="s">
        <v>841</v>
      </c>
      <c r="G217" s="202"/>
      <c r="H217" s="206">
        <v>1324.662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173</v>
      </c>
      <c r="AU217" s="212" t="s">
        <v>84</v>
      </c>
      <c r="AV217" s="13" t="s">
        <v>84</v>
      </c>
      <c r="AW217" s="13" t="s">
        <v>4</v>
      </c>
      <c r="AX217" s="13" t="s">
        <v>82</v>
      </c>
      <c r="AY217" s="212" t="s">
        <v>130</v>
      </c>
    </row>
    <row r="218" spans="1:65" s="2" customFormat="1" ht="16.5" customHeight="1">
      <c r="A218" s="34"/>
      <c r="B218" s="35"/>
      <c r="C218" s="187" t="s">
        <v>415</v>
      </c>
      <c r="D218" s="187" t="s">
        <v>133</v>
      </c>
      <c r="E218" s="188" t="s">
        <v>842</v>
      </c>
      <c r="F218" s="189" t="s">
        <v>843</v>
      </c>
      <c r="G218" s="190" t="s">
        <v>211</v>
      </c>
      <c r="H218" s="191">
        <v>45.678</v>
      </c>
      <c r="I218" s="192">
        <v>205.66799999999998</v>
      </c>
      <c r="J218" s="193">
        <f>ROUND(I218*H218,2)</f>
        <v>9394.5</v>
      </c>
      <c r="K218" s="194"/>
      <c r="L218" s="39"/>
      <c r="M218" s="195" t="s">
        <v>1</v>
      </c>
      <c r="N218" s="196" t="s">
        <v>39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146</v>
      </c>
      <c r="AT218" s="199" t="s">
        <v>133</v>
      </c>
      <c r="AU218" s="199" t="s">
        <v>84</v>
      </c>
      <c r="AY218" s="17" t="s">
        <v>130</v>
      </c>
      <c r="BE218" s="200">
        <f>IF(N218="základní",J218,0)</f>
        <v>9394.5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82</v>
      </c>
      <c r="BK218" s="200">
        <f>ROUND(I218*H218,2)</f>
        <v>9394.5</v>
      </c>
      <c r="BL218" s="17" t="s">
        <v>146</v>
      </c>
      <c r="BM218" s="199" t="s">
        <v>844</v>
      </c>
    </row>
    <row r="219" spans="1:65" s="2" customFormat="1" ht="33" customHeight="1">
      <c r="A219" s="34"/>
      <c r="B219" s="35"/>
      <c r="C219" s="187" t="s">
        <v>419</v>
      </c>
      <c r="D219" s="187" t="s">
        <v>133</v>
      </c>
      <c r="E219" s="188" t="s">
        <v>845</v>
      </c>
      <c r="F219" s="189" t="s">
        <v>846</v>
      </c>
      <c r="G219" s="190" t="s">
        <v>211</v>
      </c>
      <c r="H219" s="191">
        <v>21.671</v>
      </c>
      <c r="I219" s="192">
        <v>1743.4499999999998</v>
      </c>
      <c r="J219" s="193">
        <f>ROUND(I219*H219,2)</f>
        <v>37782.3</v>
      </c>
      <c r="K219" s="194"/>
      <c r="L219" s="39"/>
      <c r="M219" s="195" t="s">
        <v>1</v>
      </c>
      <c r="N219" s="196" t="s">
        <v>39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146</v>
      </c>
      <c r="AT219" s="199" t="s">
        <v>133</v>
      </c>
      <c r="AU219" s="199" t="s">
        <v>84</v>
      </c>
      <c r="AY219" s="17" t="s">
        <v>130</v>
      </c>
      <c r="BE219" s="200">
        <f>IF(N219="základní",J219,0)</f>
        <v>37782.3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82</v>
      </c>
      <c r="BK219" s="200">
        <f>ROUND(I219*H219,2)</f>
        <v>37782.3</v>
      </c>
      <c r="BL219" s="17" t="s">
        <v>146</v>
      </c>
      <c r="BM219" s="199" t="s">
        <v>847</v>
      </c>
    </row>
    <row r="220" spans="2:63" s="12" customFormat="1" ht="25.9" customHeight="1">
      <c r="B220" s="171"/>
      <c r="C220" s="172"/>
      <c r="D220" s="173" t="s">
        <v>73</v>
      </c>
      <c r="E220" s="174" t="s">
        <v>128</v>
      </c>
      <c r="F220" s="174" t="s">
        <v>129</v>
      </c>
      <c r="G220" s="172"/>
      <c r="H220" s="172"/>
      <c r="I220" s="175"/>
      <c r="J220" s="176">
        <f>BK220</f>
        <v>366004.85</v>
      </c>
      <c r="K220" s="172"/>
      <c r="L220" s="177"/>
      <c r="M220" s="178"/>
      <c r="N220" s="179"/>
      <c r="O220" s="179"/>
      <c r="P220" s="180">
        <f>P221+P231+P249+P260+P265+P270+P274+P278+P282+P288</f>
        <v>0</v>
      </c>
      <c r="Q220" s="179"/>
      <c r="R220" s="180">
        <f>R221+R231+R249+R260+R265+R270+R274+R278+R282+R288</f>
        <v>1.4709782599999999</v>
      </c>
      <c r="S220" s="179"/>
      <c r="T220" s="181">
        <f>T221+T231+T249+T260+T265+T270+T274+T278+T282+T288</f>
        <v>0</v>
      </c>
      <c r="AR220" s="182" t="s">
        <v>84</v>
      </c>
      <c r="AT220" s="183" t="s">
        <v>73</v>
      </c>
      <c r="AU220" s="183" t="s">
        <v>74</v>
      </c>
      <c r="AY220" s="182" t="s">
        <v>130</v>
      </c>
      <c r="BK220" s="184">
        <f>BK221+BK231+BK249+BK260+BK265+BK270+BK274+BK278+BK282+BK288</f>
        <v>366004.85</v>
      </c>
    </row>
    <row r="221" spans="2:63" s="12" customFormat="1" ht="22.9" customHeight="1">
      <c r="B221" s="171"/>
      <c r="C221" s="172"/>
      <c r="D221" s="173" t="s">
        <v>73</v>
      </c>
      <c r="E221" s="185" t="s">
        <v>848</v>
      </c>
      <c r="F221" s="185" t="s">
        <v>849</v>
      </c>
      <c r="G221" s="172"/>
      <c r="H221" s="172"/>
      <c r="I221" s="175"/>
      <c r="J221" s="186">
        <f>BK221</f>
        <v>50285.48</v>
      </c>
      <c r="K221" s="172"/>
      <c r="L221" s="177"/>
      <c r="M221" s="178"/>
      <c r="N221" s="179"/>
      <c r="O221" s="179"/>
      <c r="P221" s="180">
        <f>SUM(P222:P230)</f>
        <v>0</v>
      </c>
      <c r="Q221" s="179"/>
      <c r="R221" s="180">
        <f>SUM(R222:R230)</f>
        <v>1.0490096</v>
      </c>
      <c r="S221" s="179"/>
      <c r="T221" s="181">
        <f>SUM(T222:T230)</f>
        <v>0</v>
      </c>
      <c r="AR221" s="182" t="s">
        <v>84</v>
      </c>
      <c r="AT221" s="183" t="s">
        <v>73</v>
      </c>
      <c r="AU221" s="183" t="s">
        <v>82</v>
      </c>
      <c r="AY221" s="182" t="s">
        <v>130</v>
      </c>
      <c r="BK221" s="184">
        <f>SUM(BK222:BK230)</f>
        <v>50285.48</v>
      </c>
    </row>
    <row r="222" spans="1:65" s="2" customFormat="1" ht="21.75" customHeight="1">
      <c r="A222" s="34"/>
      <c r="B222" s="35"/>
      <c r="C222" s="187" t="s">
        <v>423</v>
      </c>
      <c r="D222" s="187" t="s">
        <v>133</v>
      </c>
      <c r="E222" s="188" t="s">
        <v>850</v>
      </c>
      <c r="F222" s="189" t="s">
        <v>851</v>
      </c>
      <c r="G222" s="190" t="s">
        <v>707</v>
      </c>
      <c r="H222" s="191">
        <v>146.85</v>
      </c>
      <c r="I222" s="192">
        <v>140.06699999999998</v>
      </c>
      <c r="J222" s="193">
        <f>ROUND(I222*H222,2)</f>
        <v>20568.84</v>
      </c>
      <c r="K222" s="194"/>
      <c r="L222" s="39"/>
      <c r="M222" s="195" t="s">
        <v>1</v>
      </c>
      <c r="N222" s="196" t="s">
        <v>39</v>
      </c>
      <c r="O222" s="71"/>
      <c r="P222" s="197">
        <f>O222*H222</f>
        <v>0</v>
      </c>
      <c r="Q222" s="197">
        <v>0.0004</v>
      </c>
      <c r="R222" s="197">
        <f>Q222*H222</f>
        <v>0.05874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137</v>
      </c>
      <c r="AT222" s="199" t="s">
        <v>133</v>
      </c>
      <c r="AU222" s="199" t="s">
        <v>84</v>
      </c>
      <c r="AY222" s="17" t="s">
        <v>130</v>
      </c>
      <c r="BE222" s="200">
        <f>IF(N222="základní",J222,0)</f>
        <v>20568.84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82</v>
      </c>
      <c r="BK222" s="200">
        <f>ROUND(I222*H222,2)</f>
        <v>20568.84</v>
      </c>
      <c r="BL222" s="17" t="s">
        <v>137</v>
      </c>
      <c r="BM222" s="199" t="s">
        <v>852</v>
      </c>
    </row>
    <row r="223" spans="2:51" s="13" customFormat="1" ht="12">
      <c r="B223" s="201"/>
      <c r="C223" s="202"/>
      <c r="D223" s="203" t="s">
        <v>173</v>
      </c>
      <c r="E223" s="204" t="s">
        <v>1</v>
      </c>
      <c r="F223" s="205" t="s">
        <v>853</v>
      </c>
      <c r="G223" s="202"/>
      <c r="H223" s="206">
        <v>146.85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173</v>
      </c>
      <c r="AU223" s="212" t="s">
        <v>84</v>
      </c>
      <c r="AV223" s="13" t="s">
        <v>84</v>
      </c>
      <c r="AW223" s="13" t="s">
        <v>31</v>
      </c>
      <c r="AX223" s="13" t="s">
        <v>82</v>
      </c>
      <c r="AY223" s="212" t="s">
        <v>130</v>
      </c>
    </row>
    <row r="224" spans="1:65" s="2" customFormat="1" ht="24.2" customHeight="1">
      <c r="A224" s="34"/>
      <c r="B224" s="35"/>
      <c r="C224" s="213" t="s">
        <v>427</v>
      </c>
      <c r="D224" s="213" t="s">
        <v>193</v>
      </c>
      <c r="E224" s="214" t="s">
        <v>854</v>
      </c>
      <c r="F224" s="215" t="s">
        <v>855</v>
      </c>
      <c r="G224" s="216" t="s">
        <v>707</v>
      </c>
      <c r="H224" s="217">
        <v>179.304</v>
      </c>
      <c r="I224" s="218">
        <v>140.658</v>
      </c>
      <c r="J224" s="219">
        <f>ROUND(I224*H224,2)</f>
        <v>25220.54</v>
      </c>
      <c r="K224" s="220"/>
      <c r="L224" s="221"/>
      <c r="M224" s="222" t="s">
        <v>1</v>
      </c>
      <c r="N224" s="223" t="s">
        <v>39</v>
      </c>
      <c r="O224" s="71"/>
      <c r="P224" s="197">
        <f>O224*H224</f>
        <v>0</v>
      </c>
      <c r="Q224" s="197">
        <v>0.0054</v>
      </c>
      <c r="R224" s="197">
        <f>Q224*H224</f>
        <v>0.9682416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196</v>
      </c>
      <c r="AT224" s="199" t="s">
        <v>193</v>
      </c>
      <c r="AU224" s="199" t="s">
        <v>84</v>
      </c>
      <c r="AY224" s="17" t="s">
        <v>130</v>
      </c>
      <c r="BE224" s="200">
        <f>IF(N224="základní",J224,0)</f>
        <v>25220.54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82</v>
      </c>
      <c r="BK224" s="200">
        <f>ROUND(I224*H224,2)</f>
        <v>25220.54</v>
      </c>
      <c r="BL224" s="17" t="s">
        <v>137</v>
      </c>
      <c r="BM224" s="199" t="s">
        <v>856</v>
      </c>
    </row>
    <row r="225" spans="2:51" s="13" customFormat="1" ht="12">
      <c r="B225" s="201"/>
      <c r="C225" s="202"/>
      <c r="D225" s="203" t="s">
        <v>173</v>
      </c>
      <c r="E225" s="202"/>
      <c r="F225" s="205" t="s">
        <v>857</v>
      </c>
      <c r="G225" s="202"/>
      <c r="H225" s="206">
        <v>179.304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173</v>
      </c>
      <c r="AU225" s="212" t="s">
        <v>84</v>
      </c>
      <c r="AV225" s="13" t="s">
        <v>84</v>
      </c>
      <c r="AW225" s="13" t="s">
        <v>4</v>
      </c>
      <c r="AX225" s="13" t="s">
        <v>82</v>
      </c>
      <c r="AY225" s="212" t="s">
        <v>130</v>
      </c>
    </row>
    <row r="226" spans="1:65" s="2" customFormat="1" ht="16.5" customHeight="1">
      <c r="A226" s="34"/>
      <c r="B226" s="35"/>
      <c r="C226" s="187" t="s">
        <v>431</v>
      </c>
      <c r="D226" s="187" t="s">
        <v>133</v>
      </c>
      <c r="E226" s="188" t="s">
        <v>858</v>
      </c>
      <c r="F226" s="189" t="s">
        <v>859</v>
      </c>
      <c r="G226" s="190" t="s">
        <v>707</v>
      </c>
      <c r="H226" s="191">
        <v>73.425</v>
      </c>
      <c r="I226" s="192">
        <v>32.504999999999995</v>
      </c>
      <c r="J226" s="193">
        <f>ROUND(I226*H226,2)</f>
        <v>2386.68</v>
      </c>
      <c r="K226" s="194"/>
      <c r="L226" s="39"/>
      <c r="M226" s="195" t="s">
        <v>1</v>
      </c>
      <c r="N226" s="196" t="s">
        <v>39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137</v>
      </c>
      <c r="AT226" s="199" t="s">
        <v>133</v>
      </c>
      <c r="AU226" s="199" t="s">
        <v>84</v>
      </c>
      <c r="AY226" s="17" t="s">
        <v>130</v>
      </c>
      <c r="BE226" s="200">
        <f>IF(N226="základní",J226,0)</f>
        <v>2386.68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82</v>
      </c>
      <c r="BK226" s="200">
        <f>ROUND(I226*H226,2)</f>
        <v>2386.68</v>
      </c>
      <c r="BL226" s="17" t="s">
        <v>137</v>
      </c>
      <c r="BM226" s="199" t="s">
        <v>860</v>
      </c>
    </row>
    <row r="227" spans="2:51" s="13" customFormat="1" ht="12">
      <c r="B227" s="201"/>
      <c r="C227" s="202"/>
      <c r="D227" s="203" t="s">
        <v>173</v>
      </c>
      <c r="E227" s="204" t="s">
        <v>1</v>
      </c>
      <c r="F227" s="205" t="s">
        <v>861</v>
      </c>
      <c r="G227" s="202"/>
      <c r="H227" s="206">
        <v>73.425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173</v>
      </c>
      <c r="AU227" s="212" t="s">
        <v>84</v>
      </c>
      <c r="AV227" s="13" t="s">
        <v>84</v>
      </c>
      <c r="AW227" s="13" t="s">
        <v>31</v>
      </c>
      <c r="AX227" s="13" t="s">
        <v>82</v>
      </c>
      <c r="AY227" s="212" t="s">
        <v>130</v>
      </c>
    </row>
    <row r="228" spans="1:65" s="2" customFormat="1" ht="24.2" customHeight="1">
      <c r="A228" s="34"/>
      <c r="B228" s="35"/>
      <c r="C228" s="213" t="s">
        <v>435</v>
      </c>
      <c r="D228" s="213" t="s">
        <v>193</v>
      </c>
      <c r="E228" s="214" t="s">
        <v>862</v>
      </c>
      <c r="F228" s="215" t="s">
        <v>863</v>
      </c>
      <c r="G228" s="216" t="s">
        <v>864</v>
      </c>
      <c r="H228" s="217">
        <v>22.028</v>
      </c>
      <c r="I228" s="218">
        <v>80.37599999999999</v>
      </c>
      <c r="J228" s="219">
        <f>ROUND(I228*H228,2)</f>
        <v>1770.52</v>
      </c>
      <c r="K228" s="220"/>
      <c r="L228" s="221"/>
      <c r="M228" s="222" t="s">
        <v>1</v>
      </c>
      <c r="N228" s="223" t="s">
        <v>39</v>
      </c>
      <c r="O228" s="71"/>
      <c r="P228" s="197">
        <f>O228*H228</f>
        <v>0</v>
      </c>
      <c r="Q228" s="197">
        <v>0.001</v>
      </c>
      <c r="R228" s="197">
        <f>Q228*H228</f>
        <v>0.022028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196</v>
      </c>
      <c r="AT228" s="199" t="s">
        <v>193</v>
      </c>
      <c r="AU228" s="199" t="s">
        <v>84</v>
      </c>
      <c r="AY228" s="17" t="s">
        <v>130</v>
      </c>
      <c r="BE228" s="200">
        <f>IF(N228="základní",J228,0)</f>
        <v>1770.52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82</v>
      </c>
      <c r="BK228" s="200">
        <f>ROUND(I228*H228,2)</f>
        <v>1770.52</v>
      </c>
      <c r="BL228" s="17" t="s">
        <v>137</v>
      </c>
      <c r="BM228" s="199" t="s">
        <v>865</v>
      </c>
    </row>
    <row r="229" spans="2:51" s="13" customFormat="1" ht="12">
      <c r="B229" s="201"/>
      <c r="C229" s="202"/>
      <c r="D229" s="203" t="s">
        <v>173</v>
      </c>
      <c r="E229" s="204" t="s">
        <v>1</v>
      </c>
      <c r="F229" s="205" t="s">
        <v>866</v>
      </c>
      <c r="G229" s="202"/>
      <c r="H229" s="206">
        <v>22.028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173</v>
      </c>
      <c r="AU229" s="212" t="s">
        <v>84</v>
      </c>
      <c r="AV229" s="13" t="s">
        <v>84</v>
      </c>
      <c r="AW229" s="13" t="s">
        <v>31</v>
      </c>
      <c r="AX229" s="13" t="s">
        <v>82</v>
      </c>
      <c r="AY229" s="212" t="s">
        <v>130</v>
      </c>
    </row>
    <row r="230" spans="1:65" s="2" customFormat="1" ht="44.25" customHeight="1">
      <c r="A230" s="34"/>
      <c r="B230" s="35"/>
      <c r="C230" s="187" t="s">
        <v>440</v>
      </c>
      <c r="D230" s="187" t="s">
        <v>133</v>
      </c>
      <c r="E230" s="188" t="s">
        <v>867</v>
      </c>
      <c r="F230" s="189" t="s">
        <v>868</v>
      </c>
      <c r="G230" s="190" t="s">
        <v>220</v>
      </c>
      <c r="H230" s="224">
        <v>112</v>
      </c>
      <c r="I230" s="192">
        <v>3.0259199999999997</v>
      </c>
      <c r="J230" s="193">
        <f>ROUND(I230*H230,2)</f>
        <v>338.9</v>
      </c>
      <c r="K230" s="194"/>
      <c r="L230" s="39"/>
      <c r="M230" s="195" t="s">
        <v>1</v>
      </c>
      <c r="N230" s="196" t="s">
        <v>39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137</v>
      </c>
      <c r="AT230" s="199" t="s">
        <v>133</v>
      </c>
      <c r="AU230" s="199" t="s">
        <v>84</v>
      </c>
      <c r="AY230" s="17" t="s">
        <v>130</v>
      </c>
      <c r="BE230" s="200">
        <f>IF(N230="základní",J230,0)</f>
        <v>338.9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82</v>
      </c>
      <c r="BK230" s="200">
        <f>ROUND(I230*H230,2)</f>
        <v>338.9</v>
      </c>
      <c r="BL230" s="17" t="s">
        <v>137</v>
      </c>
      <c r="BM230" s="199" t="s">
        <v>869</v>
      </c>
    </row>
    <row r="231" spans="2:63" s="12" customFormat="1" ht="22.9" customHeight="1">
      <c r="B231" s="171"/>
      <c r="C231" s="172"/>
      <c r="D231" s="173" t="s">
        <v>73</v>
      </c>
      <c r="E231" s="185" t="s">
        <v>291</v>
      </c>
      <c r="F231" s="185" t="s">
        <v>292</v>
      </c>
      <c r="G231" s="172"/>
      <c r="H231" s="172"/>
      <c r="I231" s="175"/>
      <c r="J231" s="186">
        <f>BK231</f>
        <v>43384.12</v>
      </c>
      <c r="K231" s="172"/>
      <c r="L231" s="177"/>
      <c r="M231" s="178"/>
      <c r="N231" s="179"/>
      <c r="O231" s="179"/>
      <c r="P231" s="180">
        <f>SUM(P232:P248)</f>
        <v>0</v>
      </c>
      <c r="Q231" s="179"/>
      <c r="R231" s="180">
        <f>SUM(R232:R248)</f>
        <v>0.08435000000000001</v>
      </c>
      <c r="S231" s="179"/>
      <c r="T231" s="181">
        <f>SUM(T232:T248)</f>
        <v>0</v>
      </c>
      <c r="AR231" s="182" t="s">
        <v>84</v>
      </c>
      <c r="AT231" s="183" t="s">
        <v>73</v>
      </c>
      <c r="AU231" s="183" t="s">
        <v>82</v>
      </c>
      <c r="AY231" s="182" t="s">
        <v>130</v>
      </c>
      <c r="BK231" s="184">
        <f>SUM(BK232:BK248)</f>
        <v>43384.12</v>
      </c>
    </row>
    <row r="232" spans="1:65" s="2" customFormat="1" ht="16.5" customHeight="1">
      <c r="A232" s="34"/>
      <c r="B232" s="35"/>
      <c r="C232" s="187" t="s">
        <v>445</v>
      </c>
      <c r="D232" s="187" t="s">
        <v>133</v>
      </c>
      <c r="E232" s="188" t="s">
        <v>870</v>
      </c>
      <c r="F232" s="189" t="s">
        <v>871</v>
      </c>
      <c r="G232" s="190" t="s">
        <v>163</v>
      </c>
      <c r="H232" s="191">
        <v>1</v>
      </c>
      <c r="I232" s="192">
        <v>1477.5</v>
      </c>
      <c r="J232" s="193">
        <f aca="true" t="shared" si="10" ref="J232:J248">ROUND(I232*H232,2)</f>
        <v>1477.5</v>
      </c>
      <c r="K232" s="194"/>
      <c r="L232" s="39"/>
      <c r="M232" s="195" t="s">
        <v>1</v>
      </c>
      <c r="N232" s="196" t="s">
        <v>39</v>
      </c>
      <c r="O232" s="71"/>
      <c r="P232" s="197">
        <f aca="true" t="shared" si="11" ref="P232:P248">O232*H232</f>
        <v>0</v>
      </c>
      <c r="Q232" s="197">
        <v>0.01632</v>
      </c>
      <c r="R232" s="197">
        <f aca="true" t="shared" si="12" ref="R232:R248">Q232*H232</f>
        <v>0.01632</v>
      </c>
      <c r="S232" s="197">
        <v>0</v>
      </c>
      <c r="T232" s="198">
        <f aca="true" t="shared" si="13" ref="T232:T248"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137</v>
      </c>
      <c r="AT232" s="199" t="s">
        <v>133</v>
      </c>
      <c r="AU232" s="199" t="s">
        <v>84</v>
      </c>
      <c r="AY232" s="17" t="s">
        <v>130</v>
      </c>
      <c r="BE232" s="200">
        <f aca="true" t="shared" si="14" ref="BE232:BE248">IF(N232="základní",J232,0)</f>
        <v>1477.5</v>
      </c>
      <c r="BF232" s="200">
        <f aca="true" t="shared" si="15" ref="BF232:BF248">IF(N232="snížená",J232,0)</f>
        <v>0</v>
      </c>
      <c r="BG232" s="200">
        <f aca="true" t="shared" si="16" ref="BG232:BG248">IF(N232="zákl. přenesená",J232,0)</f>
        <v>0</v>
      </c>
      <c r="BH232" s="200">
        <f aca="true" t="shared" si="17" ref="BH232:BH248">IF(N232="sníž. přenesená",J232,0)</f>
        <v>0</v>
      </c>
      <c r="BI232" s="200">
        <f aca="true" t="shared" si="18" ref="BI232:BI248">IF(N232="nulová",J232,0)</f>
        <v>0</v>
      </c>
      <c r="BJ232" s="17" t="s">
        <v>82</v>
      </c>
      <c r="BK232" s="200">
        <f aca="true" t="shared" si="19" ref="BK232:BK248">ROUND(I232*H232,2)</f>
        <v>1477.5</v>
      </c>
      <c r="BL232" s="17" t="s">
        <v>137</v>
      </c>
      <c r="BM232" s="199" t="s">
        <v>872</v>
      </c>
    </row>
    <row r="233" spans="1:65" s="2" customFormat="1" ht="16.5" customHeight="1">
      <c r="A233" s="34"/>
      <c r="B233" s="35"/>
      <c r="C233" s="187" t="s">
        <v>451</v>
      </c>
      <c r="D233" s="187" t="s">
        <v>133</v>
      </c>
      <c r="E233" s="188" t="s">
        <v>873</v>
      </c>
      <c r="F233" s="189" t="s">
        <v>874</v>
      </c>
      <c r="G233" s="190" t="s">
        <v>163</v>
      </c>
      <c r="H233" s="191">
        <v>1</v>
      </c>
      <c r="I233" s="192">
        <v>1477.5</v>
      </c>
      <c r="J233" s="193">
        <f t="shared" si="10"/>
        <v>1477.5</v>
      </c>
      <c r="K233" s="194"/>
      <c r="L233" s="39"/>
      <c r="M233" s="195" t="s">
        <v>1</v>
      </c>
      <c r="N233" s="196" t="s">
        <v>39</v>
      </c>
      <c r="O233" s="71"/>
      <c r="P233" s="197">
        <f t="shared" si="11"/>
        <v>0</v>
      </c>
      <c r="Q233" s="197">
        <v>0.00202</v>
      </c>
      <c r="R233" s="197">
        <f t="shared" si="12"/>
        <v>0.00202</v>
      </c>
      <c r="S233" s="197">
        <v>0</v>
      </c>
      <c r="T233" s="198">
        <f t="shared" si="1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137</v>
      </c>
      <c r="AT233" s="199" t="s">
        <v>133</v>
      </c>
      <c r="AU233" s="199" t="s">
        <v>84</v>
      </c>
      <c r="AY233" s="17" t="s">
        <v>130</v>
      </c>
      <c r="BE233" s="200">
        <f t="shared" si="14"/>
        <v>1477.5</v>
      </c>
      <c r="BF233" s="200">
        <f t="shared" si="15"/>
        <v>0</v>
      </c>
      <c r="BG233" s="200">
        <f t="shared" si="16"/>
        <v>0</v>
      </c>
      <c r="BH233" s="200">
        <f t="shared" si="17"/>
        <v>0</v>
      </c>
      <c r="BI233" s="200">
        <f t="shared" si="18"/>
        <v>0</v>
      </c>
      <c r="BJ233" s="17" t="s">
        <v>82</v>
      </c>
      <c r="BK233" s="200">
        <f t="shared" si="19"/>
        <v>1477.5</v>
      </c>
      <c r="BL233" s="17" t="s">
        <v>137</v>
      </c>
      <c r="BM233" s="199" t="s">
        <v>875</v>
      </c>
    </row>
    <row r="234" spans="1:65" s="2" customFormat="1" ht="21.75" customHeight="1">
      <c r="A234" s="34"/>
      <c r="B234" s="35"/>
      <c r="C234" s="187" t="s">
        <v>455</v>
      </c>
      <c r="D234" s="187" t="s">
        <v>133</v>
      </c>
      <c r="E234" s="188" t="s">
        <v>876</v>
      </c>
      <c r="F234" s="189" t="s">
        <v>877</v>
      </c>
      <c r="G234" s="190" t="s">
        <v>136</v>
      </c>
      <c r="H234" s="191">
        <v>24</v>
      </c>
      <c r="I234" s="192">
        <v>943.236</v>
      </c>
      <c r="J234" s="193">
        <f t="shared" si="10"/>
        <v>22637.66</v>
      </c>
      <c r="K234" s="194"/>
      <c r="L234" s="39"/>
      <c r="M234" s="195" t="s">
        <v>1</v>
      </c>
      <c r="N234" s="196" t="s">
        <v>39</v>
      </c>
      <c r="O234" s="71"/>
      <c r="P234" s="197">
        <f t="shared" si="11"/>
        <v>0</v>
      </c>
      <c r="Q234" s="197">
        <v>0.00142</v>
      </c>
      <c r="R234" s="197">
        <f t="shared" si="12"/>
        <v>0.03408</v>
      </c>
      <c r="S234" s="197">
        <v>0</v>
      </c>
      <c r="T234" s="198">
        <f t="shared" si="1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137</v>
      </c>
      <c r="AT234" s="199" t="s">
        <v>133</v>
      </c>
      <c r="AU234" s="199" t="s">
        <v>84</v>
      </c>
      <c r="AY234" s="17" t="s">
        <v>130</v>
      </c>
      <c r="BE234" s="200">
        <f t="shared" si="14"/>
        <v>22637.66</v>
      </c>
      <c r="BF234" s="200">
        <f t="shared" si="15"/>
        <v>0</v>
      </c>
      <c r="BG234" s="200">
        <f t="shared" si="16"/>
        <v>0</v>
      </c>
      <c r="BH234" s="200">
        <f t="shared" si="17"/>
        <v>0</v>
      </c>
      <c r="BI234" s="200">
        <f t="shared" si="18"/>
        <v>0</v>
      </c>
      <c r="BJ234" s="17" t="s">
        <v>82</v>
      </c>
      <c r="BK234" s="200">
        <f t="shared" si="19"/>
        <v>22637.66</v>
      </c>
      <c r="BL234" s="17" t="s">
        <v>137</v>
      </c>
      <c r="BM234" s="199" t="s">
        <v>878</v>
      </c>
    </row>
    <row r="235" spans="1:65" s="2" customFormat="1" ht="24.2" customHeight="1">
      <c r="A235" s="34"/>
      <c r="B235" s="35"/>
      <c r="C235" s="213" t="s">
        <v>459</v>
      </c>
      <c r="D235" s="213" t="s">
        <v>193</v>
      </c>
      <c r="E235" s="214" t="s">
        <v>879</v>
      </c>
      <c r="F235" s="215" t="s">
        <v>880</v>
      </c>
      <c r="G235" s="216" t="s">
        <v>163</v>
      </c>
      <c r="H235" s="217">
        <v>8</v>
      </c>
      <c r="I235" s="218">
        <v>35.46</v>
      </c>
      <c r="J235" s="219">
        <f t="shared" si="10"/>
        <v>283.68</v>
      </c>
      <c r="K235" s="220"/>
      <c r="L235" s="221"/>
      <c r="M235" s="222" t="s">
        <v>1</v>
      </c>
      <c r="N235" s="223" t="s">
        <v>39</v>
      </c>
      <c r="O235" s="71"/>
      <c r="P235" s="197">
        <f t="shared" si="11"/>
        <v>0</v>
      </c>
      <c r="Q235" s="197">
        <v>0.0003</v>
      </c>
      <c r="R235" s="197">
        <f t="shared" si="12"/>
        <v>0.0024</v>
      </c>
      <c r="S235" s="197">
        <v>0</v>
      </c>
      <c r="T235" s="198">
        <f t="shared" si="1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196</v>
      </c>
      <c r="AT235" s="199" t="s">
        <v>193</v>
      </c>
      <c r="AU235" s="199" t="s">
        <v>84</v>
      </c>
      <c r="AY235" s="17" t="s">
        <v>130</v>
      </c>
      <c r="BE235" s="200">
        <f t="shared" si="14"/>
        <v>283.68</v>
      </c>
      <c r="BF235" s="200">
        <f t="shared" si="15"/>
        <v>0</v>
      </c>
      <c r="BG235" s="200">
        <f t="shared" si="16"/>
        <v>0</v>
      </c>
      <c r="BH235" s="200">
        <f t="shared" si="17"/>
        <v>0</v>
      </c>
      <c r="BI235" s="200">
        <f t="shared" si="18"/>
        <v>0</v>
      </c>
      <c r="BJ235" s="17" t="s">
        <v>82</v>
      </c>
      <c r="BK235" s="200">
        <f t="shared" si="19"/>
        <v>283.68</v>
      </c>
      <c r="BL235" s="17" t="s">
        <v>137</v>
      </c>
      <c r="BM235" s="199" t="s">
        <v>881</v>
      </c>
    </row>
    <row r="236" spans="1:65" s="2" customFormat="1" ht="21.75" customHeight="1">
      <c r="A236" s="34"/>
      <c r="B236" s="35"/>
      <c r="C236" s="213" t="s">
        <v>463</v>
      </c>
      <c r="D236" s="213" t="s">
        <v>193</v>
      </c>
      <c r="E236" s="214" t="s">
        <v>882</v>
      </c>
      <c r="F236" s="215" t="s">
        <v>883</v>
      </c>
      <c r="G236" s="216" t="s">
        <v>163</v>
      </c>
      <c r="H236" s="217">
        <v>1</v>
      </c>
      <c r="I236" s="218">
        <v>42.552</v>
      </c>
      <c r="J236" s="219">
        <f t="shared" si="10"/>
        <v>42.55</v>
      </c>
      <c r="K236" s="220"/>
      <c r="L236" s="221"/>
      <c r="M236" s="222" t="s">
        <v>1</v>
      </c>
      <c r="N236" s="223" t="s">
        <v>39</v>
      </c>
      <c r="O236" s="71"/>
      <c r="P236" s="197">
        <f t="shared" si="11"/>
        <v>0</v>
      </c>
      <c r="Q236" s="197">
        <v>0.0003</v>
      </c>
      <c r="R236" s="197">
        <f t="shared" si="12"/>
        <v>0.0003</v>
      </c>
      <c r="S236" s="197">
        <v>0</v>
      </c>
      <c r="T236" s="198">
        <f t="shared" si="1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196</v>
      </c>
      <c r="AT236" s="199" t="s">
        <v>193</v>
      </c>
      <c r="AU236" s="199" t="s">
        <v>84</v>
      </c>
      <c r="AY236" s="17" t="s">
        <v>130</v>
      </c>
      <c r="BE236" s="200">
        <f t="shared" si="14"/>
        <v>42.55</v>
      </c>
      <c r="BF236" s="200">
        <f t="shared" si="15"/>
        <v>0</v>
      </c>
      <c r="BG236" s="200">
        <f t="shared" si="16"/>
        <v>0</v>
      </c>
      <c r="BH236" s="200">
        <f t="shared" si="17"/>
        <v>0</v>
      </c>
      <c r="BI236" s="200">
        <f t="shared" si="18"/>
        <v>0</v>
      </c>
      <c r="BJ236" s="17" t="s">
        <v>82</v>
      </c>
      <c r="BK236" s="200">
        <f t="shared" si="19"/>
        <v>42.55</v>
      </c>
      <c r="BL236" s="17" t="s">
        <v>137</v>
      </c>
      <c r="BM236" s="199" t="s">
        <v>884</v>
      </c>
    </row>
    <row r="237" spans="1:65" s="2" customFormat="1" ht="24.2" customHeight="1">
      <c r="A237" s="34"/>
      <c r="B237" s="35"/>
      <c r="C237" s="213" t="s">
        <v>467</v>
      </c>
      <c r="D237" s="213" t="s">
        <v>193</v>
      </c>
      <c r="E237" s="214" t="s">
        <v>885</v>
      </c>
      <c r="F237" s="215" t="s">
        <v>886</v>
      </c>
      <c r="G237" s="216" t="s">
        <v>163</v>
      </c>
      <c r="H237" s="217">
        <v>6</v>
      </c>
      <c r="I237" s="218">
        <v>73.28399999999999</v>
      </c>
      <c r="J237" s="219">
        <f t="shared" si="10"/>
        <v>439.7</v>
      </c>
      <c r="K237" s="220"/>
      <c r="L237" s="221"/>
      <c r="M237" s="222" t="s">
        <v>1</v>
      </c>
      <c r="N237" s="223" t="s">
        <v>39</v>
      </c>
      <c r="O237" s="71"/>
      <c r="P237" s="197">
        <f t="shared" si="11"/>
        <v>0</v>
      </c>
      <c r="Q237" s="197">
        <v>0.0006</v>
      </c>
      <c r="R237" s="197">
        <f t="shared" si="12"/>
        <v>0.0036</v>
      </c>
      <c r="S237" s="197">
        <v>0</v>
      </c>
      <c r="T237" s="198">
        <f t="shared" si="1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196</v>
      </c>
      <c r="AT237" s="199" t="s">
        <v>193</v>
      </c>
      <c r="AU237" s="199" t="s">
        <v>84</v>
      </c>
      <c r="AY237" s="17" t="s">
        <v>130</v>
      </c>
      <c r="BE237" s="200">
        <f t="shared" si="14"/>
        <v>439.7</v>
      </c>
      <c r="BF237" s="200">
        <f t="shared" si="15"/>
        <v>0</v>
      </c>
      <c r="BG237" s="200">
        <f t="shared" si="16"/>
        <v>0</v>
      </c>
      <c r="BH237" s="200">
        <f t="shared" si="17"/>
        <v>0</v>
      </c>
      <c r="BI237" s="200">
        <f t="shared" si="18"/>
        <v>0</v>
      </c>
      <c r="BJ237" s="17" t="s">
        <v>82</v>
      </c>
      <c r="BK237" s="200">
        <f t="shared" si="19"/>
        <v>439.7</v>
      </c>
      <c r="BL237" s="17" t="s">
        <v>137</v>
      </c>
      <c r="BM237" s="199" t="s">
        <v>887</v>
      </c>
    </row>
    <row r="238" spans="1:65" s="2" customFormat="1" ht="16.5" customHeight="1">
      <c r="A238" s="34"/>
      <c r="B238" s="35"/>
      <c r="C238" s="213" t="s">
        <v>471</v>
      </c>
      <c r="D238" s="213" t="s">
        <v>193</v>
      </c>
      <c r="E238" s="214" t="s">
        <v>888</v>
      </c>
      <c r="F238" s="215" t="s">
        <v>889</v>
      </c>
      <c r="G238" s="216" t="s">
        <v>163</v>
      </c>
      <c r="H238" s="217">
        <v>1</v>
      </c>
      <c r="I238" s="218">
        <v>172.572</v>
      </c>
      <c r="J238" s="219">
        <f t="shared" si="10"/>
        <v>172.57</v>
      </c>
      <c r="K238" s="220"/>
      <c r="L238" s="221"/>
      <c r="M238" s="222" t="s">
        <v>1</v>
      </c>
      <c r="N238" s="223" t="s">
        <v>39</v>
      </c>
      <c r="O238" s="71"/>
      <c r="P238" s="197">
        <f t="shared" si="11"/>
        <v>0</v>
      </c>
      <c r="Q238" s="197">
        <v>0.0003</v>
      </c>
      <c r="R238" s="197">
        <f t="shared" si="12"/>
        <v>0.0003</v>
      </c>
      <c r="S238" s="197">
        <v>0</v>
      </c>
      <c r="T238" s="198">
        <f t="shared" si="1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196</v>
      </c>
      <c r="AT238" s="199" t="s">
        <v>193</v>
      </c>
      <c r="AU238" s="199" t="s">
        <v>84</v>
      </c>
      <c r="AY238" s="17" t="s">
        <v>130</v>
      </c>
      <c r="BE238" s="200">
        <f t="shared" si="14"/>
        <v>172.57</v>
      </c>
      <c r="BF238" s="200">
        <f t="shared" si="15"/>
        <v>0</v>
      </c>
      <c r="BG238" s="200">
        <f t="shared" si="16"/>
        <v>0</v>
      </c>
      <c r="BH238" s="200">
        <f t="shared" si="17"/>
        <v>0</v>
      </c>
      <c r="BI238" s="200">
        <f t="shared" si="18"/>
        <v>0</v>
      </c>
      <c r="BJ238" s="17" t="s">
        <v>82</v>
      </c>
      <c r="BK238" s="200">
        <f t="shared" si="19"/>
        <v>172.57</v>
      </c>
      <c r="BL238" s="17" t="s">
        <v>137</v>
      </c>
      <c r="BM238" s="199" t="s">
        <v>890</v>
      </c>
    </row>
    <row r="239" spans="1:65" s="2" customFormat="1" ht="21.75" customHeight="1">
      <c r="A239" s="34"/>
      <c r="B239" s="35"/>
      <c r="C239" s="187" t="s">
        <v>475</v>
      </c>
      <c r="D239" s="187" t="s">
        <v>133</v>
      </c>
      <c r="E239" s="188" t="s">
        <v>891</v>
      </c>
      <c r="F239" s="189" t="s">
        <v>892</v>
      </c>
      <c r="G239" s="190" t="s">
        <v>136</v>
      </c>
      <c r="H239" s="191">
        <v>7</v>
      </c>
      <c r="I239" s="192">
        <v>463.344</v>
      </c>
      <c r="J239" s="193">
        <f t="shared" si="10"/>
        <v>3243.41</v>
      </c>
      <c r="K239" s="194"/>
      <c r="L239" s="39"/>
      <c r="M239" s="195" t="s">
        <v>1</v>
      </c>
      <c r="N239" s="196" t="s">
        <v>39</v>
      </c>
      <c r="O239" s="71"/>
      <c r="P239" s="197">
        <f t="shared" si="11"/>
        <v>0</v>
      </c>
      <c r="Q239" s="197">
        <v>0.00073</v>
      </c>
      <c r="R239" s="197">
        <f t="shared" si="12"/>
        <v>0.00511</v>
      </c>
      <c r="S239" s="197">
        <v>0</v>
      </c>
      <c r="T239" s="198">
        <f t="shared" si="1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137</v>
      </c>
      <c r="AT239" s="199" t="s">
        <v>133</v>
      </c>
      <c r="AU239" s="199" t="s">
        <v>84</v>
      </c>
      <c r="AY239" s="17" t="s">
        <v>130</v>
      </c>
      <c r="BE239" s="200">
        <f t="shared" si="14"/>
        <v>3243.41</v>
      </c>
      <c r="BF239" s="200">
        <f t="shared" si="15"/>
        <v>0</v>
      </c>
      <c r="BG239" s="200">
        <f t="shared" si="16"/>
        <v>0</v>
      </c>
      <c r="BH239" s="200">
        <f t="shared" si="17"/>
        <v>0</v>
      </c>
      <c r="BI239" s="200">
        <f t="shared" si="18"/>
        <v>0</v>
      </c>
      <c r="BJ239" s="17" t="s">
        <v>82</v>
      </c>
      <c r="BK239" s="200">
        <f t="shared" si="19"/>
        <v>3243.41</v>
      </c>
      <c r="BL239" s="17" t="s">
        <v>137</v>
      </c>
      <c r="BM239" s="199" t="s">
        <v>893</v>
      </c>
    </row>
    <row r="240" spans="1:65" s="2" customFormat="1" ht="16.5" customHeight="1">
      <c r="A240" s="34"/>
      <c r="B240" s="35"/>
      <c r="C240" s="213" t="s">
        <v>479</v>
      </c>
      <c r="D240" s="213" t="s">
        <v>193</v>
      </c>
      <c r="E240" s="214" t="s">
        <v>894</v>
      </c>
      <c r="F240" s="215" t="s">
        <v>895</v>
      </c>
      <c r="G240" s="216" t="s">
        <v>163</v>
      </c>
      <c r="H240" s="217">
        <v>2</v>
      </c>
      <c r="I240" s="218">
        <v>20.093999999999998</v>
      </c>
      <c r="J240" s="219">
        <f t="shared" si="10"/>
        <v>40.19</v>
      </c>
      <c r="K240" s="220"/>
      <c r="L240" s="221"/>
      <c r="M240" s="222" t="s">
        <v>1</v>
      </c>
      <c r="N240" s="223" t="s">
        <v>39</v>
      </c>
      <c r="O240" s="71"/>
      <c r="P240" s="197">
        <f t="shared" si="11"/>
        <v>0</v>
      </c>
      <c r="Q240" s="197">
        <v>0.00012</v>
      </c>
      <c r="R240" s="197">
        <f t="shared" si="12"/>
        <v>0.00024</v>
      </c>
      <c r="S240" s="197">
        <v>0</v>
      </c>
      <c r="T240" s="198">
        <f t="shared" si="1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196</v>
      </c>
      <c r="AT240" s="199" t="s">
        <v>193</v>
      </c>
      <c r="AU240" s="199" t="s">
        <v>84</v>
      </c>
      <c r="AY240" s="17" t="s">
        <v>130</v>
      </c>
      <c r="BE240" s="200">
        <f t="shared" si="14"/>
        <v>40.19</v>
      </c>
      <c r="BF240" s="200">
        <f t="shared" si="15"/>
        <v>0</v>
      </c>
      <c r="BG240" s="200">
        <f t="shared" si="16"/>
        <v>0</v>
      </c>
      <c r="BH240" s="200">
        <f t="shared" si="17"/>
        <v>0</v>
      </c>
      <c r="BI240" s="200">
        <f t="shared" si="18"/>
        <v>0</v>
      </c>
      <c r="BJ240" s="17" t="s">
        <v>82</v>
      </c>
      <c r="BK240" s="200">
        <f t="shared" si="19"/>
        <v>40.19</v>
      </c>
      <c r="BL240" s="17" t="s">
        <v>137</v>
      </c>
      <c r="BM240" s="199" t="s">
        <v>896</v>
      </c>
    </row>
    <row r="241" spans="1:65" s="2" customFormat="1" ht="16.5" customHeight="1">
      <c r="A241" s="34"/>
      <c r="B241" s="35"/>
      <c r="C241" s="213" t="s">
        <v>483</v>
      </c>
      <c r="D241" s="213" t="s">
        <v>193</v>
      </c>
      <c r="E241" s="214" t="s">
        <v>897</v>
      </c>
      <c r="F241" s="215" t="s">
        <v>898</v>
      </c>
      <c r="G241" s="216" t="s">
        <v>163</v>
      </c>
      <c r="H241" s="217">
        <v>3</v>
      </c>
      <c r="I241" s="218">
        <v>22.458</v>
      </c>
      <c r="J241" s="219">
        <f t="shared" si="10"/>
        <v>67.37</v>
      </c>
      <c r="K241" s="220"/>
      <c r="L241" s="221"/>
      <c r="M241" s="222" t="s">
        <v>1</v>
      </c>
      <c r="N241" s="223" t="s">
        <v>39</v>
      </c>
      <c r="O241" s="71"/>
      <c r="P241" s="197">
        <f t="shared" si="11"/>
        <v>0</v>
      </c>
      <c r="Q241" s="197">
        <v>0.0001</v>
      </c>
      <c r="R241" s="197">
        <f t="shared" si="12"/>
        <v>0.00030000000000000003</v>
      </c>
      <c r="S241" s="197">
        <v>0</v>
      </c>
      <c r="T241" s="198">
        <f t="shared" si="1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196</v>
      </c>
      <c r="AT241" s="199" t="s">
        <v>193</v>
      </c>
      <c r="AU241" s="199" t="s">
        <v>84</v>
      </c>
      <c r="AY241" s="17" t="s">
        <v>130</v>
      </c>
      <c r="BE241" s="200">
        <f t="shared" si="14"/>
        <v>67.37</v>
      </c>
      <c r="BF241" s="200">
        <f t="shared" si="15"/>
        <v>0</v>
      </c>
      <c r="BG241" s="200">
        <f t="shared" si="16"/>
        <v>0</v>
      </c>
      <c r="BH241" s="200">
        <f t="shared" si="17"/>
        <v>0</v>
      </c>
      <c r="BI241" s="200">
        <f t="shared" si="18"/>
        <v>0</v>
      </c>
      <c r="BJ241" s="17" t="s">
        <v>82</v>
      </c>
      <c r="BK241" s="200">
        <f t="shared" si="19"/>
        <v>67.37</v>
      </c>
      <c r="BL241" s="17" t="s">
        <v>137</v>
      </c>
      <c r="BM241" s="199" t="s">
        <v>899</v>
      </c>
    </row>
    <row r="242" spans="1:65" s="2" customFormat="1" ht="16.5" customHeight="1">
      <c r="A242" s="34"/>
      <c r="B242" s="35"/>
      <c r="C242" s="213" t="s">
        <v>487</v>
      </c>
      <c r="D242" s="213" t="s">
        <v>193</v>
      </c>
      <c r="E242" s="214" t="s">
        <v>900</v>
      </c>
      <c r="F242" s="215" t="s">
        <v>901</v>
      </c>
      <c r="G242" s="216" t="s">
        <v>163</v>
      </c>
      <c r="H242" s="217">
        <v>2</v>
      </c>
      <c r="I242" s="218">
        <v>11.82</v>
      </c>
      <c r="J242" s="219">
        <f t="shared" si="10"/>
        <v>23.64</v>
      </c>
      <c r="K242" s="220"/>
      <c r="L242" s="221"/>
      <c r="M242" s="222" t="s">
        <v>1</v>
      </c>
      <c r="N242" s="223" t="s">
        <v>39</v>
      </c>
      <c r="O242" s="71"/>
      <c r="P242" s="197">
        <f t="shared" si="11"/>
        <v>0</v>
      </c>
      <c r="Q242" s="197">
        <v>3E-05</v>
      </c>
      <c r="R242" s="197">
        <f t="shared" si="12"/>
        <v>6E-05</v>
      </c>
      <c r="S242" s="197">
        <v>0</v>
      </c>
      <c r="T242" s="198">
        <f t="shared" si="1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196</v>
      </c>
      <c r="AT242" s="199" t="s">
        <v>193</v>
      </c>
      <c r="AU242" s="199" t="s">
        <v>84</v>
      </c>
      <c r="AY242" s="17" t="s">
        <v>130</v>
      </c>
      <c r="BE242" s="200">
        <f t="shared" si="14"/>
        <v>23.64</v>
      </c>
      <c r="BF242" s="200">
        <f t="shared" si="15"/>
        <v>0</v>
      </c>
      <c r="BG242" s="200">
        <f t="shared" si="16"/>
        <v>0</v>
      </c>
      <c r="BH242" s="200">
        <f t="shared" si="17"/>
        <v>0</v>
      </c>
      <c r="BI242" s="200">
        <f t="shared" si="18"/>
        <v>0</v>
      </c>
      <c r="BJ242" s="17" t="s">
        <v>82</v>
      </c>
      <c r="BK242" s="200">
        <f t="shared" si="19"/>
        <v>23.64</v>
      </c>
      <c r="BL242" s="17" t="s">
        <v>137</v>
      </c>
      <c r="BM242" s="199" t="s">
        <v>902</v>
      </c>
    </row>
    <row r="243" spans="1:65" s="2" customFormat="1" ht="16.5" customHeight="1">
      <c r="A243" s="34"/>
      <c r="B243" s="35"/>
      <c r="C243" s="187" t="s">
        <v>491</v>
      </c>
      <c r="D243" s="187" t="s">
        <v>133</v>
      </c>
      <c r="E243" s="188" t="s">
        <v>903</v>
      </c>
      <c r="F243" s="189" t="s">
        <v>904</v>
      </c>
      <c r="G243" s="190" t="s">
        <v>163</v>
      </c>
      <c r="H243" s="191">
        <v>1</v>
      </c>
      <c r="I243" s="192">
        <v>106.38</v>
      </c>
      <c r="J243" s="193">
        <f t="shared" si="10"/>
        <v>106.38</v>
      </c>
      <c r="K243" s="194"/>
      <c r="L243" s="39"/>
      <c r="M243" s="195" t="s">
        <v>1</v>
      </c>
      <c r="N243" s="196" t="s">
        <v>39</v>
      </c>
      <c r="O243" s="71"/>
      <c r="P243" s="197">
        <f t="shared" si="11"/>
        <v>0</v>
      </c>
      <c r="Q243" s="197">
        <v>0</v>
      </c>
      <c r="R243" s="197">
        <f t="shared" si="12"/>
        <v>0</v>
      </c>
      <c r="S243" s="197">
        <v>0</v>
      </c>
      <c r="T243" s="198">
        <f t="shared" si="1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137</v>
      </c>
      <c r="AT243" s="199" t="s">
        <v>133</v>
      </c>
      <c r="AU243" s="199" t="s">
        <v>84</v>
      </c>
      <c r="AY243" s="17" t="s">
        <v>130</v>
      </c>
      <c r="BE243" s="200">
        <f t="shared" si="14"/>
        <v>106.38</v>
      </c>
      <c r="BF243" s="200">
        <f t="shared" si="15"/>
        <v>0</v>
      </c>
      <c r="BG243" s="200">
        <f t="shared" si="16"/>
        <v>0</v>
      </c>
      <c r="BH243" s="200">
        <f t="shared" si="17"/>
        <v>0</v>
      </c>
      <c r="BI243" s="200">
        <f t="shared" si="18"/>
        <v>0</v>
      </c>
      <c r="BJ243" s="17" t="s">
        <v>82</v>
      </c>
      <c r="BK243" s="200">
        <f t="shared" si="19"/>
        <v>106.38</v>
      </c>
      <c r="BL243" s="17" t="s">
        <v>137</v>
      </c>
      <c r="BM243" s="199" t="s">
        <v>905</v>
      </c>
    </row>
    <row r="244" spans="1:65" s="2" customFormat="1" ht="21.75" customHeight="1">
      <c r="A244" s="34"/>
      <c r="B244" s="35"/>
      <c r="C244" s="187" t="s">
        <v>495</v>
      </c>
      <c r="D244" s="187" t="s">
        <v>133</v>
      </c>
      <c r="E244" s="188" t="s">
        <v>906</v>
      </c>
      <c r="F244" s="189" t="s">
        <v>907</v>
      </c>
      <c r="G244" s="190" t="s">
        <v>163</v>
      </c>
      <c r="H244" s="191">
        <v>6</v>
      </c>
      <c r="I244" s="192">
        <v>147.75</v>
      </c>
      <c r="J244" s="193">
        <f t="shared" si="10"/>
        <v>886.5</v>
      </c>
      <c r="K244" s="194"/>
      <c r="L244" s="39"/>
      <c r="M244" s="195" t="s">
        <v>1</v>
      </c>
      <c r="N244" s="196" t="s">
        <v>39</v>
      </c>
      <c r="O244" s="71"/>
      <c r="P244" s="197">
        <f t="shared" si="11"/>
        <v>0</v>
      </c>
      <c r="Q244" s="197">
        <v>0</v>
      </c>
      <c r="R244" s="197">
        <f t="shared" si="12"/>
        <v>0</v>
      </c>
      <c r="S244" s="197">
        <v>0</v>
      </c>
      <c r="T244" s="198">
        <f t="shared" si="1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137</v>
      </c>
      <c r="AT244" s="199" t="s">
        <v>133</v>
      </c>
      <c r="AU244" s="199" t="s">
        <v>84</v>
      </c>
      <c r="AY244" s="17" t="s">
        <v>130</v>
      </c>
      <c r="BE244" s="200">
        <f t="shared" si="14"/>
        <v>886.5</v>
      </c>
      <c r="BF244" s="200">
        <f t="shared" si="15"/>
        <v>0</v>
      </c>
      <c r="BG244" s="200">
        <f t="shared" si="16"/>
        <v>0</v>
      </c>
      <c r="BH244" s="200">
        <f t="shared" si="17"/>
        <v>0</v>
      </c>
      <c r="BI244" s="200">
        <f t="shared" si="18"/>
        <v>0</v>
      </c>
      <c r="BJ244" s="17" t="s">
        <v>82</v>
      </c>
      <c r="BK244" s="200">
        <f t="shared" si="19"/>
        <v>886.5</v>
      </c>
      <c r="BL244" s="17" t="s">
        <v>137</v>
      </c>
      <c r="BM244" s="199" t="s">
        <v>908</v>
      </c>
    </row>
    <row r="245" spans="1:65" s="2" customFormat="1" ht="16.5" customHeight="1">
      <c r="A245" s="34"/>
      <c r="B245" s="35"/>
      <c r="C245" s="187" t="s">
        <v>499</v>
      </c>
      <c r="D245" s="187" t="s">
        <v>133</v>
      </c>
      <c r="E245" s="188" t="s">
        <v>909</v>
      </c>
      <c r="F245" s="189" t="s">
        <v>910</v>
      </c>
      <c r="G245" s="190" t="s">
        <v>163</v>
      </c>
      <c r="H245" s="191">
        <v>6</v>
      </c>
      <c r="I245" s="192">
        <v>413.7</v>
      </c>
      <c r="J245" s="193">
        <f t="shared" si="10"/>
        <v>2482.2</v>
      </c>
      <c r="K245" s="194"/>
      <c r="L245" s="39"/>
      <c r="M245" s="195" t="s">
        <v>1</v>
      </c>
      <c r="N245" s="196" t="s">
        <v>39</v>
      </c>
      <c r="O245" s="71"/>
      <c r="P245" s="197">
        <f t="shared" si="11"/>
        <v>0</v>
      </c>
      <c r="Q245" s="197">
        <v>0.00057</v>
      </c>
      <c r="R245" s="197">
        <f t="shared" si="12"/>
        <v>0.00342</v>
      </c>
      <c r="S245" s="197">
        <v>0</v>
      </c>
      <c r="T245" s="198">
        <f t="shared" si="1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137</v>
      </c>
      <c r="AT245" s="199" t="s">
        <v>133</v>
      </c>
      <c r="AU245" s="199" t="s">
        <v>84</v>
      </c>
      <c r="AY245" s="17" t="s">
        <v>130</v>
      </c>
      <c r="BE245" s="200">
        <f t="shared" si="14"/>
        <v>2482.2</v>
      </c>
      <c r="BF245" s="200">
        <f t="shared" si="15"/>
        <v>0</v>
      </c>
      <c r="BG245" s="200">
        <f t="shared" si="16"/>
        <v>0</v>
      </c>
      <c r="BH245" s="200">
        <f t="shared" si="17"/>
        <v>0</v>
      </c>
      <c r="BI245" s="200">
        <f t="shared" si="18"/>
        <v>0</v>
      </c>
      <c r="BJ245" s="17" t="s">
        <v>82</v>
      </c>
      <c r="BK245" s="200">
        <f t="shared" si="19"/>
        <v>2482.2</v>
      </c>
      <c r="BL245" s="17" t="s">
        <v>137</v>
      </c>
      <c r="BM245" s="199" t="s">
        <v>911</v>
      </c>
    </row>
    <row r="246" spans="1:65" s="2" customFormat="1" ht="37.9" customHeight="1">
      <c r="A246" s="34"/>
      <c r="B246" s="35"/>
      <c r="C246" s="213" t="s">
        <v>505</v>
      </c>
      <c r="D246" s="213" t="s">
        <v>193</v>
      </c>
      <c r="E246" s="214" t="s">
        <v>912</v>
      </c>
      <c r="F246" s="215" t="s">
        <v>913</v>
      </c>
      <c r="G246" s="216" t="s">
        <v>163</v>
      </c>
      <c r="H246" s="217">
        <v>6</v>
      </c>
      <c r="I246" s="218">
        <v>1560.24</v>
      </c>
      <c r="J246" s="219">
        <f t="shared" si="10"/>
        <v>9361.44</v>
      </c>
      <c r="K246" s="220"/>
      <c r="L246" s="221"/>
      <c r="M246" s="222" t="s">
        <v>1</v>
      </c>
      <c r="N246" s="223" t="s">
        <v>39</v>
      </c>
      <c r="O246" s="71"/>
      <c r="P246" s="197">
        <f t="shared" si="11"/>
        <v>0</v>
      </c>
      <c r="Q246" s="197">
        <v>0.0027</v>
      </c>
      <c r="R246" s="197">
        <f t="shared" si="12"/>
        <v>0.0162</v>
      </c>
      <c r="S246" s="197">
        <v>0</v>
      </c>
      <c r="T246" s="198">
        <f t="shared" si="1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196</v>
      </c>
      <c r="AT246" s="199" t="s">
        <v>193</v>
      </c>
      <c r="AU246" s="199" t="s">
        <v>84</v>
      </c>
      <c r="AY246" s="17" t="s">
        <v>130</v>
      </c>
      <c r="BE246" s="200">
        <f t="shared" si="14"/>
        <v>9361.44</v>
      </c>
      <c r="BF246" s="200">
        <f t="shared" si="15"/>
        <v>0</v>
      </c>
      <c r="BG246" s="200">
        <f t="shared" si="16"/>
        <v>0</v>
      </c>
      <c r="BH246" s="200">
        <f t="shared" si="17"/>
        <v>0</v>
      </c>
      <c r="BI246" s="200">
        <f t="shared" si="18"/>
        <v>0</v>
      </c>
      <c r="BJ246" s="17" t="s">
        <v>82</v>
      </c>
      <c r="BK246" s="200">
        <f t="shared" si="19"/>
        <v>9361.44</v>
      </c>
      <c r="BL246" s="17" t="s">
        <v>137</v>
      </c>
      <c r="BM246" s="199" t="s">
        <v>914</v>
      </c>
    </row>
    <row r="247" spans="1:65" s="2" customFormat="1" ht="21.75" customHeight="1">
      <c r="A247" s="34"/>
      <c r="B247" s="35"/>
      <c r="C247" s="187" t="s">
        <v>509</v>
      </c>
      <c r="D247" s="187" t="s">
        <v>133</v>
      </c>
      <c r="E247" s="188" t="s">
        <v>915</v>
      </c>
      <c r="F247" s="189" t="s">
        <v>916</v>
      </c>
      <c r="G247" s="190" t="s">
        <v>136</v>
      </c>
      <c r="H247" s="191">
        <v>27</v>
      </c>
      <c r="I247" s="192">
        <v>22.458</v>
      </c>
      <c r="J247" s="193">
        <f t="shared" si="10"/>
        <v>606.37</v>
      </c>
      <c r="K247" s="194"/>
      <c r="L247" s="39"/>
      <c r="M247" s="195" t="s">
        <v>1</v>
      </c>
      <c r="N247" s="196" t="s">
        <v>39</v>
      </c>
      <c r="O247" s="71"/>
      <c r="P247" s="197">
        <f t="shared" si="11"/>
        <v>0</v>
      </c>
      <c r="Q247" s="197">
        <v>0</v>
      </c>
      <c r="R247" s="197">
        <f t="shared" si="12"/>
        <v>0</v>
      </c>
      <c r="S247" s="197">
        <v>0</v>
      </c>
      <c r="T247" s="198">
        <f t="shared" si="1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137</v>
      </c>
      <c r="AT247" s="199" t="s">
        <v>133</v>
      </c>
      <c r="AU247" s="199" t="s">
        <v>84</v>
      </c>
      <c r="AY247" s="17" t="s">
        <v>130</v>
      </c>
      <c r="BE247" s="200">
        <f t="shared" si="14"/>
        <v>606.37</v>
      </c>
      <c r="BF247" s="200">
        <f t="shared" si="15"/>
        <v>0</v>
      </c>
      <c r="BG247" s="200">
        <f t="shared" si="16"/>
        <v>0</v>
      </c>
      <c r="BH247" s="200">
        <f t="shared" si="17"/>
        <v>0</v>
      </c>
      <c r="BI247" s="200">
        <f t="shared" si="18"/>
        <v>0</v>
      </c>
      <c r="BJ247" s="17" t="s">
        <v>82</v>
      </c>
      <c r="BK247" s="200">
        <f t="shared" si="19"/>
        <v>606.37</v>
      </c>
      <c r="BL247" s="17" t="s">
        <v>137</v>
      </c>
      <c r="BM247" s="199" t="s">
        <v>917</v>
      </c>
    </row>
    <row r="248" spans="1:65" s="2" customFormat="1" ht="24.2" customHeight="1">
      <c r="A248" s="34"/>
      <c r="B248" s="35"/>
      <c r="C248" s="187" t="s">
        <v>513</v>
      </c>
      <c r="D248" s="187" t="s">
        <v>133</v>
      </c>
      <c r="E248" s="188" t="s">
        <v>296</v>
      </c>
      <c r="F248" s="189" t="s">
        <v>297</v>
      </c>
      <c r="G248" s="190" t="s">
        <v>220</v>
      </c>
      <c r="H248" s="224">
        <v>3</v>
      </c>
      <c r="I248" s="192">
        <v>11.82</v>
      </c>
      <c r="J248" s="193">
        <f t="shared" si="10"/>
        <v>35.46</v>
      </c>
      <c r="K248" s="194"/>
      <c r="L248" s="39"/>
      <c r="M248" s="195" t="s">
        <v>1</v>
      </c>
      <c r="N248" s="196" t="s">
        <v>39</v>
      </c>
      <c r="O248" s="71"/>
      <c r="P248" s="197">
        <f t="shared" si="11"/>
        <v>0</v>
      </c>
      <c r="Q248" s="197">
        <v>0</v>
      </c>
      <c r="R248" s="197">
        <f t="shared" si="12"/>
        <v>0</v>
      </c>
      <c r="S248" s="197">
        <v>0</v>
      </c>
      <c r="T248" s="198">
        <f t="shared" si="1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137</v>
      </c>
      <c r="AT248" s="199" t="s">
        <v>133</v>
      </c>
      <c r="AU248" s="199" t="s">
        <v>84</v>
      </c>
      <c r="AY248" s="17" t="s">
        <v>130</v>
      </c>
      <c r="BE248" s="200">
        <f t="shared" si="14"/>
        <v>35.46</v>
      </c>
      <c r="BF248" s="200">
        <f t="shared" si="15"/>
        <v>0</v>
      </c>
      <c r="BG248" s="200">
        <f t="shared" si="16"/>
        <v>0</v>
      </c>
      <c r="BH248" s="200">
        <f t="shared" si="17"/>
        <v>0</v>
      </c>
      <c r="BI248" s="200">
        <f t="shared" si="18"/>
        <v>0</v>
      </c>
      <c r="BJ248" s="17" t="s">
        <v>82</v>
      </c>
      <c r="BK248" s="200">
        <f t="shared" si="19"/>
        <v>35.46</v>
      </c>
      <c r="BL248" s="17" t="s">
        <v>137</v>
      </c>
      <c r="BM248" s="199" t="s">
        <v>918</v>
      </c>
    </row>
    <row r="249" spans="2:63" s="12" customFormat="1" ht="22.9" customHeight="1">
      <c r="B249" s="171"/>
      <c r="C249" s="172"/>
      <c r="D249" s="173" t="s">
        <v>73</v>
      </c>
      <c r="E249" s="185" t="s">
        <v>919</v>
      </c>
      <c r="F249" s="185" t="s">
        <v>920</v>
      </c>
      <c r="G249" s="172"/>
      <c r="H249" s="172"/>
      <c r="I249" s="175"/>
      <c r="J249" s="186">
        <f>BK249</f>
        <v>11532.779999999999</v>
      </c>
      <c r="K249" s="172"/>
      <c r="L249" s="177"/>
      <c r="M249" s="178"/>
      <c r="N249" s="179"/>
      <c r="O249" s="179"/>
      <c r="P249" s="180">
        <f>SUM(P250:P259)</f>
        <v>0</v>
      </c>
      <c r="Q249" s="179"/>
      <c r="R249" s="180">
        <f>SUM(R250:R259)</f>
        <v>0.022240000000000003</v>
      </c>
      <c r="S249" s="179"/>
      <c r="T249" s="181">
        <f>SUM(T250:T259)</f>
        <v>0</v>
      </c>
      <c r="AR249" s="182" t="s">
        <v>84</v>
      </c>
      <c r="AT249" s="183" t="s">
        <v>73</v>
      </c>
      <c r="AU249" s="183" t="s">
        <v>82</v>
      </c>
      <c r="AY249" s="182" t="s">
        <v>130</v>
      </c>
      <c r="BK249" s="184">
        <f>SUM(BK250:BK259)</f>
        <v>11532.779999999999</v>
      </c>
    </row>
    <row r="250" spans="1:65" s="2" customFormat="1" ht="24.2" customHeight="1">
      <c r="A250" s="34"/>
      <c r="B250" s="35"/>
      <c r="C250" s="187" t="s">
        <v>517</v>
      </c>
      <c r="D250" s="187" t="s">
        <v>133</v>
      </c>
      <c r="E250" s="188" t="s">
        <v>921</v>
      </c>
      <c r="F250" s="189" t="s">
        <v>922</v>
      </c>
      <c r="G250" s="190" t="s">
        <v>163</v>
      </c>
      <c r="H250" s="191">
        <v>1</v>
      </c>
      <c r="I250" s="192">
        <v>2186.7</v>
      </c>
      <c r="J250" s="193">
        <f aca="true" t="shared" si="20" ref="J250:J259">ROUND(I250*H250,2)</f>
        <v>2186.7</v>
      </c>
      <c r="K250" s="194"/>
      <c r="L250" s="39"/>
      <c r="M250" s="195" t="s">
        <v>1</v>
      </c>
      <c r="N250" s="196" t="s">
        <v>39</v>
      </c>
      <c r="O250" s="71"/>
      <c r="P250" s="197">
        <f aca="true" t="shared" si="21" ref="P250:P259">O250*H250</f>
        <v>0</v>
      </c>
      <c r="Q250" s="197">
        <v>0.00183</v>
      </c>
      <c r="R250" s="197">
        <f aca="true" t="shared" si="22" ref="R250:R259">Q250*H250</f>
        <v>0.00183</v>
      </c>
      <c r="S250" s="197">
        <v>0</v>
      </c>
      <c r="T250" s="198">
        <f aca="true" t="shared" si="23" ref="T250:T259"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137</v>
      </c>
      <c r="AT250" s="199" t="s">
        <v>133</v>
      </c>
      <c r="AU250" s="199" t="s">
        <v>84</v>
      </c>
      <c r="AY250" s="17" t="s">
        <v>130</v>
      </c>
      <c r="BE250" s="200">
        <f aca="true" t="shared" si="24" ref="BE250:BE259">IF(N250="základní",J250,0)</f>
        <v>2186.7</v>
      </c>
      <c r="BF250" s="200">
        <f aca="true" t="shared" si="25" ref="BF250:BF259">IF(N250="snížená",J250,0)</f>
        <v>0</v>
      </c>
      <c r="BG250" s="200">
        <f aca="true" t="shared" si="26" ref="BG250:BG259">IF(N250="zákl. přenesená",J250,0)</f>
        <v>0</v>
      </c>
      <c r="BH250" s="200">
        <f aca="true" t="shared" si="27" ref="BH250:BH259">IF(N250="sníž. přenesená",J250,0)</f>
        <v>0</v>
      </c>
      <c r="BI250" s="200">
        <f aca="true" t="shared" si="28" ref="BI250:BI259">IF(N250="nulová",J250,0)</f>
        <v>0</v>
      </c>
      <c r="BJ250" s="17" t="s">
        <v>82</v>
      </c>
      <c r="BK250" s="200">
        <f aca="true" t="shared" si="29" ref="BK250:BK259">ROUND(I250*H250,2)</f>
        <v>2186.7</v>
      </c>
      <c r="BL250" s="17" t="s">
        <v>137</v>
      </c>
      <c r="BM250" s="199" t="s">
        <v>923</v>
      </c>
    </row>
    <row r="251" spans="1:65" s="2" customFormat="1" ht="24.2" customHeight="1">
      <c r="A251" s="34"/>
      <c r="B251" s="35"/>
      <c r="C251" s="187" t="s">
        <v>521</v>
      </c>
      <c r="D251" s="187" t="s">
        <v>133</v>
      </c>
      <c r="E251" s="188" t="s">
        <v>924</v>
      </c>
      <c r="F251" s="189" t="s">
        <v>925</v>
      </c>
      <c r="G251" s="190" t="s">
        <v>136</v>
      </c>
      <c r="H251" s="191">
        <v>3</v>
      </c>
      <c r="I251" s="192">
        <v>420.792</v>
      </c>
      <c r="J251" s="193">
        <f t="shared" si="20"/>
        <v>1262.38</v>
      </c>
      <c r="K251" s="194"/>
      <c r="L251" s="39"/>
      <c r="M251" s="195" t="s">
        <v>1</v>
      </c>
      <c r="N251" s="196" t="s">
        <v>39</v>
      </c>
      <c r="O251" s="71"/>
      <c r="P251" s="197">
        <f t="shared" si="21"/>
        <v>0</v>
      </c>
      <c r="Q251" s="197">
        <v>0.00051</v>
      </c>
      <c r="R251" s="197">
        <f t="shared" si="22"/>
        <v>0.0015300000000000001</v>
      </c>
      <c r="S251" s="197">
        <v>0</v>
      </c>
      <c r="T251" s="198">
        <f t="shared" si="2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137</v>
      </c>
      <c r="AT251" s="199" t="s">
        <v>133</v>
      </c>
      <c r="AU251" s="199" t="s">
        <v>84</v>
      </c>
      <c r="AY251" s="17" t="s">
        <v>130</v>
      </c>
      <c r="BE251" s="200">
        <f t="shared" si="24"/>
        <v>1262.38</v>
      </c>
      <c r="BF251" s="200">
        <f t="shared" si="25"/>
        <v>0</v>
      </c>
      <c r="BG251" s="200">
        <f t="shared" si="26"/>
        <v>0</v>
      </c>
      <c r="BH251" s="200">
        <f t="shared" si="27"/>
        <v>0</v>
      </c>
      <c r="BI251" s="200">
        <f t="shared" si="28"/>
        <v>0</v>
      </c>
      <c r="BJ251" s="17" t="s">
        <v>82</v>
      </c>
      <c r="BK251" s="200">
        <f t="shared" si="29"/>
        <v>1262.38</v>
      </c>
      <c r="BL251" s="17" t="s">
        <v>137</v>
      </c>
      <c r="BM251" s="199" t="s">
        <v>926</v>
      </c>
    </row>
    <row r="252" spans="1:65" s="2" customFormat="1" ht="24.2" customHeight="1">
      <c r="A252" s="34"/>
      <c r="B252" s="35"/>
      <c r="C252" s="187" t="s">
        <v>525</v>
      </c>
      <c r="D252" s="187" t="s">
        <v>133</v>
      </c>
      <c r="E252" s="188" t="s">
        <v>927</v>
      </c>
      <c r="F252" s="189" t="s">
        <v>928</v>
      </c>
      <c r="G252" s="190" t="s">
        <v>136</v>
      </c>
      <c r="H252" s="191">
        <v>10</v>
      </c>
      <c r="I252" s="192">
        <v>514.17</v>
      </c>
      <c r="J252" s="193">
        <f t="shared" si="20"/>
        <v>5141.7</v>
      </c>
      <c r="K252" s="194"/>
      <c r="L252" s="39"/>
      <c r="M252" s="195" t="s">
        <v>1</v>
      </c>
      <c r="N252" s="196" t="s">
        <v>39</v>
      </c>
      <c r="O252" s="71"/>
      <c r="P252" s="197">
        <f t="shared" si="21"/>
        <v>0</v>
      </c>
      <c r="Q252" s="197">
        <v>0.00116</v>
      </c>
      <c r="R252" s="197">
        <f t="shared" si="22"/>
        <v>0.0116</v>
      </c>
      <c r="S252" s="197">
        <v>0</v>
      </c>
      <c r="T252" s="198">
        <f t="shared" si="2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137</v>
      </c>
      <c r="AT252" s="199" t="s">
        <v>133</v>
      </c>
      <c r="AU252" s="199" t="s">
        <v>84</v>
      </c>
      <c r="AY252" s="17" t="s">
        <v>130</v>
      </c>
      <c r="BE252" s="200">
        <f t="shared" si="24"/>
        <v>5141.7</v>
      </c>
      <c r="BF252" s="200">
        <f t="shared" si="25"/>
        <v>0</v>
      </c>
      <c r="BG252" s="200">
        <f t="shared" si="26"/>
        <v>0</v>
      </c>
      <c r="BH252" s="200">
        <f t="shared" si="27"/>
        <v>0</v>
      </c>
      <c r="BI252" s="200">
        <f t="shared" si="28"/>
        <v>0</v>
      </c>
      <c r="BJ252" s="17" t="s">
        <v>82</v>
      </c>
      <c r="BK252" s="200">
        <f t="shared" si="29"/>
        <v>5141.7</v>
      </c>
      <c r="BL252" s="17" t="s">
        <v>137</v>
      </c>
      <c r="BM252" s="199" t="s">
        <v>929</v>
      </c>
    </row>
    <row r="253" spans="1:65" s="2" customFormat="1" ht="16.5" customHeight="1">
      <c r="A253" s="34"/>
      <c r="B253" s="35"/>
      <c r="C253" s="187" t="s">
        <v>529</v>
      </c>
      <c r="D253" s="187" t="s">
        <v>133</v>
      </c>
      <c r="E253" s="188" t="s">
        <v>930</v>
      </c>
      <c r="F253" s="189" t="s">
        <v>931</v>
      </c>
      <c r="G253" s="190" t="s">
        <v>136</v>
      </c>
      <c r="H253" s="191">
        <v>3</v>
      </c>
      <c r="I253" s="192">
        <v>52.007999999999996</v>
      </c>
      <c r="J253" s="193">
        <f t="shared" si="20"/>
        <v>156.02</v>
      </c>
      <c r="K253" s="194"/>
      <c r="L253" s="39"/>
      <c r="M253" s="195" t="s">
        <v>1</v>
      </c>
      <c r="N253" s="196" t="s">
        <v>39</v>
      </c>
      <c r="O253" s="71"/>
      <c r="P253" s="197">
        <f t="shared" si="21"/>
        <v>0</v>
      </c>
      <c r="Q253" s="197">
        <v>7E-05</v>
      </c>
      <c r="R253" s="197">
        <f t="shared" si="22"/>
        <v>0.00020999999999999998</v>
      </c>
      <c r="S253" s="197">
        <v>0</v>
      </c>
      <c r="T253" s="198">
        <f t="shared" si="2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137</v>
      </c>
      <c r="AT253" s="199" t="s">
        <v>133</v>
      </c>
      <c r="AU253" s="199" t="s">
        <v>84</v>
      </c>
      <c r="AY253" s="17" t="s">
        <v>130</v>
      </c>
      <c r="BE253" s="200">
        <f t="shared" si="24"/>
        <v>156.02</v>
      </c>
      <c r="BF253" s="200">
        <f t="shared" si="25"/>
        <v>0</v>
      </c>
      <c r="BG253" s="200">
        <f t="shared" si="26"/>
        <v>0</v>
      </c>
      <c r="BH253" s="200">
        <f t="shared" si="27"/>
        <v>0</v>
      </c>
      <c r="BI253" s="200">
        <f t="shared" si="28"/>
        <v>0</v>
      </c>
      <c r="BJ253" s="17" t="s">
        <v>82</v>
      </c>
      <c r="BK253" s="200">
        <f t="shared" si="29"/>
        <v>156.02</v>
      </c>
      <c r="BL253" s="17" t="s">
        <v>137</v>
      </c>
      <c r="BM253" s="199" t="s">
        <v>932</v>
      </c>
    </row>
    <row r="254" spans="1:65" s="2" customFormat="1" ht="16.5" customHeight="1">
      <c r="A254" s="34"/>
      <c r="B254" s="35"/>
      <c r="C254" s="187" t="s">
        <v>533</v>
      </c>
      <c r="D254" s="187" t="s">
        <v>133</v>
      </c>
      <c r="E254" s="188" t="s">
        <v>933</v>
      </c>
      <c r="F254" s="189" t="s">
        <v>934</v>
      </c>
      <c r="G254" s="190" t="s">
        <v>136</v>
      </c>
      <c r="H254" s="191">
        <v>10</v>
      </c>
      <c r="I254" s="192">
        <v>56.736</v>
      </c>
      <c r="J254" s="193">
        <f t="shared" si="20"/>
        <v>567.36</v>
      </c>
      <c r="K254" s="194"/>
      <c r="L254" s="39"/>
      <c r="M254" s="195" t="s">
        <v>1</v>
      </c>
      <c r="N254" s="196" t="s">
        <v>39</v>
      </c>
      <c r="O254" s="71"/>
      <c r="P254" s="197">
        <f t="shared" si="21"/>
        <v>0</v>
      </c>
      <c r="Q254" s="197">
        <v>9E-05</v>
      </c>
      <c r="R254" s="197">
        <f t="shared" si="22"/>
        <v>0.0009000000000000001</v>
      </c>
      <c r="S254" s="197">
        <v>0</v>
      </c>
      <c r="T254" s="198">
        <f t="shared" si="2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137</v>
      </c>
      <c r="AT254" s="199" t="s">
        <v>133</v>
      </c>
      <c r="AU254" s="199" t="s">
        <v>84</v>
      </c>
      <c r="AY254" s="17" t="s">
        <v>130</v>
      </c>
      <c r="BE254" s="200">
        <f t="shared" si="24"/>
        <v>567.36</v>
      </c>
      <c r="BF254" s="200">
        <f t="shared" si="25"/>
        <v>0</v>
      </c>
      <c r="BG254" s="200">
        <f t="shared" si="26"/>
        <v>0</v>
      </c>
      <c r="BH254" s="200">
        <f t="shared" si="27"/>
        <v>0</v>
      </c>
      <c r="BI254" s="200">
        <f t="shared" si="28"/>
        <v>0</v>
      </c>
      <c r="BJ254" s="17" t="s">
        <v>82</v>
      </c>
      <c r="BK254" s="200">
        <f t="shared" si="29"/>
        <v>567.36</v>
      </c>
      <c r="BL254" s="17" t="s">
        <v>137</v>
      </c>
      <c r="BM254" s="199" t="s">
        <v>935</v>
      </c>
    </row>
    <row r="255" spans="1:65" s="2" customFormat="1" ht="16.5" customHeight="1">
      <c r="A255" s="34"/>
      <c r="B255" s="35"/>
      <c r="C255" s="187" t="s">
        <v>537</v>
      </c>
      <c r="D255" s="187" t="s">
        <v>133</v>
      </c>
      <c r="E255" s="188" t="s">
        <v>936</v>
      </c>
      <c r="F255" s="189" t="s">
        <v>937</v>
      </c>
      <c r="G255" s="190" t="s">
        <v>163</v>
      </c>
      <c r="H255" s="191">
        <v>1</v>
      </c>
      <c r="I255" s="192">
        <v>236.39999999999998</v>
      </c>
      <c r="J255" s="193">
        <f t="shared" si="20"/>
        <v>236.4</v>
      </c>
      <c r="K255" s="194"/>
      <c r="L255" s="39"/>
      <c r="M255" s="195" t="s">
        <v>1</v>
      </c>
      <c r="N255" s="196" t="s">
        <v>39</v>
      </c>
      <c r="O255" s="71"/>
      <c r="P255" s="197">
        <f t="shared" si="21"/>
        <v>0</v>
      </c>
      <c r="Q255" s="197">
        <v>0.00034</v>
      </c>
      <c r="R255" s="197">
        <f t="shared" si="22"/>
        <v>0.00034</v>
      </c>
      <c r="S255" s="197">
        <v>0</v>
      </c>
      <c r="T255" s="198">
        <f t="shared" si="2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137</v>
      </c>
      <c r="AT255" s="199" t="s">
        <v>133</v>
      </c>
      <c r="AU255" s="199" t="s">
        <v>84</v>
      </c>
      <c r="AY255" s="17" t="s">
        <v>130</v>
      </c>
      <c r="BE255" s="200">
        <f t="shared" si="24"/>
        <v>236.4</v>
      </c>
      <c r="BF255" s="200">
        <f t="shared" si="25"/>
        <v>0</v>
      </c>
      <c r="BG255" s="200">
        <f t="shared" si="26"/>
        <v>0</v>
      </c>
      <c r="BH255" s="200">
        <f t="shared" si="27"/>
        <v>0</v>
      </c>
      <c r="BI255" s="200">
        <f t="shared" si="28"/>
        <v>0</v>
      </c>
      <c r="BJ255" s="17" t="s">
        <v>82</v>
      </c>
      <c r="BK255" s="200">
        <f t="shared" si="29"/>
        <v>236.4</v>
      </c>
      <c r="BL255" s="17" t="s">
        <v>137</v>
      </c>
      <c r="BM255" s="199" t="s">
        <v>938</v>
      </c>
    </row>
    <row r="256" spans="1:65" s="2" customFormat="1" ht="16.5" customHeight="1">
      <c r="A256" s="34"/>
      <c r="B256" s="35"/>
      <c r="C256" s="187" t="s">
        <v>541</v>
      </c>
      <c r="D256" s="187" t="s">
        <v>133</v>
      </c>
      <c r="E256" s="188" t="s">
        <v>939</v>
      </c>
      <c r="F256" s="189" t="s">
        <v>940</v>
      </c>
      <c r="G256" s="190" t="s">
        <v>163</v>
      </c>
      <c r="H256" s="191">
        <v>1</v>
      </c>
      <c r="I256" s="192">
        <v>287.226</v>
      </c>
      <c r="J256" s="193">
        <f t="shared" si="20"/>
        <v>287.23</v>
      </c>
      <c r="K256" s="194"/>
      <c r="L256" s="39"/>
      <c r="M256" s="195" t="s">
        <v>1</v>
      </c>
      <c r="N256" s="196" t="s">
        <v>39</v>
      </c>
      <c r="O256" s="71"/>
      <c r="P256" s="197">
        <f t="shared" si="21"/>
        <v>0</v>
      </c>
      <c r="Q256" s="197">
        <v>0.0005</v>
      </c>
      <c r="R256" s="197">
        <f t="shared" si="22"/>
        <v>0.0005</v>
      </c>
      <c r="S256" s="197">
        <v>0</v>
      </c>
      <c r="T256" s="198">
        <f t="shared" si="2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137</v>
      </c>
      <c r="AT256" s="199" t="s">
        <v>133</v>
      </c>
      <c r="AU256" s="199" t="s">
        <v>84</v>
      </c>
      <c r="AY256" s="17" t="s">
        <v>130</v>
      </c>
      <c r="BE256" s="200">
        <f t="shared" si="24"/>
        <v>287.23</v>
      </c>
      <c r="BF256" s="200">
        <f t="shared" si="25"/>
        <v>0</v>
      </c>
      <c r="BG256" s="200">
        <f t="shared" si="26"/>
        <v>0</v>
      </c>
      <c r="BH256" s="200">
        <f t="shared" si="27"/>
        <v>0</v>
      </c>
      <c r="BI256" s="200">
        <f t="shared" si="28"/>
        <v>0</v>
      </c>
      <c r="BJ256" s="17" t="s">
        <v>82</v>
      </c>
      <c r="BK256" s="200">
        <f t="shared" si="29"/>
        <v>287.23</v>
      </c>
      <c r="BL256" s="17" t="s">
        <v>137</v>
      </c>
      <c r="BM256" s="199" t="s">
        <v>941</v>
      </c>
    </row>
    <row r="257" spans="1:65" s="2" customFormat="1" ht="24.2" customHeight="1">
      <c r="A257" s="34"/>
      <c r="B257" s="35"/>
      <c r="C257" s="187" t="s">
        <v>545</v>
      </c>
      <c r="D257" s="187" t="s">
        <v>133</v>
      </c>
      <c r="E257" s="188" t="s">
        <v>942</v>
      </c>
      <c r="F257" s="189" t="s">
        <v>943</v>
      </c>
      <c r="G257" s="190" t="s">
        <v>136</v>
      </c>
      <c r="H257" s="191">
        <v>13</v>
      </c>
      <c r="I257" s="192">
        <v>94.56</v>
      </c>
      <c r="J257" s="193">
        <f t="shared" si="20"/>
        <v>1229.28</v>
      </c>
      <c r="K257" s="194"/>
      <c r="L257" s="39"/>
      <c r="M257" s="195" t="s">
        <v>1</v>
      </c>
      <c r="N257" s="196" t="s">
        <v>39</v>
      </c>
      <c r="O257" s="71"/>
      <c r="P257" s="197">
        <f t="shared" si="21"/>
        <v>0</v>
      </c>
      <c r="Q257" s="197">
        <v>0.0004</v>
      </c>
      <c r="R257" s="197">
        <f t="shared" si="22"/>
        <v>0.005200000000000001</v>
      </c>
      <c r="S257" s="197">
        <v>0</v>
      </c>
      <c r="T257" s="198">
        <f t="shared" si="2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137</v>
      </c>
      <c r="AT257" s="199" t="s">
        <v>133</v>
      </c>
      <c r="AU257" s="199" t="s">
        <v>84</v>
      </c>
      <c r="AY257" s="17" t="s">
        <v>130</v>
      </c>
      <c r="BE257" s="200">
        <f t="shared" si="24"/>
        <v>1229.28</v>
      </c>
      <c r="BF257" s="200">
        <f t="shared" si="25"/>
        <v>0</v>
      </c>
      <c r="BG257" s="200">
        <f t="shared" si="26"/>
        <v>0</v>
      </c>
      <c r="BH257" s="200">
        <f t="shared" si="27"/>
        <v>0</v>
      </c>
      <c r="BI257" s="200">
        <f t="shared" si="28"/>
        <v>0</v>
      </c>
      <c r="BJ257" s="17" t="s">
        <v>82</v>
      </c>
      <c r="BK257" s="200">
        <f t="shared" si="29"/>
        <v>1229.28</v>
      </c>
      <c r="BL257" s="17" t="s">
        <v>137</v>
      </c>
      <c r="BM257" s="199" t="s">
        <v>944</v>
      </c>
    </row>
    <row r="258" spans="1:65" s="2" customFormat="1" ht="21.75" customHeight="1">
      <c r="A258" s="34"/>
      <c r="B258" s="35"/>
      <c r="C258" s="187" t="s">
        <v>549</v>
      </c>
      <c r="D258" s="187" t="s">
        <v>133</v>
      </c>
      <c r="E258" s="188" t="s">
        <v>945</v>
      </c>
      <c r="F258" s="189" t="s">
        <v>946</v>
      </c>
      <c r="G258" s="190" t="s">
        <v>136</v>
      </c>
      <c r="H258" s="191">
        <v>13</v>
      </c>
      <c r="I258" s="192">
        <v>33.096</v>
      </c>
      <c r="J258" s="193">
        <f t="shared" si="20"/>
        <v>430.25</v>
      </c>
      <c r="K258" s="194"/>
      <c r="L258" s="39"/>
      <c r="M258" s="195" t="s">
        <v>1</v>
      </c>
      <c r="N258" s="196" t="s">
        <v>39</v>
      </c>
      <c r="O258" s="71"/>
      <c r="P258" s="197">
        <f t="shared" si="21"/>
        <v>0</v>
      </c>
      <c r="Q258" s="197">
        <v>1E-05</v>
      </c>
      <c r="R258" s="197">
        <f t="shared" si="22"/>
        <v>0.00013000000000000002</v>
      </c>
      <c r="S258" s="197">
        <v>0</v>
      </c>
      <c r="T258" s="198">
        <f t="shared" si="2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137</v>
      </c>
      <c r="AT258" s="199" t="s">
        <v>133</v>
      </c>
      <c r="AU258" s="199" t="s">
        <v>84</v>
      </c>
      <c r="AY258" s="17" t="s">
        <v>130</v>
      </c>
      <c r="BE258" s="200">
        <f t="shared" si="24"/>
        <v>430.25</v>
      </c>
      <c r="BF258" s="200">
        <f t="shared" si="25"/>
        <v>0</v>
      </c>
      <c r="BG258" s="200">
        <f t="shared" si="26"/>
        <v>0</v>
      </c>
      <c r="BH258" s="200">
        <f t="shared" si="27"/>
        <v>0</v>
      </c>
      <c r="BI258" s="200">
        <f t="shared" si="28"/>
        <v>0</v>
      </c>
      <c r="BJ258" s="17" t="s">
        <v>82</v>
      </c>
      <c r="BK258" s="200">
        <f t="shared" si="29"/>
        <v>430.25</v>
      </c>
      <c r="BL258" s="17" t="s">
        <v>137</v>
      </c>
      <c r="BM258" s="199" t="s">
        <v>947</v>
      </c>
    </row>
    <row r="259" spans="1:65" s="2" customFormat="1" ht="24.2" customHeight="1">
      <c r="A259" s="34"/>
      <c r="B259" s="35"/>
      <c r="C259" s="187" t="s">
        <v>553</v>
      </c>
      <c r="D259" s="187" t="s">
        <v>133</v>
      </c>
      <c r="E259" s="188" t="s">
        <v>948</v>
      </c>
      <c r="F259" s="189" t="s">
        <v>949</v>
      </c>
      <c r="G259" s="190" t="s">
        <v>220</v>
      </c>
      <c r="H259" s="224">
        <v>3</v>
      </c>
      <c r="I259" s="192">
        <v>11.82</v>
      </c>
      <c r="J259" s="193">
        <f t="shared" si="20"/>
        <v>35.46</v>
      </c>
      <c r="K259" s="194"/>
      <c r="L259" s="39"/>
      <c r="M259" s="195" t="s">
        <v>1</v>
      </c>
      <c r="N259" s="196" t="s">
        <v>39</v>
      </c>
      <c r="O259" s="71"/>
      <c r="P259" s="197">
        <f t="shared" si="21"/>
        <v>0</v>
      </c>
      <c r="Q259" s="197">
        <v>0</v>
      </c>
      <c r="R259" s="197">
        <f t="shared" si="22"/>
        <v>0</v>
      </c>
      <c r="S259" s="197">
        <v>0</v>
      </c>
      <c r="T259" s="198">
        <f t="shared" si="2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137</v>
      </c>
      <c r="AT259" s="199" t="s">
        <v>133</v>
      </c>
      <c r="AU259" s="199" t="s">
        <v>84</v>
      </c>
      <c r="AY259" s="17" t="s">
        <v>130</v>
      </c>
      <c r="BE259" s="200">
        <f t="shared" si="24"/>
        <v>35.46</v>
      </c>
      <c r="BF259" s="200">
        <f t="shared" si="25"/>
        <v>0</v>
      </c>
      <c r="BG259" s="200">
        <f t="shared" si="26"/>
        <v>0</v>
      </c>
      <c r="BH259" s="200">
        <f t="shared" si="27"/>
        <v>0</v>
      </c>
      <c r="BI259" s="200">
        <f t="shared" si="28"/>
        <v>0</v>
      </c>
      <c r="BJ259" s="17" t="s">
        <v>82</v>
      </c>
      <c r="BK259" s="200">
        <f t="shared" si="29"/>
        <v>35.46</v>
      </c>
      <c r="BL259" s="17" t="s">
        <v>137</v>
      </c>
      <c r="BM259" s="199" t="s">
        <v>950</v>
      </c>
    </row>
    <row r="260" spans="2:63" s="12" customFormat="1" ht="22.9" customHeight="1">
      <c r="B260" s="171"/>
      <c r="C260" s="172"/>
      <c r="D260" s="173" t="s">
        <v>73</v>
      </c>
      <c r="E260" s="185" t="s">
        <v>951</v>
      </c>
      <c r="F260" s="185" t="s">
        <v>952</v>
      </c>
      <c r="G260" s="172"/>
      <c r="H260" s="172"/>
      <c r="I260" s="175"/>
      <c r="J260" s="186">
        <f>BK260</f>
        <v>7191.28</v>
      </c>
      <c r="K260" s="172"/>
      <c r="L260" s="177"/>
      <c r="M260" s="178"/>
      <c r="N260" s="179"/>
      <c r="O260" s="179"/>
      <c r="P260" s="180">
        <f>SUM(P261:P264)</f>
        <v>0</v>
      </c>
      <c r="Q260" s="179"/>
      <c r="R260" s="180">
        <f>SUM(R261:R264)</f>
        <v>0.027409999999999997</v>
      </c>
      <c r="S260" s="179"/>
      <c r="T260" s="181">
        <f>SUM(T261:T264)</f>
        <v>0</v>
      </c>
      <c r="AR260" s="182" t="s">
        <v>84</v>
      </c>
      <c r="AT260" s="183" t="s">
        <v>73</v>
      </c>
      <c r="AU260" s="183" t="s">
        <v>82</v>
      </c>
      <c r="AY260" s="182" t="s">
        <v>130</v>
      </c>
      <c r="BK260" s="184">
        <f>SUM(BK261:BK264)</f>
        <v>7191.28</v>
      </c>
    </row>
    <row r="261" spans="1:65" s="2" customFormat="1" ht="24.2" customHeight="1">
      <c r="A261" s="34"/>
      <c r="B261" s="35"/>
      <c r="C261" s="187" t="s">
        <v>557</v>
      </c>
      <c r="D261" s="187" t="s">
        <v>133</v>
      </c>
      <c r="E261" s="188" t="s">
        <v>953</v>
      </c>
      <c r="F261" s="189" t="s">
        <v>954</v>
      </c>
      <c r="G261" s="190" t="s">
        <v>186</v>
      </c>
      <c r="H261" s="191">
        <v>1</v>
      </c>
      <c r="I261" s="192">
        <v>1063.8</v>
      </c>
      <c r="J261" s="193">
        <f>ROUND(I261*H261,2)</f>
        <v>1063.8</v>
      </c>
      <c r="K261" s="194"/>
      <c r="L261" s="39"/>
      <c r="M261" s="195" t="s">
        <v>1</v>
      </c>
      <c r="N261" s="196" t="s">
        <v>39</v>
      </c>
      <c r="O261" s="71"/>
      <c r="P261" s="197">
        <f>O261*H261</f>
        <v>0</v>
      </c>
      <c r="Q261" s="197">
        <v>0.01647</v>
      </c>
      <c r="R261" s="197">
        <f>Q261*H261</f>
        <v>0.01647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137</v>
      </c>
      <c r="AT261" s="199" t="s">
        <v>133</v>
      </c>
      <c r="AU261" s="199" t="s">
        <v>84</v>
      </c>
      <c r="AY261" s="17" t="s">
        <v>130</v>
      </c>
      <c r="BE261" s="200">
        <f>IF(N261="základní",J261,0)</f>
        <v>1063.8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82</v>
      </c>
      <c r="BK261" s="200">
        <f>ROUND(I261*H261,2)</f>
        <v>1063.8</v>
      </c>
      <c r="BL261" s="17" t="s">
        <v>137</v>
      </c>
      <c r="BM261" s="199" t="s">
        <v>955</v>
      </c>
    </row>
    <row r="262" spans="1:65" s="2" customFormat="1" ht="33" customHeight="1">
      <c r="A262" s="34"/>
      <c r="B262" s="35"/>
      <c r="C262" s="187" t="s">
        <v>561</v>
      </c>
      <c r="D262" s="187" t="s">
        <v>133</v>
      </c>
      <c r="E262" s="188" t="s">
        <v>956</v>
      </c>
      <c r="F262" s="189" t="s">
        <v>957</v>
      </c>
      <c r="G262" s="190" t="s">
        <v>186</v>
      </c>
      <c r="H262" s="191">
        <v>1</v>
      </c>
      <c r="I262" s="192">
        <v>5652.324</v>
      </c>
      <c r="J262" s="193">
        <f>ROUND(I262*H262,2)</f>
        <v>5652.32</v>
      </c>
      <c r="K262" s="194"/>
      <c r="L262" s="39"/>
      <c r="M262" s="195" t="s">
        <v>1</v>
      </c>
      <c r="N262" s="196" t="s">
        <v>39</v>
      </c>
      <c r="O262" s="71"/>
      <c r="P262" s="197">
        <f>O262*H262</f>
        <v>0</v>
      </c>
      <c r="Q262" s="197">
        <v>0.01066</v>
      </c>
      <c r="R262" s="197">
        <f>Q262*H262</f>
        <v>0.01066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137</v>
      </c>
      <c r="AT262" s="199" t="s">
        <v>133</v>
      </c>
      <c r="AU262" s="199" t="s">
        <v>84</v>
      </c>
      <c r="AY262" s="17" t="s">
        <v>130</v>
      </c>
      <c r="BE262" s="200">
        <f>IF(N262="základní",J262,0)</f>
        <v>5652.32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82</v>
      </c>
      <c r="BK262" s="200">
        <f>ROUND(I262*H262,2)</f>
        <v>5652.32</v>
      </c>
      <c r="BL262" s="17" t="s">
        <v>137</v>
      </c>
      <c r="BM262" s="199" t="s">
        <v>958</v>
      </c>
    </row>
    <row r="263" spans="1:65" s="2" customFormat="1" ht="16.5" customHeight="1">
      <c r="A263" s="34"/>
      <c r="B263" s="35"/>
      <c r="C263" s="187" t="s">
        <v>567</v>
      </c>
      <c r="D263" s="187" t="s">
        <v>133</v>
      </c>
      <c r="E263" s="188" t="s">
        <v>959</v>
      </c>
      <c r="F263" s="189" t="s">
        <v>960</v>
      </c>
      <c r="G263" s="190" t="s">
        <v>163</v>
      </c>
      <c r="H263" s="191">
        <v>2</v>
      </c>
      <c r="I263" s="192">
        <v>219.85199999999998</v>
      </c>
      <c r="J263" s="193">
        <f>ROUND(I263*H263,2)</f>
        <v>439.7</v>
      </c>
      <c r="K263" s="194"/>
      <c r="L263" s="39"/>
      <c r="M263" s="195" t="s">
        <v>1</v>
      </c>
      <c r="N263" s="196" t="s">
        <v>39</v>
      </c>
      <c r="O263" s="71"/>
      <c r="P263" s="197">
        <f>O263*H263</f>
        <v>0</v>
      </c>
      <c r="Q263" s="197">
        <v>0.00014</v>
      </c>
      <c r="R263" s="197">
        <f>Q263*H263</f>
        <v>0.00028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137</v>
      </c>
      <c r="AT263" s="199" t="s">
        <v>133</v>
      </c>
      <c r="AU263" s="199" t="s">
        <v>84</v>
      </c>
      <c r="AY263" s="17" t="s">
        <v>130</v>
      </c>
      <c r="BE263" s="200">
        <f>IF(N263="základní",J263,0)</f>
        <v>439.7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82</v>
      </c>
      <c r="BK263" s="200">
        <f>ROUND(I263*H263,2)</f>
        <v>439.7</v>
      </c>
      <c r="BL263" s="17" t="s">
        <v>137</v>
      </c>
      <c r="BM263" s="199" t="s">
        <v>961</v>
      </c>
    </row>
    <row r="264" spans="1:65" s="2" customFormat="1" ht="24.2" customHeight="1">
      <c r="A264" s="34"/>
      <c r="B264" s="35"/>
      <c r="C264" s="187" t="s">
        <v>571</v>
      </c>
      <c r="D264" s="187" t="s">
        <v>133</v>
      </c>
      <c r="E264" s="188" t="s">
        <v>962</v>
      </c>
      <c r="F264" s="189" t="s">
        <v>963</v>
      </c>
      <c r="G264" s="190" t="s">
        <v>220</v>
      </c>
      <c r="H264" s="224">
        <v>3</v>
      </c>
      <c r="I264" s="192">
        <v>11.82</v>
      </c>
      <c r="J264" s="193">
        <f>ROUND(I264*H264,2)</f>
        <v>35.46</v>
      </c>
      <c r="K264" s="194"/>
      <c r="L264" s="39"/>
      <c r="M264" s="195" t="s">
        <v>1</v>
      </c>
      <c r="N264" s="196" t="s">
        <v>39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137</v>
      </c>
      <c r="AT264" s="199" t="s">
        <v>133</v>
      </c>
      <c r="AU264" s="199" t="s">
        <v>84</v>
      </c>
      <c r="AY264" s="17" t="s">
        <v>130</v>
      </c>
      <c r="BE264" s="200">
        <f>IF(N264="základní",J264,0)</f>
        <v>35.46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82</v>
      </c>
      <c r="BK264" s="200">
        <f>ROUND(I264*H264,2)</f>
        <v>35.46</v>
      </c>
      <c r="BL264" s="17" t="s">
        <v>137</v>
      </c>
      <c r="BM264" s="199" t="s">
        <v>964</v>
      </c>
    </row>
    <row r="265" spans="2:63" s="12" customFormat="1" ht="22.9" customHeight="1">
      <c r="B265" s="171"/>
      <c r="C265" s="172"/>
      <c r="D265" s="173" t="s">
        <v>73</v>
      </c>
      <c r="E265" s="185" t="s">
        <v>965</v>
      </c>
      <c r="F265" s="185" t="s">
        <v>966</v>
      </c>
      <c r="G265" s="172"/>
      <c r="H265" s="172"/>
      <c r="I265" s="175"/>
      <c r="J265" s="186">
        <f>BK265</f>
        <v>10697.1</v>
      </c>
      <c r="K265" s="172"/>
      <c r="L265" s="177"/>
      <c r="M265" s="178"/>
      <c r="N265" s="179"/>
      <c r="O265" s="179"/>
      <c r="P265" s="180">
        <f>SUM(P266:P269)</f>
        <v>0</v>
      </c>
      <c r="Q265" s="179"/>
      <c r="R265" s="180">
        <f>SUM(R266:R269)</f>
        <v>0.0046</v>
      </c>
      <c r="S265" s="179"/>
      <c r="T265" s="181">
        <f>SUM(T266:T269)</f>
        <v>0</v>
      </c>
      <c r="AR265" s="182" t="s">
        <v>84</v>
      </c>
      <c r="AT265" s="183" t="s">
        <v>73</v>
      </c>
      <c r="AU265" s="183" t="s">
        <v>82</v>
      </c>
      <c r="AY265" s="182" t="s">
        <v>130</v>
      </c>
      <c r="BK265" s="184">
        <f>SUM(BK266:BK269)</f>
        <v>10697.1</v>
      </c>
    </row>
    <row r="266" spans="1:65" s="2" customFormat="1" ht="16.5" customHeight="1">
      <c r="A266" s="34"/>
      <c r="B266" s="35"/>
      <c r="C266" s="187" t="s">
        <v>576</v>
      </c>
      <c r="D266" s="187" t="s">
        <v>133</v>
      </c>
      <c r="E266" s="188" t="s">
        <v>967</v>
      </c>
      <c r="F266" s="189" t="s">
        <v>968</v>
      </c>
      <c r="G266" s="190" t="s">
        <v>163</v>
      </c>
      <c r="H266" s="191">
        <v>4</v>
      </c>
      <c r="I266" s="192">
        <v>413.7</v>
      </c>
      <c r="J266" s="193">
        <f>ROUND(I266*H266,2)</f>
        <v>1654.8</v>
      </c>
      <c r="K266" s="194"/>
      <c r="L266" s="39"/>
      <c r="M266" s="195" t="s">
        <v>1</v>
      </c>
      <c r="N266" s="196" t="s">
        <v>39</v>
      </c>
      <c r="O266" s="71"/>
      <c r="P266" s="197">
        <f>O266*H266</f>
        <v>0</v>
      </c>
      <c r="Q266" s="197">
        <v>0</v>
      </c>
      <c r="R266" s="197">
        <f>Q266*H266</f>
        <v>0</v>
      </c>
      <c r="S266" s="197">
        <v>0</v>
      </c>
      <c r="T266" s="19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137</v>
      </c>
      <c r="AT266" s="199" t="s">
        <v>133</v>
      </c>
      <c r="AU266" s="199" t="s">
        <v>84</v>
      </c>
      <c r="AY266" s="17" t="s">
        <v>130</v>
      </c>
      <c r="BE266" s="200">
        <f>IF(N266="základní",J266,0)</f>
        <v>1654.8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82</v>
      </c>
      <c r="BK266" s="200">
        <f>ROUND(I266*H266,2)</f>
        <v>1654.8</v>
      </c>
      <c r="BL266" s="17" t="s">
        <v>137</v>
      </c>
      <c r="BM266" s="199" t="s">
        <v>969</v>
      </c>
    </row>
    <row r="267" spans="1:65" s="2" customFormat="1" ht="24.2" customHeight="1">
      <c r="A267" s="34"/>
      <c r="B267" s="35"/>
      <c r="C267" s="213" t="s">
        <v>580</v>
      </c>
      <c r="D267" s="213" t="s">
        <v>193</v>
      </c>
      <c r="E267" s="214" t="s">
        <v>970</v>
      </c>
      <c r="F267" s="215" t="s">
        <v>971</v>
      </c>
      <c r="G267" s="216" t="s">
        <v>163</v>
      </c>
      <c r="H267" s="217">
        <v>4</v>
      </c>
      <c r="I267" s="218">
        <v>1713.8999999999999</v>
      </c>
      <c r="J267" s="219">
        <f>ROUND(I267*H267,2)</f>
        <v>6855.6</v>
      </c>
      <c r="K267" s="220"/>
      <c r="L267" s="221"/>
      <c r="M267" s="222" t="s">
        <v>1</v>
      </c>
      <c r="N267" s="223" t="s">
        <v>39</v>
      </c>
      <c r="O267" s="71"/>
      <c r="P267" s="197">
        <f>O267*H267</f>
        <v>0</v>
      </c>
      <c r="Q267" s="197">
        <v>0.00115</v>
      </c>
      <c r="R267" s="197">
        <f>Q267*H267</f>
        <v>0.0046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196</v>
      </c>
      <c r="AT267" s="199" t="s">
        <v>193</v>
      </c>
      <c r="AU267" s="199" t="s">
        <v>84</v>
      </c>
      <c r="AY267" s="17" t="s">
        <v>130</v>
      </c>
      <c r="BE267" s="200">
        <f>IF(N267="základní",J267,0)</f>
        <v>6855.6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82</v>
      </c>
      <c r="BK267" s="200">
        <f>ROUND(I267*H267,2)</f>
        <v>6855.6</v>
      </c>
      <c r="BL267" s="17" t="s">
        <v>137</v>
      </c>
      <c r="BM267" s="199" t="s">
        <v>972</v>
      </c>
    </row>
    <row r="268" spans="1:65" s="2" customFormat="1" ht="16.5" customHeight="1">
      <c r="A268" s="34"/>
      <c r="B268" s="35"/>
      <c r="C268" s="187" t="s">
        <v>584</v>
      </c>
      <c r="D268" s="187" t="s">
        <v>133</v>
      </c>
      <c r="E268" s="188" t="s">
        <v>973</v>
      </c>
      <c r="F268" s="189" t="s">
        <v>974</v>
      </c>
      <c r="G268" s="190" t="s">
        <v>186</v>
      </c>
      <c r="H268" s="191">
        <v>1</v>
      </c>
      <c r="I268" s="192">
        <v>591</v>
      </c>
      <c r="J268" s="193">
        <f>ROUND(I268*H268,2)</f>
        <v>591</v>
      </c>
      <c r="K268" s="194"/>
      <c r="L268" s="39"/>
      <c r="M268" s="195" t="s">
        <v>1</v>
      </c>
      <c r="N268" s="196" t="s">
        <v>39</v>
      </c>
      <c r="O268" s="71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137</v>
      </c>
      <c r="AT268" s="199" t="s">
        <v>133</v>
      </c>
      <c r="AU268" s="199" t="s">
        <v>84</v>
      </c>
      <c r="AY268" s="17" t="s">
        <v>130</v>
      </c>
      <c r="BE268" s="200">
        <f>IF(N268="základní",J268,0)</f>
        <v>591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82</v>
      </c>
      <c r="BK268" s="200">
        <f>ROUND(I268*H268,2)</f>
        <v>591</v>
      </c>
      <c r="BL268" s="17" t="s">
        <v>137</v>
      </c>
      <c r="BM268" s="199" t="s">
        <v>975</v>
      </c>
    </row>
    <row r="269" spans="1:65" s="2" customFormat="1" ht="24.2" customHeight="1">
      <c r="A269" s="34"/>
      <c r="B269" s="35"/>
      <c r="C269" s="187" t="s">
        <v>588</v>
      </c>
      <c r="D269" s="187" t="s">
        <v>133</v>
      </c>
      <c r="E269" s="188" t="s">
        <v>976</v>
      </c>
      <c r="F269" s="189" t="s">
        <v>977</v>
      </c>
      <c r="G269" s="190" t="s">
        <v>220</v>
      </c>
      <c r="H269" s="224">
        <v>3</v>
      </c>
      <c r="I269" s="192">
        <v>531.9</v>
      </c>
      <c r="J269" s="193">
        <f>ROUND(I269*H269,2)</f>
        <v>1595.7</v>
      </c>
      <c r="K269" s="194"/>
      <c r="L269" s="39"/>
      <c r="M269" s="195" t="s">
        <v>1</v>
      </c>
      <c r="N269" s="196" t="s">
        <v>39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137</v>
      </c>
      <c r="AT269" s="199" t="s">
        <v>133</v>
      </c>
      <c r="AU269" s="199" t="s">
        <v>84</v>
      </c>
      <c r="AY269" s="17" t="s">
        <v>130</v>
      </c>
      <c r="BE269" s="200">
        <f>IF(N269="základní",J269,0)</f>
        <v>1595.7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82</v>
      </c>
      <c r="BK269" s="200">
        <f>ROUND(I269*H269,2)</f>
        <v>1595.7</v>
      </c>
      <c r="BL269" s="17" t="s">
        <v>137</v>
      </c>
      <c r="BM269" s="199" t="s">
        <v>978</v>
      </c>
    </row>
    <row r="270" spans="2:63" s="12" customFormat="1" ht="22.9" customHeight="1">
      <c r="B270" s="171"/>
      <c r="C270" s="172"/>
      <c r="D270" s="173" t="s">
        <v>73</v>
      </c>
      <c r="E270" s="185" t="s">
        <v>979</v>
      </c>
      <c r="F270" s="185" t="s">
        <v>980</v>
      </c>
      <c r="G270" s="172"/>
      <c r="H270" s="172"/>
      <c r="I270" s="175"/>
      <c r="J270" s="186">
        <f>BK270</f>
        <v>4082.63</v>
      </c>
      <c r="K270" s="172"/>
      <c r="L270" s="177"/>
      <c r="M270" s="178"/>
      <c r="N270" s="179"/>
      <c r="O270" s="179"/>
      <c r="P270" s="180">
        <f>SUM(P271:P273)</f>
        <v>0</v>
      </c>
      <c r="Q270" s="179"/>
      <c r="R270" s="180">
        <f>SUM(R271:R273)</f>
        <v>0.009604</v>
      </c>
      <c r="S270" s="179"/>
      <c r="T270" s="181">
        <f>SUM(T271:T273)</f>
        <v>0</v>
      </c>
      <c r="AR270" s="182" t="s">
        <v>84</v>
      </c>
      <c r="AT270" s="183" t="s">
        <v>73</v>
      </c>
      <c r="AU270" s="183" t="s">
        <v>82</v>
      </c>
      <c r="AY270" s="182" t="s">
        <v>130</v>
      </c>
      <c r="BK270" s="184">
        <f>SUM(BK271:BK273)</f>
        <v>4082.63</v>
      </c>
    </row>
    <row r="271" spans="1:65" s="2" customFormat="1" ht="24.2" customHeight="1">
      <c r="A271" s="34"/>
      <c r="B271" s="35"/>
      <c r="C271" s="187" t="s">
        <v>592</v>
      </c>
      <c r="D271" s="187" t="s">
        <v>133</v>
      </c>
      <c r="E271" s="188" t="s">
        <v>981</v>
      </c>
      <c r="F271" s="189" t="s">
        <v>982</v>
      </c>
      <c r="G271" s="190" t="s">
        <v>158</v>
      </c>
      <c r="H271" s="191">
        <v>1</v>
      </c>
      <c r="I271" s="192">
        <v>815.5799999999999</v>
      </c>
      <c r="J271" s="193">
        <f>ROUND(I271*H271,2)</f>
        <v>815.58</v>
      </c>
      <c r="K271" s="194"/>
      <c r="L271" s="39"/>
      <c r="M271" s="195" t="s">
        <v>1</v>
      </c>
      <c r="N271" s="196" t="s">
        <v>39</v>
      </c>
      <c r="O271" s="71"/>
      <c r="P271" s="197">
        <f>O271*H271</f>
        <v>0</v>
      </c>
      <c r="Q271" s="197">
        <v>0.00172</v>
      </c>
      <c r="R271" s="197">
        <f>Q271*H271</f>
        <v>0.00172</v>
      </c>
      <c r="S271" s="197">
        <v>0</v>
      </c>
      <c r="T271" s="19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137</v>
      </c>
      <c r="AT271" s="199" t="s">
        <v>133</v>
      </c>
      <c r="AU271" s="199" t="s">
        <v>84</v>
      </c>
      <c r="AY271" s="17" t="s">
        <v>130</v>
      </c>
      <c r="BE271" s="200">
        <f>IF(N271="základní",J271,0)</f>
        <v>815.58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82</v>
      </c>
      <c r="BK271" s="200">
        <f>ROUND(I271*H271,2)</f>
        <v>815.58</v>
      </c>
      <c r="BL271" s="17" t="s">
        <v>137</v>
      </c>
      <c r="BM271" s="199" t="s">
        <v>983</v>
      </c>
    </row>
    <row r="272" spans="1:65" s="2" customFormat="1" ht="33" customHeight="1">
      <c r="A272" s="34"/>
      <c r="B272" s="35"/>
      <c r="C272" s="187" t="s">
        <v>596</v>
      </c>
      <c r="D272" s="187" t="s">
        <v>133</v>
      </c>
      <c r="E272" s="188" t="s">
        <v>984</v>
      </c>
      <c r="F272" s="189" t="s">
        <v>985</v>
      </c>
      <c r="G272" s="190" t="s">
        <v>136</v>
      </c>
      <c r="H272" s="191">
        <v>1.8</v>
      </c>
      <c r="I272" s="192">
        <v>951.51</v>
      </c>
      <c r="J272" s="193">
        <f>ROUND(I272*H272,2)</f>
        <v>1712.72</v>
      </c>
      <c r="K272" s="194"/>
      <c r="L272" s="39"/>
      <c r="M272" s="195" t="s">
        <v>1</v>
      </c>
      <c r="N272" s="196" t="s">
        <v>39</v>
      </c>
      <c r="O272" s="71"/>
      <c r="P272" s="197">
        <f>O272*H272</f>
        <v>0</v>
      </c>
      <c r="Q272" s="197">
        <v>0.00438</v>
      </c>
      <c r="R272" s="197">
        <f>Q272*H272</f>
        <v>0.007884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137</v>
      </c>
      <c r="AT272" s="199" t="s">
        <v>133</v>
      </c>
      <c r="AU272" s="199" t="s">
        <v>84</v>
      </c>
      <c r="AY272" s="17" t="s">
        <v>130</v>
      </c>
      <c r="BE272" s="200">
        <f>IF(N272="základní",J272,0)</f>
        <v>1712.72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82</v>
      </c>
      <c r="BK272" s="200">
        <f>ROUND(I272*H272,2)</f>
        <v>1712.72</v>
      </c>
      <c r="BL272" s="17" t="s">
        <v>137</v>
      </c>
      <c r="BM272" s="199" t="s">
        <v>986</v>
      </c>
    </row>
    <row r="273" spans="1:65" s="2" customFormat="1" ht="44.25" customHeight="1">
      <c r="A273" s="34"/>
      <c r="B273" s="35"/>
      <c r="C273" s="187" t="s">
        <v>600</v>
      </c>
      <c r="D273" s="187" t="s">
        <v>133</v>
      </c>
      <c r="E273" s="188" t="s">
        <v>987</v>
      </c>
      <c r="F273" s="189" t="s">
        <v>988</v>
      </c>
      <c r="G273" s="190" t="s">
        <v>220</v>
      </c>
      <c r="H273" s="224">
        <v>1</v>
      </c>
      <c r="I273" s="192">
        <v>1554.33</v>
      </c>
      <c r="J273" s="193">
        <f>ROUND(I273*H273,2)</f>
        <v>1554.33</v>
      </c>
      <c r="K273" s="194"/>
      <c r="L273" s="39"/>
      <c r="M273" s="195" t="s">
        <v>1</v>
      </c>
      <c r="N273" s="196" t="s">
        <v>39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137</v>
      </c>
      <c r="AT273" s="199" t="s">
        <v>133</v>
      </c>
      <c r="AU273" s="199" t="s">
        <v>84</v>
      </c>
      <c r="AY273" s="17" t="s">
        <v>130</v>
      </c>
      <c r="BE273" s="200">
        <f>IF(N273="základní",J273,0)</f>
        <v>1554.33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82</v>
      </c>
      <c r="BK273" s="200">
        <f>ROUND(I273*H273,2)</f>
        <v>1554.33</v>
      </c>
      <c r="BL273" s="17" t="s">
        <v>137</v>
      </c>
      <c r="BM273" s="199" t="s">
        <v>989</v>
      </c>
    </row>
    <row r="274" spans="2:63" s="12" customFormat="1" ht="22.9" customHeight="1">
      <c r="B274" s="171"/>
      <c r="C274" s="172"/>
      <c r="D274" s="173" t="s">
        <v>73</v>
      </c>
      <c r="E274" s="185" t="s">
        <v>990</v>
      </c>
      <c r="F274" s="185" t="s">
        <v>991</v>
      </c>
      <c r="G274" s="172"/>
      <c r="H274" s="172"/>
      <c r="I274" s="175"/>
      <c r="J274" s="186">
        <f>BK274</f>
        <v>12040.8</v>
      </c>
      <c r="K274" s="172"/>
      <c r="L274" s="177"/>
      <c r="M274" s="178"/>
      <c r="N274" s="179"/>
      <c r="O274" s="179"/>
      <c r="P274" s="180">
        <f>SUM(P275:P277)</f>
        <v>0</v>
      </c>
      <c r="Q274" s="179"/>
      <c r="R274" s="180">
        <f>SUM(R275:R277)</f>
        <v>0.044945</v>
      </c>
      <c r="S274" s="179"/>
      <c r="T274" s="181">
        <f>SUM(T275:T277)</f>
        <v>0</v>
      </c>
      <c r="AR274" s="182" t="s">
        <v>84</v>
      </c>
      <c r="AT274" s="183" t="s">
        <v>73</v>
      </c>
      <c r="AU274" s="183" t="s">
        <v>82</v>
      </c>
      <c r="AY274" s="182" t="s">
        <v>130</v>
      </c>
      <c r="BK274" s="184">
        <f>SUM(BK275:BK277)</f>
        <v>12040.8</v>
      </c>
    </row>
    <row r="275" spans="1:65" s="2" customFormat="1" ht="24.2" customHeight="1">
      <c r="A275" s="34"/>
      <c r="B275" s="35"/>
      <c r="C275" s="187" t="s">
        <v>604</v>
      </c>
      <c r="D275" s="187" t="s">
        <v>133</v>
      </c>
      <c r="E275" s="188" t="s">
        <v>992</v>
      </c>
      <c r="F275" s="189" t="s">
        <v>993</v>
      </c>
      <c r="G275" s="190" t="s">
        <v>707</v>
      </c>
      <c r="H275" s="191">
        <v>3.5</v>
      </c>
      <c r="I275" s="192">
        <v>591</v>
      </c>
      <c r="J275" s="193">
        <f>ROUND(I275*H275,2)</f>
        <v>2068.5</v>
      </c>
      <c r="K275" s="194"/>
      <c r="L275" s="39"/>
      <c r="M275" s="195" t="s">
        <v>1</v>
      </c>
      <c r="N275" s="196" t="s">
        <v>39</v>
      </c>
      <c r="O275" s="71"/>
      <c r="P275" s="197">
        <f>O275*H275</f>
        <v>0</v>
      </c>
      <c r="Q275" s="197">
        <v>0.00027</v>
      </c>
      <c r="R275" s="197">
        <f>Q275*H275</f>
        <v>0.000945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137</v>
      </c>
      <c r="AT275" s="199" t="s">
        <v>133</v>
      </c>
      <c r="AU275" s="199" t="s">
        <v>84</v>
      </c>
      <c r="AY275" s="17" t="s">
        <v>130</v>
      </c>
      <c r="BE275" s="200">
        <f>IF(N275="základní",J275,0)</f>
        <v>2068.5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82</v>
      </c>
      <c r="BK275" s="200">
        <f>ROUND(I275*H275,2)</f>
        <v>2068.5</v>
      </c>
      <c r="BL275" s="17" t="s">
        <v>137</v>
      </c>
      <c r="BM275" s="199" t="s">
        <v>994</v>
      </c>
    </row>
    <row r="276" spans="1:65" s="2" customFormat="1" ht="115.7" customHeight="1">
      <c r="A276" s="34"/>
      <c r="B276" s="35"/>
      <c r="C276" s="213" t="s">
        <v>608</v>
      </c>
      <c r="D276" s="213" t="s">
        <v>193</v>
      </c>
      <c r="E276" s="214" t="s">
        <v>995</v>
      </c>
      <c r="F276" s="215" t="s">
        <v>996</v>
      </c>
      <c r="G276" s="216" t="s">
        <v>186</v>
      </c>
      <c r="H276" s="217">
        <v>1</v>
      </c>
      <c r="I276" s="218">
        <v>8143.98</v>
      </c>
      <c r="J276" s="219">
        <f>ROUND(I276*H276,2)</f>
        <v>8143.98</v>
      </c>
      <c r="K276" s="220"/>
      <c r="L276" s="221"/>
      <c r="M276" s="222" t="s">
        <v>1</v>
      </c>
      <c r="N276" s="223" t="s">
        <v>39</v>
      </c>
      <c r="O276" s="71"/>
      <c r="P276" s="197">
        <f>O276*H276</f>
        <v>0</v>
      </c>
      <c r="Q276" s="197">
        <v>0.044</v>
      </c>
      <c r="R276" s="197">
        <f>Q276*H276</f>
        <v>0.044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196</v>
      </c>
      <c r="AT276" s="199" t="s">
        <v>193</v>
      </c>
      <c r="AU276" s="199" t="s">
        <v>84</v>
      </c>
      <c r="AY276" s="17" t="s">
        <v>130</v>
      </c>
      <c r="BE276" s="200">
        <f>IF(N276="základní",J276,0)</f>
        <v>8143.98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82</v>
      </c>
      <c r="BK276" s="200">
        <f>ROUND(I276*H276,2)</f>
        <v>8143.98</v>
      </c>
      <c r="BL276" s="17" t="s">
        <v>137</v>
      </c>
      <c r="BM276" s="199" t="s">
        <v>997</v>
      </c>
    </row>
    <row r="277" spans="1:65" s="2" customFormat="1" ht="44.25" customHeight="1">
      <c r="A277" s="34"/>
      <c r="B277" s="35"/>
      <c r="C277" s="187" t="s">
        <v>612</v>
      </c>
      <c r="D277" s="187" t="s">
        <v>133</v>
      </c>
      <c r="E277" s="188" t="s">
        <v>998</v>
      </c>
      <c r="F277" s="189" t="s">
        <v>999</v>
      </c>
      <c r="G277" s="190" t="s">
        <v>220</v>
      </c>
      <c r="H277" s="224">
        <v>1.2</v>
      </c>
      <c r="I277" s="192">
        <v>1523.598</v>
      </c>
      <c r="J277" s="193">
        <f>ROUND(I277*H277,2)</f>
        <v>1828.32</v>
      </c>
      <c r="K277" s="194"/>
      <c r="L277" s="39"/>
      <c r="M277" s="195" t="s">
        <v>1</v>
      </c>
      <c r="N277" s="196" t="s">
        <v>39</v>
      </c>
      <c r="O277" s="71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137</v>
      </c>
      <c r="AT277" s="199" t="s">
        <v>133</v>
      </c>
      <c r="AU277" s="199" t="s">
        <v>84</v>
      </c>
      <c r="AY277" s="17" t="s">
        <v>130</v>
      </c>
      <c r="BE277" s="200">
        <f>IF(N277="základní",J277,0)</f>
        <v>1828.32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82</v>
      </c>
      <c r="BK277" s="200">
        <f>ROUND(I277*H277,2)</f>
        <v>1828.32</v>
      </c>
      <c r="BL277" s="17" t="s">
        <v>137</v>
      </c>
      <c r="BM277" s="199" t="s">
        <v>1000</v>
      </c>
    </row>
    <row r="278" spans="2:63" s="12" customFormat="1" ht="22.9" customHeight="1">
      <c r="B278" s="171"/>
      <c r="C278" s="172"/>
      <c r="D278" s="173" t="s">
        <v>73</v>
      </c>
      <c r="E278" s="185" t="s">
        <v>1001</v>
      </c>
      <c r="F278" s="185" t="s">
        <v>1002</v>
      </c>
      <c r="G278" s="172"/>
      <c r="H278" s="172"/>
      <c r="I278" s="175"/>
      <c r="J278" s="186">
        <f>BK278</f>
        <v>144224.8</v>
      </c>
      <c r="K278" s="172"/>
      <c r="L278" s="177"/>
      <c r="M278" s="178"/>
      <c r="N278" s="179"/>
      <c r="O278" s="179"/>
      <c r="P278" s="180">
        <f>SUM(P279:P281)</f>
        <v>0</v>
      </c>
      <c r="Q278" s="179"/>
      <c r="R278" s="180">
        <f>SUM(R279:R281)</f>
        <v>0.109</v>
      </c>
      <c r="S278" s="179"/>
      <c r="T278" s="181">
        <f>SUM(T279:T281)</f>
        <v>0</v>
      </c>
      <c r="AR278" s="182" t="s">
        <v>84</v>
      </c>
      <c r="AT278" s="183" t="s">
        <v>73</v>
      </c>
      <c r="AU278" s="183" t="s">
        <v>82</v>
      </c>
      <c r="AY278" s="182" t="s">
        <v>130</v>
      </c>
      <c r="BK278" s="184">
        <f>SUM(BK279:BK281)</f>
        <v>144224.8</v>
      </c>
    </row>
    <row r="279" spans="1:65" s="2" customFormat="1" ht="16.5" customHeight="1">
      <c r="A279" s="34"/>
      <c r="B279" s="35"/>
      <c r="C279" s="187" t="s">
        <v>616</v>
      </c>
      <c r="D279" s="187" t="s">
        <v>133</v>
      </c>
      <c r="E279" s="188" t="s">
        <v>1003</v>
      </c>
      <c r="F279" s="189" t="s">
        <v>1004</v>
      </c>
      <c r="G279" s="190" t="s">
        <v>186</v>
      </c>
      <c r="H279" s="191">
        <v>1</v>
      </c>
      <c r="I279" s="192">
        <v>11820</v>
      </c>
      <c r="J279" s="193">
        <f>ROUND(I279*H279,2)</f>
        <v>11820</v>
      </c>
      <c r="K279" s="194"/>
      <c r="L279" s="39"/>
      <c r="M279" s="195" t="s">
        <v>1</v>
      </c>
      <c r="N279" s="196" t="s">
        <v>39</v>
      </c>
      <c r="O279" s="71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137</v>
      </c>
      <c r="AT279" s="199" t="s">
        <v>133</v>
      </c>
      <c r="AU279" s="199" t="s">
        <v>84</v>
      </c>
      <c r="AY279" s="17" t="s">
        <v>130</v>
      </c>
      <c r="BE279" s="200">
        <f>IF(N279="základní",J279,0)</f>
        <v>11820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82</v>
      </c>
      <c r="BK279" s="200">
        <f>ROUND(I279*H279,2)</f>
        <v>11820</v>
      </c>
      <c r="BL279" s="17" t="s">
        <v>137</v>
      </c>
      <c r="BM279" s="199" t="s">
        <v>1005</v>
      </c>
    </row>
    <row r="280" spans="1:65" s="2" customFormat="1" ht="44.25" customHeight="1">
      <c r="A280" s="34"/>
      <c r="B280" s="35"/>
      <c r="C280" s="213" t="s">
        <v>620</v>
      </c>
      <c r="D280" s="213" t="s">
        <v>193</v>
      </c>
      <c r="E280" s="214" t="s">
        <v>1006</v>
      </c>
      <c r="F280" s="215" t="s">
        <v>1007</v>
      </c>
      <c r="G280" s="216" t="s">
        <v>186</v>
      </c>
      <c r="H280" s="217">
        <v>1</v>
      </c>
      <c r="I280" s="218">
        <v>130020</v>
      </c>
      <c r="J280" s="219">
        <f>ROUND(I280*H280,2)</f>
        <v>130020</v>
      </c>
      <c r="K280" s="220"/>
      <c r="L280" s="221"/>
      <c r="M280" s="222" t="s">
        <v>1</v>
      </c>
      <c r="N280" s="223" t="s">
        <v>39</v>
      </c>
      <c r="O280" s="71"/>
      <c r="P280" s="197">
        <f>O280*H280</f>
        <v>0</v>
      </c>
      <c r="Q280" s="197">
        <v>0.109</v>
      </c>
      <c r="R280" s="197">
        <f>Q280*H280</f>
        <v>0.109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196</v>
      </c>
      <c r="AT280" s="199" t="s">
        <v>193</v>
      </c>
      <c r="AU280" s="199" t="s">
        <v>84</v>
      </c>
      <c r="AY280" s="17" t="s">
        <v>130</v>
      </c>
      <c r="BE280" s="200">
        <f>IF(N280="základní",J280,0)</f>
        <v>130020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82</v>
      </c>
      <c r="BK280" s="200">
        <f>ROUND(I280*H280,2)</f>
        <v>130020</v>
      </c>
      <c r="BL280" s="17" t="s">
        <v>137</v>
      </c>
      <c r="BM280" s="199" t="s">
        <v>1008</v>
      </c>
    </row>
    <row r="281" spans="1:65" s="2" customFormat="1" ht="44.25" customHeight="1">
      <c r="A281" s="34"/>
      <c r="B281" s="35"/>
      <c r="C281" s="187" t="s">
        <v>624</v>
      </c>
      <c r="D281" s="187" t="s">
        <v>133</v>
      </c>
      <c r="E281" s="188" t="s">
        <v>1009</v>
      </c>
      <c r="F281" s="189" t="s">
        <v>1010</v>
      </c>
      <c r="G281" s="190" t="s">
        <v>220</v>
      </c>
      <c r="H281" s="224">
        <v>1.6</v>
      </c>
      <c r="I281" s="192">
        <v>1490.502</v>
      </c>
      <c r="J281" s="193">
        <f>ROUND(I281*H281,2)</f>
        <v>2384.8</v>
      </c>
      <c r="K281" s="194"/>
      <c r="L281" s="39"/>
      <c r="M281" s="195" t="s">
        <v>1</v>
      </c>
      <c r="N281" s="196" t="s">
        <v>39</v>
      </c>
      <c r="O281" s="71"/>
      <c r="P281" s="197">
        <f>O281*H281</f>
        <v>0</v>
      </c>
      <c r="Q281" s="197">
        <v>0</v>
      </c>
      <c r="R281" s="197">
        <f>Q281*H281</f>
        <v>0</v>
      </c>
      <c r="S281" s="197">
        <v>0</v>
      </c>
      <c r="T281" s="19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137</v>
      </c>
      <c r="AT281" s="199" t="s">
        <v>133</v>
      </c>
      <c r="AU281" s="199" t="s">
        <v>84</v>
      </c>
      <c r="AY281" s="17" t="s">
        <v>130</v>
      </c>
      <c r="BE281" s="200">
        <f>IF(N281="základní",J281,0)</f>
        <v>2384.8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7" t="s">
        <v>82</v>
      </c>
      <c r="BK281" s="200">
        <f>ROUND(I281*H281,2)</f>
        <v>2384.8</v>
      </c>
      <c r="BL281" s="17" t="s">
        <v>137</v>
      </c>
      <c r="BM281" s="199" t="s">
        <v>1011</v>
      </c>
    </row>
    <row r="282" spans="2:63" s="12" customFormat="1" ht="22.9" customHeight="1">
      <c r="B282" s="171"/>
      <c r="C282" s="172"/>
      <c r="D282" s="173" t="s">
        <v>73</v>
      </c>
      <c r="E282" s="185" t="s">
        <v>1012</v>
      </c>
      <c r="F282" s="185" t="s">
        <v>1013</v>
      </c>
      <c r="G282" s="172"/>
      <c r="H282" s="172"/>
      <c r="I282" s="175"/>
      <c r="J282" s="186">
        <f>BK282</f>
        <v>66580.29999999999</v>
      </c>
      <c r="K282" s="172"/>
      <c r="L282" s="177"/>
      <c r="M282" s="178"/>
      <c r="N282" s="179"/>
      <c r="O282" s="179"/>
      <c r="P282" s="180">
        <f>SUM(P283:P287)</f>
        <v>0</v>
      </c>
      <c r="Q282" s="179"/>
      <c r="R282" s="180">
        <f>SUM(R283:R287)</f>
        <v>0.057825</v>
      </c>
      <c r="S282" s="179"/>
      <c r="T282" s="181">
        <f>SUM(T283:T287)</f>
        <v>0</v>
      </c>
      <c r="AR282" s="182" t="s">
        <v>84</v>
      </c>
      <c r="AT282" s="183" t="s">
        <v>73</v>
      </c>
      <c r="AU282" s="183" t="s">
        <v>82</v>
      </c>
      <c r="AY282" s="182" t="s">
        <v>130</v>
      </c>
      <c r="BK282" s="184">
        <f>SUM(BK283:BK287)</f>
        <v>66580.29999999999</v>
      </c>
    </row>
    <row r="283" spans="1:65" s="2" customFormat="1" ht="16.5" customHeight="1">
      <c r="A283" s="34"/>
      <c r="B283" s="35"/>
      <c r="C283" s="187" t="s">
        <v>628</v>
      </c>
      <c r="D283" s="187" t="s">
        <v>133</v>
      </c>
      <c r="E283" s="188" t="s">
        <v>1014</v>
      </c>
      <c r="F283" s="189" t="s">
        <v>1015</v>
      </c>
      <c r="G283" s="190" t="s">
        <v>707</v>
      </c>
      <c r="H283" s="191">
        <v>97.75</v>
      </c>
      <c r="I283" s="192">
        <v>85.104</v>
      </c>
      <c r="J283" s="193">
        <f>ROUND(I283*H283,2)</f>
        <v>8318.92</v>
      </c>
      <c r="K283" s="194"/>
      <c r="L283" s="39"/>
      <c r="M283" s="195" t="s">
        <v>1</v>
      </c>
      <c r="N283" s="196" t="s">
        <v>39</v>
      </c>
      <c r="O283" s="71"/>
      <c r="P283" s="197">
        <f>O283*H283</f>
        <v>0</v>
      </c>
      <c r="Q283" s="197">
        <v>0.0003</v>
      </c>
      <c r="R283" s="197">
        <f>Q283*H283</f>
        <v>0.029324999999999997</v>
      </c>
      <c r="S283" s="197">
        <v>0</v>
      </c>
      <c r="T283" s="19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137</v>
      </c>
      <c r="AT283" s="199" t="s">
        <v>133</v>
      </c>
      <c r="AU283" s="199" t="s">
        <v>84</v>
      </c>
      <c r="AY283" s="17" t="s">
        <v>130</v>
      </c>
      <c r="BE283" s="200">
        <f>IF(N283="základní",J283,0)</f>
        <v>8318.92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7" t="s">
        <v>82</v>
      </c>
      <c r="BK283" s="200">
        <f>ROUND(I283*H283,2)</f>
        <v>8318.92</v>
      </c>
      <c r="BL283" s="17" t="s">
        <v>137</v>
      </c>
      <c r="BM283" s="199" t="s">
        <v>1016</v>
      </c>
    </row>
    <row r="284" spans="2:51" s="13" customFormat="1" ht="12">
      <c r="B284" s="201"/>
      <c r="C284" s="202"/>
      <c r="D284" s="203" t="s">
        <v>173</v>
      </c>
      <c r="E284" s="204" t="s">
        <v>1</v>
      </c>
      <c r="F284" s="205" t="s">
        <v>1017</v>
      </c>
      <c r="G284" s="202"/>
      <c r="H284" s="206">
        <v>97.75</v>
      </c>
      <c r="I284" s="207"/>
      <c r="J284" s="202"/>
      <c r="K284" s="202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173</v>
      </c>
      <c r="AU284" s="212" t="s">
        <v>84</v>
      </c>
      <c r="AV284" s="13" t="s">
        <v>84</v>
      </c>
      <c r="AW284" s="13" t="s">
        <v>31</v>
      </c>
      <c r="AX284" s="13" t="s">
        <v>82</v>
      </c>
      <c r="AY284" s="212" t="s">
        <v>130</v>
      </c>
    </row>
    <row r="285" spans="1:65" s="2" customFormat="1" ht="37.9" customHeight="1">
      <c r="A285" s="34"/>
      <c r="B285" s="35"/>
      <c r="C285" s="187" t="s">
        <v>632</v>
      </c>
      <c r="D285" s="187" t="s">
        <v>133</v>
      </c>
      <c r="E285" s="188" t="s">
        <v>1018</v>
      </c>
      <c r="F285" s="189" t="s">
        <v>1019</v>
      </c>
      <c r="G285" s="190" t="s">
        <v>707</v>
      </c>
      <c r="H285" s="191">
        <v>97.75</v>
      </c>
      <c r="I285" s="192">
        <v>413.7</v>
      </c>
      <c r="J285" s="193">
        <f>ROUND(I285*H285,2)</f>
        <v>40439.18</v>
      </c>
      <c r="K285" s="194"/>
      <c r="L285" s="39"/>
      <c r="M285" s="195" t="s">
        <v>1</v>
      </c>
      <c r="N285" s="196" t="s">
        <v>39</v>
      </c>
      <c r="O285" s="71"/>
      <c r="P285" s="197">
        <f>O285*H285</f>
        <v>0</v>
      </c>
      <c r="Q285" s="197">
        <v>0.00024</v>
      </c>
      <c r="R285" s="197">
        <f>Q285*H285</f>
        <v>0.02346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137</v>
      </c>
      <c r="AT285" s="199" t="s">
        <v>133</v>
      </c>
      <c r="AU285" s="199" t="s">
        <v>84</v>
      </c>
      <c r="AY285" s="17" t="s">
        <v>130</v>
      </c>
      <c r="BE285" s="200">
        <f>IF(N285="základní",J285,0)</f>
        <v>40439.18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82</v>
      </c>
      <c r="BK285" s="200">
        <f>ROUND(I285*H285,2)</f>
        <v>40439.18</v>
      </c>
      <c r="BL285" s="17" t="s">
        <v>137</v>
      </c>
      <c r="BM285" s="199" t="s">
        <v>1020</v>
      </c>
    </row>
    <row r="286" spans="1:65" s="2" customFormat="1" ht="16.5" customHeight="1">
      <c r="A286" s="34"/>
      <c r="B286" s="35"/>
      <c r="C286" s="187" t="s">
        <v>636</v>
      </c>
      <c r="D286" s="187" t="s">
        <v>133</v>
      </c>
      <c r="E286" s="188" t="s">
        <v>1021</v>
      </c>
      <c r="F286" s="189" t="s">
        <v>1022</v>
      </c>
      <c r="G286" s="190" t="s">
        <v>707</v>
      </c>
      <c r="H286" s="191">
        <v>63</v>
      </c>
      <c r="I286" s="192">
        <v>212.76</v>
      </c>
      <c r="J286" s="193">
        <f>ROUND(I286*H286,2)</f>
        <v>13403.88</v>
      </c>
      <c r="K286" s="194"/>
      <c r="L286" s="39"/>
      <c r="M286" s="195" t="s">
        <v>1</v>
      </c>
      <c r="N286" s="196" t="s">
        <v>39</v>
      </c>
      <c r="O286" s="71"/>
      <c r="P286" s="197">
        <f>O286*H286</f>
        <v>0</v>
      </c>
      <c r="Q286" s="197">
        <v>8E-05</v>
      </c>
      <c r="R286" s="197">
        <f>Q286*H286</f>
        <v>0.00504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137</v>
      </c>
      <c r="AT286" s="199" t="s">
        <v>133</v>
      </c>
      <c r="AU286" s="199" t="s">
        <v>84</v>
      </c>
      <c r="AY286" s="17" t="s">
        <v>130</v>
      </c>
      <c r="BE286" s="200">
        <f>IF(N286="základní",J286,0)</f>
        <v>13403.88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82</v>
      </c>
      <c r="BK286" s="200">
        <f>ROUND(I286*H286,2)</f>
        <v>13403.88</v>
      </c>
      <c r="BL286" s="17" t="s">
        <v>137</v>
      </c>
      <c r="BM286" s="199" t="s">
        <v>1023</v>
      </c>
    </row>
    <row r="287" spans="1:65" s="2" customFormat="1" ht="24.2" customHeight="1">
      <c r="A287" s="34"/>
      <c r="B287" s="35"/>
      <c r="C287" s="187" t="s">
        <v>640</v>
      </c>
      <c r="D287" s="187" t="s">
        <v>133</v>
      </c>
      <c r="E287" s="188" t="s">
        <v>1024</v>
      </c>
      <c r="F287" s="189" t="s">
        <v>1025</v>
      </c>
      <c r="G287" s="190" t="s">
        <v>220</v>
      </c>
      <c r="H287" s="224">
        <v>89</v>
      </c>
      <c r="I287" s="192">
        <v>49.644</v>
      </c>
      <c r="J287" s="193">
        <f>ROUND(I287*H287,2)</f>
        <v>4418.32</v>
      </c>
      <c r="K287" s="194"/>
      <c r="L287" s="39"/>
      <c r="M287" s="195" t="s">
        <v>1</v>
      </c>
      <c r="N287" s="196" t="s">
        <v>39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</v>
      </c>
      <c r="T287" s="19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137</v>
      </c>
      <c r="AT287" s="199" t="s">
        <v>133</v>
      </c>
      <c r="AU287" s="199" t="s">
        <v>84</v>
      </c>
      <c r="AY287" s="17" t="s">
        <v>130</v>
      </c>
      <c r="BE287" s="200">
        <f>IF(N287="základní",J287,0)</f>
        <v>4418.32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82</v>
      </c>
      <c r="BK287" s="200">
        <f>ROUND(I287*H287,2)</f>
        <v>4418.32</v>
      </c>
      <c r="BL287" s="17" t="s">
        <v>137</v>
      </c>
      <c r="BM287" s="199" t="s">
        <v>1026</v>
      </c>
    </row>
    <row r="288" spans="2:63" s="12" customFormat="1" ht="22.9" customHeight="1">
      <c r="B288" s="171"/>
      <c r="C288" s="172"/>
      <c r="D288" s="173" t="s">
        <v>73</v>
      </c>
      <c r="E288" s="185" t="s">
        <v>1027</v>
      </c>
      <c r="F288" s="185" t="s">
        <v>1028</v>
      </c>
      <c r="G288" s="172"/>
      <c r="H288" s="172"/>
      <c r="I288" s="175"/>
      <c r="J288" s="186">
        <f>BK288</f>
        <v>15985.56</v>
      </c>
      <c r="K288" s="172"/>
      <c r="L288" s="177"/>
      <c r="M288" s="178"/>
      <c r="N288" s="179"/>
      <c r="O288" s="179"/>
      <c r="P288" s="180">
        <f>SUM(P289:P295)</f>
        <v>0</v>
      </c>
      <c r="Q288" s="179"/>
      <c r="R288" s="180">
        <f>SUM(R289:R295)</f>
        <v>0.06199466</v>
      </c>
      <c r="S288" s="179"/>
      <c r="T288" s="181">
        <f>SUM(T289:T295)</f>
        <v>0</v>
      </c>
      <c r="AR288" s="182" t="s">
        <v>84</v>
      </c>
      <c r="AT288" s="183" t="s">
        <v>73</v>
      </c>
      <c r="AU288" s="183" t="s">
        <v>82</v>
      </c>
      <c r="AY288" s="182" t="s">
        <v>130</v>
      </c>
      <c r="BK288" s="184">
        <f>SUM(BK289:BK295)</f>
        <v>15985.56</v>
      </c>
    </row>
    <row r="289" spans="1:65" s="2" customFormat="1" ht="33" customHeight="1">
      <c r="A289" s="34"/>
      <c r="B289" s="35"/>
      <c r="C289" s="187" t="s">
        <v>645</v>
      </c>
      <c r="D289" s="187" t="s">
        <v>133</v>
      </c>
      <c r="E289" s="188" t="s">
        <v>1029</v>
      </c>
      <c r="F289" s="189" t="s">
        <v>1030</v>
      </c>
      <c r="G289" s="190" t="s">
        <v>707</v>
      </c>
      <c r="H289" s="191">
        <v>134.771</v>
      </c>
      <c r="I289" s="192">
        <v>27.186</v>
      </c>
      <c r="J289" s="193">
        <f>ROUND(I289*H289,2)</f>
        <v>3663.88</v>
      </c>
      <c r="K289" s="194"/>
      <c r="L289" s="39"/>
      <c r="M289" s="195" t="s">
        <v>1</v>
      </c>
      <c r="N289" s="196" t="s">
        <v>39</v>
      </c>
      <c r="O289" s="71"/>
      <c r="P289" s="197">
        <f>O289*H289</f>
        <v>0</v>
      </c>
      <c r="Q289" s="197">
        <v>0.0002</v>
      </c>
      <c r="R289" s="197">
        <f>Q289*H289</f>
        <v>0.026954199999999998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137</v>
      </c>
      <c r="AT289" s="199" t="s">
        <v>133</v>
      </c>
      <c r="AU289" s="199" t="s">
        <v>84</v>
      </c>
      <c r="AY289" s="17" t="s">
        <v>130</v>
      </c>
      <c r="BE289" s="200">
        <f>IF(N289="základní",J289,0)</f>
        <v>3663.88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82</v>
      </c>
      <c r="BK289" s="200">
        <f>ROUND(I289*H289,2)</f>
        <v>3663.88</v>
      </c>
      <c r="BL289" s="17" t="s">
        <v>137</v>
      </c>
      <c r="BM289" s="199" t="s">
        <v>1031</v>
      </c>
    </row>
    <row r="290" spans="2:51" s="13" customFormat="1" ht="12">
      <c r="B290" s="201"/>
      <c r="C290" s="202"/>
      <c r="D290" s="203" t="s">
        <v>173</v>
      </c>
      <c r="E290" s="204" t="s">
        <v>1</v>
      </c>
      <c r="F290" s="205" t="s">
        <v>1032</v>
      </c>
      <c r="G290" s="202"/>
      <c r="H290" s="206">
        <v>71.771</v>
      </c>
      <c r="I290" s="207"/>
      <c r="J290" s="202"/>
      <c r="K290" s="202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173</v>
      </c>
      <c r="AU290" s="212" t="s">
        <v>84</v>
      </c>
      <c r="AV290" s="13" t="s">
        <v>84</v>
      </c>
      <c r="AW290" s="13" t="s">
        <v>31</v>
      </c>
      <c r="AX290" s="13" t="s">
        <v>74</v>
      </c>
      <c r="AY290" s="212" t="s">
        <v>130</v>
      </c>
    </row>
    <row r="291" spans="2:51" s="13" customFormat="1" ht="12">
      <c r="B291" s="201"/>
      <c r="C291" s="202"/>
      <c r="D291" s="203" t="s">
        <v>173</v>
      </c>
      <c r="E291" s="204" t="s">
        <v>1</v>
      </c>
      <c r="F291" s="205" t="s">
        <v>505</v>
      </c>
      <c r="G291" s="202"/>
      <c r="H291" s="206">
        <v>63</v>
      </c>
      <c r="I291" s="207"/>
      <c r="J291" s="202"/>
      <c r="K291" s="202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173</v>
      </c>
      <c r="AU291" s="212" t="s">
        <v>84</v>
      </c>
      <c r="AV291" s="13" t="s">
        <v>84</v>
      </c>
      <c r="AW291" s="13" t="s">
        <v>31</v>
      </c>
      <c r="AX291" s="13" t="s">
        <v>74</v>
      </c>
      <c r="AY291" s="212" t="s">
        <v>130</v>
      </c>
    </row>
    <row r="292" spans="2:51" s="15" customFormat="1" ht="12">
      <c r="B292" s="240"/>
      <c r="C292" s="241"/>
      <c r="D292" s="203" t="s">
        <v>173</v>
      </c>
      <c r="E292" s="242" t="s">
        <v>1</v>
      </c>
      <c r="F292" s="243" t="s">
        <v>717</v>
      </c>
      <c r="G292" s="241"/>
      <c r="H292" s="244">
        <v>134.77100000000002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173</v>
      </c>
      <c r="AU292" s="250" t="s">
        <v>84</v>
      </c>
      <c r="AV292" s="15" t="s">
        <v>146</v>
      </c>
      <c r="AW292" s="15" t="s">
        <v>31</v>
      </c>
      <c r="AX292" s="15" t="s">
        <v>82</v>
      </c>
      <c r="AY292" s="250" t="s">
        <v>130</v>
      </c>
    </row>
    <row r="293" spans="1:65" s="2" customFormat="1" ht="24.2" customHeight="1">
      <c r="A293" s="34"/>
      <c r="B293" s="35"/>
      <c r="C293" s="187" t="s">
        <v>649</v>
      </c>
      <c r="D293" s="187" t="s">
        <v>133</v>
      </c>
      <c r="E293" s="188" t="s">
        <v>1033</v>
      </c>
      <c r="F293" s="189" t="s">
        <v>1034</v>
      </c>
      <c r="G293" s="190" t="s">
        <v>707</v>
      </c>
      <c r="H293" s="191">
        <v>71.771</v>
      </c>
      <c r="I293" s="192">
        <v>80.37599999999999</v>
      </c>
      <c r="J293" s="193">
        <f>ROUND(I293*H293,2)</f>
        <v>5768.67</v>
      </c>
      <c r="K293" s="194"/>
      <c r="L293" s="39"/>
      <c r="M293" s="195" t="s">
        <v>1</v>
      </c>
      <c r="N293" s="196" t="s">
        <v>39</v>
      </c>
      <c r="O293" s="71"/>
      <c r="P293" s="197">
        <f>O293*H293</f>
        <v>0</v>
      </c>
      <c r="Q293" s="197">
        <v>0.00026</v>
      </c>
      <c r="R293" s="197">
        <f>Q293*H293</f>
        <v>0.01866046</v>
      </c>
      <c r="S293" s="197">
        <v>0</v>
      </c>
      <c r="T293" s="19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137</v>
      </c>
      <c r="AT293" s="199" t="s">
        <v>133</v>
      </c>
      <c r="AU293" s="199" t="s">
        <v>84</v>
      </c>
      <c r="AY293" s="17" t="s">
        <v>130</v>
      </c>
      <c r="BE293" s="200">
        <f>IF(N293="základní",J293,0)</f>
        <v>5768.67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82</v>
      </c>
      <c r="BK293" s="200">
        <f>ROUND(I293*H293,2)</f>
        <v>5768.67</v>
      </c>
      <c r="BL293" s="17" t="s">
        <v>137</v>
      </c>
      <c r="BM293" s="199" t="s">
        <v>1035</v>
      </c>
    </row>
    <row r="294" spans="2:51" s="13" customFormat="1" ht="12">
      <c r="B294" s="201"/>
      <c r="C294" s="202"/>
      <c r="D294" s="203" t="s">
        <v>173</v>
      </c>
      <c r="E294" s="204" t="s">
        <v>1</v>
      </c>
      <c r="F294" s="205" t="s">
        <v>1032</v>
      </c>
      <c r="G294" s="202"/>
      <c r="H294" s="206">
        <v>71.771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173</v>
      </c>
      <c r="AU294" s="212" t="s">
        <v>84</v>
      </c>
      <c r="AV294" s="13" t="s">
        <v>84</v>
      </c>
      <c r="AW294" s="13" t="s">
        <v>31</v>
      </c>
      <c r="AX294" s="13" t="s">
        <v>82</v>
      </c>
      <c r="AY294" s="212" t="s">
        <v>130</v>
      </c>
    </row>
    <row r="295" spans="1:65" s="2" customFormat="1" ht="16.5" customHeight="1">
      <c r="A295" s="34"/>
      <c r="B295" s="35"/>
      <c r="C295" s="187" t="s">
        <v>653</v>
      </c>
      <c r="D295" s="187" t="s">
        <v>133</v>
      </c>
      <c r="E295" s="188" t="s">
        <v>1036</v>
      </c>
      <c r="F295" s="189" t="s">
        <v>1037</v>
      </c>
      <c r="G295" s="190" t="s">
        <v>707</v>
      </c>
      <c r="H295" s="191">
        <v>63</v>
      </c>
      <c r="I295" s="192">
        <v>104.01599999999999</v>
      </c>
      <c r="J295" s="193">
        <f>ROUND(I295*H295,2)</f>
        <v>6553.01</v>
      </c>
      <c r="K295" s="194"/>
      <c r="L295" s="39"/>
      <c r="M295" s="195" t="s">
        <v>1</v>
      </c>
      <c r="N295" s="196" t="s">
        <v>39</v>
      </c>
      <c r="O295" s="71"/>
      <c r="P295" s="197">
        <f>O295*H295</f>
        <v>0</v>
      </c>
      <c r="Q295" s="197">
        <v>0.00026</v>
      </c>
      <c r="R295" s="197">
        <f>Q295*H295</f>
        <v>0.01638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137</v>
      </c>
      <c r="AT295" s="199" t="s">
        <v>133</v>
      </c>
      <c r="AU295" s="199" t="s">
        <v>84</v>
      </c>
      <c r="AY295" s="17" t="s">
        <v>130</v>
      </c>
      <c r="BE295" s="200">
        <f>IF(N295="základní",J295,0)</f>
        <v>6553.01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82</v>
      </c>
      <c r="BK295" s="200">
        <f>ROUND(I295*H295,2)</f>
        <v>6553.01</v>
      </c>
      <c r="BL295" s="17" t="s">
        <v>137</v>
      </c>
      <c r="BM295" s="199" t="s">
        <v>1038</v>
      </c>
    </row>
    <row r="296" spans="2:63" s="12" customFormat="1" ht="25.9" customHeight="1">
      <c r="B296" s="171"/>
      <c r="C296" s="172"/>
      <c r="D296" s="173" t="s">
        <v>73</v>
      </c>
      <c r="E296" s="174" t="s">
        <v>239</v>
      </c>
      <c r="F296" s="174" t="s">
        <v>240</v>
      </c>
      <c r="G296" s="172"/>
      <c r="H296" s="172"/>
      <c r="I296" s="175"/>
      <c r="J296" s="176">
        <f>BK296</f>
        <v>3546</v>
      </c>
      <c r="K296" s="172"/>
      <c r="L296" s="177"/>
      <c r="M296" s="178"/>
      <c r="N296" s="179"/>
      <c r="O296" s="179"/>
      <c r="P296" s="180">
        <f>SUM(P297:P298)</f>
        <v>0</v>
      </c>
      <c r="Q296" s="179"/>
      <c r="R296" s="180">
        <f>SUM(R297:R298)</f>
        <v>0</v>
      </c>
      <c r="S296" s="179"/>
      <c r="T296" s="181">
        <f>SUM(T297:T298)</f>
        <v>0</v>
      </c>
      <c r="AR296" s="182" t="s">
        <v>146</v>
      </c>
      <c r="AT296" s="183" t="s">
        <v>73</v>
      </c>
      <c r="AU296" s="183" t="s">
        <v>74</v>
      </c>
      <c r="AY296" s="182" t="s">
        <v>130</v>
      </c>
      <c r="BK296" s="184">
        <f>SUM(BK297:BK298)</f>
        <v>3546</v>
      </c>
    </row>
    <row r="297" spans="1:65" s="2" customFormat="1" ht="16.5" customHeight="1">
      <c r="A297" s="34"/>
      <c r="B297" s="35"/>
      <c r="C297" s="187" t="s">
        <v>657</v>
      </c>
      <c r="D297" s="187" t="s">
        <v>133</v>
      </c>
      <c r="E297" s="188" t="s">
        <v>1039</v>
      </c>
      <c r="F297" s="189" t="s">
        <v>1040</v>
      </c>
      <c r="G297" s="190" t="s">
        <v>186</v>
      </c>
      <c r="H297" s="191">
        <v>1</v>
      </c>
      <c r="I297" s="192">
        <v>591</v>
      </c>
      <c r="J297" s="193">
        <f>ROUND(I297*H297,2)</f>
        <v>591</v>
      </c>
      <c r="K297" s="194"/>
      <c r="L297" s="39"/>
      <c r="M297" s="195" t="s">
        <v>1</v>
      </c>
      <c r="N297" s="196" t="s">
        <v>39</v>
      </c>
      <c r="O297" s="71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244</v>
      </c>
      <c r="AT297" s="199" t="s">
        <v>133</v>
      </c>
      <c r="AU297" s="199" t="s">
        <v>82</v>
      </c>
      <c r="AY297" s="17" t="s">
        <v>130</v>
      </c>
      <c r="BE297" s="200">
        <f>IF(N297="základní",J297,0)</f>
        <v>591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82</v>
      </c>
      <c r="BK297" s="200">
        <f>ROUND(I297*H297,2)</f>
        <v>591</v>
      </c>
      <c r="BL297" s="17" t="s">
        <v>244</v>
      </c>
      <c r="BM297" s="199" t="s">
        <v>1041</v>
      </c>
    </row>
    <row r="298" spans="1:65" s="2" customFormat="1" ht="16.5" customHeight="1">
      <c r="A298" s="34"/>
      <c r="B298" s="35"/>
      <c r="C298" s="187" t="s">
        <v>1042</v>
      </c>
      <c r="D298" s="187" t="s">
        <v>133</v>
      </c>
      <c r="E298" s="188" t="s">
        <v>1043</v>
      </c>
      <c r="F298" s="189" t="s">
        <v>1044</v>
      </c>
      <c r="G298" s="190" t="s">
        <v>186</v>
      </c>
      <c r="H298" s="191">
        <v>1</v>
      </c>
      <c r="I298" s="192">
        <v>2955</v>
      </c>
      <c r="J298" s="193">
        <f>ROUND(I298*H298,2)</f>
        <v>2955</v>
      </c>
      <c r="K298" s="194"/>
      <c r="L298" s="39"/>
      <c r="M298" s="225" t="s">
        <v>1</v>
      </c>
      <c r="N298" s="226" t="s">
        <v>39</v>
      </c>
      <c r="O298" s="227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146</v>
      </c>
      <c r="AT298" s="199" t="s">
        <v>133</v>
      </c>
      <c r="AU298" s="199" t="s">
        <v>82</v>
      </c>
      <c r="AY298" s="17" t="s">
        <v>130</v>
      </c>
      <c r="BE298" s="200">
        <f>IF(N298="základní",J298,0)</f>
        <v>2955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82</v>
      </c>
      <c r="BK298" s="200">
        <f>ROUND(I298*H298,2)</f>
        <v>2955</v>
      </c>
      <c r="BL298" s="17" t="s">
        <v>146</v>
      </c>
      <c r="BM298" s="199" t="s">
        <v>1045</v>
      </c>
    </row>
    <row r="299" spans="1:31" s="2" customFormat="1" ht="6.95" customHeight="1">
      <c r="A299" s="34"/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39"/>
      <c r="M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</row>
  </sheetData>
  <sheetProtection algorithmName="SHA-512" hashValue="5/sNt2oj65sbvS4t3zNzKkLz0tGV0xYJUgAL2fn5v/jh0uDN3E01ByUAeu01fhdmBHEElS/BAPzhzb6XeFhPGA==" saltValue="XaG5uggN16N2YlArZSptdx3D5+PIe/4HHvaijt9RSFCdBK8tb/DVkrZ4Jby4WCRMBtFcsseUqo0kQjfZiVA5zA==" spinCount="100000" sheet="1" objects="1" scenarios="1" formatColumns="0" formatRows="0" autoFilter="0"/>
  <autoFilter ref="C137:K298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8"/>
  <sheetViews>
    <sheetView showGridLines="0" workbookViewId="0" topLeftCell="A116">
      <selection activeCell="I152" sqref="I1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1046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ROUND(J123,2)</f>
        <v>279186.2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ROUND((SUM(BE123:BE207)),2)</f>
        <v>279186.2</v>
      </c>
      <c r="G33" s="34"/>
      <c r="H33" s="34"/>
      <c r="I33" s="124">
        <v>0.21</v>
      </c>
      <c r="J33" s="123">
        <f>ROUND(((SUM(BE123:BE207))*I33),2)</f>
        <v>58629.1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ROUND((SUM(BF123:BF207)),2)</f>
        <v>0</v>
      </c>
      <c r="G34" s="34"/>
      <c r="H34" s="34"/>
      <c r="I34" s="124">
        <v>0.15</v>
      </c>
      <c r="J34" s="123">
        <f>ROUND(((SUM(BF123:BF207))*I34),2)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ROUND((SUM(BG123:BG207)),2)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ROUND((SUM(BH123:BH207)),2)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ROUND((SUM(BI123:BI207)),2)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337815.3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04 - D 1.4.1 TECHNOLOGIE KOTELNY - ROZDĚLOVAČ 1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J123</f>
        <v>279186.2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J124</f>
        <v>256255.40000000002</v>
      </c>
      <c r="K97" s="148"/>
      <c r="L97" s="152"/>
    </row>
    <row r="98" spans="2:12" s="10" customFormat="1" ht="19.9" customHeight="1">
      <c r="B98" s="153"/>
      <c r="C98" s="154"/>
      <c r="D98" s="155" t="s">
        <v>248</v>
      </c>
      <c r="E98" s="156"/>
      <c r="F98" s="156"/>
      <c r="G98" s="156"/>
      <c r="H98" s="156"/>
      <c r="I98" s="156"/>
      <c r="J98" s="157">
        <f>J125</f>
        <v>12517.470000000001</v>
      </c>
      <c r="K98" s="154"/>
      <c r="L98" s="158"/>
    </row>
    <row r="99" spans="2:12" s="10" customFormat="1" ht="19.9" customHeight="1">
      <c r="B99" s="153"/>
      <c r="C99" s="154"/>
      <c r="D99" s="155" t="s">
        <v>250</v>
      </c>
      <c r="E99" s="156"/>
      <c r="F99" s="156"/>
      <c r="G99" s="156"/>
      <c r="H99" s="156"/>
      <c r="I99" s="156"/>
      <c r="J99" s="157">
        <f>J140</f>
        <v>33564.7</v>
      </c>
      <c r="K99" s="154"/>
      <c r="L99" s="158"/>
    </row>
    <row r="100" spans="2:12" s="10" customFormat="1" ht="19.9" customHeight="1">
      <c r="B100" s="153"/>
      <c r="C100" s="154"/>
      <c r="D100" s="155" t="s">
        <v>252</v>
      </c>
      <c r="E100" s="156"/>
      <c r="F100" s="156"/>
      <c r="G100" s="156"/>
      <c r="H100" s="156"/>
      <c r="I100" s="156"/>
      <c r="J100" s="157">
        <f>J149</f>
        <v>115067.16000000002</v>
      </c>
      <c r="K100" s="154"/>
      <c r="L100" s="158"/>
    </row>
    <row r="101" spans="2:12" s="10" customFormat="1" ht="19.9" customHeight="1">
      <c r="B101" s="153"/>
      <c r="C101" s="154"/>
      <c r="D101" s="155" t="s">
        <v>253</v>
      </c>
      <c r="E101" s="156"/>
      <c r="F101" s="156"/>
      <c r="G101" s="156"/>
      <c r="H101" s="156"/>
      <c r="I101" s="156"/>
      <c r="J101" s="157">
        <f>J164</f>
        <v>32426.97</v>
      </c>
      <c r="K101" s="154"/>
      <c r="L101" s="158"/>
    </row>
    <row r="102" spans="2:12" s="10" customFormat="1" ht="19.9" customHeight="1">
      <c r="B102" s="153"/>
      <c r="C102" s="154"/>
      <c r="D102" s="155" t="s">
        <v>254</v>
      </c>
      <c r="E102" s="156"/>
      <c r="F102" s="156"/>
      <c r="G102" s="156"/>
      <c r="H102" s="156"/>
      <c r="I102" s="156"/>
      <c r="J102" s="157">
        <f>J174</f>
        <v>62679.1</v>
      </c>
      <c r="K102" s="154"/>
      <c r="L102" s="158"/>
    </row>
    <row r="103" spans="2:12" s="9" customFormat="1" ht="24.95" customHeight="1">
      <c r="B103" s="147"/>
      <c r="C103" s="148"/>
      <c r="D103" s="149" t="s">
        <v>114</v>
      </c>
      <c r="E103" s="150"/>
      <c r="F103" s="150"/>
      <c r="G103" s="150"/>
      <c r="H103" s="150"/>
      <c r="I103" s="150"/>
      <c r="J103" s="151">
        <f>J202</f>
        <v>22930.8</v>
      </c>
      <c r="K103" s="148"/>
      <c r="L103" s="152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93" t="str">
        <f>E7</f>
        <v>kotelna_u2</v>
      </c>
      <c r="F113" s="294"/>
      <c r="G113" s="294"/>
      <c r="H113" s="294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104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2" t="str">
        <f>E9</f>
        <v>04 - D 1.4.1 TECHNOLOGIE KOTELNY - ROZDĚLOVAČ 1</v>
      </c>
      <c r="F115" s="292"/>
      <c r="G115" s="292"/>
      <c r="H115" s="29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21. 4. 2022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30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32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116</v>
      </c>
      <c r="D122" s="162" t="s">
        <v>59</v>
      </c>
      <c r="E122" s="162" t="s">
        <v>55</v>
      </c>
      <c r="F122" s="162" t="s">
        <v>56</v>
      </c>
      <c r="G122" s="162" t="s">
        <v>117</v>
      </c>
      <c r="H122" s="162" t="s">
        <v>118</v>
      </c>
      <c r="I122" s="162" t="s">
        <v>119</v>
      </c>
      <c r="J122" s="163" t="s">
        <v>108</v>
      </c>
      <c r="K122" s="164" t="s">
        <v>120</v>
      </c>
      <c r="L122" s="165"/>
      <c r="M122" s="75" t="s">
        <v>1</v>
      </c>
      <c r="N122" s="76" t="s">
        <v>38</v>
      </c>
      <c r="O122" s="76" t="s">
        <v>121</v>
      </c>
      <c r="P122" s="76" t="s">
        <v>122</v>
      </c>
      <c r="Q122" s="76" t="s">
        <v>123</v>
      </c>
      <c r="R122" s="76" t="s">
        <v>124</v>
      </c>
      <c r="S122" s="76" t="s">
        <v>125</v>
      </c>
      <c r="T122" s="77" t="s">
        <v>126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127</v>
      </c>
      <c r="D123" s="36"/>
      <c r="E123" s="36"/>
      <c r="F123" s="36"/>
      <c r="G123" s="36"/>
      <c r="H123" s="36"/>
      <c r="I123" s="36"/>
      <c r="J123" s="166">
        <f>BK123</f>
        <v>279186.2</v>
      </c>
      <c r="K123" s="36"/>
      <c r="L123" s="39"/>
      <c r="M123" s="78"/>
      <c r="N123" s="167"/>
      <c r="O123" s="79"/>
      <c r="P123" s="168">
        <f>P124+P202</f>
        <v>0</v>
      </c>
      <c r="Q123" s="79"/>
      <c r="R123" s="168">
        <f>R124+R202</f>
        <v>0.4696904</v>
      </c>
      <c r="S123" s="79"/>
      <c r="T123" s="169">
        <f>T124+T202</f>
        <v>4.426880000000001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110</v>
      </c>
      <c r="BK123" s="170">
        <f>BK124+BK202</f>
        <v>279186.2</v>
      </c>
    </row>
    <row r="124" spans="2:63" s="12" customFormat="1" ht="25.9" customHeight="1">
      <c r="B124" s="171"/>
      <c r="C124" s="172"/>
      <c r="D124" s="173" t="s">
        <v>73</v>
      </c>
      <c r="E124" s="174" t="s">
        <v>128</v>
      </c>
      <c r="F124" s="174" t="s">
        <v>129</v>
      </c>
      <c r="G124" s="172"/>
      <c r="H124" s="172"/>
      <c r="I124" s="175"/>
      <c r="J124" s="176">
        <f>BK124</f>
        <v>256255.40000000002</v>
      </c>
      <c r="K124" s="172"/>
      <c r="L124" s="177"/>
      <c r="M124" s="178"/>
      <c r="N124" s="179"/>
      <c r="O124" s="179"/>
      <c r="P124" s="180">
        <f>P125+P140+P149+P164+P174</f>
        <v>0</v>
      </c>
      <c r="Q124" s="179"/>
      <c r="R124" s="180">
        <f>R125+R140+R149+R164+R174</f>
        <v>0.4696904</v>
      </c>
      <c r="S124" s="179"/>
      <c r="T124" s="181">
        <f>T125+T140+T149+T164+T174</f>
        <v>4.426880000000001</v>
      </c>
      <c r="AR124" s="182" t="s">
        <v>84</v>
      </c>
      <c r="AT124" s="183" t="s">
        <v>73</v>
      </c>
      <c r="AU124" s="183" t="s">
        <v>74</v>
      </c>
      <c r="AY124" s="182" t="s">
        <v>130</v>
      </c>
      <c r="BK124" s="184">
        <f>BK125+BK140+BK149+BK164+BK174</f>
        <v>256255.40000000002</v>
      </c>
    </row>
    <row r="125" spans="2:63" s="12" customFormat="1" ht="22.9" customHeight="1">
      <c r="B125" s="171"/>
      <c r="C125" s="172"/>
      <c r="D125" s="173" t="s">
        <v>73</v>
      </c>
      <c r="E125" s="185" t="s">
        <v>258</v>
      </c>
      <c r="F125" s="185" t="s">
        <v>259</v>
      </c>
      <c r="G125" s="172"/>
      <c r="H125" s="172"/>
      <c r="I125" s="175"/>
      <c r="J125" s="186">
        <f>BK125</f>
        <v>12517.470000000001</v>
      </c>
      <c r="K125" s="172"/>
      <c r="L125" s="177"/>
      <c r="M125" s="178"/>
      <c r="N125" s="179"/>
      <c r="O125" s="179"/>
      <c r="P125" s="180">
        <f>SUM(P126:P139)</f>
        <v>0</v>
      </c>
      <c r="Q125" s="179"/>
      <c r="R125" s="180">
        <f>SUM(R126:R139)</f>
        <v>0.0397404</v>
      </c>
      <c r="S125" s="179"/>
      <c r="T125" s="181">
        <f>SUM(T126:T139)</f>
        <v>0</v>
      </c>
      <c r="AR125" s="182" t="s">
        <v>84</v>
      </c>
      <c r="AT125" s="183" t="s">
        <v>73</v>
      </c>
      <c r="AU125" s="183" t="s">
        <v>82</v>
      </c>
      <c r="AY125" s="182" t="s">
        <v>130</v>
      </c>
      <c r="BK125" s="184">
        <f>SUM(BK126:BK139)</f>
        <v>12517.470000000001</v>
      </c>
    </row>
    <row r="126" spans="1:65" s="2" customFormat="1" ht="33" customHeight="1">
      <c r="A126" s="34"/>
      <c r="B126" s="35"/>
      <c r="C126" s="187" t="s">
        <v>82</v>
      </c>
      <c r="D126" s="187" t="s">
        <v>133</v>
      </c>
      <c r="E126" s="188" t="s">
        <v>260</v>
      </c>
      <c r="F126" s="189" t="s">
        <v>261</v>
      </c>
      <c r="G126" s="190" t="s">
        <v>136</v>
      </c>
      <c r="H126" s="191">
        <v>38</v>
      </c>
      <c r="I126" s="192">
        <v>65.00999999999999</v>
      </c>
      <c r="J126" s="193">
        <f>ROUND(I126*H126,2)</f>
        <v>2470.38</v>
      </c>
      <c r="K126" s="194"/>
      <c r="L126" s="39"/>
      <c r="M126" s="195" t="s">
        <v>1</v>
      </c>
      <c r="N126" s="196" t="s">
        <v>39</v>
      </c>
      <c r="O126" s="71"/>
      <c r="P126" s="197">
        <f>O126*H126</f>
        <v>0</v>
      </c>
      <c r="Q126" s="197">
        <v>0.00029</v>
      </c>
      <c r="R126" s="197">
        <f>Q126*H126</f>
        <v>0.01102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137</v>
      </c>
      <c r="AT126" s="199" t="s">
        <v>133</v>
      </c>
      <c r="AU126" s="199" t="s">
        <v>84</v>
      </c>
      <c r="AY126" s="17" t="s">
        <v>130</v>
      </c>
      <c r="BE126" s="200">
        <f>IF(N126="základní",J126,0)</f>
        <v>2470.38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82</v>
      </c>
      <c r="BK126" s="200">
        <f>ROUND(I126*H126,2)</f>
        <v>2470.38</v>
      </c>
      <c r="BL126" s="17" t="s">
        <v>137</v>
      </c>
      <c r="BM126" s="199" t="s">
        <v>1047</v>
      </c>
    </row>
    <row r="127" spans="2:51" s="13" customFormat="1" ht="12">
      <c r="B127" s="201"/>
      <c r="C127" s="202"/>
      <c r="D127" s="203" t="s">
        <v>173</v>
      </c>
      <c r="E127" s="204" t="s">
        <v>1</v>
      </c>
      <c r="F127" s="205" t="s">
        <v>1048</v>
      </c>
      <c r="G127" s="202"/>
      <c r="H127" s="206">
        <v>38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173</v>
      </c>
      <c r="AU127" s="212" t="s">
        <v>84</v>
      </c>
      <c r="AV127" s="13" t="s">
        <v>84</v>
      </c>
      <c r="AW127" s="13" t="s">
        <v>31</v>
      </c>
      <c r="AX127" s="13" t="s">
        <v>82</v>
      </c>
      <c r="AY127" s="212" t="s">
        <v>130</v>
      </c>
    </row>
    <row r="128" spans="1:65" s="2" customFormat="1" ht="24.2" customHeight="1">
      <c r="A128" s="34"/>
      <c r="B128" s="35"/>
      <c r="C128" s="213" t="s">
        <v>84</v>
      </c>
      <c r="D128" s="213" t="s">
        <v>193</v>
      </c>
      <c r="E128" s="214" t="s">
        <v>264</v>
      </c>
      <c r="F128" s="215" t="s">
        <v>265</v>
      </c>
      <c r="G128" s="216" t="s">
        <v>136</v>
      </c>
      <c r="H128" s="217">
        <v>6.12</v>
      </c>
      <c r="I128" s="218">
        <v>101.652</v>
      </c>
      <c r="J128" s="219">
        <f>ROUND(I128*H128,2)</f>
        <v>622.11</v>
      </c>
      <c r="K128" s="220"/>
      <c r="L128" s="221"/>
      <c r="M128" s="222" t="s">
        <v>1</v>
      </c>
      <c r="N128" s="223" t="s">
        <v>39</v>
      </c>
      <c r="O128" s="71"/>
      <c r="P128" s="197">
        <f>O128*H128</f>
        <v>0</v>
      </c>
      <c r="Q128" s="197">
        <v>0.00027</v>
      </c>
      <c r="R128" s="197">
        <f>Q128*H128</f>
        <v>0.0016524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196</v>
      </c>
      <c r="AT128" s="199" t="s">
        <v>193</v>
      </c>
      <c r="AU128" s="199" t="s">
        <v>84</v>
      </c>
      <c r="AY128" s="17" t="s">
        <v>130</v>
      </c>
      <c r="BE128" s="200">
        <f>IF(N128="základní",J128,0)</f>
        <v>622.11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82</v>
      </c>
      <c r="BK128" s="200">
        <f>ROUND(I128*H128,2)</f>
        <v>622.11</v>
      </c>
      <c r="BL128" s="17" t="s">
        <v>137</v>
      </c>
      <c r="BM128" s="199" t="s">
        <v>1049</v>
      </c>
    </row>
    <row r="129" spans="2:51" s="13" customFormat="1" ht="12">
      <c r="B129" s="201"/>
      <c r="C129" s="202"/>
      <c r="D129" s="203" t="s">
        <v>173</v>
      </c>
      <c r="E129" s="202"/>
      <c r="F129" s="205" t="s">
        <v>267</v>
      </c>
      <c r="G129" s="202"/>
      <c r="H129" s="206">
        <v>6.12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173</v>
      </c>
      <c r="AU129" s="212" t="s">
        <v>84</v>
      </c>
      <c r="AV129" s="13" t="s">
        <v>84</v>
      </c>
      <c r="AW129" s="13" t="s">
        <v>4</v>
      </c>
      <c r="AX129" s="13" t="s">
        <v>82</v>
      </c>
      <c r="AY129" s="212" t="s">
        <v>130</v>
      </c>
    </row>
    <row r="130" spans="1:65" s="2" customFormat="1" ht="24.2" customHeight="1">
      <c r="A130" s="34"/>
      <c r="B130" s="35"/>
      <c r="C130" s="213" t="s">
        <v>142</v>
      </c>
      <c r="D130" s="213" t="s">
        <v>193</v>
      </c>
      <c r="E130" s="214" t="s">
        <v>268</v>
      </c>
      <c r="F130" s="215" t="s">
        <v>269</v>
      </c>
      <c r="G130" s="216" t="s">
        <v>136</v>
      </c>
      <c r="H130" s="217">
        <v>16.32</v>
      </c>
      <c r="I130" s="218">
        <v>106.38</v>
      </c>
      <c r="J130" s="219">
        <f>ROUND(I130*H130,2)</f>
        <v>1736.12</v>
      </c>
      <c r="K130" s="220"/>
      <c r="L130" s="221"/>
      <c r="M130" s="222" t="s">
        <v>1</v>
      </c>
      <c r="N130" s="223" t="s">
        <v>39</v>
      </c>
      <c r="O130" s="71"/>
      <c r="P130" s="197">
        <f>O130*H130</f>
        <v>0</v>
      </c>
      <c r="Q130" s="197">
        <v>0.00029</v>
      </c>
      <c r="R130" s="197">
        <f>Q130*H130</f>
        <v>0.0047328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196</v>
      </c>
      <c r="AT130" s="199" t="s">
        <v>193</v>
      </c>
      <c r="AU130" s="199" t="s">
        <v>84</v>
      </c>
      <c r="AY130" s="17" t="s">
        <v>130</v>
      </c>
      <c r="BE130" s="200">
        <f>IF(N130="základní",J130,0)</f>
        <v>1736.12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82</v>
      </c>
      <c r="BK130" s="200">
        <f>ROUND(I130*H130,2)</f>
        <v>1736.12</v>
      </c>
      <c r="BL130" s="17" t="s">
        <v>137</v>
      </c>
      <c r="BM130" s="199" t="s">
        <v>1050</v>
      </c>
    </row>
    <row r="131" spans="2:51" s="13" customFormat="1" ht="12">
      <c r="B131" s="201"/>
      <c r="C131" s="202"/>
      <c r="D131" s="203" t="s">
        <v>173</v>
      </c>
      <c r="E131" s="202"/>
      <c r="F131" s="205" t="s">
        <v>1051</v>
      </c>
      <c r="G131" s="202"/>
      <c r="H131" s="206">
        <v>16.32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173</v>
      </c>
      <c r="AU131" s="212" t="s">
        <v>84</v>
      </c>
      <c r="AV131" s="13" t="s">
        <v>84</v>
      </c>
      <c r="AW131" s="13" t="s">
        <v>4</v>
      </c>
      <c r="AX131" s="13" t="s">
        <v>82</v>
      </c>
      <c r="AY131" s="212" t="s">
        <v>130</v>
      </c>
    </row>
    <row r="132" spans="1:65" s="2" customFormat="1" ht="24.2" customHeight="1">
      <c r="A132" s="34"/>
      <c r="B132" s="35"/>
      <c r="C132" s="213" t="s">
        <v>146</v>
      </c>
      <c r="D132" s="213" t="s">
        <v>193</v>
      </c>
      <c r="E132" s="214" t="s">
        <v>1052</v>
      </c>
      <c r="F132" s="215" t="s">
        <v>1053</v>
      </c>
      <c r="G132" s="216" t="s">
        <v>136</v>
      </c>
      <c r="H132" s="217">
        <v>4.08</v>
      </c>
      <c r="I132" s="218">
        <v>115.836</v>
      </c>
      <c r="J132" s="219">
        <f>ROUND(I132*H132,2)</f>
        <v>472.61</v>
      </c>
      <c r="K132" s="220"/>
      <c r="L132" s="221"/>
      <c r="M132" s="222" t="s">
        <v>1</v>
      </c>
      <c r="N132" s="223" t="s">
        <v>39</v>
      </c>
      <c r="O132" s="71"/>
      <c r="P132" s="197">
        <f>O132*H132</f>
        <v>0</v>
      </c>
      <c r="Q132" s="197">
        <v>0.00032</v>
      </c>
      <c r="R132" s="197">
        <f>Q132*H132</f>
        <v>0.0013056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196</v>
      </c>
      <c r="AT132" s="199" t="s">
        <v>193</v>
      </c>
      <c r="AU132" s="199" t="s">
        <v>84</v>
      </c>
      <c r="AY132" s="17" t="s">
        <v>130</v>
      </c>
      <c r="BE132" s="200">
        <f>IF(N132="základní",J132,0)</f>
        <v>472.61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82</v>
      </c>
      <c r="BK132" s="200">
        <f>ROUND(I132*H132,2)</f>
        <v>472.61</v>
      </c>
      <c r="BL132" s="17" t="s">
        <v>137</v>
      </c>
      <c r="BM132" s="199" t="s">
        <v>1054</v>
      </c>
    </row>
    <row r="133" spans="2:51" s="13" customFormat="1" ht="12">
      <c r="B133" s="201"/>
      <c r="C133" s="202"/>
      <c r="D133" s="203" t="s">
        <v>173</v>
      </c>
      <c r="E133" s="202"/>
      <c r="F133" s="205" t="s">
        <v>1055</v>
      </c>
      <c r="G133" s="202"/>
      <c r="H133" s="206">
        <v>4.08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173</v>
      </c>
      <c r="AU133" s="212" t="s">
        <v>84</v>
      </c>
      <c r="AV133" s="13" t="s">
        <v>84</v>
      </c>
      <c r="AW133" s="13" t="s">
        <v>4</v>
      </c>
      <c r="AX133" s="13" t="s">
        <v>82</v>
      </c>
      <c r="AY133" s="212" t="s">
        <v>130</v>
      </c>
    </row>
    <row r="134" spans="1:65" s="2" customFormat="1" ht="24.2" customHeight="1">
      <c r="A134" s="34"/>
      <c r="B134" s="35"/>
      <c r="C134" s="213" t="s">
        <v>150</v>
      </c>
      <c r="D134" s="213" t="s">
        <v>193</v>
      </c>
      <c r="E134" s="214" t="s">
        <v>1056</v>
      </c>
      <c r="F134" s="215" t="s">
        <v>1057</v>
      </c>
      <c r="G134" s="216" t="s">
        <v>136</v>
      </c>
      <c r="H134" s="217">
        <v>12.24</v>
      </c>
      <c r="I134" s="218">
        <v>186.756</v>
      </c>
      <c r="J134" s="219">
        <f>ROUND(I134*H134,2)</f>
        <v>2285.89</v>
      </c>
      <c r="K134" s="220"/>
      <c r="L134" s="221"/>
      <c r="M134" s="222" t="s">
        <v>1</v>
      </c>
      <c r="N134" s="223" t="s">
        <v>39</v>
      </c>
      <c r="O134" s="71"/>
      <c r="P134" s="197">
        <f>O134*H134</f>
        <v>0</v>
      </c>
      <c r="Q134" s="197">
        <v>0.00045</v>
      </c>
      <c r="R134" s="197">
        <f>Q134*H134</f>
        <v>0.005508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196</v>
      </c>
      <c r="AT134" s="199" t="s">
        <v>193</v>
      </c>
      <c r="AU134" s="199" t="s">
        <v>84</v>
      </c>
      <c r="AY134" s="17" t="s">
        <v>130</v>
      </c>
      <c r="BE134" s="200">
        <f>IF(N134="základní",J134,0)</f>
        <v>2285.89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82</v>
      </c>
      <c r="BK134" s="200">
        <f>ROUND(I134*H134,2)</f>
        <v>2285.89</v>
      </c>
      <c r="BL134" s="17" t="s">
        <v>137</v>
      </c>
      <c r="BM134" s="199" t="s">
        <v>1058</v>
      </c>
    </row>
    <row r="135" spans="2:51" s="13" customFormat="1" ht="12">
      <c r="B135" s="201"/>
      <c r="C135" s="202"/>
      <c r="D135" s="203" t="s">
        <v>173</v>
      </c>
      <c r="E135" s="202"/>
      <c r="F135" s="205" t="s">
        <v>1059</v>
      </c>
      <c r="G135" s="202"/>
      <c r="H135" s="206">
        <v>12.24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173</v>
      </c>
      <c r="AU135" s="212" t="s">
        <v>84</v>
      </c>
      <c r="AV135" s="13" t="s">
        <v>84</v>
      </c>
      <c r="AW135" s="13" t="s">
        <v>4</v>
      </c>
      <c r="AX135" s="13" t="s">
        <v>82</v>
      </c>
      <c r="AY135" s="212" t="s">
        <v>130</v>
      </c>
    </row>
    <row r="136" spans="1:65" s="2" customFormat="1" ht="37.9" customHeight="1">
      <c r="A136" s="34"/>
      <c r="B136" s="35"/>
      <c r="C136" s="187" t="s">
        <v>155</v>
      </c>
      <c r="D136" s="187" t="s">
        <v>133</v>
      </c>
      <c r="E136" s="188" t="s">
        <v>272</v>
      </c>
      <c r="F136" s="189" t="s">
        <v>273</v>
      </c>
      <c r="G136" s="190" t="s">
        <v>136</v>
      </c>
      <c r="H136" s="191">
        <v>8</v>
      </c>
      <c r="I136" s="192">
        <v>82.74</v>
      </c>
      <c r="J136" s="193">
        <f>ROUND(I136*H136,2)</f>
        <v>661.92</v>
      </c>
      <c r="K136" s="194"/>
      <c r="L136" s="39"/>
      <c r="M136" s="195" t="s">
        <v>1</v>
      </c>
      <c r="N136" s="196" t="s">
        <v>39</v>
      </c>
      <c r="O136" s="71"/>
      <c r="P136" s="197">
        <f>O136*H136</f>
        <v>0</v>
      </c>
      <c r="Q136" s="197">
        <v>0.0004</v>
      </c>
      <c r="R136" s="197">
        <f>Q136*H136</f>
        <v>0.0032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137</v>
      </c>
      <c r="AT136" s="199" t="s">
        <v>133</v>
      </c>
      <c r="AU136" s="199" t="s">
        <v>84</v>
      </c>
      <c r="AY136" s="17" t="s">
        <v>130</v>
      </c>
      <c r="BE136" s="200">
        <f>IF(N136="základní",J136,0)</f>
        <v>661.92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82</v>
      </c>
      <c r="BK136" s="200">
        <f>ROUND(I136*H136,2)</f>
        <v>661.92</v>
      </c>
      <c r="BL136" s="17" t="s">
        <v>137</v>
      </c>
      <c r="BM136" s="199" t="s">
        <v>1060</v>
      </c>
    </row>
    <row r="137" spans="1:65" s="2" customFormat="1" ht="24.2" customHeight="1">
      <c r="A137" s="34"/>
      <c r="B137" s="35"/>
      <c r="C137" s="213" t="s">
        <v>160</v>
      </c>
      <c r="D137" s="213" t="s">
        <v>193</v>
      </c>
      <c r="E137" s="214" t="s">
        <v>280</v>
      </c>
      <c r="F137" s="215" t="s">
        <v>281</v>
      </c>
      <c r="G137" s="216" t="s">
        <v>136</v>
      </c>
      <c r="H137" s="217">
        <v>8.16</v>
      </c>
      <c r="I137" s="218">
        <v>378.24</v>
      </c>
      <c r="J137" s="219">
        <f>ROUND(I137*H137,2)</f>
        <v>3086.44</v>
      </c>
      <c r="K137" s="220"/>
      <c r="L137" s="221"/>
      <c r="M137" s="222" t="s">
        <v>1</v>
      </c>
      <c r="N137" s="223" t="s">
        <v>39</v>
      </c>
      <c r="O137" s="71"/>
      <c r="P137" s="197">
        <f>O137*H137</f>
        <v>0</v>
      </c>
      <c r="Q137" s="197">
        <v>0.00151</v>
      </c>
      <c r="R137" s="197">
        <f>Q137*H137</f>
        <v>0.0123216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196</v>
      </c>
      <c r="AT137" s="199" t="s">
        <v>193</v>
      </c>
      <c r="AU137" s="199" t="s">
        <v>84</v>
      </c>
      <c r="AY137" s="17" t="s">
        <v>130</v>
      </c>
      <c r="BE137" s="200">
        <f>IF(N137="základní",J137,0)</f>
        <v>3086.44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3086.44</v>
      </c>
      <c r="BL137" s="17" t="s">
        <v>137</v>
      </c>
      <c r="BM137" s="199" t="s">
        <v>1061</v>
      </c>
    </row>
    <row r="138" spans="2:51" s="13" customFormat="1" ht="12">
      <c r="B138" s="201"/>
      <c r="C138" s="202"/>
      <c r="D138" s="203" t="s">
        <v>173</v>
      </c>
      <c r="E138" s="202"/>
      <c r="F138" s="205" t="s">
        <v>1062</v>
      </c>
      <c r="G138" s="202"/>
      <c r="H138" s="206">
        <v>8.16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173</v>
      </c>
      <c r="AU138" s="212" t="s">
        <v>84</v>
      </c>
      <c r="AV138" s="13" t="s">
        <v>84</v>
      </c>
      <c r="AW138" s="13" t="s">
        <v>4</v>
      </c>
      <c r="AX138" s="13" t="s">
        <v>82</v>
      </c>
      <c r="AY138" s="212" t="s">
        <v>130</v>
      </c>
    </row>
    <row r="139" spans="1:65" s="2" customFormat="1" ht="24.2" customHeight="1">
      <c r="A139" s="34"/>
      <c r="B139" s="35"/>
      <c r="C139" s="187" t="s">
        <v>165</v>
      </c>
      <c r="D139" s="187" t="s">
        <v>133</v>
      </c>
      <c r="E139" s="188" t="s">
        <v>288</v>
      </c>
      <c r="F139" s="189" t="s">
        <v>289</v>
      </c>
      <c r="G139" s="190" t="s">
        <v>220</v>
      </c>
      <c r="H139" s="224">
        <v>1</v>
      </c>
      <c r="I139" s="192">
        <v>1182</v>
      </c>
      <c r="J139" s="193">
        <f>ROUND(I139*H139,2)</f>
        <v>1182</v>
      </c>
      <c r="K139" s="194"/>
      <c r="L139" s="39"/>
      <c r="M139" s="195" t="s">
        <v>1</v>
      </c>
      <c r="N139" s="196" t="s">
        <v>39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137</v>
      </c>
      <c r="AT139" s="199" t="s">
        <v>133</v>
      </c>
      <c r="AU139" s="199" t="s">
        <v>84</v>
      </c>
      <c r="AY139" s="17" t="s">
        <v>130</v>
      </c>
      <c r="BE139" s="200">
        <f>IF(N139="základní",J139,0)</f>
        <v>1182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1182</v>
      </c>
      <c r="BL139" s="17" t="s">
        <v>137</v>
      </c>
      <c r="BM139" s="199" t="s">
        <v>1063</v>
      </c>
    </row>
    <row r="140" spans="2:63" s="12" customFormat="1" ht="22.9" customHeight="1">
      <c r="B140" s="171"/>
      <c r="C140" s="172"/>
      <c r="D140" s="173" t="s">
        <v>73</v>
      </c>
      <c r="E140" s="185" t="s">
        <v>299</v>
      </c>
      <c r="F140" s="185" t="s">
        <v>300</v>
      </c>
      <c r="G140" s="172"/>
      <c r="H140" s="172"/>
      <c r="I140" s="175"/>
      <c r="J140" s="186">
        <f>BK140</f>
        <v>33564.7</v>
      </c>
      <c r="K140" s="172"/>
      <c r="L140" s="177"/>
      <c r="M140" s="178"/>
      <c r="N140" s="179"/>
      <c r="O140" s="179"/>
      <c r="P140" s="180">
        <f>SUM(P141:P148)</f>
        <v>0</v>
      </c>
      <c r="Q140" s="179"/>
      <c r="R140" s="180">
        <f>SUM(R141:R148)</f>
        <v>0.0056</v>
      </c>
      <c r="S140" s="179"/>
      <c r="T140" s="181">
        <f>SUM(T141:T148)</f>
        <v>4.426880000000001</v>
      </c>
      <c r="AR140" s="182" t="s">
        <v>84</v>
      </c>
      <c r="AT140" s="183" t="s">
        <v>73</v>
      </c>
      <c r="AU140" s="183" t="s">
        <v>82</v>
      </c>
      <c r="AY140" s="182" t="s">
        <v>130</v>
      </c>
      <c r="BK140" s="184">
        <f>SUM(BK141:BK148)</f>
        <v>33564.7</v>
      </c>
    </row>
    <row r="141" spans="1:65" s="2" customFormat="1" ht="24.2" customHeight="1">
      <c r="A141" s="34"/>
      <c r="B141" s="35"/>
      <c r="C141" s="187" t="s">
        <v>169</v>
      </c>
      <c r="D141" s="187" t="s">
        <v>133</v>
      </c>
      <c r="E141" s="188" t="s">
        <v>1064</v>
      </c>
      <c r="F141" s="189" t="s">
        <v>1065</v>
      </c>
      <c r="G141" s="190" t="s">
        <v>136</v>
      </c>
      <c r="H141" s="191">
        <v>6</v>
      </c>
      <c r="I141" s="192">
        <v>236.39999999999998</v>
      </c>
      <c r="J141" s="193">
        <f>ROUND(I141*H141,2)</f>
        <v>1418.4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0.20748</v>
      </c>
      <c r="T141" s="198">
        <f>S141*H141</f>
        <v>1.24488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137</v>
      </c>
      <c r="AT141" s="199" t="s">
        <v>133</v>
      </c>
      <c r="AU141" s="199" t="s">
        <v>84</v>
      </c>
      <c r="AY141" s="17" t="s">
        <v>130</v>
      </c>
      <c r="BE141" s="200">
        <f>IF(N141="základní",J141,0)</f>
        <v>1418.4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1418.4</v>
      </c>
      <c r="BL141" s="17" t="s">
        <v>137</v>
      </c>
      <c r="BM141" s="199" t="s">
        <v>1066</v>
      </c>
    </row>
    <row r="142" spans="2:51" s="13" customFormat="1" ht="12">
      <c r="B142" s="201"/>
      <c r="C142" s="202"/>
      <c r="D142" s="203" t="s">
        <v>173</v>
      </c>
      <c r="E142" s="204" t="s">
        <v>1</v>
      </c>
      <c r="F142" s="205" t="s">
        <v>1067</v>
      </c>
      <c r="G142" s="202"/>
      <c r="H142" s="206">
        <v>6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173</v>
      </c>
      <c r="AU142" s="212" t="s">
        <v>84</v>
      </c>
      <c r="AV142" s="13" t="s">
        <v>84</v>
      </c>
      <c r="AW142" s="13" t="s">
        <v>31</v>
      </c>
      <c r="AX142" s="13" t="s">
        <v>82</v>
      </c>
      <c r="AY142" s="212" t="s">
        <v>130</v>
      </c>
    </row>
    <row r="143" spans="1:65" s="2" customFormat="1" ht="24.2" customHeight="1">
      <c r="A143" s="34"/>
      <c r="B143" s="35"/>
      <c r="C143" s="187" t="s">
        <v>175</v>
      </c>
      <c r="D143" s="187" t="s">
        <v>133</v>
      </c>
      <c r="E143" s="188" t="s">
        <v>1068</v>
      </c>
      <c r="F143" s="189" t="s">
        <v>1069</v>
      </c>
      <c r="G143" s="190" t="s">
        <v>211</v>
      </c>
      <c r="H143" s="191">
        <v>1.245</v>
      </c>
      <c r="I143" s="192">
        <v>1773</v>
      </c>
      <c r="J143" s="193">
        <f aca="true" t="shared" si="0" ref="J143:J148">ROUND(I143*H143,2)</f>
        <v>2207.39</v>
      </c>
      <c r="K143" s="194"/>
      <c r="L143" s="39"/>
      <c r="M143" s="195" t="s">
        <v>1</v>
      </c>
      <c r="N143" s="196" t="s">
        <v>39</v>
      </c>
      <c r="O143" s="71"/>
      <c r="P143" s="197">
        <f aca="true" t="shared" si="1" ref="P143:P148">O143*H143</f>
        <v>0</v>
      </c>
      <c r="Q143" s="197">
        <v>0</v>
      </c>
      <c r="R143" s="197">
        <f aca="true" t="shared" si="2" ref="R143:R148">Q143*H143</f>
        <v>0</v>
      </c>
      <c r="S143" s="197">
        <v>0</v>
      </c>
      <c r="T143" s="198">
        <f aca="true" t="shared" si="3" ref="T143:T148"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137</v>
      </c>
      <c r="AT143" s="199" t="s">
        <v>133</v>
      </c>
      <c r="AU143" s="199" t="s">
        <v>84</v>
      </c>
      <c r="AY143" s="17" t="s">
        <v>130</v>
      </c>
      <c r="BE143" s="200">
        <f aca="true" t="shared" si="4" ref="BE143:BE148">IF(N143="základní",J143,0)</f>
        <v>2207.39</v>
      </c>
      <c r="BF143" s="200">
        <f aca="true" t="shared" si="5" ref="BF143:BF148">IF(N143="snížená",J143,0)</f>
        <v>0</v>
      </c>
      <c r="BG143" s="200">
        <f aca="true" t="shared" si="6" ref="BG143:BG148">IF(N143="zákl. přenesená",J143,0)</f>
        <v>0</v>
      </c>
      <c r="BH143" s="200">
        <f aca="true" t="shared" si="7" ref="BH143:BH148">IF(N143="sníž. přenesená",J143,0)</f>
        <v>0</v>
      </c>
      <c r="BI143" s="200">
        <f aca="true" t="shared" si="8" ref="BI143:BI148">IF(N143="nulová",J143,0)</f>
        <v>0</v>
      </c>
      <c r="BJ143" s="17" t="s">
        <v>82</v>
      </c>
      <c r="BK143" s="200">
        <f aca="true" t="shared" si="9" ref="BK143:BK148">ROUND(I143*H143,2)</f>
        <v>2207.39</v>
      </c>
      <c r="BL143" s="17" t="s">
        <v>137</v>
      </c>
      <c r="BM143" s="199" t="s">
        <v>1070</v>
      </c>
    </row>
    <row r="144" spans="1:65" s="2" customFormat="1" ht="24.2" customHeight="1">
      <c r="A144" s="34"/>
      <c r="B144" s="35"/>
      <c r="C144" s="187" t="s">
        <v>179</v>
      </c>
      <c r="D144" s="187" t="s">
        <v>133</v>
      </c>
      <c r="E144" s="188" t="s">
        <v>313</v>
      </c>
      <c r="F144" s="189" t="s">
        <v>1071</v>
      </c>
      <c r="G144" s="190" t="s">
        <v>136</v>
      </c>
      <c r="H144" s="191">
        <v>50</v>
      </c>
      <c r="I144" s="192">
        <v>115.836</v>
      </c>
      <c r="J144" s="193">
        <f t="shared" si="0"/>
        <v>5791.8</v>
      </c>
      <c r="K144" s="194"/>
      <c r="L144" s="39"/>
      <c r="M144" s="195" t="s">
        <v>1</v>
      </c>
      <c r="N144" s="196" t="s">
        <v>39</v>
      </c>
      <c r="O144" s="71"/>
      <c r="P144" s="197">
        <f t="shared" si="1"/>
        <v>0</v>
      </c>
      <c r="Q144" s="197">
        <v>0.0001</v>
      </c>
      <c r="R144" s="197">
        <f t="shared" si="2"/>
        <v>0.005</v>
      </c>
      <c r="S144" s="197">
        <v>0.01384</v>
      </c>
      <c r="T144" s="198">
        <f t="shared" si="3"/>
        <v>0.692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137</v>
      </c>
      <c r="AT144" s="199" t="s">
        <v>133</v>
      </c>
      <c r="AU144" s="199" t="s">
        <v>84</v>
      </c>
      <c r="AY144" s="17" t="s">
        <v>130</v>
      </c>
      <c r="BE144" s="200">
        <f t="shared" si="4"/>
        <v>5791.8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82</v>
      </c>
      <c r="BK144" s="200">
        <f t="shared" si="9"/>
        <v>5791.8</v>
      </c>
      <c r="BL144" s="17" t="s">
        <v>137</v>
      </c>
      <c r="BM144" s="199" t="s">
        <v>1072</v>
      </c>
    </row>
    <row r="145" spans="1:65" s="2" customFormat="1" ht="24.2" customHeight="1">
      <c r="A145" s="34"/>
      <c r="B145" s="35"/>
      <c r="C145" s="187" t="s">
        <v>183</v>
      </c>
      <c r="D145" s="187" t="s">
        <v>133</v>
      </c>
      <c r="E145" s="188" t="s">
        <v>1073</v>
      </c>
      <c r="F145" s="189" t="s">
        <v>1074</v>
      </c>
      <c r="G145" s="190" t="s">
        <v>211</v>
      </c>
      <c r="H145" s="191">
        <v>0.692</v>
      </c>
      <c r="I145" s="192">
        <v>1560.24</v>
      </c>
      <c r="J145" s="193">
        <f t="shared" si="0"/>
        <v>1079.69</v>
      </c>
      <c r="K145" s="194"/>
      <c r="L145" s="39"/>
      <c r="M145" s="195" t="s">
        <v>1</v>
      </c>
      <c r="N145" s="196" t="s">
        <v>39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137</v>
      </c>
      <c r="AT145" s="199" t="s">
        <v>133</v>
      </c>
      <c r="AU145" s="199" t="s">
        <v>84</v>
      </c>
      <c r="AY145" s="17" t="s">
        <v>130</v>
      </c>
      <c r="BE145" s="200">
        <f t="shared" si="4"/>
        <v>1079.69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82</v>
      </c>
      <c r="BK145" s="200">
        <f t="shared" si="9"/>
        <v>1079.69</v>
      </c>
      <c r="BL145" s="17" t="s">
        <v>137</v>
      </c>
      <c r="BM145" s="199" t="s">
        <v>1075</v>
      </c>
    </row>
    <row r="146" spans="1:65" s="2" customFormat="1" ht="24.2" customHeight="1">
      <c r="A146" s="34"/>
      <c r="B146" s="35"/>
      <c r="C146" s="187" t="s">
        <v>188</v>
      </c>
      <c r="D146" s="187" t="s">
        <v>133</v>
      </c>
      <c r="E146" s="188" t="s">
        <v>319</v>
      </c>
      <c r="F146" s="189" t="s">
        <v>320</v>
      </c>
      <c r="G146" s="190" t="s">
        <v>163</v>
      </c>
      <c r="H146" s="191">
        <v>30</v>
      </c>
      <c r="I146" s="192">
        <v>577.9979999999999</v>
      </c>
      <c r="J146" s="193">
        <f t="shared" si="0"/>
        <v>17339.94</v>
      </c>
      <c r="K146" s="194"/>
      <c r="L146" s="39"/>
      <c r="M146" s="195" t="s">
        <v>1</v>
      </c>
      <c r="N146" s="196" t="s">
        <v>39</v>
      </c>
      <c r="O146" s="71"/>
      <c r="P146" s="197">
        <f t="shared" si="1"/>
        <v>0</v>
      </c>
      <c r="Q146" s="197">
        <v>2E-05</v>
      </c>
      <c r="R146" s="197">
        <f t="shared" si="2"/>
        <v>0.0006000000000000001</v>
      </c>
      <c r="S146" s="197">
        <v>0.083</v>
      </c>
      <c r="T146" s="198">
        <f t="shared" si="3"/>
        <v>2.49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137</v>
      </c>
      <c r="AT146" s="199" t="s">
        <v>133</v>
      </c>
      <c r="AU146" s="199" t="s">
        <v>84</v>
      </c>
      <c r="AY146" s="17" t="s">
        <v>130</v>
      </c>
      <c r="BE146" s="200">
        <f t="shared" si="4"/>
        <v>17339.94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82</v>
      </c>
      <c r="BK146" s="200">
        <f t="shared" si="9"/>
        <v>17339.94</v>
      </c>
      <c r="BL146" s="17" t="s">
        <v>137</v>
      </c>
      <c r="BM146" s="199" t="s">
        <v>1076</v>
      </c>
    </row>
    <row r="147" spans="1:65" s="2" customFormat="1" ht="24.2" customHeight="1">
      <c r="A147" s="34"/>
      <c r="B147" s="35"/>
      <c r="C147" s="187" t="s">
        <v>192</v>
      </c>
      <c r="D147" s="187" t="s">
        <v>133</v>
      </c>
      <c r="E147" s="188" t="s">
        <v>1077</v>
      </c>
      <c r="F147" s="189" t="s">
        <v>1078</v>
      </c>
      <c r="G147" s="190" t="s">
        <v>211</v>
      </c>
      <c r="H147" s="191">
        <v>2.49</v>
      </c>
      <c r="I147" s="192">
        <v>1113.444</v>
      </c>
      <c r="J147" s="193">
        <f t="shared" si="0"/>
        <v>2772.48</v>
      </c>
      <c r="K147" s="194"/>
      <c r="L147" s="39"/>
      <c r="M147" s="195" t="s">
        <v>1</v>
      </c>
      <c r="N147" s="196" t="s">
        <v>39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137</v>
      </c>
      <c r="AT147" s="199" t="s">
        <v>133</v>
      </c>
      <c r="AU147" s="199" t="s">
        <v>84</v>
      </c>
      <c r="AY147" s="17" t="s">
        <v>130</v>
      </c>
      <c r="BE147" s="200">
        <f t="shared" si="4"/>
        <v>2772.48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82</v>
      </c>
      <c r="BK147" s="200">
        <f t="shared" si="9"/>
        <v>2772.48</v>
      </c>
      <c r="BL147" s="17" t="s">
        <v>137</v>
      </c>
      <c r="BM147" s="199" t="s">
        <v>1079</v>
      </c>
    </row>
    <row r="148" spans="1:65" s="2" customFormat="1" ht="16.5" customHeight="1">
      <c r="A148" s="34"/>
      <c r="B148" s="35"/>
      <c r="C148" s="187" t="s">
        <v>8</v>
      </c>
      <c r="D148" s="187" t="s">
        <v>133</v>
      </c>
      <c r="E148" s="188" t="s">
        <v>1080</v>
      </c>
      <c r="F148" s="189" t="s">
        <v>1081</v>
      </c>
      <c r="G148" s="190" t="s">
        <v>186</v>
      </c>
      <c r="H148" s="191">
        <v>1</v>
      </c>
      <c r="I148" s="192">
        <v>2955</v>
      </c>
      <c r="J148" s="193">
        <f t="shared" si="0"/>
        <v>2955</v>
      </c>
      <c r="K148" s="194"/>
      <c r="L148" s="39"/>
      <c r="M148" s="195" t="s">
        <v>1</v>
      </c>
      <c r="N148" s="196" t="s">
        <v>39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137</v>
      </c>
      <c r="AT148" s="199" t="s">
        <v>133</v>
      </c>
      <c r="AU148" s="199" t="s">
        <v>84</v>
      </c>
      <c r="AY148" s="17" t="s">
        <v>130</v>
      </c>
      <c r="BE148" s="200">
        <f t="shared" si="4"/>
        <v>2955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82</v>
      </c>
      <c r="BK148" s="200">
        <f t="shared" si="9"/>
        <v>2955</v>
      </c>
      <c r="BL148" s="17" t="s">
        <v>137</v>
      </c>
      <c r="BM148" s="199" t="s">
        <v>1082</v>
      </c>
    </row>
    <row r="149" spans="2:63" s="12" customFormat="1" ht="22.9" customHeight="1">
      <c r="B149" s="171"/>
      <c r="C149" s="172"/>
      <c r="D149" s="173" t="s">
        <v>73</v>
      </c>
      <c r="E149" s="185" t="s">
        <v>368</v>
      </c>
      <c r="F149" s="185" t="s">
        <v>369</v>
      </c>
      <c r="G149" s="172"/>
      <c r="H149" s="172"/>
      <c r="I149" s="175"/>
      <c r="J149" s="186">
        <f>BK149</f>
        <v>115067.16000000002</v>
      </c>
      <c r="K149" s="172"/>
      <c r="L149" s="177"/>
      <c r="M149" s="178"/>
      <c r="N149" s="179"/>
      <c r="O149" s="179"/>
      <c r="P149" s="180">
        <f>SUM(P150:P163)</f>
        <v>0</v>
      </c>
      <c r="Q149" s="179"/>
      <c r="R149" s="180">
        <f>SUM(R150:R163)</f>
        <v>0.07229</v>
      </c>
      <c r="S149" s="179"/>
      <c r="T149" s="181">
        <f>SUM(T150:T163)</f>
        <v>0</v>
      </c>
      <c r="AR149" s="182" t="s">
        <v>84</v>
      </c>
      <c r="AT149" s="183" t="s">
        <v>73</v>
      </c>
      <c r="AU149" s="183" t="s">
        <v>82</v>
      </c>
      <c r="AY149" s="182" t="s">
        <v>130</v>
      </c>
      <c r="BK149" s="184">
        <f>SUM(BK150:BK163)</f>
        <v>115067.16000000002</v>
      </c>
    </row>
    <row r="150" spans="1:65" s="2" customFormat="1" ht="16.5" customHeight="1">
      <c r="A150" s="34"/>
      <c r="B150" s="35"/>
      <c r="C150" s="187" t="s">
        <v>137</v>
      </c>
      <c r="D150" s="187" t="s">
        <v>133</v>
      </c>
      <c r="E150" s="188" t="s">
        <v>1083</v>
      </c>
      <c r="F150" s="189" t="s">
        <v>1084</v>
      </c>
      <c r="G150" s="190" t="s">
        <v>186</v>
      </c>
      <c r="H150" s="191">
        <v>1</v>
      </c>
      <c r="I150" s="192">
        <v>1773</v>
      </c>
      <c r="J150" s="193">
        <f>ROUND(I150*H150,2)</f>
        <v>1773</v>
      </c>
      <c r="K150" s="194"/>
      <c r="L150" s="39"/>
      <c r="M150" s="195" t="s">
        <v>1</v>
      </c>
      <c r="N150" s="196" t="s">
        <v>39</v>
      </c>
      <c r="O150" s="71"/>
      <c r="P150" s="197">
        <f>O150*H150</f>
        <v>0</v>
      </c>
      <c r="Q150" s="197">
        <v>0.06182</v>
      </c>
      <c r="R150" s="197">
        <f>Q150*H150</f>
        <v>0.06182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137</v>
      </c>
      <c r="AT150" s="199" t="s">
        <v>133</v>
      </c>
      <c r="AU150" s="199" t="s">
        <v>84</v>
      </c>
      <c r="AY150" s="17" t="s">
        <v>130</v>
      </c>
      <c r="BE150" s="200">
        <f>IF(N150="základní",J150,0)</f>
        <v>1773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1773</v>
      </c>
      <c r="BL150" s="17" t="s">
        <v>137</v>
      </c>
      <c r="BM150" s="199" t="s">
        <v>1085</v>
      </c>
    </row>
    <row r="151" spans="1:65" s="2" customFormat="1" ht="37.9" customHeight="1">
      <c r="A151" s="34"/>
      <c r="B151" s="35"/>
      <c r="C151" s="213" t="s">
        <v>204</v>
      </c>
      <c r="D151" s="213" t="s">
        <v>193</v>
      </c>
      <c r="E151" s="214" t="s">
        <v>1086</v>
      </c>
      <c r="F151" s="215" t="s">
        <v>1087</v>
      </c>
      <c r="G151" s="216" t="s">
        <v>186</v>
      </c>
      <c r="H151" s="217">
        <v>1</v>
      </c>
      <c r="I151" s="218">
        <v>45034.06</v>
      </c>
      <c r="J151" s="219">
        <f>ROUND(I151*H151,2)</f>
        <v>45034.06</v>
      </c>
      <c r="K151" s="220"/>
      <c r="L151" s="221"/>
      <c r="M151" s="222" t="s">
        <v>1</v>
      </c>
      <c r="N151" s="223" t="s">
        <v>39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196</v>
      </c>
      <c r="AT151" s="199" t="s">
        <v>193</v>
      </c>
      <c r="AU151" s="199" t="s">
        <v>84</v>
      </c>
      <c r="AY151" s="17" t="s">
        <v>130</v>
      </c>
      <c r="BE151" s="200">
        <f>IF(N151="základní",J151,0)</f>
        <v>45034.06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82</v>
      </c>
      <c r="BK151" s="200">
        <f>ROUND(I151*H151,2)</f>
        <v>45034.06</v>
      </c>
      <c r="BL151" s="17" t="s">
        <v>137</v>
      </c>
      <c r="BM151" s="199" t="s">
        <v>1088</v>
      </c>
    </row>
    <row r="152" spans="1:65" s="2" customFormat="1" ht="24.2" customHeight="1">
      <c r="A152" s="34"/>
      <c r="B152" s="35"/>
      <c r="C152" s="187" t="s">
        <v>208</v>
      </c>
      <c r="D152" s="187" t="s">
        <v>133</v>
      </c>
      <c r="E152" s="188" t="s">
        <v>1089</v>
      </c>
      <c r="F152" s="189" t="s">
        <v>1090</v>
      </c>
      <c r="G152" s="190" t="s">
        <v>186</v>
      </c>
      <c r="H152" s="191">
        <v>3</v>
      </c>
      <c r="I152" s="192">
        <v>177.29999999999998</v>
      </c>
      <c r="J152" s="193">
        <f>ROUND(I152*H152,2)</f>
        <v>531.9</v>
      </c>
      <c r="K152" s="194"/>
      <c r="L152" s="39"/>
      <c r="M152" s="195" t="s">
        <v>1</v>
      </c>
      <c r="N152" s="196" t="s">
        <v>39</v>
      </c>
      <c r="O152" s="71"/>
      <c r="P152" s="197">
        <f>O152*H152</f>
        <v>0</v>
      </c>
      <c r="Q152" s="197">
        <v>0.00068</v>
      </c>
      <c r="R152" s="197">
        <f>Q152*H152</f>
        <v>0.00204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137</v>
      </c>
      <c r="AT152" s="199" t="s">
        <v>133</v>
      </c>
      <c r="AU152" s="199" t="s">
        <v>84</v>
      </c>
      <c r="AY152" s="17" t="s">
        <v>130</v>
      </c>
      <c r="BE152" s="200">
        <f>IF(N152="základní",J152,0)</f>
        <v>531.9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82</v>
      </c>
      <c r="BK152" s="200">
        <f>ROUND(I152*H152,2)</f>
        <v>531.9</v>
      </c>
      <c r="BL152" s="17" t="s">
        <v>137</v>
      </c>
      <c r="BM152" s="199" t="s">
        <v>1091</v>
      </c>
    </row>
    <row r="153" spans="2:51" s="13" customFormat="1" ht="12">
      <c r="B153" s="201"/>
      <c r="C153" s="202"/>
      <c r="D153" s="203" t="s">
        <v>173</v>
      </c>
      <c r="E153" s="204" t="s">
        <v>1</v>
      </c>
      <c r="F153" s="205" t="s">
        <v>142</v>
      </c>
      <c r="G153" s="202"/>
      <c r="H153" s="206">
        <v>3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173</v>
      </c>
      <c r="AU153" s="212" t="s">
        <v>84</v>
      </c>
      <c r="AV153" s="13" t="s">
        <v>84</v>
      </c>
      <c r="AW153" s="13" t="s">
        <v>31</v>
      </c>
      <c r="AX153" s="13" t="s">
        <v>82</v>
      </c>
      <c r="AY153" s="212" t="s">
        <v>130</v>
      </c>
    </row>
    <row r="154" spans="1:65" s="2" customFormat="1" ht="55.5" customHeight="1">
      <c r="A154" s="34"/>
      <c r="B154" s="35"/>
      <c r="C154" s="213" t="s">
        <v>213</v>
      </c>
      <c r="D154" s="213" t="s">
        <v>193</v>
      </c>
      <c r="E154" s="214" t="s">
        <v>1092</v>
      </c>
      <c r="F154" s="215" t="s">
        <v>1093</v>
      </c>
      <c r="G154" s="216" t="s">
        <v>186</v>
      </c>
      <c r="H154" s="217">
        <v>1</v>
      </c>
      <c r="I154" s="218">
        <v>9655.36794</v>
      </c>
      <c r="J154" s="219">
        <f aca="true" t="shared" si="10" ref="J154:J163">ROUND(I154*H154,2)</f>
        <v>9655.37</v>
      </c>
      <c r="K154" s="220"/>
      <c r="L154" s="221"/>
      <c r="M154" s="222" t="s">
        <v>1</v>
      </c>
      <c r="N154" s="223" t="s">
        <v>39</v>
      </c>
      <c r="O154" s="71"/>
      <c r="P154" s="197">
        <f aca="true" t="shared" si="11" ref="P154:P163">O154*H154</f>
        <v>0</v>
      </c>
      <c r="Q154" s="197">
        <v>0</v>
      </c>
      <c r="R154" s="197">
        <f aca="true" t="shared" si="12" ref="R154:R163">Q154*H154</f>
        <v>0</v>
      </c>
      <c r="S154" s="197">
        <v>0</v>
      </c>
      <c r="T154" s="198">
        <f aca="true" t="shared" si="13" ref="T154:T163"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196</v>
      </c>
      <c r="AT154" s="199" t="s">
        <v>193</v>
      </c>
      <c r="AU154" s="199" t="s">
        <v>84</v>
      </c>
      <c r="AY154" s="17" t="s">
        <v>130</v>
      </c>
      <c r="BE154" s="200">
        <f aca="true" t="shared" si="14" ref="BE154:BE163">IF(N154="základní",J154,0)</f>
        <v>9655.37</v>
      </c>
      <c r="BF154" s="200">
        <f aca="true" t="shared" si="15" ref="BF154:BF163">IF(N154="snížená",J154,0)</f>
        <v>0</v>
      </c>
      <c r="BG154" s="200">
        <f aca="true" t="shared" si="16" ref="BG154:BG163">IF(N154="zákl. přenesená",J154,0)</f>
        <v>0</v>
      </c>
      <c r="BH154" s="200">
        <f aca="true" t="shared" si="17" ref="BH154:BH163">IF(N154="sníž. přenesená",J154,0)</f>
        <v>0</v>
      </c>
      <c r="BI154" s="200">
        <f aca="true" t="shared" si="18" ref="BI154:BI163">IF(N154="nulová",J154,0)</f>
        <v>0</v>
      </c>
      <c r="BJ154" s="17" t="s">
        <v>82</v>
      </c>
      <c r="BK154" s="200">
        <f aca="true" t="shared" si="19" ref="BK154:BK163">ROUND(I154*H154,2)</f>
        <v>9655.37</v>
      </c>
      <c r="BL154" s="17" t="s">
        <v>137</v>
      </c>
      <c r="BM154" s="199" t="s">
        <v>1094</v>
      </c>
    </row>
    <row r="155" spans="1:65" s="2" customFormat="1" ht="55.5" customHeight="1">
      <c r="A155" s="34"/>
      <c r="B155" s="35"/>
      <c r="C155" s="213" t="s">
        <v>217</v>
      </c>
      <c r="D155" s="213" t="s">
        <v>193</v>
      </c>
      <c r="E155" s="214" t="s">
        <v>1095</v>
      </c>
      <c r="F155" s="215" t="s">
        <v>1096</v>
      </c>
      <c r="G155" s="216" t="s">
        <v>186</v>
      </c>
      <c r="H155" s="217">
        <v>1</v>
      </c>
      <c r="I155" s="218">
        <v>3428.982</v>
      </c>
      <c r="J155" s="219">
        <f t="shared" si="10"/>
        <v>3428.98</v>
      </c>
      <c r="K155" s="220"/>
      <c r="L155" s="221"/>
      <c r="M155" s="222" t="s">
        <v>1</v>
      </c>
      <c r="N155" s="223" t="s">
        <v>39</v>
      </c>
      <c r="O155" s="71"/>
      <c r="P155" s="197">
        <f t="shared" si="11"/>
        <v>0</v>
      </c>
      <c r="Q155" s="197">
        <v>0</v>
      </c>
      <c r="R155" s="197">
        <f t="shared" si="12"/>
        <v>0</v>
      </c>
      <c r="S155" s="197">
        <v>0</v>
      </c>
      <c r="T155" s="198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196</v>
      </c>
      <c r="AT155" s="199" t="s">
        <v>193</v>
      </c>
      <c r="AU155" s="199" t="s">
        <v>84</v>
      </c>
      <c r="AY155" s="17" t="s">
        <v>130</v>
      </c>
      <c r="BE155" s="200">
        <f t="shared" si="14"/>
        <v>3428.98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7" t="s">
        <v>82</v>
      </c>
      <c r="BK155" s="200">
        <f t="shared" si="19"/>
        <v>3428.98</v>
      </c>
      <c r="BL155" s="17" t="s">
        <v>137</v>
      </c>
      <c r="BM155" s="199" t="s">
        <v>1097</v>
      </c>
    </row>
    <row r="156" spans="1:65" s="2" customFormat="1" ht="49.15" customHeight="1">
      <c r="A156" s="34"/>
      <c r="B156" s="35"/>
      <c r="C156" s="213" t="s">
        <v>7</v>
      </c>
      <c r="D156" s="213" t="s">
        <v>193</v>
      </c>
      <c r="E156" s="214" t="s">
        <v>1098</v>
      </c>
      <c r="F156" s="215" t="s">
        <v>1099</v>
      </c>
      <c r="G156" s="216" t="s">
        <v>186</v>
      </c>
      <c r="H156" s="217">
        <v>1</v>
      </c>
      <c r="I156" s="218">
        <v>3428.982</v>
      </c>
      <c r="J156" s="219">
        <f t="shared" si="10"/>
        <v>3428.98</v>
      </c>
      <c r="K156" s="220"/>
      <c r="L156" s="221"/>
      <c r="M156" s="222" t="s">
        <v>1</v>
      </c>
      <c r="N156" s="223" t="s">
        <v>39</v>
      </c>
      <c r="O156" s="71"/>
      <c r="P156" s="197">
        <f t="shared" si="11"/>
        <v>0</v>
      </c>
      <c r="Q156" s="197">
        <v>0</v>
      </c>
      <c r="R156" s="197">
        <f t="shared" si="12"/>
        <v>0</v>
      </c>
      <c r="S156" s="197">
        <v>0</v>
      </c>
      <c r="T156" s="198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196</v>
      </c>
      <c r="AT156" s="199" t="s">
        <v>193</v>
      </c>
      <c r="AU156" s="199" t="s">
        <v>84</v>
      </c>
      <c r="AY156" s="17" t="s">
        <v>130</v>
      </c>
      <c r="BE156" s="200">
        <f t="shared" si="14"/>
        <v>3428.98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7" t="s">
        <v>82</v>
      </c>
      <c r="BK156" s="200">
        <f t="shared" si="19"/>
        <v>3428.98</v>
      </c>
      <c r="BL156" s="17" t="s">
        <v>137</v>
      </c>
      <c r="BM156" s="199" t="s">
        <v>1100</v>
      </c>
    </row>
    <row r="157" spans="1:65" s="2" customFormat="1" ht="24.2" customHeight="1">
      <c r="A157" s="34"/>
      <c r="B157" s="35"/>
      <c r="C157" s="187" t="s">
        <v>227</v>
      </c>
      <c r="D157" s="187" t="s">
        <v>133</v>
      </c>
      <c r="E157" s="188" t="s">
        <v>1101</v>
      </c>
      <c r="F157" s="189" t="s">
        <v>1102</v>
      </c>
      <c r="G157" s="190" t="s">
        <v>186</v>
      </c>
      <c r="H157" s="191">
        <v>1</v>
      </c>
      <c r="I157" s="192">
        <v>236.39999999999998</v>
      </c>
      <c r="J157" s="193">
        <f t="shared" si="10"/>
        <v>236.4</v>
      </c>
      <c r="K157" s="194"/>
      <c r="L157" s="39"/>
      <c r="M157" s="195" t="s">
        <v>1</v>
      </c>
      <c r="N157" s="196" t="s">
        <v>39</v>
      </c>
      <c r="O157" s="71"/>
      <c r="P157" s="197">
        <f t="shared" si="11"/>
        <v>0</v>
      </c>
      <c r="Q157" s="197">
        <v>0.00119</v>
      </c>
      <c r="R157" s="197">
        <f t="shared" si="12"/>
        <v>0.00119</v>
      </c>
      <c r="S157" s="197">
        <v>0</v>
      </c>
      <c r="T157" s="198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137</v>
      </c>
      <c r="AT157" s="199" t="s">
        <v>133</v>
      </c>
      <c r="AU157" s="199" t="s">
        <v>84</v>
      </c>
      <c r="AY157" s="17" t="s">
        <v>130</v>
      </c>
      <c r="BE157" s="200">
        <f t="shared" si="14"/>
        <v>236.4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7" t="s">
        <v>82</v>
      </c>
      <c r="BK157" s="200">
        <f t="shared" si="19"/>
        <v>236.4</v>
      </c>
      <c r="BL157" s="17" t="s">
        <v>137</v>
      </c>
      <c r="BM157" s="199" t="s">
        <v>1103</v>
      </c>
    </row>
    <row r="158" spans="1:65" s="2" customFormat="1" ht="55.5" customHeight="1">
      <c r="A158" s="34"/>
      <c r="B158" s="35"/>
      <c r="C158" s="213" t="s">
        <v>231</v>
      </c>
      <c r="D158" s="213" t="s">
        <v>193</v>
      </c>
      <c r="E158" s="214" t="s">
        <v>1104</v>
      </c>
      <c r="F158" s="215" t="s">
        <v>1105</v>
      </c>
      <c r="G158" s="216" t="s">
        <v>186</v>
      </c>
      <c r="H158" s="217">
        <v>1</v>
      </c>
      <c r="I158" s="218">
        <v>10915.769999999999</v>
      </c>
      <c r="J158" s="219">
        <f t="shared" si="10"/>
        <v>10915.77</v>
      </c>
      <c r="K158" s="220"/>
      <c r="L158" s="221"/>
      <c r="M158" s="222" t="s">
        <v>1</v>
      </c>
      <c r="N158" s="223" t="s">
        <v>39</v>
      </c>
      <c r="O158" s="71"/>
      <c r="P158" s="197">
        <f t="shared" si="11"/>
        <v>0</v>
      </c>
      <c r="Q158" s="197">
        <v>0</v>
      </c>
      <c r="R158" s="197">
        <f t="shared" si="12"/>
        <v>0</v>
      </c>
      <c r="S158" s="197">
        <v>0</v>
      </c>
      <c r="T158" s="198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196</v>
      </c>
      <c r="AT158" s="199" t="s">
        <v>193</v>
      </c>
      <c r="AU158" s="199" t="s">
        <v>84</v>
      </c>
      <c r="AY158" s="17" t="s">
        <v>130</v>
      </c>
      <c r="BE158" s="200">
        <f t="shared" si="14"/>
        <v>10915.77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7" t="s">
        <v>82</v>
      </c>
      <c r="BK158" s="200">
        <f t="shared" si="19"/>
        <v>10915.77</v>
      </c>
      <c r="BL158" s="17" t="s">
        <v>137</v>
      </c>
      <c r="BM158" s="199" t="s">
        <v>1106</v>
      </c>
    </row>
    <row r="159" spans="1:65" s="2" customFormat="1" ht="24.2" customHeight="1">
      <c r="A159" s="34"/>
      <c r="B159" s="35"/>
      <c r="C159" s="187" t="s">
        <v>235</v>
      </c>
      <c r="D159" s="187" t="s">
        <v>133</v>
      </c>
      <c r="E159" s="188" t="s">
        <v>394</v>
      </c>
      <c r="F159" s="189" t="s">
        <v>395</v>
      </c>
      <c r="G159" s="190" t="s">
        <v>186</v>
      </c>
      <c r="H159" s="191">
        <v>1</v>
      </c>
      <c r="I159" s="192">
        <v>354.59999999999997</v>
      </c>
      <c r="J159" s="193">
        <f t="shared" si="10"/>
        <v>354.6</v>
      </c>
      <c r="K159" s="194"/>
      <c r="L159" s="39"/>
      <c r="M159" s="195" t="s">
        <v>1</v>
      </c>
      <c r="N159" s="196" t="s">
        <v>39</v>
      </c>
      <c r="O159" s="71"/>
      <c r="P159" s="197">
        <f t="shared" si="11"/>
        <v>0</v>
      </c>
      <c r="Q159" s="197">
        <v>0.00354</v>
      </c>
      <c r="R159" s="197">
        <f t="shared" si="12"/>
        <v>0.00354</v>
      </c>
      <c r="S159" s="197">
        <v>0</v>
      </c>
      <c r="T159" s="198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137</v>
      </c>
      <c r="AT159" s="199" t="s">
        <v>133</v>
      </c>
      <c r="AU159" s="199" t="s">
        <v>84</v>
      </c>
      <c r="AY159" s="17" t="s">
        <v>130</v>
      </c>
      <c r="BE159" s="200">
        <f t="shared" si="14"/>
        <v>354.6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82</v>
      </c>
      <c r="BK159" s="200">
        <f t="shared" si="19"/>
        <v>354.6</v>
      </c>
      <c r="BL159" s="17" t="s">
        <v>137</v>
      </c>
      <c r="BM159" s="199" t="s">
        <v>1107</v>
      </c>
    </row>
    <row r="160" spans="1:65" s="2" customFormat="1" ht="55.5" customHeight="1">
      <c r="A160" s="34"/>
      <c r="B160" s="35"/>
      <c r="C160" s="213" t="s">
        <v>241</v>
      </c>
      <c r="D160" s="213" t="s">
        <v>193</v>
      </c>
      <c r="E160" s="214" t="s">
        <v>1108</v>
      </c>
      <c r="F160" s="215" t="s">
        <v>1109</v>
      </c>
      <c r="G160" s="216" t="s">
        <v>186</v>
      </c>
      <c r="H160" s="217">
        <v>1</v>
      </c>
      <c r="I160" s="218">
        <v>14647.344</v>
      </c>
      <c r="J160" s="219">
        <f t="shared" si="10"/>
        <v>14647.34</v>
      </c>
      <c r="K160" s="220"/>
      <c r="L160" s="221"/>
      <c r="M160" s="222" t="s">
        <v>1</v>
      </c>
      <c r="N160" s="223" t="s">
        <v>39</v>
      </c>
      <c r="O160" s="71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196</v>
      </c>
      <c r="AT160" s="199" t="s">
        <v>193</v>
      </c>
      <c r="AU160" s="199" t="s">
        <v>84</v>
      </c>
      <c r="AY160" s="17" t="s">
        <v>130</v>
      </c>
      <c r="BE160" s="200">
        <f t="shared" si="14"/>
        <v>14647.34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7" t="s">
        <v>82</v>
      </c>
      <c r="BK160" s="200">
        <f t="shared" si="19"/>
        <v>14647.34</v>
      </c>
      <c r="BL160" s="17" t="s">
        <v>137</v>
      </c>
      <c r="BM160" s="199" t="s">
        <v>1110</v>
      </c>
    </row>
    <row r="161" spans="1:65" s="2" customFormat="1" ht="24.2" customHeight="1">
      <c r="A161" s="34"/>
      <c r="B161" s="35"/>
      <c r="C161" s="187" t="s">
        <v>348</v>
      </c>
      <c r="D161" s="187" t="s">
        <v>133</v>
      </c>
      <c r="E161" s="188" t="s">
        <v>1111</v>
      </c>
      <c r="F161" s="189" t="s">
        <v>1112</v>
      </c>
      <c r="G161" s="190" t="s">
        <v>186</v>
      </c>
      <c r="H161" s="191">
        <v>1</v>
      </c>
      <c r="I161" s="192">
        <v>413.7</v>
      </c>
      <c r="J161" s="193">
        <f t="shared" si="10"/>
        <v>413.7</v>
      </c>
      <c r="K161" s="194"/>
      <c r="L161" s="39"/>
      <c r="M161" s="195" t="s">
        <v>1</v>
      </c>
      <c r="N161" s="196" t="s">
        <v>39</v>
      </c>
      <c r="O161" s="71"/>
      <c r="P161" s="197">
        <f t="shared" si="11"/>
        <v>0</v>
      </c>
      <c r="Q161" s="197">
        <v>0.0037</v>
      </c>
      <c r="R161" s="197">
        <f t="shared" si="12"/>
        <v>0.0037</v>
      </c>
      <c r="S161" s="197">
        <v>0</v>
      </c>
      <c r="T161" s="198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137</v>
      </c>
      <c r="AT161" s="199" t="s">
        <v>133</v>
      </c>
      <c r="AU161" s="199" t="s">
        <v>84</v>
      </c>
      <c r="AY161" s="17" t="s">
        <v>130</v>
      </c>
      <c r="BE161" s="200">
        <f t="shared" si="14"/>
        <v>413.7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7" t="s">
        <v>82</v>
      </c>
      <c r="BK161" s="200">
        <f t="shared" si="19"/>
        <v>413.7</v>
      </c>
      <c r="BL161" s="17" t="s">
        <v>137</v>
      </c>
      <c r="BM161" s="199" t="s">
        <v>1113</v>
      </c>
    </row>
    <row r="162" spans="1:65" s="2" customFormat="1" ht="55.5" customHeight="1">
      <c r="A162" s="34"/>
      <c r="B162" s="35"/>
      <c r="C162" s="213" t="s">
        <v>352</v>
      </c>
      <c r="D162" s="213" t="s">
        <v>193</v>
      </c>
      <c r="E162" s="214" t="s">
        <v>1114</v>
      </c>
      <c r="F162" s="215" t="s">
        <v>1115</v>
      </c>
      <c r="G162" s="216" t="s">
        <v>186</v>
      </c>
      <c r="H162" s="217">
        <v>1</v>
      </c>
      <c r="I162" s="218">
        <v>24611.604</v>
      </c>
      <c r="J162" s="219">
        <f t="shared" si="10"/>
        <v>24611.6</v>
      </c>
      <c r="K162" s="220"/>
      <c r="L162" s="221"/>
      <c r="M162" s="222" t="s">
        <v>1</v>
      </c>
      <c r="N162" s="223" t="s">
        <v>39</v>
      </c>
      <c r="O162" s="71"/>
      <c r="P162" s="197">
        <f t="shared" si="11"/>
        <v>0</v>
      </c>
      <c r="Q162" s="197">
        <v>0</v>
      </c>
      <c r="R162" s="197">
        <f t="shared" si="12"/>
        <v>0</v>
      </c>
      <c r="S162" s="197">
        <v>0</v>
      </c>
      <c r="T162" s="198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193</v>
      </c>
      <c r="AU162" s="199" t="s">
        <v>84</v>
      </c>
      <c r="AY162" s="17" t="s">
        <v>130</v>
      </c>
      <c r="BE162" s="200">
        <f t="shared" si="14"/>
        <v>24611.6</v>
      </c>
      <c r="BF162" s="200">
        <f t="shared" si="15"/>
        <v>0</v>
      </c>
      <c r="BG162" s="200">
        <f t="shared" si="16"/>
        <v>0</v>
      </c>
      <c r="BH162" s="200">
        <f t="shared" si="17"/>
        <v>0</v>
      </c>
      <c r="BI162" s="200">
        <f t="shared" si="18"/>
        <v>0</v>
      </c>
      <c r="BJ162" s="17" t="s">
        <v>82</v>
      </c>
      <c r="BK162" s="200">
        <f t="shared" si="19"/>
        <v>24611.6</v>
      </c>
      <c r="BL162" s="17" t="s">
        <v>137</v>
      </c>
      <c r="BM162" s="199" t="s">
        <v>1116</v>
      </c>
    </row>
    <row r="163" spans="1:65" s="2" customFormat="1" ht="24.2" customHeight="1">
      <c r="A163" s="34"/>
      <c r="B163" s="35"/>
      <c r="C163" s="187" t="s">
        <v>356</v>
      </c>
      <c r="D163" s="187" t="s">
        <v>133</v>
      </c>
      <c r="E163" s="188" t="s">
        <v>410</v>
      </c>
      <c r="F163" s="189" t="s">
        <v>411</v>
      </c>
      <c r="G163" s="190" t="s">
        <v>220</v>
      </c>
      <c r="H163" s="224">
        <v>3</v>
      </c>
      <c r="I163" s="192">
        <v>11.82</v>
      </c>
      <c r="J163" s="193">
        <f t="shared" si="10"/>
        <v>35.46</v>
      </c>
      <c r="K163" s="194"/>
      <c r="L163" s="39"/>
      <c r="M163" s="195" t="s">
        <v>1</v>
      </c>
      <c r="N163" s="196" t="s">
        <v>39</v>
      </c>
      <c r="O163" s="71"/>
      <c r="P163" s="197">
        <f t="shared" si="11"/>
        <v>0</v>
      </c>
      <c r="Q163" s="197">
        <v>0</v>
      </c>
      <c r="R163" s="197">
        <f t="shared" si="12"/>
        <v>0</v>
      </c>
      <c r="S163" s="197">
        <v>0</v>
      </c>
      <c r="T163" s="198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137</v>
      </c>
      <c r="AT163" s="199" t="s">
        <v>133</v>
      </c>
      <c r="AU163" s="199" t="s">
        <v>84</v>
      </c>
      <c r="AY163" s="17" t="s">
        <v>130</v>
      </c>
      <c r="BE163" s="200">
        <f t="shared" si="14"/>
        <v>35.46</v>
      </c>
      <c r="BF163" s="200">
        <f t="shared" si="15"/>
        <v>0</v>
      </c>
      <c r="BG163" s="200">
        <f t="shared" si="16"/>
        <v>0</v>
      </c>
      <c r="BH163" s="200">
        <f t="shared" si="17"/>
        <v>0</v>
      </c>
      <c r="BI163" s="200">
        <f t="shared" si="18"/>
        <v>0</v>
      </c>
      <c r="BJ163" s="17" t="s">
        <v>82</v>
      </c>
      <c r="BK163" s="200">
        <f t="shared" si="19"/>
        <v>35.46</v>
      </c>
      <c r="BL163" s="17" t="s">
        <v>137</v>
      </c>
      <c r="BM163" s="199" t="s">
        <v>1117</v>
      </c>
    </row>
    <row r="164" spans="2:63" s="12" customFormat="1" ht="22.9" customHeight="1">
      <c r="B164" s="171"/>
      <c r="C164" s="172"/>
      <c r="D164" s="173" t="s">
        <v>73</v>
      </c>
      <c r="E164" s="185" t="s">
        <v>413</v>
      </c>
      <c r="F164" s="185" t="s">
        <v>414</v>
      </c>
      <c r="G164" s="172"/>
      <c r="H164" s="172"/>
      <c r="I164" s="175"/>
      <c r="J164" s="186">
        <f>BK164</f>
        <v>32426.97</v>
      </c>
      <c r="K164" s="172"/>
      <c r="L164" s="177"/>
      <c r="M164" s="178"/>
      <c r="N164" s="179"/>
      <c r="O164" s="179"/>
      <c r="P164" s="180">
        <f>SUM(P165:P173)</f>
        <v>0</v>
      </c>
      <c r="Q164" s="179"/>
      <c r="R164" s="180">
        <f>SUM(R165:R173)</f>
        <v>0.22622</v>
      </c>
      <c r="S164" s="179"/>
      <c r="T164" s="181">
        <f>SUM(T165:T173)</f>
        <v>0</v>
      </c>
      <c r="AR164" s="182" t="s">
        <v>84</v>
      </c>
      <c r="AT164" s="183" t="s">
        <v>73</v>
      </c>
      <c r="AU164" s="183" t="s">
        <v>82</v>
      </c>
      <c r="AY164" s="182" t="s">
        <v>130</v>
      </c>
      <c r="BK164" s="184">
        <f>SUM(BK165:BK173)</f>
        <v>32426.97</v>
      </c>
    </row>
    <row r="165" spans="1:65" s="2" customFormat="1" ht="24.2" customHeight="1">
      <c r="A165" s="34"/>
      <c r="B165" s="35"/>
      <c r="C165" s="187" t="s">
        <v>360</v>
      </c>
      <c r="D165" s="187" t="s">
        <v>133</v>
      </c>
      <c r="E165" s="188" t="s">
        <v>416</v>
      </c>
      <c r="F165" s="189" t="s">
        <v>417</v>
      </c>
      <c r="G165" s="190" t="s">
        <v>136</v>
      </c>
      <c r="H165" s="191">
        <v>6</v>
      </c>
      <c r="I165" s="192">
        <v>390.06</v>
      </c>
      <c r="J165" s="193">
        <f aca="true" t="shared" si="20" ref="J165:J170">ROUND(I165*H165,2)</f>
        <v>2340.36</v>
      </c>
      <c r="K165" s="194"/>
      <c r="L165" s="39"/>
      <c r="M165" s="195" t="s">
        <v>1</v>
      </c>
      <c r="N165" s="196" t="s">
        <v>39</v>
      </c>
      <c r="O165" s="71"/>
      <c r="P165" s="197">
        <f aca="true" t="shared" si="21" ref="P165:P170">O165*H165</f>
        <v>0</v>
      </c>
      <c r="Q165" s="197">
        <v>0.00199</v>
      </c>
      <c r="R165" s="197">
        <f aca="true" t="shared" si="22" ref="R165:R170">Q165*H165</f>
        <v>0.01194</v>
      </c>
      <c r="S165" s="197">
        <v>0</v>
      </c>
      <c r="T165" s="198">
        <f aca="true" t="shared" si="23" ref="T165:T170"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137</v>
      </c>
      <c r="AT165" s="199" t="s">
        <v>133</v>
      </c>
      <c r="AU165" s="199" t="s">
        <v>84</v>
      </c>
      <c r="AY165" s="17" t="s">
        <v>130</v>
      </c>
      <c r="BE165" s="200">
        <f aca="true" t="shared" si="24" ref="BE165:BE170">IF(N165="základní",J165,0)</f>
        <v>2340.36</v>
      </c>
      <c r="BF165" s="200">
        <f aca="true" t="shared" si="25" ref="BF165:BF170">IF(N165="snížená",J165,0)</f>
        <v>0</v>
      </c>
      <c r="BG165" s="200">
        <f aca="true" t="shared" si="26" ref="BG165:BG170">IF(N165="zákl. přenesená",J165,0)</f>
        <v>0</v>
      </c>
      <c r="BH165" s="200">
        <f aca="true" t="shared" si="27" ref="BH165:BH170">IF(N165="sníž. přenesená",J165,0)</f>
        <v>0</v>
      </c>
      <c r="BI165" s="200">
        <f aca="true" t="shared" si="28" ref="BI165:BI170">IF(N165="nulová",J165,0)</f>
        <v>0</v>
      </c>
      <c r="BJ165" s="17" t="s">
        <v>82</v>
      </c>
      <c r="BK165" s="200">
        <f aca="true" t="shared" si="29" ref="BK165:BK170">ROUND(I165*H165,2)</f>
        <v>2340.36</v>
      </c>
      <c r="BL165" s="17" t="s">
        <v>137</v>
      </c>
      <c r="BM165" s="199" t="s">
        <v>1118</v>
      </c>
    </row>
    <row r="166" spans="1:65" s="2" customFormat="1" ht="24.2" customHeight="1">
      <c r="A166" s="34"/>
      <c r="B166" s="35"/>
      <c r="C166" s="187" t="s">
        <v>364</v>
      </c>
      <c r="D166" s="187" t="s">
        <v>133</v>
      </c>
      <c r="E166" s="188" t="s">
        <v>420</v>
      </c>
      <c r="F166" s="189" t="s">
        <v>421</v>
      </c>
      <c r="G166" s="190" t="s">
        <v>136</v>
      </c>
      <c r="H166" s="191">
        <v>16</v>
      </c>
      <c r="I166" s="192">
        <v>404.24399999999997</v>
      </c>
      <c r="J166" s="193">
        <f t="shared" si="20"/>
        <v>6467.9</v>
      </c>
      <c r="K166" s="194"/>
      <c r="L166" s="39"/>
      <c r="M166" s="195" t="s">
        <v>1</v>
      </c>
      <c r="N166" s="196" t="s">
        <v>39</v>
      </c>
      <c r="O166" s="71"/>
      <c r="P166" s="197">
        <f t="shared" si="21"/>
        <v>0</v>
      </c>
      <c r="Q166" s="197">
        <v>0.00296</v>
      </c>
      <c r="R166" s="197">
        <f t="shared" si="22"/>
        <v>0.04736</v>
      </c>
      <c r="S166" s="197">
        <v>0</v>
      </c>
      <c r="T166" s="198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137</v>
      </c>
      <c r="AT166" s="199" t="s">
        <v>133</v>
      </c>
      <c r="AU166" s="199" t="s">
        <v>84</v>
      </c>
      <c r="AY166" s="17" t="s">
        <v>130</v>
      </c>
      <c r="BE166" s="200">
        <f t="shared" si="24"/>
        <v>6467.9</v>
      </c>
      <c r="BF166" s="200">
        <f t="shared" si="25"/>
        <v>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7" t="s">
        <v>82</v>
      </c>
      <c r="BK166" s="200">
        <f t="shared" si="29"/>
        <v>6467.9</v>
      </c>
      <c r="BL166" s="17" t="s">
        <v>137</v>
      </c>
      <c r="BM166" s="199" t="s">
        <v>1119</v>
      </c>
    </row>
    <row r="167" spans="1:65" s="2" customFormat="1" ht="24.2" customHeight="1">
      <c r="A167" s="34"/>
      <c r="B167" s="35"/>
      <c r="C167" s="187" t="s">
        <v>370</v>
      </c>
      <c r="D167" s="187" t="s">
        <v>133</v>
      </c>
      <c r="E167" s="188" t="s">
        <v>1120</v>
      </c>
      <c r="F167" s="189" t="s">
        <v>1121</v>
      </c>
      <c r="G167" s="190" t="s">
        <v>136</v>
      </c>
      <c r="H167" s="191">
        <v>4</v>
      </c>
      <c r="I167" s="192">
        <v>594.5459999999999</v>
      </c>
      <c r="J167" s="193">
        <f t="shared" si="20"/>
        <v>2378.18</v>
      </c>
      <c r="K167" s="194"/>
      <c r="L167" s="39"/>
      <c r="M167" s="195" t="s">
        <v>1</v>
      </c>
      <c r="N167" s="196" t="s">
        <v>39</v>
      </c>
      <c r="O167" s="71"/>
      <c r="P167" s="197">
        <f t="shared" si="21"/>
        <v>0</v>
      </c>
      <c r="Q167" s="197">
        <v>0.00376</v>
      </c>
      <c r="R167" s="197">
        <f t="shared" si="22"/>
        <v>0.01504</v>
      </c>
      <c r="S167" s="197">
        <v>0</v>
      </c>
      <c r="T167" s="198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137</v>
      </c>
      <c r="AT167" s="199" t="s">
        <v>133</v>
      </c>
      <c r="AU167" s="199" t="s">
        <v>84</v>
      </c>
      <c r="AY167" s="17" t="s">
        <v>130</v>
      </c>
      <c r="BE167" s="200">
        <f t="shared" si="24"/>
        <v>2378.18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7" t="s">
        <v>82</v>
      </c>
      <c r="BK167" s="200">
        <f t="shared" si="29"/>
        <v>2378.18</v>
      </c>
      <c r="BL167" s="17" t="s">
        <v>137</v>
      </c>
      <c r="BM167" s="199" t="s">
        <v>1122</v>
      </c>
    </row>
    <row r="168" spans="1:65" s="2" customFormat="1" ht="24.2" customHeight="1">
      <c r="A168" s="34"/>
      <c r="B168" s="35"/>
      <c r="C168" s="187" t="s">
        <v>196</v>
      </c>
      <c r="D168" s="187" t="s">
        <v>133</v>
      </c>
      <c r="E168" s="188" t="s">
        <v>1123</v>
      </c>
      <c r="F168" s="189" t="s">
        <v>1124</v>
      </c>
      <c r="G168" s="190" t="s">
        <v>136</v>
      </c>
      <c r="H168" s="191">
        <v>12</v>
      </c>
      <c r="I168" s="192">
        <v>803.76</v>
      </c>
      <c r="J168" s="193">
        <f t="shared" si="20"/>
        <v>9645.12</v>
      </c>
      <c r="K168" s="194"/>
      <c r="L168" s="39"/>
      <c r="M168" s="195" t="s">
        <v>1</v>
      </c>
      <c r="N168" s="196" t="s">
        <v>39</v>
      </c>
      <c r="O168" s="71"/>
      <c r="P168" s="197">
        <f t="shared" si="21"/>
        <v>0</v>
      </c>
      <c r="Q168" s="197">
        <v>0.00629</v>
      </c>
      <c r="R168" s="197">
        <f t="shared" si="22"/>
        <v>0.07547999999999999</v>
      </c>
      <c r="S168" s="197">
        <v>0</v>
      </c>
      <c r="T168" s="198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137</v>
      </c>
      <c r="AT168" s="199" t="s">
        <v>133</v>
      </c>
      <c r="AU168" s="199" t="s">
        <v>84</v>
      </c>
      <c r="AY168" s="17" t="s">
        <v>130</v>
      </c>
      <c r="BE168" s="200">
        <f t="shared" si="24"/>
        <v>9645.12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7" t="s">
        <v>82</v>
      </c>
      <c r="BK168" s="200">
        <f t="shared" si="29"/>
        <v>9645.12</v>
      </c>
      <c r="BL168" s="17" t="s">
        <v>137</v>
      </c>
      <c r="BM168" s="199" t="s">
        <v>1125</v>
      </c>
    </row>
    <row r="169" spans="1:65" s="2" customFormat="1" ht="33" customHeight="1">
      <c r="A169" s="34"/>
      <c r="B169" s="35"/>
      <c r="C169" s="187" t="s">
        <v>377</v>
      </c>
      <c r="D169" s="187" t="s">
        <v>133</v>
      </c>
      <c r="E169" s="188" t="s">
        <v>428</v>
      </c>
      <c r="F169" s="189" t="s">
        <v>429</v>
      </c>
      <c r="G169" s="190" t="s">
        <v>136</v>
      </c>
      <c r="H169" s="191">
        <v>8</v>
      </c>
      <c r="I169" s="192">
        <v>1334.4779999999998</v>
      </c>
      <c r="J169" s="193">
        <f t="shared" si="20"/>
        <v>10675.82</v>
      </c>
      <c r="K169" s="194"/>
      <c r="L169" s="39"/>
      <c r="M169" s="195" t="s">
        <v>1</v>
      </c>
      <c r="N169" s="196" t="s">
        <v>39</v>
      </c>
      <c r="O169" s="71"/>
      <c r="P169" s="197">
        <f t="shared" si="21"/>
        <v>0</v>
      </c>
      <c r="Q169" s="197">
        <v>0.00955</v>
      </c>
      <c r="R169" s="197">
        <f t="shared" si="22"/>
        <v>0.0764</v>
      </c>
      <c r="S169" s="197">
        <v>0</v>
      </c>
      <c r="T169" s="198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137</v>
      </c>
      <c r="AT169" s="199" t="s">
        <v>133</v>
      </c>
      <c r="AU169" s="199" t="s">
        <v>84</v>
      </c>
      <c r="AY169" s="17" t="s">
        <v>130</v>
      </c>
      <c r="BE169" s="200">
        <f t="shared" si="24"/>
        <v>10675.82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7" t="s">
        <v>82</v>
      </c>
      <c r="BK169" s="200">
        <f t="shared" si="29"/>
        <v>10675.82</v>
      </c>
      <c r="BL169" s="17" t="s">
        <v>137</v>
      </c>
      <c r="BM169" s="199" t="s">
        <v>1126</v>
      </c>
    </row>
    <row r="170" spans="1:65" s="2" customFormat="1" ht="24.2" customHeight="1">
      <c r="A170" s="34"/>
      <c r="B170" s="35"/>
      <c r="C170" s="187" t="s">
        <v>381</v>
      </c>
      <c r="D170" s="187" t="s">
        <v>133</v>
      </c>
      <c r="E170" s="188" t="s">
        <v>436</v>
      </c>
      <c r="F170" s="189" t="s">
        <v>437</v>
      </c>
      <c r="G170" s="190" t="s">
        <v>136</v>
      </c>
      <c r="H170" s="191">
        <v>38</v>
      </c>
      <c r="I170" s="192">
        <v>16.548</v>
      </c>
      <c r="J170" s="193">
        <f t="shared" si="20"/>
        <v>628.82</v>
      </c>
      <c r="K170" s="194"/>
      <c r="L170" s="39"/>
      <c r="M170" s="195" t="s">
        <v>1</v>
      </c>
      <c r="N170" s="196" t="s">
        <v>39</v>
      </c>
      <c r="O170" s="71"/>
      <c r="P170" s="197">
        <f t="shared" si="21"/>
        <v>0</v>
      </c>
      <c r="Q170" s="197">
        <v>0</v>
      </c>
      <c r="R170" s="197">
        <f t="shared" si="22"/>
        <v>0</v>
      </c>
      <c r="S170" s="197">
        <v>0</v>
      </c>
      <c r="T170" s="198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137</v>
      </c>
      <c r="AT170" s="199" t="s">
        <v>133</v>
      </c>
      <c r="AU170" s="199" t="s">
        <v>84</v>
      </c>
      <c r="AY170" s="17" t="s">
        <v>130</v>
      </c>
      <c r="BE170" s="200">
        <f t="shared" si="24"/>
        <v>628.82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7" t="s">
        <v>82</v>
      </c>
      <c r="BK170" s="200">
        <f t="shared" si="29"/>
        <v>628.82</v>
      </c>
      <c r="BL170" s="17" t="s">
        <v>137</v>
      </c>
      <c r="BM170" s="199" t="s">
        <v>1127</v>
      </c>
    </row>
    <row r="171" spans="2:51" s="13" customFormat="1" ht="12">
      <c r="B171" s="201"/>
      <c r="C171" s="202"/>
      <c r="D171" s="203" t="s">
        <v>173</v>
      </c>
      <c r="E171" s="204" t="s">
        <v>1</v>
      </c>
      <c r="F171" s="205" t="s">
        <v>1048</v>
      </c>
      <c r="G171" s="202"/>
      <c r="H171" s="206">
        <v>38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173</v>
      </c>
      <c r="AU171" s="212" t="s">
        <v>84</v>
      </c>
      <c r="AV171" s="13" t="s">
        <v>84</v>
      </c>
      <c r="AW171" s="13" t="s">
        <v>31</v>
      </c>
      <c r="AX171" s="13" t="s">
        <v>82</v>
      </c>
      <c r="AY171" s="212" t="s">
        <v>130</v>
      </c>
    </row>
    <row r="172" spans="1:65" s="2" customFormat="1" ht="24.2" customHeight="1">
      <c r="A172" s="34"/>
      <c r="B172" s="35"/>
      <c r="C172" s="187" t="s">
        <v>385</v>
      </c>
      <c r="D172" s="187" t="s">
        <v>133</v>
      </c>
      <c r="E172" s="188" t="s">
        <v>441</v>
      </c>
      <c r="F172" s="189" t="s">
        <v>442</v>
      </c>
      <c r="G172" s="190" t="s">
        <v>136</v>
      </c>
      <c r="H172" s="191">
        <v>8</v>
      </c>
      <c r="I172" s="192">
        <v>31.913999999999998</v>
      </c>
      <c r="J172" s="193">
        <f>ROUND(I172*H172,2)</f>
        <v>255.31</v>
      </c>
      <c r="K172" s="194"/>
      <c r="L172" s="39"/>
      <c r="M172" s="195" t="s">
        <v>1</v>
      </c>
      <c r="N172" s="196" t="s">
        <v>39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137</v>
      </c>
      <c r="AT172" s="199" t="s">
        <v>133</v>
      </c>
      <c r="AU172" s="199" t="s">
        <v>84</v>
      </c>
      <c r="AY172" s="17" t="s">
        <v>130</v>
      </c>
      <c r="BE172" s="200">
        <f>IF(N172="základní",J172,0)</f>
        <v>255.31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82</v>
      </c>
      <c r="BK172" s="200">
        <f>ROUND(I172*H172,2)</f>
        <v>255.31</v>
      </c>
      <c r="BL172" s="17" t="s">
        <v>137</v>
      </c>
      <c r="BM172" s="199" t="s">
        <v>1128</v>
      </c>
    </row>
    <row r="173" spans="1:65" s="2" customFormat="1" ht="24.2" customHeight="1">
      <c r="A173" s="34"/>
      <c r="B173" s="35"/>
      <c r="C173" s="187" t="s">
        <v>389</v>
      </c>
      <c r="D173" s="187" t="s">
        <v>133</v>
      </c>
      <c r="E173" s="188" t="s">
        <v>446</v>
      </c>
      <c r="F173" s="189" t="s">
        <v>447</v>
      </c>
      <c r="G173" s="190" t="s">
        <v>220</v>
      </c>
      <c r="H173" s="224">
        <v>3</v>
      </c>
      <c r="I173" s="192">
        <v>11.82</v>
      </c>
      <c r="J173" s="193">
        <f>ROUND(I173*H173,2)</f>
        <v>35.46</v>
      </c>
      <c r="K173" s="194"/>
      <c r="L173" s="39"/>
      <c r="M173" s="195" t="s">
        <v>1</v>
      </c>
      <c r="N173" s="196" t="s">
        <v>39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137</v>
      </c>
      <c r="AT173" s="199" t="s">
        <v>133</v>
      </c>
      <c r="AU173" s="199" t="s">
        <v>84</v>
      </c>
      <c r="AY173" s="17" t="s">
        <v>130</v>
      </c>
      <c r="BE173" s="200">
        <f>IF(N173="základní",J173,0)</f>
        <v>35.46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82</v>
      </c>
      <c r="BK173" s="200">
        <f>ROUND(I173*H173,2)</f>
        <v>35.46</v>
      </c>
      <c r="BL173" s="17" t="s">
        <v>137</v>
      </c>
      <c r="BM173" s="199" t="s">
        <v>1129</v>
      </c>
    </row>
    <row r="174" spans="2:63" s="12" customFormat="1" ht="22.9" customHeight="1">
      <c r="B174" s="171"/>
      <c r="C174" s="172"/>
      <c r="D174" s="173" t="s">
        <v>73</v>
      </c>
      <c r="E174" s="185" t="s">
        <v>449</v>
      </c>
      <c r="F174" s="185" t="s">
        <v>450</v>
      </c>
      <c r="G174" s="172"/>
      <c r="H174" s="172"/>
      <c r="I174" s="175"/>
      <c r="J174" s="186">
        <f>BK174</f>
        <v>62679.1</v>
      </c>
      <c r="K174" s="172"/>
      <c r="L174" s="177"/>
      <c r="M174" s="178"/>
      <c r="N174" s="179"/>
      <c r="O174" s="179"/>
      <c r="P174" s="180">
        <f>SUM(P175:P201)</f>
        <v>0</v>
      </c>
      <c r="Q174" s="179"/>
      <c r="R174" s="180">
        <f>SUM(R175:R201)</f>
        <v>0.12584</v>
      </c>
      <c r="S174" s="179"/>
      <c r="T174" s="181">
        <f>SUM(T175:T201)</f>
        <v>0</v>
      </c>
      <c r="AR174" s="182" t="s">
        <v>84</v>
      </c>
      <c r="AT174" s="183" t="s">
        <v>73</v>
      </c>
      <c r="AU174" s="183" t="s">
        <v>82</v>
      </c>
      <c r="AY174" s="182" t="s">
        <v>130</v>
      </c>
      <c r="BK174" s="184">
        <f>SUM(BK175:BK201)</f>
        <v>62679.1</v>
      </c>
    </row>
    <row r="175" spans="1:65" s="2" customFormat="1" ht="24.2" customHeight="1">
      <c r="A175" s="34"/>
      <c r="B175" s="35"/>
      <c r="C175" s="187" t="s">
        <v>393</v>
      </c>
      <c r="D175" s="187" t="s">
        <v>133</v>
      </c>
      <c r="E175" s="188" t="s">
        <v>1130</v>
      </c>
      <c r="F175" s="189" t="s">
        <v>1131</v>
      </c>
      <c r="G175" s="190" t="s">
        <v>186</v>
      </c>
      <c r="H175" s="191">
        <v>1</v>
      </c>
      <c r="I175" s="192">
        <v>1304.9279999999999</v>
      </c>
      <c r="J175" s="193">
        <f aca="true" t="shared" si="30" ref="J175:J201">ROUND(I175*H175,2)</f>
        <v>1304.93</v>
      </c>
      <c r="K175" s="194"/>
      <c r="L175" s="39"/>
      <c r="M175" s="195" t="s">
        <v>1</v>
      </c>
      <c r="N175" s="196" t="s">
        <v>39</v>
      </c>
      <c r="O175" s="71"/>
      <c r="P175" s="197">
        <f aca="true" t="shared" si="31" ref="P175:P201">O175*H175</f>
        <v>0</v>
      </c>
      <c r="Q175" s="197">
        <v>0.01149</v>
      </c>
      <c r="R175" s="197">
        <f aca="true" t="shared" si="32" ref="R175:R201">Q175*H175</f>
        <v>0.01149</v>
      </c>
      <c r="S175" s="197">
        <v>0</v>
      </c>
      <c r="T175" s="198">
        <f aca="true" t="shared" si="33" ref="T175:T201"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137</v>
      </c>
      <c r="AT175" s="199" t="s">
        <v>133</v>
      </c>
      <c r="AU175" s="199" t="s">
        <v>84</v>
      </c>
      <c r="AY175" s="17" t="s">
        <v>130</v>
      </c>
      <c r="BE175" s="200">
        <f aca="true" t="shared" si="34" ref="BE175:BE201">IF(N175="základní",J175,0)</f>
        <v>1304.93</v>
      </c>
      <c r="BF175" s="200">
        <f aca="true" t="shared" si="35" ref="BF175:BF201">IF(N175="snížená",J175,0)</f>
        <v>0</v>
      </c>
      <c r="BG175" s="200">
        <f aca="true" t="shared" si="36" ref="BG175:BG201">IF(N175="zákl. přenesená",J175,0)</f>
        <v>0</v>
      </c>
      <c r="BH175" s="200">
        <f aca="true" t="shared" si="37" ref="BH175:BH201">IF(N175="sníž. přenesená",J175,0)</f>
        <v>0</v>
      </c>
      <c r="BI175" s="200">
        <f aca="true" t="shared" si="38" ref="BI175:BI201">IF(N175="nulová",J175,0)</f>
        <v>0</v>
      </c>
      <c r="BJ175" s="17" t="s">
        <v>82</v>
      </c>
      <c r="BK175" s="200">
        <f aca="true" t="shared" si="39" ref="BK175:BK201">ROUND(I175*H175,2)</f>
        <v>1304.93</v>
      </c>
      <c r="BL175" s="17" t="s">
        <v>137</v>
      </c>
      <c r="BM175" s="199" t="s">
        <v>1132</v>
      </c>
    </row>
    <row r="176" spans="1:65" s="2" customFormat="1" ht="24.2" customHeight="1">
      <c r="A176" s="34"/>
      <c r="B176" s="35"/>
      <c r="C176" s="213" t="s">
        <v>397</v>
      </c>
      <c r="D176" s="213" t="s">
        <v>193</v>
      </c>
      <c r="E176" s="214" t="s">
        <v>1133</v>
      </c>
      <c r="F176" s="215" t="s">
        <v>1134</v>
      </c>
      <c r="G176" s="216" t="s">
        <v>186</v>
      </c>
      <c r="H176" s="217">
        <v>1</v>
      </c>
      <c r="I176" s="218">
        <v>165.48</v>
      </c>
      <c r="J176" s="219">
        <f t="shared" si="30"/>
        <v>165.48</v>
      </c>
      <c r="K176" s="220"/>
      <c r="L176" s="221"/>
      <c r="M176" s="222" t="s">
        <v>1</v>
      </c>
      <c r="N176" s="223" t="s">
        <v>39</v>
      </c>
      <c r="O176" s="71"/>
      <c r="P176" s="197">
        <f t="shared" si="31"/>
        <v>0</v>
      </c>
      <c r="Q176" s="197">
        <v>0</v>
      </c>
      <c r="R176" s="197">
        <f t="shared" si="32"/>
        <v>0</v>
      </c>
      <c r="S176" s="197">
        <v>0</v>
      </c>
      <c r="T176" s="198">
        <f t="shared" si="3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196</v>
      </c>
      <c r="AT176" s="199" t="s">
        <v>193</v>
      </c>
      <c r="AU176" s="199" t="s">
        <v>84</v>
      </c>
      <c r="AY176" s="17" t="s">
        <v>130</v>
      </c>
      <c r="BE176" s="200">
        <f t="shared" si="34"/>
        <v>165.48</v>
      </c>
      <c r="BF176" s="200">
        <f t="shared" si="35"/>
        <v>0</v>
      </c>
      <c r="BG176" s="200">
        <f t="shared" si="36"/>
        <v>0</v>
      </c>
      <c r="BH176" s="200">
        <f t="shared" si="37"/>
        <v>0</v>
      </c>
      <c r="BI176" s="200">
        <f t="shared" si="38"/>
        <v>0</v>
      </c>
      <c r="BJ176" s="17" t="s">
        <v>82</v>
      </c>
      <c r="BK176" s="200">
        <f t="shared" si="39"/>
        <v>165.48</v>
      </c>
      <c r="BL176" s="17" t="s">
        <v>137</v>
      </c>
      <c r="BM176" s="199" t="s">
        <v>1135</v>
      </c>
    </row>
    <row r="177" spans="1:65" s="2" customFormat="1" ht="24.2" customHeight="1">
      <c r="A177" s="34"/>
      <c r="B177" s="35"/>
      <c r="C177" s="187" t="s">
        <v>401</v>
      </c>
      <c r="D177" s="187" t="s">
        <v>133</v>
      </c>
      <c r="E177" s="188" t="s">
        <v>1136</v>
      </c>
      <c r="F177" s="189" t="s">
        <v>1137</v>
      </c>
      <c r="G177" s="190" t="s">
        <v>186</v>
      </c>
      <c r="H177" s="191">
        <v>1</v>
      </c>
      <c r="I177" s="192">
        <v>1926.6599999999999</v>
      </c>
      <c r="J177" s="193">
        <f t="shared" si="30"/>
        <v>1926.66</v>
      </c>
      <c r="K177" s="194"/>
      <c r="L177" s="39"/>
      <c r="M177" s="195" t="s">
        <v>1</v>
      </c>
      <c r="N177" s="196" t="s">
        <v>39</v>
      </c>
      <c r="O177" s="71"/>
      <c r="P177" s="197">
        <f t="shared" si="31"/>
        <v>0</v>
      </c>
      <c r="Q177" s="197">
        <v>0.02121</v>
      </c>
      <c r="R177" s="197">
        <f t="shared" si="32"/>
        <v>0.02121</v>
      </c>
      <c r="S177" s="197">
        <v>0</v>
      </c>
      <c r="T177" s="198">
        <f t="shared" si="3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137</v>
      </c>
      <c r="AT177" s="199" t="s">
        <v>133</v>
      </c>
      <c r="AU177" s="199" t="s">
        <v>84</v>
      </c>
      <c r="AY177" s="17" t="s">
        <v>130</v>
      </c>
      <c r="BE177" s="200">
        <f t="shared" si="34"/>
        <v>1926.66</v>
      </c>
      <c r="BF177" s="200">
        <f t="shared" si="35"/>
        <v>0</v>
      </c>
      <c r="BG177" s="200">
        <f t="shared" si="36"/>
        <v>0</v>
      </c>
      <c r="BH177" s="200">
        <f t="shared" si="37"/>
        <v>0</v>
      </c>
      <c r="BI177" s="200">
        <f t="shared" si="38"/>
        <v>0</v>
      </c>
      <c r="BJ177" s="17" t="s">
        <v>82</v>
      </c>
      <c r="BK177" s="200">
        <f t="shared" si="39"/>
        <v>1926.66</v>
      </c>
      <c r="BL177" s="17" t="s">
        <v>137</v>
      </c>
      <c r="BM177" s="199" t="s">
        <v>1138</v>
      </c>
    </row>
    <row r="178" spans="1:65" s="2" customFormat="1" ht="24.2" customHeight="1">
      <c r="A178" s="34"/>
      <c r="B178" s="35"/>
      <c r="C178" s="187" t="s">
        <v>405</v>
      </c>
      <c r="D178" s="187" t="s">
        <v>133</v>
      </c>
      <c r="E178" s="188" t="s">
        <v>1139</v>
      </c>
      <c r="F178" s="189" t="s">
        <v>1140</v>
      </c>
      <c r="G178" s="190" t="s">
        <v>186</v>
      </c>
      <c r="H178" s="191">
        <v>3</v>
      </c>
      <c r="I178" s="192">
        <v>1926.6599999999999</v>
      </c>
      <c r="J178" s="193">
        <f t="shared" si="30"/>
        <v>5779.98</v>
      </c>
      <c r="K178" s="194"/>
      <c r="L178" s="39"/>
      <c r="M178" s="195" t="s">
        <v>1</v>
      </c>
      <c r="N178" s="196" t="s">
        <v>39</v>
      </c>
      <c r="O178" s="71"/>
      <c r="P178" s="197">
        <f t="shared" si="31"/>
        <v>0</v>
      </c>
      <c r="Q178" s="197">
        <v>0.01467</v>
      </c>
      <c r="R178" s="197">
        <f t="shared" si="32"/>
        <v>0.04401</v>
      </c>
      <c r="S178" s="197">
        <v>0</v>
      </c>
      <c r="T178" s="198">
        <f t="shared" si="3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137</v>
      </c>
      <c r="AT178" s="199" t="s">
        <v>133</v>
      </c>
      <c r="AU178" s="199" t="s">
        <v>84</v>
      </c>
      <c r="AY178" s="17" t="s">
        <v>130</v>
      </c>
      <c r="BE178" s="200">
        <f t="shared" si="34"/>
        <v>5779.98</v>
      </c>
      <c r="BF178" s="200">
        <f t="shared" si="35"/>
        <v>0</v>
      </c>
      <c r="BG178" s="200">
        <f t="shared" si="36"/>
        <v>0</v>
      </c>
      <c r="BH178" s="200">
        <f t="shared" si="37"/>
        <v>0</v>
      </c>
      <c r="BI178" s="200">
        <f t="shared" si="38"/>
        <v>0</v>
      </c>
      <c r="BJ178" s="17" t="s">
        <v>82</v>
      </c>
      <c r="BK178" s="200">
        <f t="shared" si="39"/>
        <v>5779.98</v>
      </c>
      <c r="BL178" s="17" t="s">
        <v>137</v>
      </c>
      <c r="BM178" s="199" t="s">
        <v>1141</v>
      </c>
    </row>
    <row r="179" spans="1:65" s="2" customFormat="1" ht="24.2" customHeight="1">
      <c r="A179" s="34"/>
      <c r="B179" s="35"/>
      <c r="C179" s="187" t="s">
        <v>409</v>
      </c>
      <c r="D179" s="187" t="s">
        <v>133</v>
      </c>
      <c r="E179" s="188" t="s">
        <v>472</v>
      </c>
      <c r="F179" s="189" t="s">
        <v>473</v>
      </c>
      <c r="G179" s="190" t="s">
        <v>186</v>
      </c>
      <c r="H179" s="191">
        <v>1</v>
      </c>
      <c r="I179" s="192">
        <v>2839.1639999999998</v>
      </c>
      <c r="J179" s="193">
        <f t="shared" si="30"/>
        <v>2839.16</v>
      </c>
      <c r="K179" s="194"/>
      <c r="L179" s="39"/>
      <c r="M179" s="195" t="s">
        <v>1</v>
      </c>
      <c r="N179" s="196" t="s">
        <v>39</v>
      </c>
      <c r="O179" s="71"/>
      <c r="P179" s="197">
        <f t="shared" si="31"/>
        <v>0</v>
      </c>
      <c r="Q179" s="197">
        <v>0.01749</v>
      </c>
      <c r="R179" s="197">
        <f t="shared" si="32"/>
        <v>0.01749</v>
      </c>
      <c r="S179" s="197">
        <v>0</v>
      </c>
      <c r="T179" s="198">
        <f t="shared" si="3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137</v>
      </c>
      <c r="AT179" s="199" t="s">
        <v>133</v>
      </c>
      <c r="AU179" s="199" t="s">
        <v>84</v>
      </c>
      <c r="AY179" s="17" t="s">
        <v>130</v>
      </c>
      <c r="BE179" s="200">
        <f t="shared" si="34"/>
        <v>2839.16</v>
      </c>
      <c r="BF179" s="200">
        <f t="shared" si="35"/>
        <v>0</v>
      </c>
      <c r="BG179" s="200">
        <f t="shared" si="36"/>
        <v>0</v>
      </c>
      <c r="BH179" s="200">
        <f t="shared" si="37"/>
        <v>0</v>
      </c>
      <c r="BI179" s="200">
        <f t="shared" si="38"/>
        <v>0</v>
      </c>
      <c r="BJ179" s="17" t="s">
        <v>82</v>
      </c>
      <c r="BK179" s="200">
        <f t="shared" si="39"/>
        <v>2839.16</v>
      </c>
      <c r="BL179" s="17" t="s">
        <v>137</v>
      </c>
      <c r="BM179" s="199" t="s">
        <v>1142</v>
      </c>
    </row>
    <row r="180" spans="1:65" s="2" customFormat="1" ht="16.5" customHeight="1">
      <c r="A180" s="34"/>
      <c r="B180" s="35"/>
      <c r="C180" s="187" t="s">
        <v>415</v>
      </c>
      <c r="D180" s="187" t="s">
        <v>133</v>
      </c>
      <c r="E180" s="188" t="s">
        <v>1143</v>
      </c>
      <c r="F180" s="189" t="s">
        <v>1144</v>
      </c>
      <c r="G180" s="190" t="s">
        <v>163</v>
      </c>
      <c r="H180" s="191">
        <v>3</v>
      </c>
      <c r="I180" s="192">
        <v>105.198</v>
      </c>
      <c r="J180" s="193">
        <f t="shared" si="30"/>
        <v>315.59</v>
      </c>
      <c r="K180" s="194"/>
      <c r="L180" s="39"/>
      <c r="M180" s="195" t="s">
        <v>1</v>
      </c>
      <c r="N180" s="196" t="s">
        <v>39</v>
      </c>
      <c r="O180" s="71"/>
      <c r="P180" s="197">
        <f t="shared" si="31"/>
        <v>0</v>
      </c>
      <c r="Q180" s="197">
        <v>0.00014</v>
      </c>
      <c r="R180" s="197">
        <f t="shared" si="32"/>
        <v>0.00041999999999999996</v>
      </c>
      <c r="S180" s="197">
        <v>0</v>
      </c>
      <c r="T180" s="198">
        <f t="shared" si="3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137</v>
      </c>
      <c r="AT180" s="199" t="s">
        <v>133</v>
      </c>
      <c r="AU180" s="199" t="s">
        <v>84</v>
      </c>
      <c r="AY180" s="17" t="s">
        <v>130</v>
      </c>
      <c r="BE180" s="200">
        <f t="shared" si="34"/>
        <v>315.59</v>
      </c>
      <c r="BF180" s="200">
        <f t="shared" si="35"/>
        <v>0</v>
      </c>
      <c r="BG180" s="200">
        <f t="shared" si="36"/>
        <v>0</v>
      </c>
      <c r="BH180" s="200">
        <f t="shared" si="37"/>
        <v>0</v>
      </c>
      <c r="BI180" s="200">
        <f t="shared" si="38"/>
        <v>0</v>
      </c>
      <c r="BJ180" s="17" t="s">
        <v>82</v>
      </c>
      <c r="BK180" s="200">
        <f t="shared" si="39"/>
        <v>315.59</v>
      </c>
      <c r="BL180" s="17" t="s">
        <v>137</v>
      </c>
      <c r="BM180" s="199" t="s">
        <v>1145</v>
      </c>
    </row>
    <row r="181" spans="1:65" s="2" customFormat="1" ht="33" customHeight="1">
      <c r="A181" s="34"/>
      <c r="B181" s="35"/>
      <c r="C181" s="213" t="s">
        <v>419</v>
      </c>
      <c r="D181" s="213" t="s">
        <v>193</v>
      </c>
      <c r="E181" s="214" t="s">
        <v>1146</v>
      </c>
      <c r="F181" s="215" t="s">
        <v>1147</v>
      </c>
      <c r="G181" s="216" t="s">
        <v>158</v>
      </c>
      <c r="H181" s="217">
        <v>3</v>
      </c>
      <c r="I181" s="218">
        <v>1577.97</v>
      </c>
      <c r="J181" s="219">
        <f t="shared" si="30"/>
        <v>4733.91</v>
      </c>
      <c r="K181" s="220"/>
      <c r="L181" s="221"/>
      <c r="M181" s="222" t="s">
        <v>1</v>
      </c>
      <c r="N181" s="223" t="s">
        <v>39</v>
      </c>
      <c r="O181" s="71"/>
      <c r="P181" s="197">
        <f t="shared" si="31"/>
        <v>0</v>
      </c>
      <c r="Q181" s="197">
        <v>0</v>
      </c>
      <c r="R181" s="197">
        <f t="shared" si="32"/>
        <v>0</v>
      </c>
      <c r="S181" s="197">
        <v>0</v>
      </c>
      <c r="T181" s="198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196</v>
      </c>
      <c r="AT181" s="199" t="s">
        <v>193</v>
      </c>
      <c r="AU181" s="199" t="s">
        <v>84</v>
      </c>
      <c r="AY181" s="17" t="s">
        <v>130</v>
      </c>
      <c r="BE181" s="200">
        <f t="shared" si="34"/>
        <v>4733.91</v>
      </c>
      <c r="BF181" s="200">
        <f t="shared" si="35"/>
        <v>0</v>
      </c>
      <c r="BG181" s="200">
        <f t="shared" si="36"/>
        <v>0</v>
      </c>
      <c r="BH181" s="200">
        <f t="shared" si="37"/>
        <v>0</v>
      </c>
      <c r="BI181" s="200">
        <f t="shared" si="38"/>
        <v>0</v>
      </c>
      <c r="BJ181" s="17" t="s">
        <v>82</v>
      </c>
      <c r="BK181" s="200">
        <f t="shared" si="39"/>
        <v>4733.91</v>
      </c>
      <c r="BL181" s="17" t="s">
        <v>137</v>
      </c>
      <c r="BM181" s="199" t="s">
        <v>1148</v>
      </c>
    </row>
    <row r="182" spans="1:65" s="2" customFormat="1" ht="16.5" customHeight="1">
      <c r="A182" s="34"/>
      <c r="B182" s="35"/>
      <c r="C182" s="187" t="s">
        <v>423</v>
      </c>
      <c r="D182" s="187" t="s">
        <v>133</v>
      </c>
      <c r="E182" s="188" t="s">
        <v>1149</v>
      </c>
      <c r="F182" s="189" t="s">
        <v>1150</v>
      </c>
      <c r="G182" s="190" t="s">
        <v>163</v>
      </c>
      <c r="H182" s="191">
        <v>1</v>
      </c>
      <c r="I182" s="192">
        <v>176.118</v>
      </c>
      <c r="J182" s="193">
        <f t="shared" si="30"/>
        <v>176.12</v>
      </c>
      <c r="K182" s="194"/>
      <c r="L182" s="39"/>
      <c r="M182" s="195" t="s">
        <v>1</v>
      </c>
      <c r="N182" s="196" t="s">
        <v>39</v>
      </c>
      <c r="O182" s="71"/>
      <c r="P182" s="197">
        <f t="shared" si="31"/>
        <v>0</v>
      </c>
      <c r="Q182" s="197">
        <v>0.00021</v>
      </c>
      <c r="R182" s="197">
        <f t="shared" si="32"/>
        <v>0.00021</v>
      </c>
      <c r="S182" s="197">
        <v>0</v>
      </c>
      <c r="T182" s="198">
        <f t="shared" si="3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137</v>
      </c>
      <c r="AT182" s="199" t="s">
        <v>133</v>
      </c>
      <c r="AU182" s="199" t="s">
        <v>84</v>
      </c>
      <c r="AY182" s="17" t="s">
        <v>130</v>
      </c>
      <c r="BE182" s="200">
        <f t="shared" si="34"/>
        <v>176.12</v>
      </c>
      <c r="BF182" s="200">
        <f t="shared" si="35"/>
        <v>0</v>
      </c>
      <c r="BG182" s="200">
        <f t="shared" si="36"/>
        <v>0</v>
      </c>
      <c r="BH182" s="200">
        <f t="shared" si="37"/>
        <v>0</v>
      </c>
      <c r="BI182" s="200">
        <f t="shared" si="38"/>
        <v>0</v>
      </c>
      <c r="BJ182" s="17" t="s">
        <v>82</v>
      </c>
      <c r="BK182" s="200">
        <f t="shared" si="39"/>
        <v>176.12</v>
      </c>
      <c r="BL182" s="17" t="s">
        <v>137</v>
      </c>
      <c r="BM182" s="199" t="s">
        <v>1151</v>
      </c>
    </row>
    <row r="183" spans="1:65" s="2" customFormat="1" ht="33" customHeight="1">
      <c r="A183" s="34"/>
      <c r="B183" s="35"/>
      <c r="C183" s="213" t="s">
        <v>427</v>
      </c>
      <c r="D183" s="213" t="s">
        <v>193</v>
      </c>
      <c r="E183" s="214" t="s">
        <v>1152</v>
      </c>
      <c r="F183" s="215" t="s">
        <v>1153</v>
      </c>
      <c r="G183" s="216" t="s">
        <v>158</v>
      </c>
      <c r="H183" s="217">
        <v>1</v>
      </c>
      <c r="I183" s="218">
        <v>2115.7799999999997</v>
      </c>
      <c r="J183" s="219">
        <f t="shared" si="30"/>
        <v>2115.78</v>
      </c>
      <c r="K183" s="220"/>
      <c r="L183" s="221"/>
      <c r="M183" s="222" t="s">
        <v>1</v>
      </c>
      <c r="N183" s="223" t="s">
        <v>39</v>
      </c>
      <c r="O183" s="71"/>
      <c r="P183" s="197">
        <f t="shared" si="31"/>
        <v>0</v>
      </c>
      <c r="Q183" s="197">
        <v>0</v>
      </c>
      <c r="R183" s="197">
        <f t="shared" si="32"/>
        <v>0</v>
      </c>
      <c r="S183" s="197">
        <v>0</v>
      </c>
      <c r="T183" s="198">
        <f t="shared" si="3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196</v>
      </c>
      <c r="AT183" s="199" t="s">
        <v>193</v>
      </c>
      <c r="AU183" s="199" t="s">
        <v>84</v>
      </c>
      <c r="AY183" s="17" t="s">
        <v>130</v>
      </c>
      <c r="BE183" s="200">
        <f t="shared" si="34"/>
        <v>2115.78</v>
      </c>
      <c r="BF183" s="200">
        <f t="shared" si="35"/>
        <v>0</v>
      </c>
      <c r="BG183" s="200">
        <f t="shared" si="36"/>
        <v>0</v>
      </c>
      <c r="BH183" s="200">
        <f t="shared" si="37"/>
        <v>0</v>
      </c>
      <c r="BI183" s="200">
        <f t="shared" si="38"/>
        <v>0</v>
      </c>
      <c r="BJ183" s="17" t="s">
        <v>82</v>
      </c>
      <c r="BK183" s="200">
        <f t="shared" si="39"/>
        <v>2115.78</v>
      </c>
      <c r="BL183" s="17" t="s">
        <v>137</v>
      </c>
      <c r="BM183" s="199" t="s">
        <v>1154</v>
      </c>
    </row>
    <row r="184" spans="1:65" s="2" customFormat="1" ht="16.5" customHeight="1">
      <c r="A184" s="34"/>
      <c r="B184" s="35"/>
      <c r="C184" s="187" t="s">
        <v>431</v>
      </c>
      <c r="D184" s="187" t="s">
        <v>133</v>
      </c>
      <c r="E184" s="188" t="s">
        <v>1155</v>
      </c>
      <c r="F184" s="189" t="s">
        <v>1156</v>
      </c>
      <c r="G184" s="190" t="s">
        <v>163</v>
      </c>
      <c r="H184" s="191">
        <v>1</v>
      </c>
      <c r="I184" s="192">
        <v>230.48999999999998</v>
      </c>
      <c r="J184" s="193">
        <f t="shared" si="30"/>
        <v>230.49</v>
      </c>
      <c r="K184" s="194"/>
      <c r="L184" s="39"/>
      <c r="M184" s="195" t="s">
        <v>1</v>
      </c>
      <c r="N184" s="196" t="s">
        <v>39</v>
      </c>
      <c r="O184" s="71"/>
      <c r="P184" s="197">
        <f t="shared" si="31"/>
        <v>0</v>
      </c>
      <c r="Q184" s="197">
        <v>0.00024</v>
      </c>
      <c r="R184" s="197">
        <f t="shared" si="32"/>
        <v>0.00024</v>
      </c>
      <c r="S184" s="197">
        <v>0</v>
      </c>
      <c r="T184" s="198">
        <f t="shared" si="3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137</v>
      </c>
      <c r="AT184" s="199" t="s">
        <v>133</v>
      </c>
      <c r="AU184" s="199" t="s">
        <v>84</v>
      </c>
      <c r="AY184" s="17" t="s">
        <v>130</v>
      </c>
      <c r="BE184" s="200">
        <f t="shared" si="34"/>
        <v>230.49</v>
      </c>
      <c r="BF184" s="200">
        <f t="shared" si="35"/>
        <v>0</v>
      </c>
      <c r="BG184" s="200">
        <f t="shared" si="36"/>
        <v>0</v>
      </c>
      <c r="BH184" s="200">
        <f t="shared" si="37"/>
        <v>0</v>
      </c>
      <c r="BI184" s="200">
        <f t="shared" si="38"/>
        <v>0</v>
      </c>
      <c r="BJ184" s="17" t="s">
        <v>82</v>
      </c>
      <c r="BK184" s="200">
        <f t="shared" si="39"/>
        <v>230.49</v>
      </c>
      <c r="BL184" s="17" t="s">
        <v>137</v>
      </c>
      <c r="BM184" s="199" t="s">
        <v>1157</v>
      </c>
    </row>
    <row r="185" spans="1:65" s="2" customFormat="1" ht="33" customHeight="1">
      <c r="A185" s="34"/>
      <c r="B185" s="35"/>
      <c r="C185" s="213" t="s">
        <v>435</v>
      </c>
      <c r="D185" s="213" t="s">
        <v>193</v>
      </c>
      <c r="E185" s="214" t="s">
        <v>1158</v>
      </c>
      <c r="F185" s="215" t="s">
        <v>1159</v>
      </c>
      <c r="G185" s="216" t="s">
        <v>158</v>
      </c>
      <c r="H185" s="217">
        <v>1</v>
      </c>
      <c r="I185" s="218">
        <v>2427.828</v>
      </c>
      <c r="J185" s="219">
        <f t="shared" si="30"/>
        <v>2427.83</v>
      </c>
      <c r="K185" s="220"/>
      <c r="L185" s="221"/>
      <c r="M185" s="222" t="s">
        <v>1</v>
      </c>
      <c r="N185" s="223" t="s">
        <v>39</v>
      </c>
      <c r="O185" s="71"/>
      <c r="P185" s="197">
        <f t="shared" si="31"/>
        <v>0</v>
      </c>
      <c r="Q185" s="197">
        <v>0</v>
      </c>
      <c r="R185" s="197">
        <f t="shared" si="32"/>
        <v>0</v>
      </c>
      <c r="S185" s="197">
        <v>0</v>
      </c>
      <c r="T185" s="198">
        <f t="shared" si="3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196</v>
      </c>
      <c r="AT185" s="199" t="s">
        <v>193</v>
      </c>
      <c r="AU185" s="199" t="s">
        <v>84</v>
      </c>
      <c r="AY185" s="17" t="s">
        <v>130</v>
      </c>
      <c r="BE185" s="200">
        <f t="shared" si="34"/>
        <v>2427.83</v>
      </c>
      <c r="BF185" s="200">
        <f t="shared" si="35"/>
        <v>0</v>
      </c>
      <c r="BG185" s="200">
        <f t="shared" si="36"/>
        <v>0</v>
      </c>
      <c r="BH185" s="200">
        <f t="shared" si="37"/>
        <v>0</v>
      </c>
      <c r="BI185" s="200">
        <f t="shared" si="38"/>
        <v>0</v>
      </c>
      <c r="BJ185" s="17" t="s">
        <v>82</v>
      </c>
      <c r="BK185" s="200">
        <f t="shared" si="39"/>
        <v>2427.83</v>
      </c>
      <c r="BL185" s="17" t="s">
        <v>137</v>
      </c>
      <c r="BM185" s="199" t="s">
        <v>1160</v>
      </c>
    </row>
    <row r="186" spans="1:65" s="2" customFormat="1" ht="16.5" customHeight="1">
      <c r="A186" s="34"/>
      <c r="B186" s="35"/>
      <c r="C186" s="187" t="s">
        <v>440</v>
      </c>
      <c r="D186" s="187" t="s">
        <v>133</v>
      </c>
      <c r="E186" s="188" t="s">
        <v>1161</v>
      </c>
      <c r="F186" s="189" t="s">
        <v>1162</v>
      </c>
      <c r="G186" s="190" t="s">
        <v>163</v>
      </c>
      <c r="H186" s="191">
        <v>1</v>
      </c>
      <c r="I186" s="192">
        <v>287.226</v>
      </c>
      <c r="J186" s="193">
        <f t="shared" si="30"/>
        <v>287.23</v>
      </c>
      <c r="K186" s="194"/>
      <c r="L186" s="39"/>
      <c r="M186" s="195" t="s">
        <v>1</v>
      </c>
      <c r="N186" s="196" t="s">
        <v>39</v>
      </c>
      <c r="O186" s="71"/>
      <c r="P186" s="197">
        <f t="shared" si="31"/>
        <v>0</v>
      </c>
      <c r="Q186" s="197">
        <v>0.00033</v>
      </c>
      <c r="R186" s="197">
        <f t="shared" si="32"/>
        <v>0.00033</v>
      </c>
      <c r="S186" s="197">
        <v>0</v>
      </c>
      <c r="T186" s="198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137</v>
      </c>
      <c r="AT186" s="199" t="s">
        <v>133</v>
      </c>
      <c r="AU186" s="199" t="s">
        <v>84</v>
      </c>
      <c r="AY186" s="17" t="s">
        <v>130</v>
      </c>
      <c r="BE186" s="200">
        <f t="shared" si="34"/>
        <v>287.23</v>
      </c>
      <c r="BF186" s="200">
        <f t="shared" si="35"/>
        <v>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7" t="s">
        <v>82</v>
      </c>
      <c r="BK186" s="200">
        <f t="shared" si="39"/>
        <v>287.23</v>
      </c>
      <c r="BL186" s="17" t="s">
        <v>137</v>
      </c>
      <c r="BM186" s="199" t="s">
        <v>1163</v>
      </c>
    </row>
    <row r="187" spans="1:65" s="2" customFormat="1" ht="24.2" customHeight="1">
      <c r="A187" s="34"/>
      <c r="B187" s="35"/>
      <c r="C187" s="213" t="s">
        <v>445</v>
      </c>
      <c r="D187" s="213" t="s">
        <v>193</v>
      </c>
      <c r="E187" s="214" t="s">
        <v>1164</v>
      </c>
      <c r="F187" s="215" t="s">
        <v>1165</v>
      </c>
      <c r="G187" s="216" t="s">
        <v>186</v>
      </c>
      <c r="H187" s="217">
        <v>1</v>
      </c>
      <c r="I187" s="218">
        <v>4771.7339999999995</v>
      </c>
      <c r="J187" s="219">
        <f t="shared" si="30"/>
        <v>4771.73</v>
      </c>
      <c r="K187" s="220"/>
      <c r="L187" s="221"/>
      <c r="M187" s="222" t="s">
        <v>1</v>
      </c>
      <c r="N187" s="223" t="s">
        <v>39</v>
      </c>
      <c r="O187" s="71"/>
      <c r="P187" s="197">
        <f t="shared" si="31"/>
        <v>0</v>
      </c>
      <c r="Q187" s="197">
        <v>0</v>
      </c>
      <c r="R187" s="197">
        <f t="shared" si="32"/>
        <v>0</v>
      </c>
      <c r="S187" s="197">
        <v>0</v>
      </c>
      <c r="T187" s="198">
        <f t="shared" si="3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196</v>
      </c>
      <c r="AT187" s="199" t="s">
        <v>193</v>
      </c>
      <c r="AU187" s="199" t="s">
        <v>84</v>
      </c>
      <c r="AY187" s="17" t="s">
        <v>130</v>
      </c>
      <c r="BE187" s="200">
        <f t="shared" si="34"/>
        <v>4771.73</v>
      </c>
      <c r="BF187" s="200">
        <f t="shared" si="35"/>
        <v>0</v>
      </c>
      <c r="BG187" s="200">
        <f t="shared" si="36"/>
        <v>0</v>
      </c>
      <c r="BH187" s="200">
        <f t="shared" si="37"/>
        <v>0</v>
      </c>
      <c r="BI187" s="200">
        <f t="shared" si="38"/>
        <v>0</v>
      </c>
      <c r="BJ187" s="17" t="s">
        <v>82</v>
      </c>
      <c r="BK187" s="200">
        <f t="shared" si="39"/>
        <v>4771.73</v>
      </c>
      <c r="BL187" s="17" t="s">
        <v>137</v>
      </c>
      <c r="BM187" s="199" t="s">
        <v>1166</v>
      </c>
    </row>
    <row r="188" spans="1:65" s="2" customFormat="1" ht="16.5" customHeight="1">
      <c r="A188" s="34"/>
      <c r="B188" s="35"/>
      <c r="C188" s="187" t="s">
        <v>451</v>
      </c>
      <c r="D188" s="187" t="s">
        <v>133</v>
      </c>
      <c r="E188" s="188" t="s">
        <v>1167</v>
      </c>
      <c r="F188" s="189" t="s">
        <v>1168</v>
      </c>
      <c r="G188" s="190" t="s">
        <v>163</v>
      </c>
      <c r="H188" s="191">
        <v>1</v>
      </c>
      <c r="I188" s="192">
        <v>132.384</v>
      </c>
      <c r="J188" s="193">
        <f t="shared" si="30"/>
        <v>132.38</v>
      </c>
      <c r="K188" s="194"/>
      <c r="L188" s="39"/>
      <c r="M188" s="195" t="s">
        <v>1</v>
      </c>
      <c r="N188" s="196" t="s">
        <v>39</v>
      </c>
      <c r="O188" s="71"/>
      <c r="P188" s="197">
        <f t="shared" si="31"/>
        <v>0</v>
      </c>
      <c r="Q188" s="197">
        <v>0.00015</v>
      </c>
      <c r="R188" s="197">
        <f t="shared" si="32"/>
        <v>0.00015</v>
      </c>
      <c r="S188" s="197">
        <v>0</v>
      </c>
      <c r="T188" s="198">
        <f t="shared" si="3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137</v>
      </c>
      <c r="AT188" s="199" t="s">
        <v>133</v>
      </c>
      <c r="AU188" s="199" t="s">
        <v>84</v>
      </c>
      <c r="AY188" s="17" t="s">
        <v>130</v>
      </c>
      <c r="BE188" s="200">
        <f t="shared" si="34"/>
        <v>132.38</v>
      </c>
      <c r="BF188" s="200">
        <f t="shared" si="35"/>
        <v>0</v>
      </c>
      <c r="BG188" s="200">
        <f t="shared" si="36"/>
        <v>0</v>
      </c>
      <c r="BH188" s="200">
        <f t="shared" si="37"/>
        <v>0</v>
      </c>
      <c r="BI188" s="200">
        <f t="shared" si="38"/>
        <v>0</v>
      </c>
      <c r="BJ188" s="17" t="s">
        <v>82</v>
      </c>
      <c r="BK188" s="200">
        <f t="shared" si="39"/>
        <v>132.38</v>
      </c>
      <c r="BL188" s="17" t="s">
        <v>137</v>
      </c>
      <c r="BM188" s="199" t="s">
        <v>1169</v>
      </c>
    </row>
    <row r="189" spans="1:65" s="2" customFormat="1" ht="33" customHeight="1">
      <c r="A189" s="34"/>
      <c r="B189" s="35"/>
      <c r="C189" s="213" t="s">
        <v>455</v>
      </c>
      <c r="D189" s="213" t="s">
        <v>193</v>
      </c>
      <c r="E189" s="214" t="s">
        <v>1170</v>
      </c>
      <c r="F189" s="215" t="s">
        <v>1171</v>
      </c>
      <c r="G189" s="216" t="s">
        <v>186</v>
      </c>
      <c r="H189" s="217">
        <v>1</v>
      </c>
      <c r="I189" s="218">
        <v>3497.538</v>
      </c>
      <c r="J189" s="219">
        <f t="shared" si="30"/>
        <v>3497.54</v>
      </c>
      <c r="K189" s="220"/>
      <c r="L189" s="221"/>
      <c r="M189" s="222" t="s">
        <v>1</v>
      </c>
      <c r="N189" s="223" t="s">
        <v>39</v>
      </c>
      <c r="O189" s="71"/>
      <c r="P189" s="197">
        <f t="shared" si="31"/>
        <v>0</v>
      </c>
      <c r="Q189" s="197">
        <v>0</v>
      </c>
      <c r="R189" s="197">
        <f t="shared" si="32"/>
        <v>0</v>
      </c>
      <c r="S189" s="197">
        <v>0</v>
      </c>
      <c r="T189" s="198">
        <f t="shared" si="3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196</v>
      </c>
      <c r="AT189" s="199" t="s">
        <v>193</v>
      </c>
      <c r="AU189" s="199" t="s">
        <v>84</v>
      </c>
      <c r="AY189" s="17" t="s">
        <v>130</v>
      </c>
      <c r="BE189" s="200">
        <f t="shared" si="34"/>
        <v>3497.54</v>
      </c>
      <c r="BF189" s="200">
        <f t="shared" si="35"/>
        <v>0</v>
      </c>
      <c r="BG189" s="200">
        <f t="shared" si="36"/>
        <v>0</v>
      </c>
      <c r="BH189" s="200">
        <f t="shared" si="37"/>
        <v>0</v>
      </c>
      <c r="BI189" s="200">
        <f t="shared" si="38"/>
        <v>0</v>
      </c>
      <c r="BJ189" s="17" t="s">
        <v>82</v>
      </c>
      <c r="BK189" s="200">
        <f t="shared" si="39"/>
        <v>3497.54</v>
      </c>
      <c r="BL189" s="17" t="s">
        <v>137</v>
      </c>
      <c r="BM189" s="199" t="s">
        <v>1172</v>
      </c>
    </row>
    <row r="190" spans="1:65" s="2" customFormat="1" ht="16.5" customHeight="1">
      <c r="A190" s="34"/>
      <c r="B190" s="35"/>
      <c r="C190" s="187" t="s">
        <v>459</v>
      </c>
      <c r="D190" s="187" t="s">
        <v>133</v>
      </c>
      <c r="E190" s="188" t="s">
        <v>1173</v>
      </c>
      <c r="F190" s="189" t="s">
        <v>1174</v>
      </c>
      <c r="G190" s="190" t="s">
        <v>163</v>
      </c>
      <c r="H190" s="191">
        <v>1</v>
      </c>
      <c r="I190" s="192">
        <v>147.75</v>
      </c>
      <c r="J190" s="193">
        <f t="shared" si="30"/>
        <v>147.75</v>
      </c>
      <c r="K190" s="194"/>
      <c r="L190" s="39"/>
      <c r="M190" s="195" t="s">
        <v>1</v>
      </c>
      <c r="N190" s="196" t="s">
        <v>39</v>
      </c>
      <c r="O190" s="71"/>
      <c r="P190" s="197">
        <f t="shared" si="31"/>
        <v>0</v>
      </c>
      <c r="Q190" s="197">
        <v>0.00022</v>
      </c>
      <c r="R190" s="197">
        <f t="shared" si="32"/>
        <v>0.00022</v>
      </c>
      <c r="S190" s="197">
        <v>0</v>
      </c>
      <c r="T190" s="198">
        <f t="shared" si="3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137</v>
      </c>
      <c r="AT190" s="199" t="s">
        <v>133</v>
      </c>
      <c r="AU190" s="199" t="s">
        <v>84</v>
      </c>
      <c r="AY190" s="17" t="s">
        <v>130</v>
      </c>
      <c r="BE190" s="200">
        <f t="shared" si="34"/>
        <v>147.75</v>
      </c>
      <c r="BF190" s="200">
        <f t="shared" si="35"/>
        <v>0</v>
      </c>
      <c r="BG190" s="200">
        <f t="shared" si="36"/>
        <v>0</v>
      </c>
      <c r="BH190" s="200">
        <f t="shared" si="37"/>
        <v>0</v>
      </c>
      <c r="BI190" s="200">
        <f t="shared" si="38"/>
        <v>0</v>
      </c>
      <c r="BJ190" s="17" t="s">
        <v>82</v>
      </c>
      <c r="BK190" s="200">
        <f t="shared" si="39"/>
        <v>147.75</v>
      </c>
      <c r="BL190" s="17" t="s">
        <v>137</v>
      </c>
      <c r="BM190" s="199" t="s">
        <v>1175</v>
      </c>
    </row>
    <row r="191" spans="1:65" s="2" customFormat="1" ht="33" customHeight="1">
      <c r="A191" s="34"/>
      <c r="B191" s="35"/>
      <c r="C191" s="213" t="s">
        <v>463</v>
      </c>
      <c r="D191" s="213" t="s">
        <v>193</v>
      </c>
      <c r="E191" s="214" t="s">
        <v>1176</v>
      </c>
      <c r="F191" s="215" t="s">
        <v>1177</v>
      </c>
      <c r="G191" s="216" t="s">
        <v>186</v>
      </c>
      <c r="H191" s="217">
        <v>1</v>
      </c>
      <c r="I191" s="218">
        <v>6835.505999999999</v>
      </c>
      <c r="J191" s="219">
        <f t="shared" si="30"/>
        <v>6835.51</v>
      </c>
      <c r="K191" s="220"/>
      <c r="L191" s="221"/>
      <c r="M191" s="222" t="s">
        <v>1</v>
      </c>
      <c r="N191" s="223" t="s">
        <v>39</v>
      </c>
      <c r="O191" s="71"/>
      <c r="P191" s="197">
        <f t="shared" si="31"/>
        <v>0</v>
      </c>
      <c r="Q191" s="197">
        <v>0</v>
      </c>
      <c r="R191" s="197">
        <f t="shared" si="32"/>
        <v>0</v>
      </c>
      <c r="S191" s="197">
        <v>0</v>
      </c>
      <c r="T191" s="198">
        <f t="shared" si="3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196</v>
      </c>
      <c r="AT191" s="199" t="s">
        <v>193</v>
      </c>
      <c r="AU191" s="199" t="s">
        <v>84</v>
      </c>
      <c r="AY191" s="17" t="s">
        <v>130</v>
      </c>
      <c r="BE191" s="200">
        <f t="shared" si="34"/>
        <v>6835.51</v>
      </c>
      <c r="BF191" s="200">
        <f t="shared" si="35"/>
        <v>0</v>
      </c>
      <c r="BG191" s="200">
        <f t="shared" si="36"/>
        <v>0</v>
      </c>
      <c r="BH191" s="200">
        <f t="shared" si="37"/>
        <v>0</v>
      </c>
      <c r="BI191" s="200">
        <f t="shared" si="38"/>
        <v>0</v>
      </c>
      <c r="BJ191" s="17" t="s">
        <v>82</v>
      </c>
      <c r="BK191" s="200">
        <f t="shared" si="39"/>
        <v>6835.51</v>
      </c>
      <c r="BL191" s="17" t="s">
        <v>137</v>
      </c>
      <c r="BM191" s="199" t="s">
        <v>1178</v>
      </c>
    </row>
    <row r="192" spans="1:65" s="2" customFormat="1" ht="16.5" customHeight="1">
      <c r="A192" s="34"/>
      <c r="B192" s="35"/>
      <c r="C192" s="187" t="s">
        <v>467</v>
      </c>
      <c r="D192" s="187" t="s">
        <v>133</v>
      </c>
      <c r="E192" s="188" t="s">
        <v>1179</v>
      </c>
      <c r="F192" s="189" t="s">
        <v>1180</v>
      </c>
      <c r="G192" s="190" t="s">
        <v>163</v>
      </c>
      <c r="H192" s="191">
        <v>1</v>
      </c>
      <c r="I192" s="192">
        <v>230.48999999999998</v>
      </c>
      <c r="J192" s="193">
        <f t="shared" si="30"/>
        <v>230.49</v>
      </c>
      <c r="K192" s="194"/>
      <c r="L192" s="39"/>
      <c r="M192" s="195" t="s">
        <v>1</v>
      </c>
      <c r="N192" s="196" t="s">
        <v>39</v>
      </c>
      <c r="O192" s="71"/>
      <c r="P192" s="197">
        <f t="shared" si="31"/>
        <v>0</v>
      </c>
      <c r="Q192" s="197">
        <v>0.00035</v>
      </c>
      <c r="R192" s="197">
        <f t="shared" si="32"/>
        <v>0.00035</v>
      </c>
      <c r="S192" s="197">
        <v>0</v>
      </c>
      <c r="T192" s="198">
        <f t="shared" si="3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137</v>
      </c>
      <c r="AT192" s="199" t="s">
        <v>133</v>
      </c>
      <c r="AU192" s="199" t="s">
        <v>84</v>
      </c>
      <c r="AY192" s="17" t="s">
        <v>130</v>
      </c>
      <c r="BE192" s="200">
        <f t="shared" si="34"/>
        <v>230.49</v>
      </c>
      <c r="BF192" s="200">
        <f t="shared" si="35"/>
        <v>0</v>
      </c>
      <c r="BG192" s="200">
        <f t="shared" si="36"/>
        <v>0</v>
      </c>
      <c r="BH192" s="200">
        <f t="shared" si="37"/>
        <v>0</v>
      </c>
      <c r="BI192" s="200">
        <f t="shared" si="38"/>
        <v>0</v>
      </c>
      <c r="BJ192" s="17" t="s">
        <v>82</v>
      </c>
      <c r="BK192" s="200">
        <f t="shared" si="39"/>
        <v>230.49</v>
      </c>
      <c r="BL192" s="17" t="s">
        <v>137</v>
      </c>
      <c r="BM192" s="199" t="s">
        <v>1181</v>
      </c>
    </row>
    <row r="193" spans="1:65" s="2" customFormat="1" ht="33" customHeight="1">
      <c r="A193" s="34"/>
      <c r="B193" s="35"/>
      <c r="C193" s="213" t="s">
        <v>471</v>
      </c>
      <c r="D193" s="213" t="s">
        <v>193</v>
      </c>
      <c r="E193" s="214" t="s">
        <v>1182</v>
      </c>
      <c r="F193" s="215" t="s">
        <v>1183</v>
      </c>
      <c r="G193" s="216" t="s">
        <v>186</v>
      </c>
      <c r="H193" s="217">
        <v>1</v>
      </c>
      <c r="I193" s="218">
        <v>7976.1359999999995</v>
      </c>
      <c r="J193" s="219">
        <f t="shared" si="30"/>
        <v>7976.14</v>
      </c>
      <c r="K193" s="220"/>
      <c r="L193" s="221"/>
      <c r="M193" s="222" t="s">
        <v>1</v>
      </c>
      <c r="N193" s="223" t="s">
        <v>39</v>
      </c>
      <c r="O193" s="71"/>
      <c r="P193" s="197">
        <f t="shared" si="31"/>
        <v>0</v>
      </c>
      <c r="Q193" s="197">
        <v>0</v>
      </c>
      <c r="R193" s="197">
        <f t="shared" si="32"/>
        <v>0</v>
      </c>
      <c r="S193" s="197">
        <v>0</v>
      </c>
      <c r="T193" s="198">
        <f t="shared" si="3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196</v>
      </c>
      <c r="AT193" s="199" t="s">
        <v>193</v>
      </c>
      <c r="AU193" s="199" t="s">
        <v>84</v>
      </c>
      <c r="AY193" s="17" t="s">
        <v>130</v>
      </c>
      <c r="BE193" s="200">
        <f t="shared" si="34"/>
        <v>7976.14</v>
      </c>
      <c r="BF193" s="200">
        <f t="shared" si="35"/>
        <v>0</v>
      </c>
      <c r="BG193" s="200">
        <f t="shared" si="36"/>
        <v>0</v>
      </c>
      <c r="BH193" s="200">
        <f t="shared" si="37"/>
        <v>0</v>
      </c>
      <c r="BI193" s="200">
        <f t="shared" si="38"/>
        <v>0</v>
      </c>
      <c r="BJ193" s="17" t="s">
        <v>82</v>
      </c>
      <c r="BK193" s="200">
        <f t="shared" si="39"/>
        <v>7976.14</v>
      </c>
      <c r="BL193" s="17" t="s">
        <v>137</v>
      </c>
      <c r="BM193" s="199" t="s">
        <v>1184</v>
      </c>
    </row>
    <row r="194" spans="1:65" s="2" customFormat="1" ht="24.2" customHeight="1">
      <c r="A194" s="34"/>
      <c r="B194" s="35"/>
      <c r="C194" s="187" t="s">
        <v>475</v>
      </c>
      <c r="D194" s="187" t="s">
        <v>133</v>
      </c>
      <c r="E194" s="188" t="s">
        <v>1185</v>
      </c>
      <c r="F194" s="189" t="s">
        <v>1186</v>
      </c>
      <c r="G194" s="190" t="s">
        <v>163</v>
      </c>
      <c r="H194" s="191">
        <v>1</v>
      </c>
      <c r="I194" s="192">
        <v>295.5</v>
      </c>
      <c r="J194" s="193">
        <f t="shared" si="30"/>
        <v>295.5</v>
      </c>
      <c r="K194" s="194"/>
      <c r="L194" s="39"/>
      <c r="M194" s="195" t="s">
        <v>1</v>
      </c>
      <c r="N194" s="196" t="s">
        <v>39</v>
      </c>
      <c r="O194" s="71"/>
      <c r="P194" s="197">
        <f t="shared" si="31"/>
        <v>0</v>
      </c>
      <c r="Q194" s="197">
        <v>0.00053</v>
      </c>
      <c r="R194" s="197">
        <f t="shared" si="32"/>
        <v>0.00053</v>
      </c>
      <c r="S194" s="197">
        <v>0</v>
      </c>
      <c r="T194" s="198">
        <f t="shared" si="3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137</v>
      </c>
      <c r="AT194" s="199" t="s">
        <v>133</v>
      </c>
      <c r="AU194" s="199" t="s">
        <v>84</v>
      </c>
      <c r="AY194" s="17" t="s">
        <v>130</v>
      </c>
      <c r="BE194" s="200">
        <f t="shared" si="34"/>
        <v>295.5</v>
      </c>
      <c r="BF194" s="200">
        <f t="shared" si="35"/>
        <v>0</v>
      </c>
      <c r="BG194" s="200">
        <f t="shared" si="36"/>
        <v>0</v>
      </c>
      <c r="BH194" s="200">
        <f t="shared" si="37"/>
        <v>0</v>
      </c>
      <c r="BI194" s="200">
        <f t="shared" si="38"/>
        <v>0</v>
      </c>
      <c r="BJ194" s="17" t="s">
        <v>82</v>
      </c>
      <c r="BK194" s="200">
        <f t="shared" si="39"/>
        <v>295.5</v>
      </c>
      <c r="BL194" s="17" t="s">
        <v>137</v>
      </c>
      <c r="BM194" s="199" t="s">
        <v>1187</v>
      </c>
    </row>
    <row r="195" spans="1:65" s="2" customFormat="1" ht="24.2" customHeight="1">
      <c r="A195" s="34"/>
      <c r="B195" s="35"/>
      <c r="C195" s="187" t="s">
        <v>479</v>
      </c>
      <c r="D195" s="187" t="s">
        <v>133</v>
      </c>
      <c r="E195" s="188" t="s">
        <v>1188</v>
      </c>
      <c r="F195" s="189" t="s">
        <v>1189</v>
      </c>
      <c r="G195" s="190" t="s">
        <v>163</v>
      </c>
      <c r="H195" s="191">
        <v>1</v>
      </c>
      <c r="I195" s="192">
        <v>439.70399999999995</v>
      </c>
      <c r="J195" s="193">
        <f t="shared" si="30"/>
        <v>439.7</v>
      </c>
      <c r="K195" s="194"/>
      <c r="L195" s="39"/>
      <c r="M195" s="195" t="s">
        <v>1</v>
      </c>
      <c r="N195" s="196" t="s">
        <v>39</v>
      </c>
      <c r="O195" s="71"/>
      <c r="P195" s="197">
        <f t="shared" si="31"/>
        <v>0</v>
      </c>
      <c r="Q195" s="197">
        <v>0.00084</v>
      </c>
      <c r="R195" s="197">
        <f t="shared" si="32"/>
        <v>0.00084</v>
      </c>
      <c r="S195" s="197">
        <v>0</v>
      </c>
      <c r="T195" s="198">
        <f t="shared" si="3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137</v>
      </c>
      <c r="AT195" s="199" t="s">
        <v>133</v>
      </c>
      <c r="AU195" s="199" t="s">
        <v>84</v>
      </c>
      <c r="AY195" s="17" t="s">
        <v>130</v>
      </c>
      <c r="BE195" s="200">
        <f t="shared" si="34"/>
        <v>439.7</v>
      </c>
      <c r="BF195" s="200">
        <f t="shared" si="35"/>
        <v>0</v>
      </c>
      <c r="BG195" s="200">
        <f t="shared" si="36"/>
        <v>0</v>
      </c>
      <c r="BH195" s="200">
        <f t="shared" si="37"/>
        <v>0</v>
      </c>
      <c r="BI195" s="200">
        <f t="shared" si="38"/>
        <v>0</v>
      </c>
      <c r="BJ195" s="17" t="s">
        <v>82</v>
      </c>
      <c r="BK195" s="200">
        <f t="shared" si="39"/>
        <v>439.7</v>
      </c>
      <c r="BL195" s="17" t="s">
        <v>137</v>
      </c>
      <c r="BM195" s="199" t="s">
        <v>1190</v>
      </c>
    </row>
    <row r="196" spans="1:65" s="2" customFormat="1" ht="24.2" customHeight="1">
      <c r="A196" s="34"/>
      <c r="B196" s="35"/>
      <c r="C196" s="187" t="s">
        <v>483</v>
      </c>
      <c r="D196" s="187" t="s">
        <v>133</v>
      </c>
      <c r="E196" s="188" t="s">
        <v>1191</v>
      </c>
      <c r="F196" s="189" t="s">
        <v>1192</v>
      </c>
      <c r="G196" s="190" t="s">
        <v>163</v>
      </c>
      <c r="H196" s="191">
        <v>3</v>
      </c>
      <c r="I196" s="192">
        <v>809.67</v>
      </c>
      <c r="J196" s="193">
        <f t="shared" si="30"/>
        <v>2429.01</v>
      </c>
      <c r="K196" s="194"/>
      <c r="L196" s="39"/>
      <c r="M196" s="195" t="s">
        <v>1</v>
      </c>
      <c r="N196" s="196" t="s">
        <v>39</v>
      </c>
      <c r="O196" s="71"/>
      <c r="P196" s="197">
        <f t="shared" si="31"/>
        <v>0</v>
      </c>
      <c r="Q196" s="197">
        <v>0.00078</v>
      </c>
      <c r="R196" s="197">
        <f t="shared" si="32"/>
        <v>0.00234</v>
      </c>
      <c r="S196" s="197">
        <v>0</v>
      </c>
      <c r="T196" s="198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137</v>
      </c>
      <c r="AT196" s="199" t="s">
        <v>133</v>
      </c>
      <c r="AU196" s="199" t="s">
        <v>84</v>
      </c>
      <c r="AY196" s="17" t="s">
        <v>130</v>
      </c>
      <c r="BE196" s="200">
        <f t="shared" si="34"/>
        <v>2429.01</v>
      </c>
      <c r="BF196" s="200">
        <f t="shared" si="35"/>
        <v>0</v>
      </c>
      <c r="BG196" s="200">
        <f t="shared" si="36"/>
        <v>0</v>
      </c>
      <c r="BH196" s="200">
        <f t="shared" si="37"/>
        <v>0</v>
      </c>
      <c r="BI196" s="200">
        <f t="shared" si="38"/>
        <v>0</v>
      </c>
      <c r="BJ196" s="17" t="s">
        <v>82</v>
      </c>
      <c r="BK196" s="200">
        <f t="shared" si="39"/>
        <v>2429.01</v>
      </c>
      <c r="BL196" s="17" t="s">
        <v>137</v>
      </c>
      <c r="BM196" s="199" t="s">
        <v>1193</v>
      </c>
    </row>
    <row r="197" spans="1:65" s="2" customFormat="1" ht="24.2" customHeight="1">
      <c r="A197" s="34"/>
      <c r="B197" s="35"/>
      <c r="C197" s="187" t="s">
        <v>487</v>
      </c>
      <c r="D197" s="187" t="s">
        <v>133</v>
      </c>
      <c r="E197" s="188" t="s">
        <v>488</v>
      </c>
      <c r="F197" s="189" t="s">
        <v>489</v>
      </c>
      <c r="G197" s="190" t="s">
        <v>163</v>
      </c>
      <c r="H197" s="191">
        <v>27</v>
      </c>
      <c r="I197" s="192">
        <v>171.39</v>
      </c>
      <c r="J197" s="193">
        <f t="shared" si="30"/>
        <v>4627.53</v>
      </c>
      <c r="K197" s="194"/>
      <c r="L197" s="39"/>
      <c r="M197" s="195" t="s">
        <v>1</v>
      </c>
      <c r="N197" s="196" t="s">
        <v>39</v>
      </c>
      <c r="O197" s="71"/>
      <c r="P197" s="197">
        <f t="shared" si="31"/>
        <v>0</v>
      </c>
      <c r="Q197" s="197">
        <v>0.00027</v>
      </c>
      <c r="R197" s="197">
        <f t="shared" si="32"/>
        <v>0.0072900000000000005</v>
      </c>
      <c r="S197" s="197">
        <v>0</v>
      </c>
      <c r="T197" s="198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137</v>
      </c>
      <c r="AT197" s="199" t="s">
        <v>133</v>
      </c>
      <c r="AU197" s="199" t="s">
        <v>84</v>
      </c>
      <c r="AY197" s="17" t="s">
        <v>130</v>
      </c>
      <c r="BE197" s="200">
        <f t="shared" si="34"/>
        <v>4627.53</v>
      </c>
      <c r="BF197" s="200">
        <f t="shared" si="35"/>
        <v>0</v>
      </c>
      <c r="BG197" s="200">
        <f t="shared" si="36"/>
        <v>0</v>
      </c>
      <c r="BH197" s="200">
        <f t="shared" si="37"/>
        <v>0</v>
      </c>
      <c r="BI197" s="200">
        <f t="shared" si="38"/>
        <v>0</v>
      </c>
      <c r="BJ197" s="17" t="s">
        <v>82</v>
      </c>
      <c r="BK197" s="200">
        <f t="shared" si="39"/>
        <v>4627.53</v>
      </c>
      <c r="BL197" s="17" t="s">
        <v>137</v>
      </c>
      <c r="BM197" s="199" t="s">
        <v>1194</v>
      </c>
    </row>
    <row r="198" spans="1:65" s="2" customFormat="1" ht="16.5" customHeight="1">
      <c r="A198" s="34"/>
      <c r="B198" s="35"/>
      <c r="C198" s="187" t="s">
        <v>491</v>
      </c>
      <c r="D198" s="187" t="s">
        <v>133</v>
      </c>
      <c r="E198" s="188" t="s">
        <v>492</v>
      </c>
      <c r="F198" s="189" t="s">
        <v>493</v>
      </c>
      <c r="G198" s="190" t="s">
        <v>163</v>
      </c>
      <c r="H198" s="191">
        <v>3</v>
      </c>
      <c r="I198" s="192">
        <v>234.036</v>
      </c>
      <c r="J198" s="193">
        <f t="shared" si="30"/>
        <v>702.11</v>
      </c>
      <c r="K198" s="194"/>
      <c r="L198" s="39"/>
      <c r="M198" s="195" t="s">
        <v>1</v>
      </c>
      <c r="N198" s="196" t="s">
        <v>39</v>
      </c>
      <c r="O198" s="71"/>
      <c r="P198" s="197">
        <f t="shared" si="31"/>
        <v>0</v>
      </c>
      <c r="Q198" s="197">
        <v>0.0005</v>
      </c>
      <c r="R198" s="197">
        <f t="shared" si="32"/>
        <v>0.0015</v>
      </c>
      <c r="S198" s="197">
        <v>0</v>
      </c>
      <c r="T198" s="198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137</v>
      </c>
      <c r="AT198" s="199" t="s">
        <v>133</v>
      </c>
      <c r="AU198" s="199" t="s">
        <v>84</v>
      </c>
      <c r="AY198" s="17" t="s">
        <v>130</v>
      </c>
      <c r="BE198" s="200">
        <f t="shared" si="34"/>
        <v>702.11</v>
      </c>
      <c r="BF198" s="200">
        <f t="shared" si="35"/>
        <v>0</v>
      </c>
      <c r="BG198" s="200">
        <f t="shared" si="36"/>
        <v>0</v>
      </c>
      <c r="BH198" s="200">
        <f t="shared" si="37"/>
        <v>0</v>
      </c>
      <c r="BI198" s="200">
        <f t="shared" si="38"/>
        <v>0</v>
      </c>
      <c r="BJ198" s="17" t="s">
        <v>82</v>
      </c>
      <c r="BK198" s="200">
        <f t="shared" si="39"/>
        <v>702.11</v>
      </c>
      <c r="BL198" s="17" t="s">
        <v>137</v>
      </c>
      <c r="BM198" s="199" t="s">
        <v>1195</v>
      </c>
    </row>
    <row r="199" spans="1:65" s="2" customFormat="1" ht="16.5" customHeight="1">
      <c r="A199" s="34"/>
      <c r="B199" s="35"/>
      <c r="C199" s="187" t="s">
        <v>495</v>
      </c>
      <c r="D199" s="187" t="s">
        <v>133</v>
      </c>
      <c r="E199" s="188" t="s">
        <v>1196</v>
      </c>
      <c r="F199" s="189" t="s">
        <v>1197</v>
      </c>
      <c r="G199" s="190" t="s">
        <v>163</v>
      </c>
      <c r="H199" s="191">
        <v>3</v>
      </c>
      <c r="I199" s="192">
        <v>316.776</v>
      </c>
      <c r="J199" s="193">
        <f t="shared" si="30"/>
        <v>950.33</v>
      </c>
      <c r="K199" s="194"/>
      <c r="L199" s="39"/>
      <c r="M199" s="195" t="s">
        <v>1</v>
      </c>
      <c r="N199" s="196" t="s">
        <v>39</v>
      </c>
      <c r="O199" s="71"/>
      <c r="P199" s="197">
        <f t="shared" si="31"/>
        <v>0</v>
      </c>
      <c r="Q199" s="197">
        <v>0.0007</v>
      </c>
      <c r="R199" s="197">
        <f t="shared" si="32"/>
        <v>0.0021</v>
      </c>
      <c r="S199" s="197">
        <v>0</v>
      </c>
      <c r="T199" s="198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137</v>
      </c>
      <c r="AT199" s="199" t="s">
        <v>133</v>
      </c>
      <c r="AU199" s="199" t="s">
        <v>84</v>
      </c>
      <c r="AY199" s="17" t="s">
        <v>130</v>
      </c>
      <c r="BE199" s="200">
        <f t="shared" si="34"/>
        <v>950.33</v>
      </c>
      <c r="BF199" s="200">
        <f t="shared" si="35"/>
        <v>0</v>
      </c>
      <c r="BG199" s="200">
        <f t="shared" si="36"/>
        <v>0</v>
      </c>
      <c r="BH199" s="200">
        <f t="shared" si="37"/>
        <v>0</v>
      </c>
      <c r="BI199" s="200">
        <f t="shared" si="38"/>
        <v>0</v>
      </c>
      <c r="BJ199" s="17" t="s">
        <v>82</v>
      </c>
      <c r="BK199" s="200">
        <f t="shared" si="39"/>
        <v>950.33</v>
      </c>
      <c r="BL199" s="17" t="s">
        <v>137</v>
      </c>
      <c r="BM199" s="199" t="s">
        <v>1198</v>
      </c>
    </row>
    <row r="200" spans="1:65" s="2" customFormat="1" ht="16.5" customHeight="1">
      <c r="A200" s="34"/>
      <c r="B200" s="35"/>
      <c r="C200" s="187" t="s">
        <v>499</v>
      </c>
      <c r="D200" s="187" t="s">
        <v>133</v>
      </c>
      <c r="E200" s="188" t="s">
        <v>1199</v>
      </c>
      <c r="F200" s="189" t="s">
        <v>1200</v>
      </c>
      <c r="G200" s="190" t="s">
        <v>163</v>
      </c>
      <c r="H200" s="191">
        <v>9</v>
      </c>
      <c r="I200" s="192">
        <v>756.48</v>
      </c>
      <c r="J200" s="193">
        <f t="shared" si="30"/>
        <v>6808.32</v>
      </c>
      <c r="K200" s="194"/>
      <c r="L200" s="39"/>
      <c r="M200" s="195" t="s">
        <v>1</v>
      </c>
      <c r="N200" s="196" t="s">
        <v>39</v>
      </c>
      <c r="O200" s="71"/>
      <c r="P200" s="197">
        <f t="shared" si="31"/>
        <v>0</v>
      </c>
      <c r="Q200" s="197">
        <v>0.00168</v>
      </c>
      <c r="R200" s="197">
        <f t="shared" si="32"/>
        <v>0.015120000000000001</v>
      </c>
      <c r="S200" s="197">
        <v>0</v>
      </c>
      <c r="T200" s="198">
        <f t="shared" si="3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137</v>
      </c>
      <c r="AT200" s="199" t="s">
        <v>133</v>
      </c>
      <c r="AU200" s="199" t="s">
        <v>84</v>
      </c>
      <c r="AY200" s="17" t="s">
        <v>130</v>
      </c>
      <c r="BE200" s="200">
        <f t="shared" si="34"/>
        <v>6808.32</v>
      </c>
      <c r="BF200" s="200">
        <f t="shared" si="35"/>
        <v>0</v>
      </c>
      <c r="BG200" s="200">
        <f t="shared" si="36"/>
        <v>0</v>
      </c>
      <c r="BH200" s="200">
        <f t="shared" si="37"/>
        <v>0</v>
      </c>
      <c r="BI200" s="200">
        <f t="shared" si="38"/>
        <v>0</v>
      </c>
      <c r="BJ200" s="17" t="s">
        <v>82</v>
      </c>
      <c r="BK200" s="200">
        <f t="shared" si="39"/>
        <v>6808.32</v>
      </c>
      <c r="BL200" s="17" t="s">
        <v>137</v>
      </c>
      <c r="BM200" s="199" t="s">
        <v>1201</v>
      </c>
    </row>
    <row r="201" spans="1:65" s="2" customFormat="1" ht="24.2" customHeight="1">
      <c r="A201" s="34"/>
      <c r="B201" s="35"/>
      <c r="C201" s="187" t="s">
        <v>505</v>
      </c>
      <c r="D201" s="187" t="s">
        <v>133</v>
      </c>
      <c r="E201" s="188" t="s">
        <v>500</v>
      </c>
      <c r="F201" s="189" t="s">
        <v>1202</v>
      </c>
      <c r="G201" s="190" t="s">
        <v>220</v>
      </c>
      <c r="H201" s="224">
        <v>3</v>
      </c>
      <c r="I201" s="192">
        <v>177.29999999999998</v>
      </c>
      <c r="J201" s="193">
        <f t="shared" si="30"/>
        <v>531.9</v>
      </c>
      <c r="K201" s="194"/>
      <c r="L201" s="39"/>
      <c r="M201" s="195" t="s">
        <v>1</v>
      </c>
      <c r="N201" s="196" t="s">
        <v>39</v>
      </c>
      <c r="O201" s="71"/>
      <c r="P201" s="197">
        <f t="shared" si="31"/>
        <v>0</v>
      </c>
      <c r="Q201" s="197">
        <v>0</v>
      </c>
      <c r="R201" s="197">
        <f t="shared" si="32"/>
        <v>0</v>
      </c>
      <c r="S201" s="197">
        <v>0</v>
      </c>
      <c r="T201" s="198">
        <f t="shared" si="3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137</v>
      </c>
      <c r="AT201" s="199" t="s">
        <v>133</v>
      </c>
      <c r="AU201" s="199" t="s">
        <v>84</v>
      </c>
      <c r="AY201" s="17" t="s">
        <v>130</v>
      </c>
      <c r="BE201" s="200">
        <f t="shared" si="34"/>
        <v>531.9</v>
      </c>
      <c r="BF201" s="200">
        <f t="shared" si="35"/>
        <v>0</v>
      </c>
      <c r="BG201" s="200">
        <f t="shared" si="36"/>
        <v>0</v>
      </c>
      <c r="BH201" s="200">
        <f t="shared" si="37"/>
        <v>0</v>
      </c>
      <c r="BI201" s="200">
        <f t="shared" si="38"/>
        <v>0</v>
      </c>
      <c r="BJ201" s="17" t="s">
        <v>82</v>
      </c>
      <c r="BK201" s="200">
        <f t="shared" si="39"/>
        <v>531.9</v>
      </c>
      <c r="BL201" s="17" t="s">
        <v>137</v>
      </c>
      <c r="BM201" s="199" t="s">
        <v>1203</v>
      </c>
    </row>
    <row r="202" spans="2:63" s="12" customFormat="1" ht="25.9" customHeight="1">
      <c r="B202" s="171"/>
      <c r="C202" s="172"/>
      <c r="D202" s="173" t="s">
        <v>73</v>
      </c>
      <c r="E202" s="174" t="s">
        <v>239</v>
      </c>
      <c r="F202" s="174" t="s">
        <v>240</v>
      </c>
      <c r="G202" s="172"/>
      <c r="H202" s="172"/>
      <c r="I202" s="175"/>
      <c r="J202" s="176">
        <f>BK202</f>
        <v>22930.8</v>
      </c>
      <c r="K202" s="172"/>
      <c r="L202" s="177"/>
      <c r="M202" s="178"/>
      <c r="N202" s="179"/>
      <c r="O202" s="179"/>
      <c r="P202" s="180">
        <f>SUM(P203:P207)</f>
        <v>0</v>
      </c>
      <c r="Q202" s="179"/>
      <c r="R202" s="180">
        <f>SUM(R203:R207)</f>
        <v>0</v>
      </c>
      <c r="S202" s="179"/>
      <c r="T202" s="181">
        <f>SUM(T203:T207)</f>
        <v>0</v>
      </c>
      <c r="AR202" s="182" t="s">
        <v>146</v>
      </c>
      <c r="AT202" s="183" t="s">
        <v>73</v>
      </c>
      <c r="AU202" s="183" t="s">
        <v>74</v>
      </c>
      <c r="AY202" s="182" t="s">
        <v>130</v>
      </c>
      <c r="BK202" s="184">
        <f>SUM(BK203:BK207)</f>
        <v>22930.8</v>
      </c>
    </row>
    <row r="203" spans="1:65" s="2" customFormat="1" ht="16.5" customHeight="1">
      <c r="A203" s="34"/>
      <c r="B203" s="35"/>
      <c r="C203" s="187" t="s">
        <v>509</v>
      </c>
      <c r="D203" s="187" t="s">
        <v>133</v>
      </c>
      <c r="E203" s="188" t="s">
        <v>637</v>
      </c>
      <c r="F203" s="189" t="s">
        <v>1204</v>
      </c>
      <c r="G203" s="190" t="s">
        <v>186</v>
      </c>
      <c r="H203" s="191">
        <v>1</v>
      </c>
      <c r="I203" s="192">
        <v>2127.6</v>
      </c>
      <c r="J203" s="193">
        <f>ROUND(I203*H203,2)</f>
        <v>2127.6</v>
      </c>
      <c r="K203" s="194"/>
      <c r="L203" s="39"/>
      <c r="M203" s="195" t="s">
        <v>1</v>
      </c>
      <c r="N203" s="196" t="s">
        <v>39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244</v>
      </c>
      <c r="AT203" s="199" t="s">
        <v>133</v>
      </c>
      <c r="AU203" s="199" t="s">
        <v>82</v>
      </c>
      <c r="AY203" s="17" t="s">
        <v>130</v>
      </c>
      <c r="BE203" s="200">
        <f>IF(N203="základní",J203,0)</f>
        <v>2127.6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82</v>
      </c>
      <c r="BK203" s="200">
        <f>ROUND(I203*H203,2)</f>
        <v>2127.6</v>
      </c>
      <c r="BL203" s="17" t="s">
        <v>244</v>
      </c>
      <c r="BM203" s="199" t="s">
        <v>1205</v>
      </c>
    </row>
    <row r="204" spans="1:65" s="2" customFormat="1" ht="16.5" customHeight="1">
      <c r="A204" s="34"/>
      <c r="B204" s="35"/>
      <c r="C204" s="187" t="s">
        <v>513</v>
      </c>
      <c r="D204" s="187" t="s">
        <v>133</v>
      </c>
      <c r="E204" s="188" t="s">
        <v>641</v>
      </c>
      <c r="F204" s="189" t="s">
        <v>642</v>
      </c>
      <c r="G204" s="190" t="s">
        <v>643</v>
      </c>
      <c r="H204" s="191">
        <v>72</v>
      </c>
      <c r="I204" s="192">
        <v>177.29999999999998</v>
      </c>
      <c r="J204" s="193">
        <f>ROUND(I204*H204,2)</f>
        <v>12765.6</v>
      </c>
      <c r="K204" s="194"/>
      <c r="L204" s="39"/>
      <c r="M204" s="195" t="s">
        <v>1</v>
      </c>
      <c r="N204" s="196" t="s">
        <v>39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244</v>
      </c>
      <c r="AT204" s="199" t="s">
        <v>133</v>
      </c>
      <c r="AU204" s="199" t="s">
        <v>82</v>
      </c>
      <c r="AY204" s="17" t="s">
        <v>130</v>
      </c>
      <c r="BE204" s="200">
        <f>IF(N204="základní",J204,0)</f>
        <v>12765.6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82</v>
      </c>
      <c r="BK204" s="200">
        <f>ROUND(I204*H204,2)</f>
        <v>12765.6</v>
      </c>
      <c r="BL204" s="17" t="s">
        <v>244</v>
      </c>
      <c r="BM204" s="199" t="s">
        <v>1206</v>
      </c>
    </row>
    <row r="205" spans="1:65" s="2" customFormat="1" ht="16.5" customHeight="1">
      <c r="A205" s="34"/>
      <c r="B205" s="35"/>
      <c r="C205" s="187" t="s">
        <v>517</v>
      </c>
      <c r="D205" s="187" t="s">
        <v>133</v>
      </c>
      <c r="E205" s="188" t="s">
        <v>646</v>
      </c>
      <c r="F205" s="189" t="s">
        <v>647</v>
      </c>
      <c r="G205" s="190" t="s">
        <v>186</v>
      </c>
      <c r="H205" s="191">
        <v>1</v>
      </c>
      <c r="I205" s="192">
        <v>2955</v>
      </c>
      <c r="J205" s="193">
        <f>ROUND(I205*H205,2)</f>
        <v>2955</v>
      </c>
      <c r="K205" s="194"/>
      <c r="L205" s="39"/>
      <c r="M205" s="195" t="s">
        <v>1</v>
      </c>
      <c r="N205" s="196" t="s">
        <v>39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244</v>
      </c>
      <c r="AT205" s="199" t="s">
        <v>133</v>
      </c>
      <c r="AU205" s="199" t="s">
        <v>82</v>
      </c>
      <c r="AY205" s="17" t="s">
        <v>130</v>
      </c>
      <c r="BE205" s="200">
        <f>IF(N205="základní",J205,0)</f>
        <v>2955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82</v>
      </c>
      <c r="BK205" s="200">
        <f>ROUND(I205*H205,2)</f>
        <v>2955</v>
      </c>
      <c r="BL205" s="17" t="s">
        <v>244</v>
      </c>
      <c r="BM205" s="199" t="s">
        <v>1207</v>
      </c>
    </row>
    <row r="206" spans="1:65" s="2" customFormat="1" ht="21.75" customHeight="1">
      <c r="A206" s="34"/>
      <c r="B206" s="35"/>
      <c r="C206" s="187" t="s">
        <v>521</v>
      </c>
      <c r="D206" s="187" t="s">
        <v>133</v>
      </c>
      <c r="E206" s="188" t="s">
        <v>1043</v>
      </c>
      <c r="F206" s="189" t="s">
        <v>1208</v>
      </c>
      <c r="G206" s="190" t="s">
        <v>186</v>
      </c>
      <c r="H206" s="191">
        <v>1</v>
      </c>
      <c r="I206" s="192">
        <v>2127.6</v>
      </c>
      <c r="J206" s="193">
        <f>ROUND(I206*H206,2)</f>
        <v>2127.6</v>
      </c>
      <c r="K206" s="194"/>
      <c r="L206" s="39"/>
      <c r="M206" s="195" t="s">
        <v>1</v>
      </c>
      <c r="N206" s="196" t="s">
        <v>39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244</v>
      </c>
      <c r="AT206" s="199" t="s">
        <v>133</v>
      </c>
      <c r="AU206" s="199" t="s">
        <v>82</v>
      </c>
      <c r="AY206" s="17" t="s">
        <v>130</v>
      </c>
      <c r="BE206" s="200">
        <f>IF(N206="základní",J206,0)</f>
        <v>2127.6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82</v>
      </c>
      <c r="BK206" s="200">
        <f>ROUND(I206*H206,2)</f>
        <v>2127.6</v>
      </c>
      <c r="BL206" s="17" t="s">
        <v>244</v>
      </c>
      <c r="BM206" s="199" t="s">
        <v>1209</v>
      </c>
    </row>
    <row r="207" spans="1:65" s="2" customFormat="1" ht="24.2" customHeight="1">
      <c r="A207" s="34"/>
      <c r="B207" s="35"/>
      <c r="C207" s="187" t="s">
        <v>525</v>
      </c>
      <c r="D207" s="187" t="s">
        <v>133</v>
      </c>
      <c r="E207" s="188" t="s">
        <v>1210</v>
      </c>
      <c r="F207" s="189" t="s">
        <v>1211</v>
      </c>
      <c r="G207" s="190" t="s">
        <v>186</v>
      </c>
      <c r="H207" s="191">
        <v>1</v>
      </c>
      <c r="I207" s="192">
        <v>2955</v>
      </c>
      <c r="J207" s="193">
        <f>ROUND(I207*H207,2)</f>
        <v>2955</v>
      </c>
      <c r="K207" s="194"/>
      <c r="L207" s="39"/>
      <c r="M207" s="225" t="s">
        <v>1</v>
      </c>
      <c r="N207" s="226" t="s">
        <v>39</v>
      </c>
      <c r="O207" s="227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244</v>
      </c>
      <c r="AT207" s="199" t="s">
        <v>133</v>
      </c>
      <c r="AU207" s="199" t="s">
        <v>82</v>
      </c>
      <c r="AY207" s="17" t="s">
        <v>130</v>
      </c>
      <c r="BE207" s="200">
        <f>IF(N207="základní",J207,0)</f>
        <v>2955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82</v>
      </c>
      <c r="BK207" s="200">
        <f>ROUND(I207*H207,2)</f>
        <v>2955</v>
      </c>
      <c r="BL207" s="17" t="s">
        <v>244</v>
      </c>
      <c r="BM207" s="199" t="s">
        <v>1212</v>
      </c>
    </row>
    <row r="208" spans="1:31" s="2" customFormat="1" ht="6.95" customHeight="1">
      <c r="A208" s="34"/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39"/>
      <c r="M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</sheetData>
  <sheetProtection algorithmName="SHA-512" hashValue="FDE/aAZaW2UDl347YbubREp/rFKX18r0+WMEtpDxooNw5svyxi223GM9WqhCgNAhjpoEKRSHg76ysHZUAqw+Qg==" saltValue="c8XQwC6MXIiWItN3a3TJAvn+GkCQPRi5YqyqSMK3++vzlLtT3k0gksPACRIYQVVaUSAGzl/Qxd/2Dbq+7PRqVQ==" spinCount="100000" sheet="1" objects="1" scenarios="1" formatColumns="0" formatRows="0" autoFilter="0"/>
  <autoFilter ref="C122:K20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7"/>
  <sheetViews>
    <sheetView showGridLines="0" workbookViewId="0" topLeftCell="A116">
      <selection activeCell="V140" sqref="V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1213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ROUND(J123,2)</f>
        <v>371208.62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ROUND((SUM(BE123:BE226)),2)</f>
        <v>371208.62</v>
      </c>
      <c r="G33" s="34"/>
      <c r="H33" s="34"/>
      <c r="I33" s="124">
        <v>0.21</v>
      </c>
      <c r="J33" s="123">
        <f>ROUND(((SUM(BE123:BE226))*I33),2)</f>
        <v>77953.81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ROUND((SUM(BF123:BF226)),2)</f>
        <v>0</v>
      </c>
      <c r="G34" s="34"/>
      <c r="H34" s="34"/>
      <c r="I34" s="124">
        <v>0.15</v>
      </c>
      <c r="J34" s="123">
        <f>ROUND(((SUM(BF123:BF226))*I34),2)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ROUND((SUM(BG123:BG226)),2)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ROUND((SUM(BH123:BH226)),2)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ROUND((SUM(BI123:BI226)),2)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449162.43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05 - D 1.4.1 TECHNOLOGIE KOTELNY - ROZDĚLOVAČ 2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J123</f>
        <v>371208.62000000005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J124</f>
        <v>346150.22000000003</v>
      </c>
      <c r="K97" s="148"/>
      <c r="L97" s="152"/>
    </row>
    <row r="98" spans="2:12" s="10" customFormat="1" ht="19.9" customHeight="1">
      <c r="B98" s="153"/>
      <c r="C98" s="154"/>
      <c r="D98" s="155" t="s">
        <v>248</v>
      </c>
      <c r="E98" s="156"/>
      <c r="F98" s="156"/>
      <c r="G98" s="156"/>
      <c r="H98" s="156"/>
      <c r="I98" s="156"/>
      <c r="J98" s="157">
        <f>J125</f>
        <v>22461.36</v>
      </c>
      <c r="K98" s="154"/>
      <c r="L98" s="158"/>
    </row>
    <row r="99" spans="2:12" s="10" customFormat="1" ht="19.9" customHeight="1">
      <c r="B99" s="153"/>
      <c r="C99" s="154"/>
      <c r="D99" s="155" t="s">
        <v>250</v>
      </c>
      <c r="E99" s="156"/>
      <c r="F99" s="156"/>
      <c r="G99" s="156"/>
      <c r="H99" s="156"/>
      <c r="I99" s="156"/>
      <c r="J99" s="157">
        <f>J144</f>
        <v>33564.7</v>
      </c>
      <c r="K99" s="154"/>
      <c r="L99" s="158"/>
    </row>
    <row r="100" spans="2:12" s="10" customFormat="1" ht="19.9" customHeight="1">
      <c r="B100" s="153"/>
      <c r="C100" s="154"/>
      <c r="D100" s="155" t="s">
        <v>252</v>
      </c>
      <c r="E100" s="156"/>
      <c r="F100" s="156"/>
      <c r="G100" s="156"/>
      <c r="H100" s="156"/>
      <c r="I100" s="156"/>
      <c r="J100" s="157">
        <f>J153</f>
        <v>114540.42000000003</v>
      </c>
      <c r="K100" s="154"/>
      <c r="L100" s="158"/>
    </row>
    <row r="101" spans="2:12" s="10" customFormat="1" ht="19.9" customHeight="1">
      <c r="B101" s="153"/>
      <c r="C101" s="154"/>
      <c r="D101" s="155" t="s">
        <v>253</v>
      </c>
      <c r="E101" s="156"/>
      <c r="F101" s="156"/>
      <c r="G101" s="156"/>
      <c r="H101" s="156"/>
      <c r="I101" s="156"/>
      <c r="J101" s="157">
        <f>J166</f>
        <v>64218.06</v>
      </c>
      <c r="K101" s="154"/>
      <c r="L101" s="158"/>
    </row>
    <row r="102" spans="2:12" s="10" customFormat="1" ht="19.9" customHeight="1">
      <c r="B102" s="153"/>
      <c r="C102" s="154"/>
      <c r="D102" s="155" t="s">
        <v>254</v>
      </c>
      <c r="E102" s="156"/>
      <c r="F102" s="156"/>
      <c r="G102" s="156"/>
      <c r="H102" s="156"/>
      <c r="I102" s="156"/>
      <c r="J102" s="157">
        <f>J184</f>
        <v>111365.68000000001</v>
      </c>
      <c r="K102" s="154"/>
      <c r="L102" s="158"/>
    </row>
    <row r="103" spans="2:12" s="9" customFormat="1" ht="24.95" customHeight="1">
      <c r="B103" s="147"/>
      <c r="C103" s="148"/>
      <c r="D103" s="149" t="s">
        <v>114</v>
      </c>
      <c r="E103" s="150"/>
      <c r="F103" s="150"/>
      <c r="G103" s="150"/>
      <c r="H103" s="150"/>
      <c r="I103" s="150"/>
      <c r="J103" s="151">
        <f>J221</f>
        <v>25058.4</v>
      </c>
      <c r="K103" s="148"/>
      <c r="L103" s="152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115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93" t="str">
        <f>E7</f>
        <v>kotelna_u2</v>
      </c>
      <c r="F113" s="294"/>
      <c r="G113" s="294"/>
      <c r="H113" s="294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104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2" t="str">
        <f>E9</f>
        <v>05 - D 1.4.1 TECHNOLOGIE KOTELNY - ROZDĚLOVAČ 2</v>
      </c>
      <c r="F115" s="292"/>
      <c r="G115" s="292"/>
      <c r="H115" s="29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21. 4. 2022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30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32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116</v>
      </c>
      <c r="D122" s="162" t="s">
        <v>59</v>
      </c>
      <c r="E122" s="162" t="s">
        <v>55</v>
      </c>
      <c r="F122" s="162" t="s">
        <v>56</v>
      </c>
      <c r="G122" s="162" t="s">
        <v>117</v>
      </c>
      <c r="H122" s="162" t="s">
        <v>118</v>
      </c>
      <c r="I122" s="162" t="s">
        <v>119</v>
      </c>
      <c r="J122" s="163" t="s">
        <v>108</v>
      </c>
      <c r="K122" s="164" t="s">
        <v>120</v>
      </c>
      <c r="L122" s="165"/>
      <c r="M122" s="75" t="s">
        <v>1</v>
      </c>
      <c r="N122" s="76" t="s">
        <v>38</v>
      </c>
      <c r="O122" s="76" t="s">
        <v>121</v>
      </c>
      <c r="P122" s="76" t="s">
        <v>122</v>
      </c>
      <c r="Q122" s="76" t="s">
        <v>123</v>
      </c>
      <c r="R122" s="76" t="s">
        <v>124</v>
      </c>
      <c r="S122" s="76" t="s">
        <v>125</v>
      </c>
      <c r="T122" s="77" t="s">
        <v>126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127</v>
      </c>
      <c r="D123" s="36"/>
      <c r="E123" s="36"/>
      <c r="F123" s="36"/>
      <c r="G123" s="36"/>
      <c r="H123" s="36"/>
      <c r="I123" s="36"/>
      <c r="J123" s="166">
        <f>BK123</f>
        <v>371208.62000000005</v>
      </c>
      <c r="K123" s="36"/>
      <c r="L123" s="39"/>
      <c r="M123" s="78"/>
      <c r="N123" s="167"/>
      <c r="O123" s="79"/>
      <c r="P123" s="168">
        <f>P124+P221</f>
        <v>0</v>
      </c>
      <c r="Q123" s="79"/>
      <c r="R123" s="168">
        <f>R124+R221</f>
        <v>0.7102307999999999</v>
      </c>
      <c r="S123" s="79"/>
      <c r="T123" s="169">
        <f>T124+T221</f>
        <v>4.426880000000001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110</v>
      </c>
      <c r="BK123" s="170">
        <f>BK124+BK221</f>
        <v>371208.62000000005</v>
      </c>
    </row>
    <row r="124" spans="2:63" s="12" customFormat="1" ht="25.9" customHeight="1">
      <c r="B124" s="171"/>
      <c r="C124" s="172"/>
      <c r="D124" s="173" t="s">
        <v>73</v>
      </c>
      <c r="E124" s="174" t="s">
        <v>128</v>
      </c>
      <c r="F124" s="174" t="s">
        <v>129</v>
      </c>
      <c r="G124" s="172"/>
      <c r="H124" s="172"/>
      <c r="I124" s="175"/>
      <c r="J124" s="176">
        <f>BK124</f>
        <v>346150.22000000003</v>
      </c>
      <c r="K124" s="172"/>
      <c r="L124" s="177"/>
      <c r="M124" s="178"/>
      <c r="N124" s="179"/>
      <c r="O124" s="179"/>
      <c r="P124" s="180">
        <f>P125+P144+P153+P166+P184</f>
        <v>0</v>
      </c>
      <c r="Q124" s="179"/>
      <c r="R124" s="180">
        <f>R125+R144+R153+R166+R184</f>
        <v>0.7102307999999999</v>
      </c>
      <c r="S124" s="179"/>
      <c r="T124" s="181">
        <f>T125+T144+T153+T166+T184</f>
        <v>4.426880000000001</v>
      </c>
      <c r="AR124" s="182" t="s">
        <v>84</v>
      </c>
      <c r="AT124" s="183" t="s">
        <v>73</v>
      </c>
      <c r="AU124" s="183" t="s">
        <v>74</v>
      </c>
      <c r="AY124" s="182" t="s">
        <v>130</v>
      </c>
      <c r="BK124" s="184">
        <f>BK125+BK144+BK153+BK166+BK184</f>
        <v>346150.22000000003</v>
      </c>
    </row>
    <row r="125" spans="2:63" s="12" customFormat="1" ht="22.9" customHeight="1">
      <c r="B125" s="171"/>
      <c r="C125" s="172"/>
      <c r="D125" s="173" t="s">
        <v>73</v>
      </c>
      <c r="E125" s="185" t="s">
        <v>258</v>
      </c>
      <c r="F125" s="185" t="s">
        <v>259</v>
      </c>
      <c r="G125" s="172"/>
      <c r="H125" s="172"/>
      <c r="I125" s="175"/>
      <c r="J125" s="186">
        <f>BK125</f>
        <v>22461.36</v>
      </c>
      <c r="K125" s="172"/>
      <c r="L125" s="177"/>
      <c r="M125" s="178"/>
      <c r="N125" s="179"/>
      <c r="O125" s="179"/>
      <c r="P125" s="180">
        <f>SUM(P126:P143)</f>
        <v>0</v>
      </c>
      <c r="Q125" s="179"/>
      <c r="R125" s="180">
        <f>SUM(R126:R143)</f>
        <v>0.0716808</v>
      </c>
      <c r="S125" s="179"/>
      <c r="T125" s="181">
        <f>SUM(T126:T143)</f>
        <v>0</v>
      </c>
      <c r="AR125" s="182" t="s">
        <v>84</v>
      </c>
      <c r="AT125" s="183" t="s">
        <v>73</v>
      </c>
      <c r="AU125" s="183" t="s">
        <v>82</v>
      </c>
      <c r="AY125" s="182" t="s">
        <v>130</v>
      </c>
      <c r="BK125" s="184">
        <f>SUM(BK126:BK143)</f>
        <v>22461.36</v>
      </c>
    </row>
    <row r="126" spans="1:65" s="2" customFormat="1" ht="33" customHeight="1">
      <c r="A126" s="34"/>
      <c r="B126" s="35"/>
      <c r="C126" s="187" t="s">
        <v>82</v>
      </c>
      <c r="D126" s="187" t="s">
        <v>133</v>
      </c>
      <c r="E126" s="188" t="s">
        <v>260</v>
      </c>
      <c r="F126" s="189" t="s">
        <v>261</v>
      </c>
      <c r="G126" s="190" t="s">
        <v>136</v>
      </c>
      <c r="H126" s="191">
        <v>82</v>
      </c>
      <c r="I126" s="192">
        <v>65.00999999999999</v>
      </c>
      <c r="J126" s="193">
        <f>ROUND(I126*H126,2)</f>
        <v>5330.82</v>
      </c>
      <c r="K126" s="194"/>
      <c r="L126" s="39"/>
      <c r="M126" s="195" t="s">
        <v>1</v>
      </c>
      <c r="N126" s="196" t="s">
        <v>39</v>
      </c>
      <c r="O126" s="71"/>
      <c r="P126" s="197">
        <f>O126*H126</f>
        <v>0</v>
      </c>
      <c r="Q126" s="197">
        <v>0.00029</v>
      </c>
      <c r="R126" s="197">
        <f>Q126*H126</f>
        <v>0.02378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137</v>
      </c>
      <c r="AT126" s="199" t="s">
        <v>133</v>
      </c>
      <c r="AU126" s="199" t="s">
        <v>84</v>
      </c>
      <c r="AY126" s="17" t="s">
        <v>130</v>
      </c>
      <c r="BE126" s="200">
        <f>IF(N126="základní",J126,0)</f>
        <v>5330.82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82</v>
      </c>
      <c r="BK126" s="200">
        <f>ROUND(I126*H126,2)</f>
        <v>5330.82</v>
      </c>
      <c r="BL126" s="17" t="s">
        <v>137</v>
      </c>
      <c r="BM126" s="199" t="s">
        <v>1214</v>
      </c>
    </row>
    <row r="127" spans="2:51" s="13" customFormat="1" ht="12">
      <c r="B127" s="201"/>
      <c r="C127" s="202"/>
      <c r="D127" s="203" t="s">
        <v>173</v>
      </c>
      <c r="E127" s="204" t="s">
        <v>1</v>
      </c>
      <c r="F127" s="205" t="s">
        <v>1215</v>
      </c>
      <c r="G127" s="202"/>
      <c r="H127" s="206">
        <v>60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173</v>
      </c>
      <c r="AU127" s="212" t="s">
        <v>84</v>
      </c>
      <c r="AV127" s="13" t="s">
        <v>84</v>
      </c>
      <c r="AW127" s="13" t="s">
        <v>31</v>
      </c>
      <c r="AX127" s="13" t="s">
        <v>74</v>
      </c>
      <c r="AY127" s="212" t="s">
        <v>130</v>
      </c>
    </row>
    <row r="128" spans="2:51" s="13" customFormat="1" ht="12">
      <c r="B128" s="201"/>
      <c r="C128" s="202"/>
      <c r="D128" s="203" t="s">
        <v>173</v>
      </c>
      <c r="E128" s="204" t="s">
        <v>1</v>
      </c>
      <c r="F128" s="205" t="s">
        <v>227</v>
      </c>
      <c r="G128" s="202"/>
      <c r="H128" s="206">
        <v>22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173</v>
      </c>
      <c r="AU128" s="212" t="s">
        <v>84</v>
      </c>
      <c r="AV128" s="13" t="s">
        <v>84</v>
      </c>
      <c r="AW128" s="13" t="s">
        <v>31</v>
      </c>
      <c r="AX128" s="13" t="s">
        <v>74</v>
      </c>
      <c r="AY128" s="212" t="s">
        <v>130</v>
      </c>
    </row>
    <row r="129" spans="2:51" s="15" customFormat="1" ht="12">
      <c r="B129" s="240"/>
      <c r="C129" s="241"/>
      <c r="D129" s="203" t="s">
        <v>173</v>
      </c>
      <c r="E129" s="242" t="s">
        <v>1</v>
      </c>
      <c r="F129" s="243" t="s">
        <v>717</v>
      </c>
      <c r="G129" s="241"/>
      <c r="H129" s="244">
        <v>82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173</v>
      </c>
      <c r="AU129" s="250" t="s">
        <v>84</v>
      </c>
      <c r="AV129" s="15" t="s">
        <v>146</v>
      </c>
      <c r="AW129" s="15" t="s">
        <v>31</v>
      </c>
      <c r="AX129" s="15" t="s">
        <v>82</v>
      </c>
      <c r="AY129" s="250" t="s">
        <v>130</v>
      </c>
    </row>
    <row r="130" spans="1:65" s="2" customFormat="1" ht="24.2" customHeight="1">
      <c r="A130" s="34"/>
      <c r="B130" s="35"/>
      <c r="C130" s="213" t="s">
        <v>84</v>
      </c>
      <c r="D130" s="213" t="s">
        <v>193</v>
      </c>
      <c r="E130" s="214" t="s">
        <v>264</v>
      </c>
      <c r="F130" s="215" t="s">
        <v>265</v>
      </c>
      <c r="G130" s="216" t="s">
        <v>136</v>
      </c>
      <c r="H130" s="217">
        <v>22.44</v>
      </c>
      <c r="I130" s="218">
        <v>101.652</v>
      </c>
      <c r="J130" s="219">
        <f>ROUND(I130*H130,2)</f>
        <v>2281.07</v>
      </c>
      <c r="K130" s="220"/>
      <c r="L130" s="221"/>
      <c r="M130" s="222" t="s">
        <v>1</v>
      </c>
      <c r="N130" s="223" t="s">
        <v>39</v>
      </c>
      <c r="O130" s="71"/>
      <c r="P130" s="197">
        <f>O130*H130</f>
        <v>0</v>
      </c>
      <c r="Q130" s="197">
        <v>0.00027</v>
      </c>
      <c r="R130" s="197">
        <f>Q130*H130</f>
        <v>0.0060588000000000005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196</v>
      </c>
      <c r="AT130" s="199" t="s">
        <v>193</v>
      </c>
      <c r="AU130" s="199" t="s">
        <v>84</v>
      </c>
      <c r="AY130" s="17" t="s">
        <v>130</v>
      </c>
      <c r="BE130" s="200">
        <f>IF(N130="základní",J130,0)</f>
        <v>2281.07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82</v>
      </c>
      <c r="BK130" s="200">
        <f>ROUND(I130*H130,2)</f>
        <v>2281.07</v>
      </c>
      <c r="BL130" s="17" t="s">
        <v>137</v>
      </c>
      <c r="BM130" s="199" t="s">
        <v>1216</v>
      </c>
    </row>
    <row r="131" spans="2:51" s="13" customFormat="1" ht="12">
      <c r="B131" s="201"/>
      <c r="C131" s="202"/>
      <c r="D131" s="203" t="s">
        <v>173</v>
      </c>
      <c r="E131" s="202"/>
      <c r="F131" s="205" t="s">
        <v>271</v>
      </c>
      <c r="G131" s="202"/>
      <c r="H131" s="206">
        <v>22.44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173</v>
      </c>
      <c r="AU131" s="212" t="s">
        <v>84</v>
      </c>
      <c r="AV131" s="13" t="s">
        <v>84</v>
      </c>
      <c r="AW131" s="13" t="s">
        <v>4</v>
      </c>
      <c r="AX131" s="13" t="s">
        <v>82</v>
      </c>
      <c r="AY131" s="212" t="s">
        <v>130</v>
      </c>
    </row>
    <row r="132" spans="1:65" s="2" customFormat="1" ht="24.2" customHeight="1">
      <c r="A132" s="34"/>
      <c r="B132" s="35"/>
      <c r="C132" s="213" t="s">
        <v>142</v>
      </c>
      <c r="D132" s="213" t="s">
        <v>193</v>
      </c>
      <c r="E132" s="214" t="s">
        <v>268</v>
      </c>
      <c r="F132" s="215" t="s">
        <v>269</v>
      </c>
      <c r="G132" s="216" t="s">
        <v>136</v>
      </c>
      <c r="H132" s="217">
        <v>10.2</v>
      </c>
      <c r="I132" s="218">
        <v>106.38</v>
      </c>
      <c r="J132" s="219">
        <f>ROUND(I132*H132,2)</f>
        <v>1085.08</v>
      </c>
      <c r="K132" s="220"/>
      <c r="L132" s="221"/>
      <c r="M132" s="222" t="s">
        <v>1</v>
      </c>
      <c r="N132" s="223" t="s">
        <v>39</v>
      </c>
      <c r="O132" s="71"/>
      <c r="P132" s="197">
        <f>O132*H132</f>
        <v>0</v>
      </c>
      <c r="Q132" s="197">
        <v>0.00029</v>
      </c>
      <c r="R132" s="197">
        <f>Q132*H132</f>
        <v>0.0029579999999999997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196</v>
      </c>
      <c r="AT132" s="199" t="s">
        <v>193</v>
      </c>
      <c r="AU132" s="199" t="s">
        <v>84</v>
      </c>
      <c r="AY132" s="17" t="s">
        <v>130</v>
      </c>
      <c r="BE132" s="200">
        <f>IF(N132="základní",J132,0)</f>
        <v>1085.08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82</v>
      </c>
      <c r="BK132" s="200">
        <f>ROUND(I132*H132,2)</f>
        <v>1085.08</v>
      </c>
      <c r="BL132" s="17" t="s">
        <v>137</v>
      </c>
      <c r="BM132" s="199" t="s">
        <v>1217</v>
      </c>
    </row>
    <row r="133" spans="2:51" s="13" customFormat="1" ht="12">
      <c r="B133" s="201"/>
      <c r="C133" s="202"/>
      <c r="D133" s="203" t="s">
        <v>173</v>
      </c>
      <c r="E133" s="202"/>
      <c r="F133" s="205" t="s">
        <v>1218</v>
      </c>
      <c r="G133" s="202"/>
      <c r="H133" s="206">
        <v>10.2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173</v>
      </c>
      <c r="AU133" s="212" t="s">
        <v>84</v>
      </c>
      <c r="AV133" s="13" t="s">
        <v>84</v>
      </c>
      <c r="AW133" s="13" t="s">
        <v>4</v>
      </c>
      <c r="AX133" s="13" t="s">
        <v>82</v>
      </c>
      <c r="AY133" s="212" t="s">
        <v>130</v>
      </c>
    </row>
    <row r="134" spans="1:65" s="2" customFormat="1" ht="24.2" customHeight="1">
      <c r="A134" s="34"/>
      <c r="B134" s="35"/>
      <c r="C134" s="213" t="s">
        <v>146</v>
      </c>
      <c r="D134" s="213" t="s">
        <v>193</v>
      </c>
      <c r="E134" s="214" t="s">
        <v>1052</v>
      </c>
      <c r="F134" s="215" t="s">
        <v>1053</v>
      </c>
      <c r="G134" s="216" t="s">
        <v>136</v>
      </c>
      <c r="H134" s="217">
        <v>20.4</v>
      </c>
      <c r="I134" s="218">
        <v>115.836</v>
      </c>
      <c r="J134" s="219">
        <f>ROUND(I134*H134,2)</f>
        <v>2363.05</v>
      </c>
      <c r="K134" s="220"/>
      <c r="L134" s="221"/>
      <c r="M134" s="222" t="s">
        <v>1</v>
      </c>
      <c r="N134" s="223" t="s">
        <v>39</v>
      </c>
      <c r="O134" s="71"/>
      <c r="P134" s="197">
        <f>O134*H134</f>
        <v>0</v>
      </c>
      <c r="Q134" s="197">
        <v>0.00032</v>
      </c>
      <c r="R134" s="197">
        <f>Q134*H134</f>
        <v>0.006528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196</v>
      </c>
      <c r="AT134" s="199" t="s">
        <v>193</v>
      </c>
      <c r="AU134" s="199" t="s">
        <v>84</v>
      </c>
      <c r="AY134" s="17" t="s">
        <v>130</v>
      </c>
      <c r="BE134" s="200">
        <f>IF(N134="základní",J134,0)</f>
        <v>2363.05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82</v>
      </c>
      <c r="BK134" s="200">
        <f>ROUND(I134*H134,2)</f>
        <v>2363.05</v>
      </c>
      <c r="BL134" s="17" t="s">
        <v>137</v>
      </c>
      <c r="BM134" s="199" t="s">
        <v>1219</v>
      </c>
    </row>
    <row r="135" spans="2:51" s="13" customFormat="1" ht="12">
      <c r="B135" s="201"/>
      <c r="C135" s="202"/>
      <c r="D135" s="203" t="s">
        <v>173</v>
      </c>
      <c r="E135" s="202"/>
      <c r="F135" s="205" t="s">
        <v>1220</v>
      </c>
      <c r="G135" s="202"/>
      <c r="H135" s="206">
        <v>20.4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173</v>
      </c>
      <c r="AU135" s="212" t="s">
        <v>84</v>
      </c>
      <c r="AV135" s="13" t="s">
        <v>84</v>
      </c>
      <c r="AW135" s="13" t="s">
        <v>4</v>
      </c>
      <c r="AX135" s="13" t="s">
        <v>82</v>
      </c>
      <c r="AY135" s="212" t="s">
        <v>130</v>
      </c>
    </row>
    <row r="136" spans="1:65" s="2" customFormat="1" ht="24.2" customHeight="1">
      <c r="A136" s="34"/>
      <c r="B136" s="35"/>
      <c r="C136" s="213" t="s">
        <v>150</v>
      </c>
      <c r="D136" s="213" t="s">
        <v>193</v>
      </c>
      <c r="E136" s="214" t="s">
        <v>1221</v>
      </c>
      <c r="F136" s="215" t="s">
        <v>1222</v>
      </c>
      <c r="G136" s="216" t="s">
        <v>136</v>
      </c>
      <c r="H136" s="217">
        <v>10.2</v>
      </c>
      <c r="I136" s="218">
        <v>169.02599999999998</v>
      </c>
      <c r="J136" s="219">
        <f>ROUND(I136*H136,2)</f>
        <v>1724.07</v>
      </c>
      <c r="K136" s="220"/>
      <c r="L136" s="221"/>
      <c r="M136" s="222" t="s">
        <v>1</v>
      </c>
      <c r="N136" s="223" t="s">
        <v>39</v>
      </c>
      <c r="O136" s="71"/>
      <c r="P136" s="197">
        <f>O136*H136</f>
        <v>0</v>
      </c>
      <c r="Q136" s="197">
        <v>0.00037</v>
      </c>
      <c r="R136" s="197">
        <f>Q136*H136</f>
        <v>0.0037739999999999996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196</v>
      </c>
      <c r="AT136" s="199" t="s">
        <v>193</v>
      </c>
      <c r="AU136" s="199" t="s">
        <v>84</v>
      </c>
      <c r="AY136" s="17" t="s">
        <v>130</v>
      </c>
      <c r="BE136" s="200">
        <f>IF(N136="základní",J136,0)</f>
        <v>1724.07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82</v>
      </c>
      <c r="BK136" s="200">
        <f>ROUND(I136*H136,2)</f>
        <v>1724.07</v>
      </c>
      <c r="BL136" s="17" t="s">
        <v>137</v>
      </c>
      <c r="BM136" s="199" t="s">
        <v>1223</v>
      </c>
    </row>
    <row r="137" spans="2:51" s="13" customFormat="1" ht="12">
      <c r="B137" s="201"/>
      <c r="C137" s="202"/>
      <c r="D137" s="203" t="s">
        <v>173</v>
      </c>
      <c r="E137" s="202"/>
      <c r="F137" s="205" t="s">
        <v>1218</v>
      </c>
      <c r="G137" s="202"/>
      <c r="H137" s="206">
        <v>10.2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173</v>
      </c>
      <c r="AU137" s="212" t="s">
        <v>84</v>
      </c>
      <c r="AV137" s="13" t="s">
        <v>84</v>
      </c>
      <c r="AW137" s="13" t="s">
        <v>4</v>
      </c>
      <c r="AX137" s="13" t="s">
        <v>82</v>
      </c>
      <c r="AY137" s="212" t="s">
        <v>130</v>
      </c>
    </row>
    <row r="138" spans="1:65" s="2" customFormat="1" ht="24.2" customHeight="1">
      <c r="A138" s="34"/>
      <c r="B138" s="35"/>
      <c r="C138" s="213" t="s">
        <v>155</v>
      </c>
      <c r="D138" s="213" t="s">
        <v>193</v>
      </c>
      <c r="E138" s="214" t="s">
        <v>1056</v>
      </c>
      <c r="F138" s="215" t="s">
        <v>1057</v>
      </c>
      <c r="G138" s="216" t="s">
        <v>136</v>
      </c>
      <c r="H138" s="217">
        <v>20.4</v>
      </c>
      <c r="I138" s="218">
        <v>186.756</v>
      </c>
      <c r="J138" s="219">
        <f>ROUND(I138*H138,2)</f>
        <v>3809.82</v>
      </c>
      <c r="K138" s="220"/>
      <c r="L138" s="221"/>
      <c r="M138" s="222" t="s">
        <v>1</v>
      </c>
      <c r="N138" s="223" t="s">
        <v>39</v>
      </c>
      <c r="O138" s="71"/>
      <c r="P138" s="197">
        <f>O138*H138</f>
        <v>0</v>
      </c>
      <c r="Q138" s="197">
        <v>0.00045</v>
      </c>
      <c r="R138" s="197">
        <f>Q138*H138</f>
        <v>0.009179999999999999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196</v>
      </c>
      <c r="AT138" s="199" t="s">
        <v>193</v>
      </c>
      <c r="AU138" s="199" t="s">
        <v>84</v>
      </c>
      <c r="AY138" s="17" t="s">
        <v>130</v>
      </c>
      <c r="BE138" s="200">
        <f>IF(N138="základní",J138,0)</f>
        <v>3809.82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82</v>
      </c>
      <c r="BK138" s="200">
        <f>ROUND(I138*H138,2)</f>
        <v>3809.82</v>
      </c>
      <c r="BL138" s="17" t="s">
        <v>137</v>
      </c>
      <c r="BM138" s="199" t="s">
        <v>1224</v>
      </c>
    </row>
    <row r="139" spans="2:51" s="13" customFormat="1" ht="12">
      <c r="B139" s="201"/>
      <c r="C139" s="202"/>
      <c r="D139" s="203" t="s">
        <v>173</v>
      </c>
      <c r="E139" s="202"/>
      <c r="F139" s="205" t="s">
        <v>1220</v>
      </c>
      <c r="G139" s="202"/>
      <c r="H139" s="206">
        <v>20.4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173</v>
      </c>
      <c r="AU139" s="212" t="s">
        <v>84</v>
      </c>
      <c r="AV139" s="13" t="s">
        <v>84</v>
      </c>
      <c r="AW139" s="13" t="s">
        <v>4</v>
      </c>
      <c r="AX139" s="13" t="s">
        <v>82</v>
      </c>
      <c r="AY139" s="212" t="s">
        <v>130</v>
      </c>
    </row>
    <row r="140" spans="1:65" s="2" customFormat="1" ht="37.9" customHeight="1">
      <c r="A140" s="34"/>
      <c r="B140" s="35"/>
      <c r="C140" s="187" t="s">
        <v>160</v>
      </c>
      <c r="D140" s="187" t="s">
        <v>133</v>
      </c>
      <c r="E140" s="188" t="s">
        <v>272</v>
      </c>
      <c r="F140" s="189" t="s">
        <v>273</v>
      </c>
      <c r="G140" s="190" t="s">
        <v>136</v>
      </c>
      <c r="H140" s="191">
        <v>10</v>
      </c>
      <c r="I140" s="192">
        <v>82.74</v>
      </c>
      <c r="J140" s="193">
        <f>ROUND(I140*H140,2)</f>
        <v>827.4</v>
      </c>
      <c r="K140" s="194"/>
      <c r="L140" s="39"/>
      <c r="M140" s="195" t="s">
        <v>1</v>
      </c>
      <c r="N140" s="196" t="s">
        <v>39</v>
      </c>
      <c r="O140" s="71"/>
      <c r="P140" s="197">
        <f>O140*H140</f>
        <v>0</v>
      </c>
      <c r="Q140" s="197">
        <v>0.0004</v>
      </c>
      <c r="R140" s="197">
        <f>Q140*H140</f>
        <v>0.004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137</v>
      </c>
      <c r="AT140" s="199" t="s">
        <v>133</v>
      </c>
      <c r="AU140" s="199" t="s">
        <v>84</v>
      </c>
      <c r="AY140" s="17" t="s">
        <v>130</v>
      </c>
      <c r="BE140" s="200">
        <f>IF(N140="základní",J140,0)</f>
        <v>827.4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82</v>
      </c>
      <c r="BK140" s="200">
        <f>ROUND(I140*H140,2)</f>
        <v>827.4</v>
      </c>
      <c r="BL140" s="17" t="s">
        <v>137</v>
      </c>
      <c r="BM140" s="199" t="s">
        <v>1225</v>
      </c>
    </row>
    <row r="141" spans="1:65" s="2" customFormat="1" ht="24.2" customHeight="1">
      <c r="A141" s="34"/>
      <c r="B141" s="35"/>
      <c r="C141" s="213" t="s">
        <v>165</v>
      </c>
      <c r="D141" s="213" t="s">
        <v>193</v>
      </c>
      <c r="E141" s="214" t="s">
        <v>280</v>
      </c>
      <c r="F141" s="215" t="s">
        <v>281</v>
      </c>
      <c r="G141" s="216" t="s">
        <v>136</v>
      </c>
      <c r="H141" s="217">
        <v>10.2</v>
      </c>
      <c r="I141" s="218">
        <v>378.24</v>
      </c>
      <c r="J141" s="219">
        <f>ROUND(I141*H141,2)</f>
        <v>3858.05</v>
      </c>
      <c r="K141" s="220"/>
      <c r="L141" s="221"/>
      <c r="M141" s="222" t="s">
        <v>1</v>
      </c>
      <c r="N141" s="223" t="s">
        <v>39</v>
      </c>
      <c r="O141" s="71"/>
      <c r="P141" s="197">
        <f>O141*H141</f>
        <v>0</v>
      </c>
      <c r="Q141" s="197">
        <v>0.00151</v>
      </c>
      <c r="R141" s="197">
        <f>Q141*H141</f>
        <v>0.015401999999999999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196</v>
      </c>
      <c r="AT141" s="199" t="s">
        <v>193</v>
      </c>
      <c r="AU141" s="199" t="s">
        <v>84</v>
      </c>
      <c r="AY141" s="17" t="s">
        <v>130</v>
      </c>
      <c r="BE141" s="200">
        <f>IF(N141="základní",J141,0)</f>
        <v>3858.05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3858.05</v>
      </c>
      <c r="BL141" s="17" t="s">
        <v>137</v>
      </c>
      <c r="BM141" s="199" t="s">
        <v>1226</v>
      </c>
    </row>
    <row r="142" spans="2:51" s="13" customFormat="1" ht="12">
      <c r="B142" s="201"/>
      <c r="C142" s="202"/>
      <c r="D142" s="203" t="s">
        <v>173</v>
      </c>
      <c r="E142" s="202"/>
      <c r="F142" s="205" t="s">
        <v>1218</v>
      </c>
      <c r="G142" s="202"/>
      <c r="H142" s="206">
        <v>10.2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173</v>
      </c>
      <c r="AU142" s="212" t="s">
        <v>84</v>
      </c>
      <c r="AV142" s="13" t="s">
        <v>84</v>
      </c>
      <c r="AW142" s="13" t="s">
        <v>4</v>
      </c>
      <c r="AX142" s="13" t="s">
        <v>82</v>
      </c>
      <c r="AY142" s="212" t="s">
        <v>130</v>
      </c>
    </row>
    <row r="143" spans="1:65" s="2" customFormat="1" ht="44.25" customHeight="1">
      <c r="A143" s="34"/>
      <c r="B143" s="35"/>
      <c r="C143" s="187" t="s">
        <v>169</v>
      </c>
      <c r="D143" s="187" t="s">
        <v>133</v>
      </c>
      <c r="E143" s="188" t="s">
        <v>288</v>
      </c>
      <c r="F143" s="189" t="s">
        <v>1227</v>
      </c>
      <c r="G143" s="190" t="s">
        <v>220</v>
      </c>
      <c r="H143" s="224">
        <v>1</v>
      </c>
      <c r="I143" s="192">
        <v>1182</v>
      </c>
      <c r="J143" s="193">
        <f>ROUND(I143*H143,2)</f>
        <v>1182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137</v>
      </c>
      <c r="AT143" s="199" t="s">
        <v>133</v>
      </c>
      <c r="AU143" s="199" t="s">
        <v>84</v>
      </c>
      <c r="AY143" s="17" t="s">
        <v>130</v>
      </c>
      <c r="BE143" s="200">
        <f>IF(N143="základní",J143,0)</f>
        <v>1182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1182</v>
      </c>
      <c r="BL143" s="17" t="s">
        <v>137</v>
      </c>
      <c r="BM143" s="199" t="s">
        <v>1228</v>
      </c>
    </row>
    <row r="144" spans="2:63" s="12" customFormat="1" ht="22.9" customHeight="1">
      <c r="B144" s="171"/>
      <c r="C144" s="172"/>
      <c r="D144" s="173" t="s">
        <v>73</v>
      </c>
      <c r="E144" s="185" t="s">
        <v>299</v>
      </c>
      <c r="F144" s="185" t="s">
        <v>300</v>
      </c>
      <c r="G144" s="172"/>
      <c r="H144" s="172"/>
      <c r="I144" s="175"/>
      <c r="J144" s="186">
        <f>BK144</f>
        <v>33564.7</v>
      </c>
      <c r="K144" s="172"/>
      <c r="L144" s="177"/>
      <c r="M144" s="178"/>
      <c r="N144" s="179"/>
      <c r="O144" s="179"/>
      <c r="P144" s="180">
        <f>SUM(P145:P152)</f>
        <v>0</v>
      </c>
      <c r="Q144" s="179"/>
      <c r="R144" s="180">
        <f>SUM(R145:R152)</f>
        <v>0.0056</v>
      </c>
      <c r="S144" s="179"/>
      <c r="T144" s="181">
        <f>SUM(T145:T152)</f>
        <v>4.426880000000001</v>
      </c>
      <c r="AR144" s="182" t="s">
        <v>84</v>
      </c>
      <c r="AT144" s="183" t="s">
        <v>73</v>
      </c>
      <c r="AU144" s="183" t="s">
        <v>82</v>
      </c>
      <c r="AY144" s="182" t="s">
        <v>130</v>
      </c>
      <c r="BK144" s="184">
        <f>SUM(BK145:BK152)</f>
        <v>33564.7</v>
      </c>
    </row>
    <row r="145" spans="1:65" s="2" customFormat="1" ht="24.2" customHeight="1">
      <c r="A145" s="34"/>
      <c r="B145" s="35"/>
      <c r="C145" s="187" t="s">
        <v>175</v>
      </c>
      <c r="D145" s="187" t="s">
        <v>133</v>
      </c>
      <c r="E145" s="188" t="s">
        <v>1064</v>
      </c>
      <c r="F145" s="189" t="s">
        <v>1065</v>
      </c>
      <c r="G145" s="190" t="s">
        <v>136</v>
      </c>
      <c r="H145" s="191">
        <v>6</v>
      </c>
      <c r="I145" s="192">
        <v>236.39999999999998</v>
      </c>
      <c r="J145" s="193">
        <f>ROUND(I145*H145,2)</f>
        <v>1418.4</v>
      </c>
      <c r="K145" s="194"/>
      <c r="L145" s="39"/>
      <c r="M145" s="195" t="s">
        <v>1</v>
      </c>
      <c r="N145" s="196" t="s">
        <v>39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0.20748</v>
      </c>
      <c r="T145" s="198">
        <f>S145*H145</f>
        <v>1.24488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137</v>
      </c>
      <c r="AT145" s="199" t="s">
        <v>133</v>
      </c>
      <c r="AU145" s="199" t="s">
        <v>84</v>
      </c>
      <c r="AY145" s="17" t="s">
        <v>130</v>
      </c>
      <c r="BE145" s="200">
        <f>IF(N145="základní",J145,0)</f>
        <v>1418.4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82</v>
      </c>
      <c r="BK145" s="200">
        <f>ROUND(I145*H145,2)</f>
        <v>1418.4</v>
      </c>
      <c r="BL145" s="17" t="s">
        <v>137</v>
      </c>
      <c r="BM145" s="199" t="s">
        <v>1229</v>
      </c>
    </row>
    <row r="146" spans="2:51" s="13" customFormat="1" ht="12">
      <c r="B146" s="201"/>
      <c r="C146" s="202"/>
      <c r="D146" s="203" t="s">
        <v>173</v>
      </c>
      <c r="E146" s="204" t="s">
        <v>1</v>
      </c>
      <c r="F146" s="205" t="s">
        <v>1067</v>
      </c>
      <c r="G146" s="202"/>
      <c r="H146" s="206">
        <v>6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173</v>
      </c>
      <c r="AU146" s="212" t="s">
        <v>84</v>
      </c>
      <c r="AV146" s="13" t="s">
        <v>84</v>
      </c>
      <c r="AW146" s="13" t="s">
        <v>31</v>
      </c>
      <c r="AX146" s="13" t="s">
        <v>82</v>
      </c>
      <c r="AY146" s="212" t="s">
        <v>130</v>
      </c>
    </row>
    <row r="147" spans="1:65" s="2" customFormat="1" ht="24.2" customHeight="1">
      <c r="A147" s="34"/>
      <c r="B147" s="35"/>
      <c r="C147" s="187" t="s">
        <v>179</v>
      </c>
      <c r="D147" s="187" t="s">
        <v>133</v>
      </c>
      <c r="E147" s="188" t="s">
        <v>1068</v>
      </c>
      <c r="F147" s="189" t="s">
        <v>1069</v>
      </c>
      <c r="G147" s="190" t="s">
        <v>211</v>
      </c>
      <c r="H147" s="191">
        <v>1.245</v>
      </c>
      <c r="I147" s="192">
        <v>1773</v>
      </c>
      <c r="J147" s="193">
        <f aca="true" t="shared" si="0" ref="J147:J152">ROUND(I147*H147,2)</f>
        <v>2207.39</v>
      </c>
      <c r="K147" s="194"/>
      <c r="L147" s="39"/>
      <c r="M147" s="195" t="s">
        <v>1</v>
      </c>
      <c r="N147" s="196" t="s">
        <v>39</v>
      </c>
      <c r="O147" s="71"/>
      <c r="P147" s="197">
        <f aca="true" t="shared" si="1" ref="P147:P152">O147*H147</f>
        <v>0</v>
      </c>
      <c r="Q147" s="197">
        <v>0</v>
      </c>
      <c r="R147" s="197">
        <f aca="true" t="shared" si="2" ref="R147:R152">Q147*H147</f>
        <v>0</v>
      </c>
      <c r="S147" s="197">
        <v>0</v>
      </c>
      <c r="T147" s="198">
        <f aca="true" t="shared" si="3" ref="T147:T152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137</v>
      </c>
      <c r="AT147" s="199" t="s">
        <v>133</v>
      </c>
      <c r="AU147" s="199" t="s">
        <v>84</v>
      </c>
      <c r="AY147" s="17" t="s">
        <v>130</v>
      </c>
      <c r="BE147" s="200">
        <f aca="true" t="shared" si="4" ref="BE147:BE152">IF(N147="základní",J147,0)</f>
        <v>2207.39</v>
      </c>
      <c r="BF147" s="200">
        <f aca="true" t="shared" si="5" ref="BF147:BF152">IF(N147="snížená",J147,0)</f>
        <v>0</v>
      </c>
      <c r="BG147" s="200">
        <f aca="true" t="shared" si="6" ref="BG147:BG152">IF(N147="zákl. přenesená",J147,0)</f>
        <v>0</v>
      </c>
      <c r="BH147" s="200">
        <f aca="true" t="shared" si="7" ref="BH147:BH152">IF(N147="sníž. přenesená",J147,0)</f>
        <v>0</v>
      </c>
      <c r="BI147" s="200">
        <f aca="true" t="shared" si="8" ref="BI147:BI152">IF(N147="nulová",J147,0)</f>
        <v>0</v>
      </c>
      <c r="BJ147" s="17" t="s">
        <v>82</v>
      </c>
      <c r="BK147" s="200">
        <f aca="true" t="shared" si="9" ref="BK147:BK152">ROUND(I147*H147,2)</f>
        <v>2207.39</v>
      </c>
      <c r="BL147" s="17" t="s">
        <v>137</v>
      </c>
      <c r="BM147" s="199" t="s">
        <v>1230</v>
      </c>
    </row>
    <row r="148" spans="1:65" s="2" customFormat="1" ht="24.2" customHeight="1">
      <c r="A148" s="34"/>
      <c r="B148" s="35"/>
      <c r="C148" s="187" t="s">
        <v>183</v>
      </c>
      <c r="D148" s="187" t="s">
        <v>133</v>
      </c>
      <c r="E148" s="188" t="s">
        <v>313</v>
      </c>
      <c r="F148" s="189" t="s">
        <v>1071</v>
      </c>
      <c r="G148" s="190" t="s">
        <v>136</v>
      </c>
      <c r="H148" s="191">
        <v>50</v>
      </c>
      <c r="I148" s="192">
        <v>115.836</v>
      </c>
      <c r="J148" s="193">
        <f t="shared" si="0"/>
        <v>5791.8</v>
      </c>
      <c r="K148" s="194"/>
      <c r="L148" s="39"/>
      <c r="M148" s="195" t="s">
        <v>1</v>
      </c>
      <c r="N148" s="196" t="s">
        <v>39</v>
      </c>
      <c r="O148" s="71"/>
      <c r="P148" s="197">
        <f t="shared" si="1"/>
        <v>0</v>
      </c>
      <c r="Q148" s="197">
        <v>0.0001</v>
      </c>
      <c r="R148" s="197">
        <f t="shared" si="2"/>
        <v>0.005</v>
      </c>
      <c r="S148" s="197">
        <v>0.01384</v>
      </c>
      <c r="T148" s="198">
        <f t="shared" si="3"/>
        <v>0.692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137</v>
      </c>
      <c r="AT148" s="199" t="s">
        <v>133</v>
      </c>
      <c r="AU148" s="199" t="s">
        <v>84</v>
      </c>
      <c r="AY148" s="17" t="s">
        <v>130</v>
      </c>
      <c r="BE148" s="200">
        <f t="shared" si="4"/>
        <v>5791.8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82</v>
      </c>
      <c r="BK148" s="200">
        <f t="shared" si="9"/>
        <v>5791.8</v>
      </c>
      <c r="BL148" s="17" t="s">
        <v>137</v>
      </c>
      <c r="BM148" s="199" t="s">
        <v>1231</v>
      </c>
    </row>
    <row r="149" spans="1:65" s="2" customFormat="1" ht="24.2" customHeight="1">
      <c r="A149" s="34"/>
      <c r="B149" s="35"/>
      <c r="C149" s="187" t="s">
        <v>188</v>
      </c>
      <c r="D149" s="187" t="s">
        <v>133</v>
      </c>
      <c r="E149" s="188" t="s">
        <v>1073</v>
      </c>
      <c r="F149" s="189" t="s">
        <v>1074</v>
      </c>
      <c r="G149" s="190" t="s">
        <v>211</v>
      </c>
      <c r="H149" s="191">
        <v>0.692</v>
      </c>
      <c r="I149" s="192">
        <v>1560.24</v>
      </c>
      <c r="J149" s="193">
        <f t="shared" si="0"/>
        <v>1079.69</v>
      </c>
      <c r="K149" s="194"/>
      <c r="L149" s="39"/>
      <c r="M149" s="195" t="s">
        <v>1</v>
      </c>
      <c r="N149" s="196" t="s">
        <v>39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137</v>
      </c>
      <c r="AT149" s="199" t="s">
        <v>133</v>
      </c>
      <c r="AU149" s="199" t="s">
        <v>84</v>
      </c>
      <c r="AY149" s="17" t="s">
        <v>130</v>
      </c>
      <c r="BE149" s="200">
        <f t="shared" si="4"/>
        <v>1079.69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82</v>
      </c>
      <c r="BK149" s="200">
        <f t="shared" si="9"/>
        <v>1079.69</v>
      </c>
      <c r="BL149" s="17" t="s">
        <v>137</v>
      </c>
      <c r="BM149" s="199" t="s">
        <v>1232</v>
      </c>
    </row>
    <row r="150" spans="1:65" s="2" customFormat="1" ht="24.2" customHeight="1">
      <c r="A150" s="34"/>
      <c r="B150" s="35"/>
      <c r="C150" s="187" t="s">
        <v>192</v>
      </c>
      <c r="D150" s="187" t="s">
        <v>133</v>
      </c>
      <c r="E150" s="188" t="s">
        <v>319</v>
      </c>
      <c r="F150" s="189" t="s">
        <v>320</v>
      </c>
      <c r="G150" s="190" t="s">
        <v>163</v>
      </c>
      <c r="H150" s="191">
        <v>30</v>
      </c>
      <c r="I150" s="192">
        <v>577.9979999999999</v>
      </c>
      <c r="J150" s="193">
        <f t="shared" si="0"/>
        <v>17339.94</v>
      </c>
      <c r="K150" s="194"/>
      <c r="L150" s="39"/>
      <c r="M150" s="195" t="s">
        <v>1</v>
      </c>
      <c r="N150" s="196" t="s">
        <v>39</v>
      </c>
      <c r="O150" s="71"/>
      <c r="P150" s="197">
        <f t="shared" si="1"/>
        <v>0</v>
      </c>
      <c r="Q150" s="197">
        <v>2E-05</v>
      </c>
      <c r="R150" s="197">
        <f t="shared" si="2"/>
        <v>0.0006000000000000001</v>
      </c>
      <c r="S150" s="197">
        <v>0.083</v>
      </c>
      <c r="T150" s="198">
        <f t="shared" si="3"/>
        <v>2.49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137</v>
      </c>
      <c r="AT150" s="199" t="s">
        <v>133</v>
      </c>
      <c r="AU150" s="199" t="s">
        <v>84</v>
      </c>
      <c r="AY150" s="17" t="s">
        <v>130</v>
      </c>
      <c r="BE150" s="200">
        <f t="shared" si="4"/>
        <v>17339.94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82</v>
      </c>
      <c r="BK150" s="200">
        <f t="shared" si="9"/>
        <v>17339.94</v>
      </c>
      <c r="BL150" s="17" t="s">
        <v>137</v>
      </c>
      <c r="BM150" s="199" t="s">
        <v>1233</v>
      </c>
    </row>
    <row r="151" spans="1:65" s="2" customFormat="1" ht="24.2" customHeight="1">
      <c r="A151" s="34"/>
      <c r="B151" s="35"/>
      <c r="C151" s="187" t="s">
        <v>8</v>
      </c>
      <c r="D151" s="187" t="s">
        <v>133</v>
      </c>
      <c r="E151" s="188" t="s">
        <v>1077</v>
      </c>
      <c r="F151" s="189" t="s">
        <v>1078</v>
      </c>
      <c r="G151" s="190" t="s">
        <v>211</v>
      </c>
      <c r="H151" s="191">
        <v>2.49</v>
      </c>
      <c r="I151" s="192">
        <v>1113.444</v>
      </c>
      <c r="J151" s="193">
        <f t="shared" si="0"/>
        <v>2772.48</v>
      </c>
      <c r="K151" s="194"/>
      <c r="L151" s="39"/>
      <c r="M151" s="195" t="s">
        <v>1</v>
      </c>
      <c r="N151" s="196" t="s">
        <v>39</v>
      </c>
      <c r="O151" s="71"/>
      <c r="P151" s="197">
        <f t="shared" si="1"/>
        <v>0</v>
      </c>
      <c r="Q151" s="197">
        <v>0</v>
      </c>
      <c r="R151" s="197">
        <f t="shared" si="2"/>
        <v>0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137</v>
      </c>
      <c r="AT151" s="199" t="s">
        <v>133</v>
      </c>
      <c r="AU151" s="199" t="s">
        <v>84</v>
      </c>
      <c r="AY151" s="17" t="s">
        <v>130</v>
      </c>
      <c r="BE151" s="200">
        <f t="shared" si="4"/>
        <v>2772.48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82</v>
      </c>
      <c r="BK151" s="200">
        <f t="shared" si="9"/>
        <v>2772.48</v>
      </c>
      <c r="BL151" s="17" t="s">
        <v>137</v>
      </c>
      <c r="BM151" s="199" t="s">
        <v>1234</v>
      </c>
    </row>
    <row r="152" spans="1:65" s="2" customFormat="1" ht="16.5" customHeight="1">
      <c r="A152" s="34"/>
      <c r="B152" s="35"/>
      <c r="C152" s="187" t="s">
        <v>137</v>
      </c>
      <c r="D152" s="187" t="s">
        <v>133</v>
      </c>
      <c r="E152" s="188" t="s">
        <v>1080</v>
      </c>
      <c r="F152" s="189" t="s">
        <v>1081</v>
      </c>
      <c r="G152" s="190" t="s">
        <v>186</v>
      </c>
      <c r="H152" s="191">
        <v>1</v>
      </c>
      <c r="I152" s="192">
        <v>2955</v>
      </c>
      <c r="J152" s="193">
        <f t="shared" si="0"/>
        <v>2955</v>
      </c>
      <c r="K152" s="194"/>
      <c r="L152" s="39"/>
      <c r="M152" s="195" t="s">
        <v>1</v>
      </c>
      <c r="N152" s="196" t="s">
        <v>39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137</v>
      </c>
      <c r="AT152" s="199" t="s">
        <v>133</v>
      </c>
      <c r="AU152" s="199" t="s">
        <v>84</v>
      </c>
      <c r="AY152" s="17" t="s">
        <v>130</v>
      </c>
      <c r="BE152" s="200">
        <f t="shared" si="4"/>
        <v>2955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82</v>
      </c>
      <c r="BK152" s="200">
        <f t="shared" si="9"/>
        <v>2955</v>
      </c>
      <c r="BL152" s="17" t="s">
        <v>137</v>
      </c>
      <c r="BM152" s="199" t="s">
        <v>1235</v>
      </c>
    </row>
    <row r="153" spans="2:63" s="12" customFormat="1" ht="22.9" customHeight="1">
      <c r="B153" s="171"/>
      <c r="C153" s="172"/>
      <c r="D153" s="173" t="s">
        <v>73</v>
      </c>
      <c r="E153" s="185" t="s">
        <v>368</v>
      </c>
      <c r="F153" s="185" t="s">
        <v>369</v>
      </c>
      <c r="G153" s="172"/>
      <c r="H153" s="172"/>
      <c r="I153" s="175"/>
      <c r="J153" s="186">
        <f>BK153</f>
        <v>114540.42000000003</v>
      </c>
      <c r="K153" s="172"/>
      <c r="L153" s="177"/>
      <c r="M153" s="178"/>
      <c r="N153" s="179"/>
      <c r="O153" s="179"/>
      <c r="P153" s="180">
        <f>SUM(P154:P165)</f>
        <v>0</v>
      </c>
      <c r="Q153" s="179"/>
      <c r="R153" s="180">
        <f>SUM(R154:R165)</f>
        <v>0.06794</v>
      </c>
      <c r="S153" s="179"/>
      <c r="T153" s="181">
        <f>SUM(T154:T165)</f>
        <v>0</v>
      </c>
      <c r="AR153" s="182" t="s">
        <v>84</v>
      </c>
      <c r="AT153" s="183" t="s">
        <v>73</v>
      </c>
      <c r="AU153" s="183" t="s">
        <v>82</v>
      </c>
      <c r="AY153" s="182" t="s">
        <v>130</v>
      </c>
      <c r="BK153" s="184">
        <f>SUM(BK154:BK165)</f>
        <v>114540.42000000003</v>
      </c>
    </row>
    <row r="154" spans="1:65" s="2" customFormat="1" ht="16.5" customHeight="1">
      <c r="A154" s="34"/>
      <c r="B154" s="35"/>
      <c r="C154" s="187" t="s">
        <v>204</v>
      </c>
      <c r="D154" s="187" t="s">
        <v>133</v>
      </c>
      <c r="E154" s="188" t="s">
        <v>1083</v>
      </c>
      <c r="F154" s="189" t="s">
        <v>1084</v>
      </c>
      <c r="G154" s="190" t="s">
        <v>186</v>
      </c>
      <c r="H154" s="191">
        <v>1</v>
      </c>
      <c r="I154" s="192">
        <v>2127.6</v>
      </c>
      <c r="J154" s="193">
        <f aca="true" t="shared" si="10" ref="J154:J159">ROUND(I154*H154,2)</f>
        <v>2127.6</v>
      </c>
      <c r="K154" s="194"/>
      <c r="L154" s="39"/>
      <c r="M154" s="195" t="s">
        <v>1</v>
      </c>
      <c r="N154" s="196" t="s">
        <v>39</v>
      </c>
      <c r="O154" s="71"/>
      <c r="P154" s="197">
        <f aca="true" t="shared" si="11" ref="P154:P159">O154*H154</f>
        <v>0</v>
      </c>
      <c r="Q154" s="197">
        <v>0.06182</v>
      </c>
      <c r="R154" s="197">
        <f aca="true" t="shared" si="12" ref="R154:R159">Q154*H154</f>
        <v>0.06182</v>
      </c>
      <c r="S154" s="197">
        <v>0</v>
      </c>
      <c r="T154" s="198">
        <f aca="true" t="shared" si="13" ref="T154:T159"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137</v>
      </c>
      <c r="AT154" s="199" t="s">
        <v>133</v>
      </c>
      <c r="AU154" s="199" t="s">
        <v>84</v>
      </c>
      <c r="AY154" s="17" t="s">
        <v>130</v>
      </c>
      <c r="BE154" s="200">
        <f aca="true" t="shared" si="14" ref="BE154:BE159">IF(N154="základní",J154,0)</f>
        <v>2127.6</v>
      </c>
      <c r="BF154" s="200">
        <f aca="true" t="shared" si="15" ref="BF154:BF159">IF(N154="snížená",J154,0)</f>
        <v>0</v>
      </c>
      <c r="BG154" s="200">
        <f aca="true" t="shared" si="16" ref="BG154:BG159">IF(N154="zákl. přenesená",J154,0)</f>
        <v>0</v>
      </c>
      <c r="BH154" s="200">
        <f aca="true" t="shared" si="17" ref="BH154:BH159">IF(N154="sníž. přenesená",J154,0)</f>
        <v>0</v>
      </c>
      <c r="BI154" s="200">
        <f aca="true" t="shared" si="18" ref="BI154:BI159">IF(N154="nulová",J154,0)</f>
        <v>0</v>
      </c>
      <c r="BJ154" s="17" t="s">
        <v>82</v>
      </c>
      <c r="BK154" s="200">
        <f aca="true" t="shared" si="19" ref="BK154:BK159">ROUND(I154*H154,2)</f>
        <v>2127.6</v>
      </c>
      <c r="BL154" s="17" t="s">
        <v>137</v>
      </c>
      <c r="BM154" s="199" t="s">
        <v>1236</v>
      </c>
    </row>
    <row r="155" spans="1:65" s="2" customFormat="1" ht="37.9" customHeight="1">
      <c r="A155" s="34"/>
      <c r="B155" s="35"/>
      <c r="C155" s="213" t="s">
        <v>208</v>
      </c>
      <c r="D155" s="213" t="s">
        <v>193</v>
      </c>
      <c r="E155" s="214" t="s">
        <v>1237</v>
      </c>
      <c r="F155" s="215" t="s">
        <v>1238</v>
      </c>
      <c r="G155" s="216" t="s">
        <v>186</v>
      </c>
      <c r="H155" s="217">
        <v>1</v>
      </c>
      <c r="I155" s="218">
        <v>48504.44</v>
      </c>
      <c r="J155" s="219">
        <f t="shared" si="10"/>
        <v>48504.44</v>
      </c>
      <c r="K155" s="220"/>
      <c r="L155" s="221"/>
      <c r="M155" s="222" t="s">
        <v>1</v>
      </c>
      <c r="N155" s="223" t="s">
        <v>39</v>
      </c>
      <c r="O155" s="71"/>
      <c r="P155" s="197">
        <f t="shared" si="11"/>
        <v>0</v>
      </c>
      <c r="Q155" s="197">
        <v>0</v>
      </c>
      <c r="R155" s="197">
        <f t="shared" si="12"/>
        <v>0</v>
      </c>
      <c r="S155" s="197">
        <v>0</v>
      </c>
      <c r="T155" s="198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196</v>
      </c>
      <c r="AT155" s="199" t="s">
        <v>193</v>
      </c>
      <c r="AU155" s="199" t="s">
        <v>84</v>
      </c>
      <c r="AY155" s="17" t="s">
        <v>130</v>
      </c>
      <c r="BE155" s="200">
        <f t="shared" si="14"/>
        <v>48504.44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7" t="s">
        <v>82</v>
      </c>
      <c r="BK155" s="200">
        <f t="shared" si="19"/>
        <v>48504.44</v>
      </c>
      <c r="BL155" s="17" t="s">
        <v>137</v>
      </c>
      <c r="BM155" s="199" t="s">
        <v>1239</v>
      </c>
    </row>
    <row r="156" spans="1:65" s="2" customFormat="1" ht="24.2" customHeight="1">
      <c r="A156" s="34"/>
      <c r="B156" s="35"/>
      <c r="C156" s="187" t="s">
        <v>213</v>
      </c>
      <c r="D156" s="187" t="s">
        <v>133</v>
      </c>
      <c r="E156" s="188" t="s">
        <v>1089</v>
      </c>
      <c r="F156" s="189" t="s">
        <v>1090</v>
      </c>
      <c r="G156" s="190" t="s">
        <v>186</v>
      </c>
      <c r="H156" s="191">
        <v>2</v>
      </c>
      <c r="I156" s="192">
        <v>177.29999999999998</v>
      </c>
      <c r="J156" s="193">
        <f t="shared" si="10"/>
        <v>354.6</v>
      </c>
      <c r="K156" s="194"/>
      <c r="L156" s="39"/>
      <c r="M156" s="195" t="s">
        <v>1</v>
      </c>
      <c r="N156" s="196" t="s">
        <v>39</v>
      </c>
      <c r="O156" s="71"/>
      <c r="P156" s="197">
        <f t="shared" si="11"/>
        <v>0</v>
      </c>
      <c r="Q156" s="197">
        <v>0.00068</v>
      </c>
      <c r="R156" s="197">
        <f t="shared" si="12"/>
        <v>0.00136</v>
      </c>
      <c r="S156" s="197">
        <v>0</v>
      </c>
      <c r="T156" s="198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137</v>
      </c>
      <c r="AT156" s="199" t="s">
        <v>133</v>
      </c>
      <c r="AU156" s="199" t="s">
        <v>84</v>
      </c>
      <c r="AY156" s="17" t="s">
        <v>130</v>
      </c>
      <c r="BE156" s="200">
        <f t="shared" si="14"/>
        <v>354.6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7" t="s">
        <v>82</v>
      </c>
      <c r="BK156" s="200">
        <f t="shared" si="19"/>
        <v>354.6</v>
      </c>
      <c r="BL156" s="17" t="s">
        <v>137</v>
      </c>
      <c r="BM156" s="199" t="s">
        <v>1240</v>
      </c>
    </row>
    <row r="157" spans="1:65" s="2" customFormat="1" ht="55.5" customHeight="1">
      <c r="A157" s="34"/>
      <c r="B157" s="35"/>
      <c r="C157" s="213" t="s">
        <v>217</v>
      </c>
      <c r="D157" s="213" t="s">
        <v>193</v>
      </c>
      <c r="E157" s="214" t="s">
        <v>1241</v>
      </c>
      <c r="F157" s="215" t="s">
        <v>1242</v>
      </c>
      <c r="G157" s="216" t="s">
        <v>186</v>
      </c>
      <c r="H157" s="217">
        <v>1</v>
      </c>
      <c r="I157" s="218">
        <v>9655.758</v>
      </c>
      <c r="J157" s="219">
        <f t="shared" si="10"/>
        <v>9655.76</v>
      </c>
      <c r="K157" s="220"/>
      <c r="L157" s="221"/>
      <c r="M157" s="222" t="s">
        <v>1</v>
      </c>
      <c r="N157" s="223" t="s">
        <v>39</v>
      </c>
      <c r="O157" s="71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196</v>
      </c>
      <c r="AT157" s="199" t="s">
        <v>193</v>
      </c>
      <c r="AU157" s="199" t="s">
        <v>84</v>
      </c>
      <c r="AY157" s="17" t="s">
        <v>130</v>
      </c>
      <c r="BE157" s="200">
        <f t="shared" si="14"/>
        <v>9655.76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7" t="s">
        <v>82</v>
      </c>
      <c r="BK157" s="200">
        <f t="shared" si="19"/>
        <v>9655.76</v>
      </c>
      <c r="BL157" s="17" t="s">
        <v>137</v>
      </c>
      <c r="BM157" s="199" t="s">
        <v>1243</v>
      </c>
    </row>
    <row r="158" spans="1:65" s="2" customFormat="1" ht="49.15" customHeight="1">
      <c r="A158" s="34"/>
      <c r="B158" s="35"/>
      <c r="C158" s="213" t="s">
        <v>7</v>
      </c>
      <c r="D158" s="213" t="s">
        <v>193</v>
      </c>
      <c r="E158" s="214" t="s">
        <v>1244</v>
      </c>
      <c r="F158" s="215" t="s">
        <v>1245</v>
      </c>
      <c r="G158" s="216" t="s">
        <v>158</v>
      </c>
      <c r="H158" s="217">
        <v>1</v>
      </c>
      <c r="I158" s="218">
        <v>9655.758</v>
      </c>
      <c r="J158" s="219">
        <f t="shared" si="10"/>
        <v>9655.76</v>
      </c>
      <c r="K158" s="220"/>
      <c r="L158" s="221"/>
      <c r="M158" s="222" t="s">
        <v>1</v>
      </c>
      <c r="N158" s="223" t="s">
        <v>39</v>
      </c>
      <c r="O158" s="71"/>
      <c r="P158" s="197">
        <f t="shared" si="11"/>
        <v>0</v>
      </c>
      <c r="Q158" s="197">
        <v>0</v>
      </c>
      <c r="R158" s="197">
        <f t="shared" si="12"/>
        <v>0</v>
      </c>
      <c r="S158" s="197">
        <v>0</v>
      </c>
      <c r="T158" s="198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196</v>
      </c>
      <c r="AT158" s="199" t="s">
        <v>193</v>
      </c>
      <c r="AU158" s="199" t="s">
        <v>84</v>
      </c>
      <c r="AY158" s="17" t="s">
        <v>130</v>
      </c>
      <c r="BE158" s="200">
        <f t="shared" si="14"/>
        <v>9655.76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7" t="s">
        <v>82</v>
      </c>
      <c r="BK158" s="200">
        <f t="shared" si="19"/>
        <v>9655.76</v>
      </c>
      <c r="BL158" s="17" t="s">
        <v>137</v>
      </c>
      <c r="BM158" s="199" t="s">
        <v>1246</v>
      </c>
    </row>
    <row r="159" spans="1:65" s="2" customFormat="1" ht="24.2" customHeight="1">
      <c r="A159" s="34"/>
      <c r="B159" s="35"/>
      <c r="C159" s="187" t="s">
        <v>227</v>
      </c>
      <c r="D159" s="187" t="s">
        <v>133</v>
      </c>
      <c r="E159" s="188" t="s">
        <v>1101</v>
      </c>
      <c r="F159" s="189" t="s">
        <v>1102</v>
      </c>
      <c r="G159" s="190" t="s">
        <v>186</v>
      </c>
      <c r="H159" s="191">
        <v>4</v>
      </c>
      <c r="I159" s="192">
        <v>236.39999999999998</v>
      </c>
      <c r="J159" s="193">
        <f t="shared" si="10"/>
        <v>945.6</v>
      </c>
      <c r="K159" s="194"/>
      <c r="L159" s="39"/>
      <c r="M159" s="195" t="s">
        <v>1</v>
      </c>
      <c r="N159" s="196" t="s">
        <v>39</v>
      </c>
      <c r="O159" s="71"/>
      <c r="P159" s="197">
        <f t="shared" si="11"/>
        <v>0</v>
      </c>
      <c r="Q159" s="197">
        <v>0.00119</v>
      </c>
      <c r="R159" s="197">
        <f t="shared" si="12"/>
        <v>0.00476</v>
      </c>
      <c r="S159" s="197">
        <v>0</v>
      </c>
      <c r="T159" s="198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137</v>
      </c>
      <c r="AT159" s="199" t="s">
        <v>133</v>
      </c>
      <c r="AU159" s="199" t="s">
        <v>84</v>
      </c>
      <c r="AY159" s="17" t="s">
        <v>130</v>
      </c>
      <c r="BE159" s="200">
        <f t="shared" si="14"/>
        <v>945.6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7" t="s">
        <v>82</v>
      </c>
      <c r="BK159" s="200">
        <f t="shared" si="19"/>
        <v>945.6</v>
      </c>
      <c r="BL159" s="17" t="s">
        <v>137</v>
      </c>
      <c r="BM159" s="199" t="s">
        <v>1247</v>
      </c>
    </row>
    <row r="160" spans="2:51" s="13" customFormat="1" ht="12">
      <c r="B160" s="201"/>
      <c r="C160" s="202"/>
      <c r="D160" s="203" t="s">
        <v>173</v>
      </c>
      <c r="E160" s="204" t="s">
        <v>1</v>
      </c>
      <c r="F160" s="205" t="s">
        <v>1248</v>
      </c>
      <c r="G160" s="202"/>
      <c r="H160" s="206">
        <v>4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173</v>
      </c>
      <c r="AU160" s="212" t="s">
        <v>84</v>
      </c>
      <c r="AV160" s="13" t="s">
        <v>84</v>
      </c>
      <c r="AW160" s="13" t="s">
        <v>31</v>
      </c>
      <c r="AX160" s="13" t="s">
        <v>82</v>
      </c>
      <c r="AY160" s="212" t="s">
        <v>130</v>
      </c>
    </row>
    <row r="161" spans="1:65" s="2" customFormat="1" ht="55.5" customHeight="1">
      <c r="A161" s="34"/>
      <c r="B161" s="35"/>
      <c r="C161" s="213" t="s">
        <v>231</v>
      </c>
      <c r="D161" s="213" t="s">
        <v>193</v>
      </c>
      <c r="E161" s="214" t="s">
        <v>1249</v>
      </c>
      <c r="F161" s="215" t="s">
        <v>1250</v>
      </c>
      <c r="G161" s="216" t="s">
        <v>186</v>
      </c>
      <c r="H161" s="217">
        <v>1</v>
      </c>
      <c r="I161" s="218">
        <v>10815.3</v>
      </c>
      <c r="J161" s="219">
        <f>ROUND(I161*H161,2)</f>
        <v>10815.3</v>
      </c>
      <c r="K161" s="220"/>
      <c r="L161" s="221"/>
      <c r="M161" s="222" t="s">
        <v>1</v>
      </c>
      <c r="N161" s="223" t="s">
        <v>39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196</v>
      </c>
      <c r="AT161" s="199" t="s">
        <v>193</v>
      </c>
      <c r="AU161" s="199" t="s">
        <v>84</v>
      </c>
      <c r="AY161" s="17" t="s">
        <v>130</v>
      </c>
      <c r="BE161" s="200">
        <f>IF(N161="základní",J161,0)</f>
        <v>10815.3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82</v>
      </c>
      <c r="BK161" s="200">
        <f>ROUND(I161*H161,2)</f>
        <v>10815.3</v>
      </c>
      <c r="BL161" s="17" t="s">
        <v>137</v>
      </c>
      <c r="BM161" s="199" t="s">
        <v>1251</v>
      </c>
    </row>
    <row r="162" spans="1:65" s="2" customFormat="1" ht="55.5" customHeight="1">
      <c r="A162" s="34"/>
      <c r="B162" s="35"/>
      <c r="C162" s="213" t="s">
        <v>235</v>
      </c>
      <c r="D162" s="213" t="s">
        <v>193</v>
      </c>
      <c r="E162" s="214" t="s">
        <v>1252</v>
      </c>
      <c r="F162" s="215" t="s">
        <v>1253</v>
      </c>
      <c r="G162" s="216" t="s">
        <v>186</v>
      </c>
      <c r="H162" s="217">
        <v>1</v>
      </c>
      <c r="I162" s="218">
        <v>10815.3</v>
      </c>
      <c r="J162" s="219">
        <f>ROUND(I162*H162,2)</f>
        <v>10815.3</v>
      </c>
      <c r="K162" s="220"/>
      <c r="L162" s="221"/>
      <c r="M162" s="222" t="s">
        <v>1</v>
      </c>
      <c r="N162" s="223" t="s">
        <v>39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196</v>
      </c>
      <c r="AT162" s="199" t="s">
        <v>193</v>
      </c>
      <c r="AU162" s="199" t="s">
        <v>84</v>
      </c>
      <c r="AY162" s="17" t="s">
        <v>130</v>
      </c>
      <c r="BE162" s="200">
        <f>IF(N162="základní",J162,0)</f>
        <v>10815.3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82</v>
      </c>
      <c r="BK162" s="200">
        <f>ROUND(I162*H162,2)</f>
        <v>10815.3</v>
      </c>
      <c r="BL162" s="17" t="s">
        <v>137</v>
      </c>
      <c r="BM162" s="199" t="s">
        <v>1254</v>
      </c>
    </row>
    <row r="163" spans="1:65" s="2" customFormat="1" ht="55.5" customHeight="1">
      <c r="A163" s="34"/>
      <c r="B163" s="35"/>
      <c r="C163" s="213" t="s">
        <v>241</v>
      </c>
      <c r="D163" s="213" t="s">
        <v>193</v>
      </c>
      <c r="E163" s="214" t="s">
        <v>1255</v>
      </c>
      <c r="F163" s="215" t="s">
        <v>1256</v>
      </c>
      <c r="G163" s="216" t="s">
        <v>186</v>
      </c>
      <c r="H163" s="217">
        <v>1</v>
      </c>
      <c r="I163" s="218">
        <v>10815.3</v>
      </c>
      <c r="J163" s="219">
        <f>ROUND(I163*H163,2)</f>
        <v>10815.3</v>
      </c>
      <c r="K163" s="220"/>
      <c r="L163" s="221"/>
      <c r="M163" s="222" t="s">
        <v>1</v>
      </c>
      <c r="N163" s="223" t="s">
        <v>39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196</v>
      </c>
      <c r="AT163" s="199" t="s">
        <v>193</v>
      </c>
      <c r="AU163" s="199" t="s">
        <v>84</v>
      </c>
      <c r="AY163" s="17" t="s">
        <v>130</v>
      </c>
      <c r="BE163" s="200">
        <f>IF(N163="základní",J163,0)</f>
        <v>10815.3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82</v>
      </c>
      <c r="BK163" s="200">
        <f>ROUND(I163*H163,2)</f>
        <v>10815.3</v>
      </c>
      <c r="BL163" s="17" t="s">
        <v>137</v>
      </c>
      <c r="BM163" s="199" t="s">
        <v>1257</v>
      </c>
    </row>
    <row r="164" spans="1:65" s="2" customFormat="1" ht="55.5" customHeight="1">
      <c r="A164" s="34"/>
      <c r="B164" s="35"/>
      <c r="C164" s="213" t="s">
        <v>348</v>
      </c>
      <c r="D164" s="213" t="s">
        <v>193</v>
      </c>
      <c r="E164" s="214" t="s">
        <v>1258</v>
      </c>
      <c r="F164" s="215" t="s">
        <v>1259</v>
      </c>
      <c r="G164" s="216" t="s">
        <v>186</v>
      </c>
      <c r="H164" s="217">
        <v>1</v>
      </c>
      <c r="I164" s="218">
        <v>10815.3</v>
      </c>
      <c r="J164" s="219">
        <f>ROUND(I164*H164,2)</f>
        <v>10815.3</v>
      </c>
      <c r="K164" s="220"/>
      <c r="L164" s="221"/>
      <c r="M164" s="222" t="s">
        <v>1</v>
      </c>
      <c r="N164" s="223" t="s">
        <v>39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196</v>
      </c>
      <c r="AT164" s="199" t="s">
        <v>193</v>
      </c>
      <c r="AU164" s="199" t="s">
        <v>84</v>
      </c>
      <c r="AY164" s="17" t="s">
        <v>130</v>
      </c>
      <c r="BE164" s="200">
        <f>IF(N164="základní",J164,0)</f>
        <v>10815.3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82</v>
      </c>
      <c r="BK164" s="200">
        <f>ROUND(I164*H164,2)</f>
        <v>10815.3</v>
      </c>
      <c r="BL164" s="17" t="s">
        <v>137</v>
      </c>
      <c r="BM164" s="199" t="s">
        <v>1260</v>
      </c>
    </row>
    <row r="165" spans="1:65" s="2" customFormat="1" ht="37.9" customHeight="1">
      <c r="A165" s="34"/>
      <c r="B165" s="35"/>
      <c r="C165" s="187" t="s">
        <v>352</v>
      </c>
      <c r="D165" s="187" t="s">
        <v>133</v>
      </c>
      <c r="E165" s="188" t="s">
        <v>410</v>
      </c>
      <c r="F165" s="189" t="s">
        <v>1261</v>
      </c>
      <c r="G165" s="190" t="s">
        <v>220</v>
      </c>
      <c r="H165" s="224">
        <v>3</v>
      </c>
      <c r="I165" s="192">
        <v>11.82</v>
      </c>
      <c r="J165" s="193">
        <f>ROUND(I165*H165,2)</f>
        <v>35.46</v>
      </c>
      <c r="K165" s="194"/>
      <c r="L165" s="39"/>
      <c r="M165" s="195" t="s">
        <v>1</v>
      </c>
      <c r="N165" s="196" t="s">
        <v>39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137</v>
      </c>
      <c r="AT165" s="199" t="s">
        <v>133</v>
      </c>
      <c r="AU165" s="199" t="s">
        <v>84</v>
      </c>
      <c r="AY165" s="17" t="s">
        <v>130</v>
      </c>
      <c r="BE165" s="200">
        <f>IF(N165="základní",J165,0)</f>
        <v>35.46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35.46</v>
      </c>
      <c r="BL165" s="17" t="s">
        <v>137</v>
      </c>
      <c r="BM165" s="199" t="s">
        <v>1262</v>
      </c>
    </row>
    <row r="166" spans="2:63" s="12" customFormat="1" ht="22.9" customHeight="1">
      <c r="B166" s="171"/>
      <c r="C166" s="172"/>
      <c r="D166" s="173" t="s">
        <v>73</v>
      </c>
      <c r="E166" s="185" t="s">
        <v>413</v>
      </c>
      <c r="F166" s="185" t="s">
        <v>414</v>
      </c>
      <c r="G166" s="172"/>
      <c r="H166" s="172"/>
      <c r="I166" s="175"/>
      <c r="J166" s="186">
        <f>BK166</f>
        <v>64218.06</v>
      </c>
      <c r="K166" s="172"/>
      <c r="L166" s="177"/>
      <c r="M166" s="178"/>
      <c r="N166" s="179"/>
      <c r="O166" s="179"/>
      <c r="P166" s="180">
        <f>SUM(P167:P183)</f>
        <v>0</v>
      </c>
      <c r="Q166" s="179"/>
      <c r="R166" s="180">
        <f>SUM(R167:R183)</f>
        <v>0.43188000000000004</v>
      </c>
      <c r="S166" s="179"/>
      <c r="T166" s="181">
        <f>SUM(T167:T183)</f>
        <v>0</v>
      </c>
      <c r="AR166" s="182" t="s">
        <v>84</v>
      </c>
      <c r="AT166" s="183" t="s">
        <v>73</v>
      </c>
      <c r="AU166" s="183" t="s">
        <v>82</v>
      </c>
      <c r="AY166" s="182" t="s">
        <v>130</v>
      </c>
      <c r="BK166" s="184">
        <f>SUM(BK167:BK183)</f>
        <v>64218.06</v>
      </c>
    </row>
    <row r="167" spans="1:65" s="2" customFormat="1" ht="16.5" customHeight="1">
      <c r="A167" s="34"/>
      <c r="B167" s="35"/>
      <c r="C167" s="187" t="s">
        <v>356</v>
      </c>
      <c r="D167" s="187" t="s">
        <v>133</v>
      </c>
      <c r="E167" s="188" t="s">
        <v>1263</v>
      </c>
      <c r="F167" s="189" t="s">
        <v>1264</v>
      </c>
      <c r="G167" s="190" t="s">
        <v>163</v>
      </c>
      <c r="H167" s="191">
        <v>2</v>
      </c>
      <c r="I167" s="192">
        <v>100.47</v>
      </c>
      <c r="J167" s="193">
        <f aca="true" t="shared" si="20" ref="J167:J178">ROUND(I167*H167,2)</f>
        <v>200.94</v>
      </c>
      <c r="K167" s="194"/>
      <c r="L167" s="39"/>
      <c r="M167" s="195" t="s">
        <v>1</v>
      </c>
      <c r="N167" s="196" t="s">
        <v>39</v>
      </c>
      <c r="O167" s="71"/>
      <c r="P167" s="197">
        <f aca="true" t="shared" si="21" ref="P167:P178">O167*H167</f>
        <v>0</v>
      </c>
      <c r="Q167" s="197">
        <v>0.00176</v>
      </c>
      <c r="R167" s="197">
        <f aca="true" t="shared" si="22" ref="R167:R178">Q167*H167</f>
        <v>0.00352</v>
      </c>
      <c r="S167" s="197">
        <v>0</v>
      </c>
      <c r="T167" s="198">
        <f aca="true" t="shared" si="23" ref="T167:T178"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137</v>
      </c>
      <c r="AT167" s="199" t="s">
        <v>133</v>
      </c>
      <c r="AU167" s="199" t="s">
        <v>84</v>
      </c>
      <c r="AY167" s="17" t="s">
        <v>130</v>
      </c>
      <c r="BE167" s="200">
        <f aca="true" t="shared" si="24" ref="BE167:BE178">IF(N167="základní",J167,0)</f>
        <v>200.94</v>
      </c>
      <c r="BF167" s="200">
        <f aca="true" t="shared" si="25" ref="BF167:BF178">IF(N167="snížená",J167,0)</f>
        <v>0</v>
      </c>
      <c r="BG167" s="200">
        <f aca="true" t="shared" si="26" ref="BG167:BG178">IF(N167="zákl. přenesená",J167,0)</f>
        <v>0</v>
      </c>
      <c r="BH167" s="200">
        <f aca="true" t="shared" si="27" ref="BH167:BH178">IF(N167="sníž. přenesená",J167,0)</f>
        <v>0</v>
      </c>
      <c r="BI167" s="200">
        <f aca="true" t="shared" si="28" ref="BI167:BI178">IF(N167="nulová",J167,0)</f>
        <v>0</v>
      </c>
      <c r="BJ167" s="17" t="s">
        <v>82</v>
      </c>
      <c r="BK167" s="200">
        <f aca="true" t="shared" si="29" ref="BK167:BK178">ROUND(I167*H167,2)</f>
        <v>200.94</v>
      </c>
      <c r="BL167" s="17" t="s">
        <v>137</v>
      </c>
      <c r="BM167" s="199" t="s">
        <v>1265</v>
      </c>
    </row>
    <row r="168" spans="1:65" s="2" customFormat="1" ht="16.5" customHeight="1">
      <c r="A168" s="34"/>
      <c r="B168" s="35"/>
      <c r="C168" s="187" t="s">
        <v>360</v>
      </c>
      <c r="D168" s="187" t="s">
        <v>133</v>
      </c>
      <c r="E168" s="188" t="s">
        <v>1266</v>
      </c>
      <c r="F168" s="189" t="s">
        <v>1267</v>
      </c>
      <c r="G168" s="190" t="s">
        <v>163</v>
      </c>
      <c r="H168" s="191">
        <v>2</v>
      </c>
      <c r="I168" s="192">
        <v>134.748</v>
      </c>
      <c r="J168" s="193">
        <f t="shared" si="20"/>
        <v>269.5</v>
      </c>
      <c r="K168" s="194"/>
      <c r="L168" s="39"/>
      <c r="M168" s="195" t="s">
        <v>1</v>
      </c>
      <c r="N168" s="196" t="s">
        <v>39</v>
      </c>
      <c r="O168" s="71"/>
      <c r="P168" s="197">
        <f t="shared" si="21"/>
        <v>0</v>
      </c>
      <c r="Q168" s="197">
        <v>0.00219</v>
      </c>
      <c r="R168" s="197">
        <f t="shared" si="22"/>
        <v>0.00438</v>
      </c>
      <c r="S168" s="197">
        <v>0</v>
      </c>
      <c r="T168" s="198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137</v>
      </c>
      <c r="AT168" s="199" t="s">
        <v>133</v>
      </c>
      <c r="AU168" s="199" t="s">
        <v>84</v>
      </c>
      <c r="AY168" s="17" t="s">
        <v>130</v>
      </c>
      <c r="BE168" s="200">
        <f t="shared" si="24"/>
        <v>269.5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7" t="s">
        <v>82</v>
      </c>
      <c r="BK168" s="200">
        <f t="shared" si="29"/>
        <v>269.5</v>
      </c>
      <c r="BL168" s="17" t="s">
        <v>137</v>
      </c>
      <c r="BM168" s="199" t="s">
        <v>1268</v>
      </c>
    </row>
    <row r="169" spans="1:65" s="2" customFormat="1" ht="16.5" customHeight="1">
      <c r="A169" s="34"/>
      <c r="B169" s="35"/>
      <c r="C169" s="187" t="s">
        <v>364</v>
      </c>
      <c r="D169" s="187" t="s">
        <v>133</v>
      </c>
      <c r="E169" s="188" t="s">
        <v>1269</v>
      </c>
      <c r="F169" s="189" t="s">
        <v>1270</v>
      </c>
      <c r="G169" s="190" t="s">
        <v>163</v>
      </c>
      <c r="H169" s="191">
        <v>2</v>
      </c>
      <c r="I169" s="192">
        <v>260.03999999999996</v>
      </c>
      <c r="J169" s="193">
        <f t="shared" si="20"/>
        <v>520.08</v>
      </c>
      <c r="K169" s="194"/>
      <c r="L169" s="39"/>
      <c r="M169" s="195" t="s">
        <v>1</v>
      </c>
      <c r="N169" s="196" t="s">
        <v>39</v>
      </c>
      <c r="O169" s="71"/>
      <c r="P169" s="197">
        <f t="shared" si="21"/>
        <v>0</v>
      </c>
      <c r="Q169" s="197">
        <v>0.00463</v>
      </c>
      <c r="R169" s="197">
        <f t="shared" si="22"/>
        <v>0.00926</v>
      </c>
      <c r="S169" s="197">
        <v>0</v>
      </c>
      <c r="T169" s="198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137</v>
      </c>
      <c r="AT169" s="199" t="s">
        <v>133</v>
      </c>
      <c r="AU169" s="199" t="s">
        <v>84</v>
      </c>
      <c r="AY169" s="17" t="s">
        <v>130</v>
      </c>
      <c r="BE169" s="200">
        <f t="shared" si="24"/>
        <v>520.08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7" t="s">
        <v>82</v>
      </c>
      <c r="BK169" s="200">
        <f t="shared" si="29"/>
        <v>520.08</v>
      </c>
      <c r="BL169" s="17" t="s">
        <v>137</v>
      </c>
      <c r="BM169" s="199" t="s">
        <v>1271</v>
      </c>
    </row>
    <row r="170" spans="1:65" s="2" customFormat="1" ht="16.5" customHeight="1">
      <c r="A170" s="34"/>
      <c r="B170" s="35"/>
      <c r="C170" s="187" t="s">
        <v>370</v>
      </c>
      <c r="D170" s="187" t="s">
        <v>133</v>
      </c>
      <c r="E170" s="188" t="s">
        <v>1272</v>
      </c>
      <c r="F170" s="189" t="s">
        <v>1273</v>
      </c>
      <c r="G170" s="190" t="s">
        <v>163</v>
      </c>
      <c r="H170" s="191">
        <v>2</v>
      </c>
      <c r="I170" s="192">
        <v>464.52599999999995</v>
      </c>
      <c r="J170" s="193">
        <f t="shared" si="20"/>
        <v>929.05</v>
      </c>
      <c r="K170" s="194"/>
      <c r="L170" s="39"/>
      <c r="M170" s="195" t="s">
        <v>1</v>
      </c>
      <c r="N170" s="196" t="s">
        <v>39</v>
      </c>
      <c r="O170" s="71"/>
      <c r="P170" s="197">
        <f t="shared" si="21"/>
        <v>0</v>
      </c>
      <c r="Q170" s="197">
        <v>0.0001</v>
      </c>
      <c r="R170" s="197">
        <f t="shared" si="22"/>
        <v>0.0002</v>
      </c>
      <c r="S170" s="197">
        <v>0</v>
      </c>
      <c r="T170" s="198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137</v>
      </c>
      <c r="AT170" s="199" t="s">
        <v>133</v>
      </c>
      <c r="AU170" s="199" t="s">
        <v>84</v>
      </c>
      <c r="AY170" s="17" t="s">
        <v>130</v>
      </c>
      <c r="BE170" s="200">
        <f t="shared" si="24"/>
        <v>929.05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7" t="s">
        <v>82</v>
      </c>
      <c r="BK170" s="200">
        <f t="shared" si="29"/>
        <v>929.05</v>
      </c>
      <c r="BL170" s="17" t="s">
        <v>137</v>
      </c>
      <c r="BM170" s="199" t="s">
        <v>1274</v>
      </c>
    </row>
    <row r="171" spans="1:65" s="2" customFormat="1" ht="24.2" customHeight="1">
      <c r="A171" s="34"/>
      <c r="B171" s="35"/>
      <c r="C171" s="187" t="s">
        <v>196</v>
      </c>
      <c r="D171" s="187" t="s">
        <v>133</v>
      </c>
      <c r="E171" s="188" t="s">
        <v>416</v>
      </c>
      <c r="F171" s="189" t="s">
        <v>417</v>
      </c>
      <c r="G171" s="190" t="s">
        <v>136</v>
      </c>
      <c r="H171" s="191">
        <v>22</v>
      </c>
      <c r="I171" s="192">
        <v>390.06</v>
      </c>
      <c r="J171" s="193">
        <f t="shared" si="20"/>
        <v>8581.32</v>
      </c>
      <c r="K171" s="194"/>
      <c r="L171" s="39"/>
      <c r="M171" s="195" t="s">
        <v>1</v>
      </c>
      <c r="N171" s="196" t="s">
        <v>39</v>
      </c>
      <c r="O171" s="71"/>
      <c r="P171" s="197">
        <f t="shared" si="21"/>
        <v>0</v>
      </c>
      <c r="Q171" s="197">
        <v>0.00199</v>
      </c>
      <c r="R171" s="197">
        <f t="shared" si="22"/>
        <v>0.04378</v>
      </c>
      <c r="S171" s="197">
        <v>0</v>
      </c>
      <c r="T171" s="198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137</v>
      </c>
      <c r="AT171" s="199" t="s">
        <v>133</v>
      </c>
      <c r="AU171" s="199" t="s">
        <v>84</v>
      </c>
      <c r="AY171" s="17" t="s">
        <v>130</v>
      </c>
      <c r="BE171" s="200">
        <f t="shared" si="24"/>
        <v>8581.32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7" t="s">
        <v>82</v>
      </c>
      <c r="BK171" s="200">
        <f t="shared" si="29"/>
        <v>8581.32</v>
      </c>
      <c r="BL171" s="17" t="s">
        <v>137</v>
      </c>
      <c r="BM171" s="199" t="s">
        <v>1275</v>
      </c>
    </row>
    <row r="172" spans="1:65" s="2" customFormat="1" ht="24.2" customHeight="1">
      <c r="A172" s="34"/>
      <c r="B172" s="35"/>
      <c r="C172" s="187" t="s">
        <v>377</v>
      </c>
      <c r="D172" s="187" t="s">
        <v>133</v>
      </c>
      <c r="E172" s="188" t="s">
        <v>420</v>
      </c>
      <c r="F172" s="189" t="s">
        <v>421</v>
      </c>
      <c r="G172" s="190" t="s">
        <v>136</v>
      </c>
      <c r="H172" s="191">
        <v>10</v>
      </c>
      <c r="I172" s="192">
        <v>404.24399999999997</v>
      </c>
      <c r="J172" s="193">
        <f t="shared" si="20"/>
        <v>4042.44</v>
      </c>
      <c r="K172" s="194"/>
      <c r="L172" s="39"/>
      <c r="M172" s="195" t="s">
        <v>1</v>
      </c>
      <c r="N172" s="196" t="s">
        <v>39</v>
      </c>
      <c r="O172" s="71"/>
      <c r="P172" s="197">
        <f t="shared" si="21"/>
        <v>0</v>
      </c>
      <c r="Q172" s="197">
        <v>0.00296</v>
      </c>
      <c r="R172" s="197">
        <f t="shared" si="22"/>
        <v>0.0296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137</v>
      </c>
      <c r="AT172" s="199" t="s">
        <v>133</v>
      </c>
      <c r="AU172" s="199" t="s">
        <v>84</v>
      </c>
      <c r="AY172" s="17" t="s">
        <v>130</v>
      </c>
      <c r="BE172" s="200">
        <f t="shared" si="24"/>
        <v>4042.44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82</v>
      </c>
      <c r="BK172" s="200">
        <f t="shared" si="29"/>
        <v>4042.44</v>
      </c>
      <c r="BL172" s="17" t="s">
        <v>137</v>
      </c>
      <c r="BM172" s="199" t="s">
        <v>1276</v>
      </c>
    </row>
    <row r="173" spans="1:65" s="2" customFormat="1" ht="24.2" customHeight="1">
      <c r="A173" s="34"/>
      <c r="B173" s="35"/>
      <c r="C173" s="187" t="s">
        <v>381</v>
      </c>
      <c r="D173" s="187" t="s">
        <v>133</v>
      </c>
      <c r="E173" s="188" t="s">
        <v>1120</v>
      </c>
      <c r="F173" s="189" t="s">
        <v>1121</v>
      </c>
      <c r="G173" s="190" t="s">
        <v>136</v>
      </c>
      <c r="H173" s="191">
        <v>20</v>
      </c>
      <c r="I173" s="192">
        <v>594.5459999999999</v>
      </c>
      <c r="J173" s="193">
        <f t="shared" si="20"/>
        <v>11890.92</v>
      </c>
      <c r="K173" s="194"/>
      <c r="L173" s="39"/>
      <c r="M173" s="195" t="s">
        <v>1</v>
      </c>
      <c r="N173" s="196" t="s">
        <v>39</v>
      </c>
      <c r="O173" s="71"/>
      <c r="P173" s="197">
        <f t="shared" si="21"/>
        <v>0</v>
      </c>
      <c r="Q173" s="197">
        <v>0.00376</v>
      </c>
      <c r="R173" s="197">
        <f t="shared" si="22"/>
        <v>0.0752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137</v>
      </c>
      <c r="AT173" s="199" t="s">
        <v>133</v>
      </c>
      <c r="AU173" s="199" t="s">
        <v>84</v>
      </c>
      <c r="AY173" s="17" t="s">
        <v>130</v>
      </c>
      <c r="BE173" s="200">
        <f t="shared" si="24"/>
        <v>11890.92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82</v>
      </c>
      <c r="BK173" s="200">
        <f t="shared" si="29"/>
        <v>11890.92</v>
      </c>
      <c r="BL173" s="17" t="s">
        <v>137</v>
      </c>
      <c r="BM173" s="199" t="s">
        <v>1277</v>
      </c>
    </row>
    <row r="174" spans="1:65" s="2" customFormat="1" ht="24.2" customHeight="1">
      <c r="A174" s="34"/>
      <c r="B174" s="35"/>
      <c r="C174" s="187" t="s">
        <v>385</v>
      </c>
      <c r="D174" s="187" t="s">
        <v>133</v>
      </c>
      <c r="E174" s="188" t="s">
        <v>1278</v>
      </c>
      <c r="F174" s="189" t="s">
        <v>1279</v>
      </c>
      <c r="G174" s="190" t="s">
        <v>136</v>
      </c>
      <c r="H174" s="191">
        <v>10</v>
      </c>
      <c r="I174" s="192">
        <v>656.01</v>
      </c>
      <c r="J174" s="193">
        <f t="shared" si="20"/>
        <v>6560.1</v>
      </c>
      <c r="K174" s="194"/>
      <c r="L174" s="39"/>
      <c r="M174" s="195" t="s">
        <v>1</v>
      </c>
      <c r="N174" s="196" t="s">
        <v>39</v>
      </c>
      <c r="O174" s="71"/>
      <c r="P174" s="197">
        <f t="shared" si="21"/>
        <v>0</v>
      </c>
      <c r="Q174" s="197">
        <v>0.0044</v>
      </c>
      <c r="R174" s="197">
        <f t="shared" si="22"/>
        <v>0.044000000000000004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137</v>
      </c>
      <c r="AT174" s="199" t="s">
        <v>133</v>
      </c>
      <c r="AU174" s="199" t="s">
        <v>84</v>
      </c>
      <c r="AY174" s="17" t="s">
        <v>130</v>
      </c>
      <c r="BE174" s="200">
        <f t="shared" si="24"/>
        <v>6560.1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82</v>
      </c>
      <c r="BK174" s="200">
        <f t="shared" si="29"/>
        <v>6560.1</v>
      </c>
      <c r="BL174" s="17" t="s">
        <v>137</v>
      </c>
      <c r="BM174" s="199" t="s">
        <v>1280</v>
      </c>
    </row>
    <row r="175" spans="1:65" s="2" customFormat="1" ht="24.2" customHeight="1">
      <c r="A175" s="34"/>
      <c r="B175" s="35"/>
      <c r="C175" s="187" t="s">
        <v>389</v>
      </c>
      <c r="D175" s="187" t="s">
        <v>133</v>
      </c>
      <c r="E175" s="188" t="s">
        <v>1123</v>
      </c>
      <c r="F175" s="189" t="s">
        <v>1124</v>
      </c>
      <c r="G175" s="190" t="s">
        <v>136</v>
      </c>
      <c r="H175" s="191">
        <v>20</v>
      </c>
      <c r="I175" s="192">
        <v>803.76</v>
      </c>
      <c r="J175" s="193">
        <f t="shared" si="20"/>
        <v>16075.2</v>
      </c>
      <c r="K175" s="194"/>
      <c r="L175" s="39"/>
      <c r="M175" s="195" t="s">
        <v>1</v>
      </c>
      <c r="N175" s="196" t="s">
        <v>39</v>
      </c>
      <c r="O175" s="71"/>
      <c r="P175" s="197">
        <f t="shared" si="21"/>
        <v>0</v>
      </c>
      <c r="Q175" s="197">
        <v>0.00629</v>
      </c>
      <c r="R175" s="197">
        <f t="shared" si="22"/>
        <v>0.1258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137</v>
      </c>
      <c r="AT175" s="199" t="s">
        <v>133</v>
      </c>
      <c r="AU175" s="199" t="s">
        <v>84</v>
      </c>
      <c r="AY175" s="17" t="s">
        <v>130</v>
      </c>
      <c r="BE175" s="200">
        <f t="shared" si="24"/>
        <v>16075.2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82</v>
      </c>
      <c r="BK175" s="200">
        <f t="shared" si="29"/>
        <v>16075.2</v>
      </c>
      <c r="BL175" s="17" t="s">
        <v>137</v>
      </c>
      <c r="BM175" s="199" t="s">
        <v>1281</v>
      </c>
    </row>
    <row r="176" spans="1:65" s="2" customFormat="1" ht="33" customHeight="1">
      <c r="A176" s="34"/>
      <c r="B176" s="35"/>
      <c r="C176" s="187" t="s">
        <v>393</v>
      </c>
      <c r="D176" s="187" t="s">
        <v>133</v>
      </c>
      <c r="E176" s="188" t="s">
        <v>428</v>
      </c>
      <c r="F176" s="189" t="s">
        <v>429</v>
      </c>
      <c r="G176" s="190" t="s">
        <v>136</v>
      </c>
      <c r="H176" s="191">
        <v>10</v>
      </c>
      <c r="I176" s="192">
        <v>1334.4779999999998</v>
      </c>
      <c r="J176" s="193">
        <f t="shared" si="20"/>
        <v>13344.78</v>
      </c>
      <c r="K176" s="194"/>
      <c r="L176" s="39"/>
      <c r="M176" s="195" t="s">
        <v>1</v>
      </c>
      <c r="N176" s="196" t="s">
        <v>39</v>
      </c>
      <c r="O176" s="71"/>
      <c r="P176" s="197">
        <f t="shared" si="21"/>
        <v>0</v>
      </c>
      <c r="Q176" s="197">
        <v>0.00955</v>
      </c>
      <c r="R176" s="197">
        <f t="shared" si="22"/>
        <v>0.0955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137</v>
      </c>
      <c r="AT176" s="199" t="s">
        <v>133</v>
      </c>
      <c r="AU176" s="199" t="s">
        <v>84</v>
      </c>
      <c r="AY176" s="17" t="s">
        <v>130</v>
      </c>
      <c r="BE176" s="200">
        <f t="shared" si="24"/>
        <v>13344.78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82</v>
      </c>
      <c r="BK176" s="200">
        <f t="shared" si="29"/>
        <v>13344.78</v>
      </c>
      <c r="BL176" s="17" t="s">
        <v>137</v>
      </c>
      <c r="BM176" s="199" t="s">
        <v>1282</v>
      </c>
    </row>
    <row r="177" spans="1:65" s="2" customFormat="1" ht="21.75" customHeight="1">
      <c r="A177" s="34"/>
      <c r="B177" s="35"/>
      <c r="C177" s="187" t="s">
        <v>397</v>
      </c>
      <c r="D177" s="187" t="s">
        <v>133</v>
      </c>
      <c r="E177" s="188" t="s">
        <v>1283</v>
      </c>
      <c r="F177" s="189" t="s">
        <v>1284</v>
      </c>
      <c r="G177" s="190" t="s">
        <v>136</v>
      </c>
      <c r="H177" s="191">
        <v>22</v>
      </c>
      <c r="I177" s="192">
        <v>15.366</v>
      </c>
      <c r="J177" s="193">
        <f t="shared" si="20"/>
        <v>338.05</v>
      </c>
      <c r="K177" s="194"/>
      <c r="L177" s="39"/>
      <c r="M177" s="195" t="s">
        <v>1</v>
      </c>
      <c r="N177" s="196" t="s">
        <v>39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137</v>
      </c>
      <c r="AT177" s="199" t="s">
        <v>133</v>
      </c>
      <c r="AU177" s="199" t="s">
        <v>84</v>
      </c>
      <c r="AY177" s="17" t="s">
        <v>130</v>
      </c>
      <c r="BE177" s="200">
        <f t="shared" si="24"/>
        <v>338.05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82</v>
      </c>
      <c r="BK177" s="200">
        <f t="shared" si="29"/>
        <v>338.05</v>
      </c>
      <c r="BL177" s="17" t="s">
        <v>137</v>
      </c>
      <c r="BM177" s="199" t="s">
        <v>1285</v>
      </c>
    </row>
    <row r="178" spans="1:65" s="2" customFormat="1" ht="24.2" customHeight="1">
      <c r="A178" s="34"/>
      <c r="B178" s="35"/>
      <c r="C178" s="187" t="s">
        <v>401</v>
      </c>
      <c r="D178" s="187" t="s">
        <v>133</v>
      </c>
      <c r="E178" s="188" t="s">
        <v>436</v>
      </c>
      <c r="F178" s="189" t="s">
        <v>437</v>
      </c>
      <c r="G178" s="190" t="s">
        <v>136</v>
      </c>
      <c r="H178" s="191">
        <v>60</v>
      </c>
      <c r="I178" s="192">
        <v>16.548</v>
      </c>
      <c r="J178" s="193">
        <f t="shared" si="20"/>
        <v>992.88</v>
      </c>
      <c r="K178" s="194"/>
      <c r="L178" s="39"/>
      <c r="M178" s="195" t="s">
        <v>1</v>
      </c>
      <c r="N178" s="196" t="s">
        <v>39</v>
      </c>
      <c r="O178" s="71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137</v>
      </c>
      <c r="AT178" s="199" t="s">
        <v>133</v>
      </c>
      <c r="AU178" s="199" t="s">
        <v>84</v>
      </c>
      <c r="AY178" s="17" t="s">
        <v>130</v>
      </c>
      <c r="BE178" s="200">
        <f t="shared" si="24"/>
        <v>992.88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82</v>
      </c>
      <c r="BK178" s="200">
        <f t="shared" si="29"/>
        <v>992.88</v>
      </c>
      <c r="BL178" s="17" t="s">
        <v>137</v>
      </c>
      <c r="BM178" s="199" t="s">
        <v>1286</v>
      </c>
    </row>
    <row r="179" spans="2:51" s="13" customFormat="1" ht="12">
      <c r="B179" s="201"/>
      <c r="C179" s="202"/>
      <c r="D179" s="203" t="s">
        <v>173</v>
      </c>
      <c r="E179" s="204" t="s">
        <v>1</v>
      </c>
      <c r="F179" s="205" t="s">
        <v>1215</v>
      </c>
      <c r="G179" s="202"/>
      <c r="H179" s="206">
        <v>60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173</v>
      </c>
      <c r="AU179" s="212" t="s">
        <v>84</v>
      </c>
      <c r="AV179" s="13" t="s">
        <v>84</v>
      </c>
      <c r="AW179" s="13" t="s">
        <v>31</v>
      </c>
      <c r="AX179" s="13" t="s">
        <v>82</v>
      </c>
      <c r="AY179" s="212" t="s">
        <v>130</v>
      </c>
    </row>
    <row r="180" spans="1:65" s="2" customFormat="1" ht="24.2" customHeight="1">
      <c r="A180" s="34"/>
      <c r="B180" s="35"/>
      <c r="C180" s="187" t="s">
        <v>405</v>
      </c>
      <c r="D180" s="187" t="s">
        <v>133</v>
      </c>
      <c r="E180" s="188" t="s">
        <v>441</v>
      </c>
      <c r="F180" s="189" t="s">
        <v>442</v>
      </c>
      <c r="G180" s="190" t="s">
        <v>136</v>
      </c>
      <c r="H180" s="191">
        <v>10</v>
      </c>
      <c r="I180" s="192">
        <v>31.913999999999998</v>
      </c>
      <c r="J180" s="193">
        <f>ROUND(I180*H180,2)</f>
        <v>319.14</v>
      </c>
      <c r="K180" s="194"/>
      <c r="L180" s="39"/>
      <c r="M180" s="195" t="s">
        <v>1</v>
      </c>
      <c r="N180" s="196" t="s">
        <v>39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137</v>
      </c>
      <c r="AT180" s="199" t="s">
        <v>133</v>
      </c>
      <c r="AU180" s="199" t="s">
        <v>84</v>
      </c>
      <c r="AY180" s="17" t="s">
        <v>130</v>
      </c>
      <c r="BE180" s="200">
        <f>IF(N180="základní",J180,0)</f>
        <v>319.14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82</v>
      </c>
      <c r="BK180" s="200">
        <f>ROUND(I180*H180,2)</f>
        <v>319.14</v>
      </c>
      <c r="BL180" s="17" t="s">
        <v>137</v>
      </c>
      <c r="BM180" s="199" t="s">
        <v>1287</v>
      </c>
    </row>
    <row r="181" spans="2:51" s="13" customFormat="1" ht="12">
      <c r="B181" s="201"/>
      <c r="C181" s="202"/>
      <c r="D181" s="203" t="s">
        <v>173</v>
      </c>
      <c r="E181" s="204" t="s">
        <v>1</v>
      </c>
      <c r="F181" s="205" t="s">
        <v>175</v>
      </c>
      <c r="G181" s="202"/>
      <c r="H181" s="206">
        <v>10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173</v>
      </c>
      <c r="AU181" s="212" t="s">
        <v>84</v>
      </c>
      <c r="AV181" s="13" t="s">
        <v>84</v>
      </c>
      <c r="AW181" s="13" t="s">
        <v>31</v>
      </c>
      <c r="AX181" s="13" t="s">
        <v>82</v>
      </c>
      <c r="AY181" s="212" t="s">
        <v>130</v>
      </c>
    </row>
    <row r="182" spans="1:65" s="2" customFormat="1" ht="24.2" customHeight="1">
      <c r="A182" s="34"/>
      <c r="B182" s="35"/>
      <c r="C182" s="187" t="s">
        <v>409</v>
      </c>
      <c r="D182" s="187" t="s">
        <v>133</v>
      </c>
      <c r="E182" s="188" t="s">
        <v>1288</v>
      </c>
      <c r="F182" s="189" t="s">
        <v>1289</v>
      </c>
      <c r="G182" s="190" t="s">
        <v>163</v>
      </c>
      <c r="H182" s="191">
        <v>2</v>
      </c>
      <c r="I182" s="192">
        <v>59.099999999999994</v>
      </c>
      <c r="J182" s="193">
        <f>ROUND(I182*H182,2)</f>
        <v>118.2</v>
      </c>
      <c r="K182" s="194"/>
      <c r="L182" s="39"/>
      <c r="M182" s="195" t="s">
        <v>1</v>
      </c>
      <c r="N182" s="196" t="s">
        <v>39</v>
      </c>
      <c r="O182" s="71"/>
      <c r="P182" s="197">
        <f>O182*H182</f>
        <v>0</v>
      </c>
      <c r="Q182" s="197">
        <v>0.00032</v>
      </c>
      <c r="R182" s="197">
        <f>Q182*H182</f>
        <v>0.00064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137</v>
      </c>
      <c r="AT182" s="199" t="s">
        <v>133</v>
      </c>
      <c r="AU182" s="199" t="s">
        <v>84</v>
      </c>
      <c r="AY182" s="17" t="s">
        <v>130</v>
      </c>
      <c r="BE182" s="200">
        <f>IF(N182="základní",J182,0)</f>
        <v>118.2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82</v>
      </c>
      <c r="BK182" s="200">
        <f>ROUND(I182*H182,2)</f>
        <v>118.2</v>
      </c>
      <c r="BL182" s="17" t="s">
        <v>137</v>
      </c>
      <c r="BM182" s="199" t="s">
        <v>1290</v>
      </c>
    </row>
    <row r="183" spans="1:65" s="2" customFormat="1" ht="24.2" customHeight="1">
      <c r="A183" s="34"/>
      <c r="B183" s="35"/>
      <c r="C183" s="187" t="s">
        <v>415</v>
      </c>
      <c r="D183" s="187" t="s">
        <v>133</v>
      </c>
      <c r="E183" s="188" t="s">
        <v>446</v>
      </c>
      <c r="F183" s="189" t="s">
        <v>447</v>
      </c>
      <c r="G183" s="190" t="s">
        <v>220</v>
      </c>
      <c r="H183" s="224">
        <v>3</v>
      </c>
      <c r="I183" s="192">
        <v>11.82</v>
      </c>
      <c r="J183" s="193">
        <f>ROUND(I183*H183,2)</f>
        <v>35.46</v>
      </c>
      <c r="K183" s="194"/>
      <c r="L183" s="39"/>
      <c r="M183" s="195" t="s">
        <v>1</v>
      </c>
      <c r="N183" s="196" t="s">
        <v>39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137</v>
      </c>
      <c r="AT183" s="199" t="s">
        <v>133</v>
      </c>
      <c r="AU183" s="199" t="s">
        <v>84</v>
      </c>
      <c r="AY183" s="17" t="s">
        <v>130</v>
      </c>
      <c r="BE183" s="200">
        <f>IF(N183="základní",J183,0)</f>
        <v>35.46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82</v>
      </c>
      <c r="BK183" s="200">
        <f>ROUND(I183*H183,2)</f>
        <v>35.46</v>
      </c>
      <c r="BL183" s="17" t="s">
        <v>137</v>
      </c>
      <c r="BM183" s="199" t="s">
        <v>1291</v>
      </c>
    </row>
    <row r="184" spans="2:63" s="12" customFormat="1" ht="22.9" customHeight="1">
      <c r="B184" s="171"/>
      <c r="C184" s="172"/>
      <c r="D184" s="173" t="s">
        <v>73</v>
      </c>
      <c r="E184" s="185" t="s">
        <v>449</v>
      </c>
      <c r="F184" s="185" t="s">
        <v>450</v>
      </c>
      <c r="G184" s="172"/>
      <c r="H184" s="172"/>
      <c r="I184" s="175"/>
      <c r="J184" s="186">
        <f>BK184</f>
        <v>111365.68000000001</v>
      </c>
      <c r="K184" s="172"/>
      <c r="L184" s="177"/>
      <c r="M184" s="178"/>
      <c r="N184" s="179"/>
      <c r="O184" s="179"/>
      <c r="P184" s="180">
        <f>SUM(P185:P220)</f>
        <v>0</v>
      </c>
      <c r="Q184" s="179"/>
      <c r="R184" s="180">
        <f>SUM(R185:R220)</f>
        <v>0.13313</v>
      </c>
      <c r="S184" s="179"/>
      <c r="T184" s="181">
        <f>SUM(T185:T220)</f>
        <v>0</v>
      </c>
      <c r="AR184" s="182" t="s">
        <v>84</v>
      </c>
      <c r="AT184" s="183" t="s">
        <v>73</v>
      </c>
      <c r="AU184" s="183" t="s">
        <v>82</v>
      </c>
      <c r="AY184" s="182" t="s">
        <v>130</v>
      </c>
      <c r="BK184" s="184">
        <f>SUM(BK185:BK220)</f>
        <v>111365.68000000001</v>
      </c>
    </row>
    <row r="185" spans="1:65" s="2" customFormat="1" ht="24.2" customHeight="1">
      <c r="A185" s="34"/>
      <c r="B185" s="35"/>
      <c r="C185" s="187" t="s">
        <v>419</v>
      </c>
      <c r="D185" s="187" t="s">
        <v>133</v>
      </c>
      <c r="E185" s="188" t="s">
        <v>1292</v>
      </c>
      <c r="F185" s="189" t="s">
        <v>1293</v>
      </c>
      <c r="G185" s="190" t="s">
        <v>186</v>
      </c>
      <c r="H185" s="191">
        <v>1</v>
      </c>
      <c r="I185" s="192">
        <v>2796.612</v>
      </c>
      <c r="J185" s="193">
        <f aca="true" t="shared" si="30" ref="J185:J197">ROUND(I185*H185,2)</f>
        <v>2796.61</v>
      </c>
      <c r="K185" s="194"/>
      <c r="L185" s="39"/>
      <c r="M185" s="195" t="s">
        <v>1</v>
      </c>
      <c r="N185" s="196" t="s">
        <v>39</v>
      </c>
      <c r="O185" s="71"/>
      <c r="P185" s="197">
        <f aca="true" t="shared" si="31" ref="P185:P197">O185*H185</f>
        <v>0</v>
      </c>
      <c r="Q185" s="197">
        <v>0.02974</v>
      </c>
      <c r="R185" s="197">
        <f aca="true" t="shared" si="32" ref="R185:R197">Q185*H185</f>
        <v>0.02974</v>
      </c>
      <c r="S185" s="197">
        <v>0</v>
      </c>
      <c r="T185" s="198">
        <f aca="true" t="shared" si="33" ref="T185:T197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137</v>
      </c>
      <c r="AT185" s="199" t="s">
        <v>133</v>
      </c>
      <c r="AU185" s="199" t="s">
        <v>84</v>
      </c>
      <c r="AY185" s="17" t="s">
        <v>130</v>
      </c>
      <c r="BE185" s="200">
        <f aca="true" t="shared" si="34" ref="BE185:BE197">IF(N185="základní",J185,0)</f>
        <v>2796.61</v>
      </c>
      <c r="BF185" s="200">
        <f aca="true" t="shared" si="35" ref="BF185:BF197">IF(N185="snížená",J185,0)</f>
        <v>0</v>
      </c>
      <c r="BG185" s="200">
        <f aca="true" t="shared" si="36" ref="BG185:BG197">IF(N185="zákl. přenesená",J185,0)</f>
        <v>0</v>
      </c>
      <c r="BH185" s="200">
        <f aca="true" t="shared" si="37" ref="BH185:BH197">IF(N185="sníž. přenesená",J185,0)</f>
        <v>0</v>
      </c>
      <c r="BI185" s="200">
        <f aca="true" t="shared" si="38" ref="BI185:BI197">IF(N185="nulová",J185,0)</f>
        <v>0</v>
      </c>
      <c r="BJ185" s="17" t="s">
        <v>82</v>
      </c>
      <c r="BK185" s="200">
        <f aca="true" t="shared" si="39" ref="BK185:BK197">ROUND(I185*H185,2)</f>
        <v>2796.61</v>
      </c>
      <c r="BL185" s="17" t="s">
        <v>137</v>
      </c>
      <c r="BM185" s="199" t="s">
        <v>1294</v>
      </c>
    </row>
    <row r="186" spans="1:65" s="2" customFormat="1" ht="24.2" customHeight="1">
      <c r="A186" s="34"/>
      <c r="B186" s="35"/>
      <c r="C186" s="187" t="s">
        <v>423</v>
      </c>
      <c r="D186" s="187" t="s">
        <v>133</v>
      </c>
      <c r="E186" s="188" t="s">
        <v>1139</v>
      </c>
      <c r="F186" s="189" t="s">
        <v>1140</v>
      </c>
      <c r="G186" s="190" t="s">
        <v>186</v>
      </c>
      <c r="H186" s="191">
        <v>3</v>
      </c>
      <c r="I186" s="192">
        <v>1862.8319999999999</v>
      </c>
      <c r="J186" s="193">
        <f t="shared" si="30"/>
        <v>5588.5</v>
      </c>
      <c r="K186" s="194"/>
      <c r="L186" s="39"/>
      <c r="M186" s="195" t="s">
        <v>1</v>
      </c>
      <c r="N186" s="196" t="s">
        <v>39</v>
      </c>
      <c r="O186" s="71"/>
      <c r="P186" s="197">
        <f t="shared" si="31"/>
        <v>0</v>
      </c>
      <c r="Q186" s="197">
        <v>0.01467</v>
      </c>
      <c r="R186" s="197">
        <f t="shared" si="32"/>
        <v>0.04401</v>
      </c>
      <c r="S186" s="197">
        <v>0</v>
      </c>
      <c r="T186" s="198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137</v>
      </c>
      <c r="AT186" s="199" t="s">
        <v>133</v>
      </c>
      <c r="AU186" s="199" t="s">
        <v>84</v>
      </c>
      <c r="AY186" s="17" t="s">
        <v>130</v>
      </c>
      <c r="BE186" s="200">
        <f t="shared" si="34"/>
        <v>5588.5</v>
      </c>
      <c r="BF186" s="200">
        <f t="shared" si="35"/>
        <v>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7" t="s">
        <v>82</v>
      </c>
      <c r="BK186" s="200">
        <f t="shared" si="39"/>
        <v>5588.5</v>
      </c>
      <c r="BL186" s="17" t="s">
        <v>137</v>
      </c>
      <c r="BM186" s="199" t="s">
        <v>1295</v>
      </c>
    </row>
    <row r="187" spans="1:65" s="2" customFormat="1" ht="16.5" customHeight="1">
      <c r="A187" s="34"/>
      <c r="B187" s="35"/>
      <c r="C187" s="187" t="s">
        <v>427</v>
      </c>
      <c r="D187" s="187" t="s">
        <v>133</v>
      </c>
      <c r="E187" s="188" t="s">
        <v>1143</v>
      </c>
      <c r="F187" s="189" t="s">
        <v>1144</v>
      </c>
      <c r="G187" s="190" t="s">
        <v>163</v>
      </c>
      <c r="H187" s="191">
        <v>1</v>
      </c>
      <c r="I187" s="192">
        <v>147.75</v>
      </c>
      <c r="J187" s="193">
        <f t="shared" si="30"/>
        <v>147.75</v>
      </c>
      <c r="K187" s="194"/>
      <c r="L187" s="39"/>
      <c r="M187" s="195" t="s">
        <v>1</v>
      </c>
      <c r="N187" s="196" t="s">
        <v>39</v>
      </c>
      <c r="O187" s="71"/>
      <c r="P187" s="197">
        <f t="shared" si="31"/>
        <v>0</v>
      </c>
      <c r="Q187" s="197">
        <v>0.00014</v>
      </c>
      <c r="R187" s="197">
        <f t="shared" si="32"/>
        <v>0.00014</v>
      </c>
      <c r="S187" s="197">
        <v>0</v>
      </c>
      <c r="T187" s="198">
        <f t="shared" si="3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137</v>
      </c>
      <c r="AT187" s="199" t="s">
        <v>133</v>
      </c>
      <c r="AU187" s="199" t="s">
        <v>84</v>
      </c>
      <c r="AY187" s="17" t="s">
        <v>130</v>
      </c>
      <c r="BE187" s="200">
        <f t="shared" si="34"/>
        <v>147.75</v>
      </c>
      <c r="BF187" s="200">
        <f t="shared" si="35"/>
        <v>0</v>
      </c>
      <c r="BG187" s="200">
        <f t="shared" si="36"/>
        <v>0</v>
      </c>
      <c r="BH187" s="200">
        <f t="shared" si="37"/>
        <v>0</v>
      </c>
      <c r="BI187" s="200">
        <f t="shared" si="38"/>
        <v>0</v>
      </c>
      <c r="BJ187" s="17" t="s">
        <v>82</v>
      </c>
      <c r="BK187" s="200">
        <f t="shared" si="39"/>
        <v>147.75</v>
      </c>
      <c r="BL187" s="17" t="s">
        <v>137</v>
      </c>
      <c r="BM187" s="199" t="s">
        <v>1296</v>
      </c>
    </row>
    <row r="188" spans="1:65" s="2" customFormat="1" ht="33" customHeight="1">
      <c r="A188" s="34"/>
      <c r="B188" s="35"/>
      <c r="C188" s="213" t="s">
        <v>431</v>
      </c>
      <c r="D188" s="213" t="s">
        <v>193</v>
      </c>
      <c r="E188" s="214" t="s">
        <v>1146</v>
      </c>
      <c r="F188" s="215" t="s">
        <v>1147</v>
      </c>
      <c r="G188" s="216" t="s">
        <v>158</v>
      </c>
      <c r="H188" s="217">
        <v>1</v>
      </c>
      <c r="I188" s="218">
        <v>1577.97</v>
      </c>
      <c r="J188" s="219">
        <f t="shared" si="30"/>
        <v>1577.97</v>
      </c>
      <c r="K188" s="220"/>
      <c r="L188" s="221"/>
      <c r="M188" s="222" t="s">
        <v>1</v>
      </c>
      <c r="N188" s="223" t="s">
        <v>39</v>
      </c>
      <c r="O188" s="71"/>
      <c r="P188" s="197">
        <f t="shared" si="31"/>
        <v>0</v>
      </c>
      <c r="Q188" s="197">
        <v>0</v>
      </c>
      <c r="R188" s="197">
        <f t="shared" si="32"/>
        <v>0</v>
      </c>
      <c r="S188" s="197">
        <v>0</v>
      </c>
      <c r="T188" s="198">
        <f t="shared" si="3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196</v>
      </c>
      <c r="AT188" s="199" t="s">
        <v>193</v>
      </c>
      <c r="AU188" s="199" t="s">
        <v>84</v>
      </c>
      <c r="AY188" s="17" t="s">
        <v>130</v>
      </c>
      <c r="BE188" s="200">
        <f t="shared" si="34"/>
        <v>1577.97</v>
      </c>
      <c r="BF188" s="200">
        <f t="shared" si="35"/>
        <v>0</v>
      </c>
      <c r="BG188" s="200">
        <f t="shared" si="36"/>
        <v>0</v>
      </c>
      <c r="BH188" s="200">
        <f t="shared" si="37"/>
        <v>0</v>
      </c>
      <c r="BI188" s="200">
        <f t="shared" si="38"/>
        <v>0</v>
      </c>
      <c r="BJ188" s="17" t="s">
        <v>82</v>
      </c>
      <c r="BK188" s="200">
        <f t="shared" si="39"/>
        <v>1577.97</v>
      </c>
      <c r="BL188" s="17" t="s">
        <v>137</v>
      </c>
      <c r="BM188" s="199" t="s">
        <v>1297</v>
      </c>
    </row>
    <row r="189" spans="1:65" s="2" customFormat="1" ht="16.5" customHeight="1">
      <c r="A189" s="34"/>
      <c r="B189" s="35"/>
      <c r="C189" s="187" t="s">
        <v>435</v>
      </c>
      <c r="D189" s="187" t="s">
        <v>133</v>
      </c>
      <c r="E189" s="188" t="s">
        <v>1149</v>
      </c>
      <c r="F189" s="189" t="s">
        <v>1150</v>
      </c>
      <c r="G189" s="190" t="s">
        <v>163</v>
      </c>
      <c r="H189" s="191">
        <v>2</v>
      </c>
      <c r="I189" s="192">
        <v>176.118</v>
      </c>
      <c r="J189" s="193">
        <f t="shared" si="30"/>
        <v>352.24</v>
      </c>
      <c r="K189" s="194"/>
      <c r="L189" s="39"/>
      <c r="M189" s="195" t="s">
        <v>1</v>
      </c>
      <c r="N189" s="196" t="s">
        <v>39</v>
      </c>
      <c r="O189" s="71"/>
      <c r="P189" s="197">
        <f t="shared" si="31"/>
        <v>0</v>
      </c>
      <c r="Q189" s="197">
        <v>0.00021</v>
      </c>
      <c r="R189" s="197">
        <f t="shared" si="32"/>
        <v>0.00042</v>
      </c>
      <c r="S189" s="197">
        <v>0</v>
      </c>
      <c r="T189" s="198">
        <f t="shared" si="3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137</v>
      </c>
      <c r="AT189" s="199" t="s">
        <v>133</v>
      </c>
      <c r="AU189" s="199" t="s">
        <v>84</v>
      </c>
      <c r="AY189" s="17" t="s">
        <v>130</v>
      </c>
      <c r="BE189" s="200">
        <f t="shared" si="34"/>
        <v>352.24</v>
      </c>
      <c r="BF189" s="200">
        <f t="shared" si="35"/>
        <v>0</v>
      </c>
      <c r="BG189" s="200">
        <f t="shared" si="36"/>
        <v>0</v>
      </c>
      <c r="BH189" s="200">
        <f t="shared" si="37"/>
        <v>0</v>
      </c>
      <c r="BI189" s="200">
        <f t="shared" si="38"/>
        <v>0</v>
      </c>
      <c r="BJ189" s="17" t="s">
        <v>82</v>
      </c>
      <c r="BK189" s="200">
        <f t="shared" si="39"/>
        <v>352.24</v>
      </c>
      <c r="BL189" s="17" t="s">
        <v>137</v>
      </c>
      <c r="BM189" s="199" t="s">
        <v>1298</v>
      </c>
    </row>
    <row r="190" spans="1:65" s="2" customFormat="1" ht="33" customHeight="1">
      <c r="A190" s="34"/>
      <c r="B190" s="35"/>
      <c r="C190" s="213" t="s">
        <v>440</v>
      </c>
      <c r="D190" s="213" t="s">
        <v>193</v>
      </c>
      <c r="E190" s="214" t="s">
        <v>1152</v>
      </c>
      <c r="F190" s="215" t="s">
        <v>1153</v>
      </c>
      <c r="G190" s="216" t="s">
        <v>158</v>
      </c>
      <c r="H190" s="217">
        <v>2</v>
      </c>
      <c r="I190" s="218">
        <v>2115.7799999999997</v>
      </c>
      <c r="J190" s="219">
        <f t="shared" si="30"/>
        <v>4231.56</v>
      </c>
      <c r="K190" s="220"/>
      <c r="L190" s="221"/>
      <c r="M190" s="222" t="s">
        <v>1</v>
      </c>
      <c r="N190" s="223" t="s">
        <v>39</v>
      </c>
      <c r="O190" s="71"/>
      <c r="P190" s="197">
        <f t="shared" si="31"/>
        <v>0</v>
      </c>
      <c r="Q190" s="197">
        <v>0</v>
      </c>
      <c r="R190" s="197">
        <f t="shared" si="32"/>
        <v>0</v>
      </c>
      <c r="S190" s="197">
        <v>0</v>
      </c>
      <c r="T190" s="198">
        <f t="shared" si="3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196</v>
      </c>
      <c r="AT190" s="199" t="s">
        <v>193</v>
      </c>
      <c r="AU190" s="199" t="s">
        <v>84</v>
      </c>
      <c r="AY190" s="17" t="s">
        <v>130</v>
      </c>
      <c r="BE190" s="200">
        <f t="shared" si="34"/>
        <v>4231.56</v>
      </c>
      <c r="BF190" s="200">
        <f t="shared" si="35"/>
        <v>0</v>
      </c>
      <c r="BG190" s="200">
        <f t="shared" si="36"/>
        <v>0</v>
      </c>
      <c r="BH190" s="200">
        <f t="shared" si="37"/>
        <v>0</v>
      </c>
      <c r="BI190" s="200">
        <f t="shared" si="38"/>
        <v>0</v>
      </c>
      <c r="BJ190" s="17" t="s">
        <v>82</v>
      </c>
      <c r="BK190" s="200">
        <f t="shared" si="39"/>
        <v>4231.56</v>
      </c>
      <c r="BL190" s="17" t="s">
        <v>137</v>
      </c>
      <c r="BM190" s="199" t="s">
        <v>1299</v>
      </c>
    </row>
    <row r="191" spans="1:65" s="2" customFormat="1" ht="16.5" customHeight="1">
      <c r="A191" s="34"/>
      <c r="B191" s="35"/>
      <c r="C191" s="187" t="s">
        <v>445</v>
      </c>
      <c r="D191" s="187" t="s">
        <v>133</v>
      </c>
      <c r="E191" s="188" t="s">
        <v>1155</v>
      </c>
      <c r="F191" s="189" t="s">
        <v>1156</v>
      </c>
      <c r="G191" s="190" t="s">
        <v>163</v>
      </c>
      <c r="H191" s="191">
        <v>1</v>
      </c>
      <c r="I191" s="192">
        <v>230.48999999999998</v>
      </c>
      <c r="J191" s="193">
        <f t="shared" si="30"/>
        <v>230.49</v>
      </c>
      <c r="K191" s="194"/>
      <c r="L191" s="39"/>
      <c r="M191" s="195" t="s">
        <v>1</v>
      </c>
      <c r="N191" s="196" t="s">
        <v>39</v>
      </c>
      <c r="O191" s="71"/>
      <c r="P191" s="197">
        <f t="shared" si="31"/>
        <v>0</v>
      </c>
      <c r="Q191" s="197">
        <v>0.00024</v>
      </c>
      <c r="R191" s="197">
        <f t="shared" si="32"/>
        <v>0.00024</v>
      </c>
      <c r="S191" s="197">
        <v>0</v>
      </c>
      <c r="T191" s="198">
        <f t="shared" si="3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137</v>
      </c>
      <c r="AT191" s="199" t="s">
        <v>133</v>
      </c>
      <c r="AU191" s="199" t="s">
        <v>84</v>
      </c>
      <c r="AY191" s="17" t="s">
        <v>130</v>
      </c>
      <c r="BE191" s="200">
        <f t="shared" si="34"/>
        <v>230.49</v>
      </c>
      <c r="BF191" s="200">
        <f t="shared" si="35"/>
        <v>0</v>
      </c>
      <c r="BG191" s="200">
        <f t="shared" si="36"/>
        <v>0</v>
      </c>
      <c r="BH191" s="200">
        <f t="shared" si="37"/>
        <v>0</v>
      </c>
      <c r="BI191" s="200">
        <f t="shared" si="38"/>
        <v>0</v>
      </c>
      <c r="BJ191" s="17" t="s">
        <v>82</v>
      </c>
      <c r="BK191" s="200">
        <f t="shared" si="39"/>
        <v>230.49</v>
      </c>
      <c r="BL191" s="17" t="s">
        <v>137</v>
      </c>
      <c r="BM191" s="199" t="s">
        <v>1300</v>
      </c>
    </row>
    <row r="192" spans="1:65" s="2" customFormat="1" ht="33" customHeight="1">
      <c r="A192" s="34"/>
      <c r="B192" s="35"/>
      <c r="C192" s="213" t="s">
        <v>451</v>
      </c>
      <c r="D192" s="213" t="s">
        <v>193</v>
      </c>
      <c r="E192" s="214" t="s">
        <v>1158</v>
      </c>
      <c r="F192" s="215" t="s">
        <v>1159</v>
      </c>
      <c r="G192" s="216" t="s">
        <v>158</v>
      </c>
      <c r="H192" s="217">
        <v>1</v>
      </c>
      <c r="I192" s="218">
        <v>2427.828</v>
      </c>
      <c r="J192" s="219">
        <f t="shared" si="30"/>
        <v>2427.83</v>
      </c>
      <c r="K192" s="220"/>
      <c r="L192" s="221"/>
      <c r="M192" s="222" t="s">
        <v>1</v>
      </c>
      <c r="N192" s="223" t="s">
        <v>39</v>
      </c>
      <c r="O192" s="71"/>
      <c r="P192" s="197">
        <f t="shared" si="31"/>
        <v>0</v>
      </c>
      <c r="Q192" s="197">
        <v>0</v>
      </c>
      <c r="R192" s="197">
        <f t="shared" si="32"/>
        <v>0</v>
      </c>
      <c r="S192" s="197">
        <v>0</v>
      </c>
      <c r="T192" s="198">
        <f t="shared" si="3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196</v>
      </c>
      <c r="AT192" s="199" t="s">
        <v>193</v>
      </c>
      <c r="AU192" s="199" t="s">
        <v>84</v>
      </c>
      <c r="AY192" s="17" t="s">
        <v>130</v>
      </c>
      <c r="BE192" s="200">
        <f t="shared" si="34"/>
        <v>2427.83</v>
      </c>
      <c r="BF192" s="200">
        <f t="shared" si="35"/>
        <v>0</v>
      </c>
      <c r="BG192" s="200">
        <f t="shared" si="36"/>
        <v>0</v>
      </c>
      <c r="BH192" s="200">
        <f t="shared" si="37"/>
        <v>0</v>
      </c>
      <c r="BI192" s="200">
        <f t="shared" si="38"/>
        <v>0</v>
      </c>
      <c r="BJ192" s="17" t="s">
        <v>82</v>
      </c>
      <c r="BK192" s="200">
        <f t="shared" si="39"/>
        <v>2427.83</v>
      </c>
      <c r="BL192" s="17" t="s">
        <v>137</v>
      </c>
      <c r="BM192" s="199" t="s">
        <v>1301</v>
      </c>
    </row>
    <row r="193" spans="1:65" s="2" customFormat="1" ht="16.5" customHeight="1">
      <c r="A193" s="34"/>
      <c r="B193" s="35"/>
      <c r="C193" s="187" t="s">
        <v>455</v>
      </c>
      <c r="D193" s="187" t="s">
        <v>133</v>
      </c>
      <c r="E193" s="188" t="s">
        <v>1161</v>
      </c>
      <c r="F193" s="189" t="s">
        <v>1162</v>
      </c>
      <c r="G193" s="190" t="s">
        <v>163</v>
      </c>
      <c r="H193" s="191">
        <v>2</v>
      </c>
      <c r="I193" s="192">
        <v>287.226</v>
      </c>
      <c r="J193" s="193">
        <f t="shared" si="30"/>
        <v>574.45</v>
      </c>
      <c r="K193" s="194"/>
      <c r="L193" s="39"/>
      <c r="M193" s="195" t="s">
        <v>1</v>
      </c>
      <c r="N193" s="196" t="s">
        <v>39</v>
      </c>
      <c r="O193" s="71"/>
      <c r="P193" s="197">
        <f t="shared" si="31"/>
        <v>0</v>
      </c>
      <c r="Q193" s="197">
        <v>0.00033</v>
      </c>
      <c r="R193" s="197">
        <f t="shared" si="32"/>
        <v>0.00066</v>
      </c>
      <c r="S193" s="197">
        <v>0</v>
      </c>
      <c r="T193" s="198">
        <f t="shared" si="3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137</v>
      </c>
      <c r="AT193" s="199" t="s">
        <v>133</v>
      </c>
      <c r="AU193" s="199" t="s">
        <v>84</v>
      </c>
      <c r="AY193" s="17" t="s">
        <v>130</v>
      </c>
      <c r="BE193" s="200">
        <f t="shared" si="34"/>
        <v>574.45</v>
      </c>
      <c r="BF193" s="200">
        <f t="shared" si="35"/>
        <v>0</v>
      </c>
      <c r="BG193" s="200">
        <f t="shared" si="36"/>
        <v>0</v>
      </c>
      <c r="BH193" s="200">
        <f t="shared" si="37"/>
        <v>0</v>
      </c>
      <c r="BI193" s="200">
        <f t="shared" si="38"/>
        <v>0</v>
      </c>
      <c r="BJ193" s="17" t="s">
        <v>82</v>
      </c>
      <c r="BK193" s="200">
        <f t="shared" si="39"/>
        <v>574.45</v>
      </c>
      <c r="BL193" s="17" t="s">
        <v>137</v>
      </c>
      <c r="BM193" s="199" t="s">
        <v>1302</v>
      </c>
    </row>
    <row r="194" spans="1:65" s="2" customFormat="1" ht="33" customHeight="1">
      <c r="A194" s="34"/>
      <c r="B194" s="35"/>
      <c r="C194" s="213" t="s">
        <v>459</v>
      </c>
      <c r="D194" s="213" t="s">
        <v>193</v>
      </c>
      <c r="E194" s="214" t="s">
        <v>1303</v>
      </c>
      <c r="F194" s="215" t="s">
        <v>1304</v>
      </c>
      <c r="G194" s="216" t="s">
        <v>158</v>
      </c>
      <c r="H194" s="217">
        <v>2</v>
      </c>
      <c r="I194" s="218">
        <v>2957.364</v>
      </c>
      <c r="J194" s="219">
        <f t="shared" si="30"/>
        <v>5914.73</v>
      </c>
      <c r="K194" s="220"/>
      <c r="L194" s="221"/>
      <c r="M194" s="222" t="s">
        <v>1</v>
      </c>
      <c r="N194" s="223" t="s">
        <v>39</v>
      </c>
      <c r="O194" s="71"/>
      <c r="P194" s="197">
        <f t="shared" si="31"/>
        <v>0</v>
      </c>
      <c r="Q194" s="197">
        <v>0</v>
      </c>
      <c r="R194" s="197">
        <f t="shared" si="32"/>
        <v>0</v>
      </c>
      <c r="S194" s="197">
        <v>0</v>
      </c>
      <c r="T194" s="198">
        <f t="shared" si="3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196</v>
      </c>
      <c r="AT194" s="199" t="s">
        <v>193</v>
      </c>
      <c r="AU194" s="199" t="s">
        <v>84</v>
      </c>
      <c r="AY194" s="17" t="s">
        <v>130</v>
      </c>
      <c r="BE194" s="200">
        <f t="shared" si="34"/>
        <v>5914.73</v>
      </c>
      <c r="BF194" s="200">
        <f t="shared" si="35"/>
        <v>0</v>
      </c>
      <c r="BG194" s="200">
        <f t="shared" si="36"/>
        <v>0</v>
      </c>
      <c r="BH194" s="200">
        <f t="shared" si="37"/>
        <v>0</v>
      </c>
      <c r="BI194" s="200">
        <f t="shared" si="38"/>
        <v>0</v>
      </c>
      <c r="BJ194" s="17" t="s">
        <v>82</v>
      </c>
      <c r="BK194" s="200">
        <f t="shared" si="39"/>
        <v>5914.73</v>
      </c>
      <c r="BL194" s="17" t="s">
        <v>137</v>
      </c>
      <c r="BM194" s="199" t="s">
        <v>1305</v>
      </c>
    </row>
    <row r="195" spans="1:65" s="2" customFormat="1" ht="16.5" customHeight="1">
      <c r="A195" s="34"/>
      <c r="B195" s="35"/>
      <c r="C195" s="187" t="s">
        <v>463</v>
      </c>
      <c r="D195" s="187" t="s">
        <v>133</v>
      </c>
      <c r="E195" s="188" t="s">
        <v>1167</v>
      </c>
      <c r="F195" s="189" t="s">
        <v>1168</v>
      </c>
      <c r="G195" s="190" t="s">
        <v>163</v>
      </c>
      <c r="H195" s="191">
        <v>1</v>
      </c>
      <c r="I195" s="192">
        <v>132.384</v>
      </c>
      <c r="J195" s="193">
        <f t="shared" si="30"/>
        <v>132.38</v>
      </c>
      <c r="K195" s="194"/>
      <c r="L195" s="39"/>
      <c r="M195" s="195" t="s">
        <v>1</v>
      </c>
      <c r="N195" s="196" t="s">
        <v>39</v>
      </c>
      <c r="O195" s="71"/>
      <c r="P195" s="197">
        <f t="shared" si="31"/>
        <v>0</v>
      </c>
      <c r="Q195" s="197">
        <v>0.00015</v>
      </c>
      <c r="R195" s="197">
        <f t="shared" si="32"/>
        <v>0.00015</v>
      </c>
      <c r="S195" s="197">
        <v>0</v>
      </c>
      <c r="T195" s="198">
        <f t="shared" si="3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137</v>
      </c>
      <c r="AT195" s="199" t="s">
        <v>133</v>
      </c>
      <c r="AU195" s="199" t="s">
        <v>84</v>
      </c>
      <c r="AY195" s="17" t="s">
        <v>130</v>
      </c>
      <c r="BE195" s="200">
        <f t="shared" si="34"/>
        <v>132.38</v>
      </c>
      <c r="BF195" s="200">
        <f t="shared" si="35"/>
        <v>0</v>
      </c>
      <c r="BG195" s="200">
        <f t="shared" si="36"/>
        <v>0</v>
      </c>
      <c r="BH195" s="200">
        <f t="shared" si="37"/>
        <v>0</v>
      </c>
      <c r="BI195" s="200">
        <f t="shared" si="38"/>
        <v>0</v>
      </c>
      <c r="BJ195" s="17" t="s">
        <v>82</v>
      </c>
      <c r="BK195" s="200">
        <f t="shared" si="39"/>
        <v>132.38</v>
      </c>
      <c r="BL195" s="17" t="s">
        <v>137</v>
      </c>
      <c r="BM195" s="199" t="s">
        <v>1306</v>
      </c>
    </row>
    <row r="196" spans="1:65" s="2" customFormat="1" ht="33" customHeight="1">
      <c r="A196" s="34"/>
      <c r="B196" s="35"/>
      <c r="C196" s="213" t="s">
        <v>467</v>
      </c>
      <c r="D196" s="213" t="s">
        <v>193</v>
      </c>
      <c r="E196" s="214" t="s">
        <v>1170</v>
      </c>
      <c r="F196" s="215" t="s">
        <v>1171</v>
      </c>
      <c r="G196" s="216" t="s">
        <v>186</v>
      </c>
      <c r="H196" s="217">
        <v>1</v>
      </c>
      <c r="I196" s="218">
        <v>3496.3559999999998</v>
      </c>
      <c r="J196" s="219">
        <f t="shared" si="30"/>
        <v>3496.36</v>
      </c>
      <c r="K196" s="220"/>
      <c r="L196" s="221"/>
      <c r="M196" s="222" t="s">
        <v>1</v>
      </c>
      <c r="N196" s="223" t="s">
        <v>39</v>
      </c>
      <c r="O196" s="71"/>
      <c r="P196" s="197">
        <f t="shared" si="31"/>
        <v>0</v>
      </c>
      <c r="Q196" s="197">
        <v>0</v>
      </c>
      <c r="R196" s="197">
        <f t="shared" si="32"/>
        <v>0</v>
      </c>
      <c r="S196" s="197">
        <v>0</v>
      </c>
      <c r="T196" s="198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196</v>
      </c>
      <c r="AT196" s="199" t="s">
        <v>193</v>
      </c>
      <c r="AU196" s="199" t="s">
        <v>84</v>
      </c>
      <c r="AY196" s="17" t="s">
        <v>130</v>
      </c>
      <c r="BE196" s="200">
        <f t="shared" si="34"/>
        <v>3496.36</v>
      </c>
      <c r="BF196" s="200">
        <f t="shared" si="35"/>
        <v>0</v>
      </c>
      <c r="BG196" s="200">
        <f t="shared" si="36"/>
        <v>0</v>
      </c>
      <c r="BH196" s="200">
        <f t="shared" si="37"/>
        <v>0</v>
      </c>
      <c r="BI196" s="200">
        <f t="shared" si="38"/>
        <v>0</v>
      </c>
      <c r="BJ196" s="17" t="s">
        <v>82</v>
      </c>
      <c r="BK196" s="200">
        <f t="shared" si="39"/>
        <v>3496.36</v>
      </c>
      <c r="BL196" s="17" t="s">
        <v>137</v>
      </c>
      <c r="BM196" s="199" t="s">
        <v>1307</v>
      </c>
    </row>
    <row r="197" spans="1:65" s="2" customFormat="1" ht="16.5" customHeight="1">
      <c r="A197" s="34"/>
      <c r="B197" s="35"/>
      <c r="C197" s="187" t="s">
        <v>471</v>
      </c>
      <c r="D197" s="187" t="s">
        <v>133</v>
      </c>
      <c r="E197" s="188" t="s">
        <v>1173</v>
      </c>
      <c r="F197" s="189" t="s">
        <v>1174</v>
      </c>
      <c r="G197" s="190" t="s">
        <v>163</v>
      </c>
      <c r="H197" s="191">
        <v>3</v>
      </c>
      <c r="I197" s="192">
        <v>147.75</v>
      </c>
      <c r="J197" s="193">
        <f t="shared" si="30"/>
        <v>443.25</v>
      </c>
      <c r="K197" s="194"/>
      <c r="L197" s="39"/>
      <c r="M197" s="195" t="s">
        <v>1</v>
      </c>
      <c r="N197" s="196" t="s">
        <v>39</v>
      </c>
      <c r="O197" s="71"/>
      <c r="P197" s="197">
        <f t="shared" si="31"/>
        <v>0</v>
      </c>
      <c r="Q197" s="197">
        <v>0.00022</v>
      </c>
      <c r="R197" s="197">
        <f t="shared" si="32"/>
        <v>0.00066</v>
      </c>
      <c r="S197" s="197">
        <v>0</v>
      </c>
      <c r="T197" s="198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137</v>
      </c>
      <c r="AT197" s="199" t="s">
        <v>133</v>
      </c>
      <c r="AU197" s="199" t="s">
        <v>84</v>
      </c>
      <c r="AY197" s="17" t="s">
        <v>130</v>
      </c>
      <c r="BE197" s="200">
        <f t="shared" si="34"/>
        <v>443.25</v>
      </c>
      <c r="BF197" s="200">
        <f t="shared" si="35"/>
        <v>0</v>
      </c>
      <c r="BG197" s="200">
        <f t="shared" si="36"/>
        <v>0</v>
      </c>
      <c r="BH197" s="200">
        <f t="shared" si="37"/>
        <v>0</v>
      </c>
      <c r="BI197" s="200">
        <f t="shared" si="38"/>
        <v>0</v>
      </c>
      <c r="BJ197" s="17" t="s">
        <v>82</v>
      </c>
      <c r="BK197" s="200">
        <f t="shared" si="39"/>
        <v>443.25</v>
      </c>
      <c r="BL197" s="17" t="s">
        <v>137</v>
      </c>
      <c r="BM197" s="199" t="s">
        <v>1308</v>
      </c>
    </row>
    <row r="198" spans="2:51" s="13" customFormat="1" ht="12">
      <c r="B198" s="201"/>
      <c r="C198" s="202"/>
      <c r="D198" s="203" t="s">
        <v>173</v>
      </c>
      <c r="E198" s="204" t="s">
        <v>1</v>
      </c>
      <c r="F198" s="205" t="s">
        <v>1309</v>
      </c>
      <c r="G198" s="202"/>
      <c r="H198" s="206">
        <v>3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173</v>
      </c>
      <c r="AU198" s="212" t="s">
        <v>84</v>
      </c>
      <c r="AV198" s="13" t="s">
        <v>84</v>
      </c>
      <c r="AW198" s="13" t="s">
        <v>31</v>
      </c>
      <c r="AX198" s="13" t="s">
        <v>82</v>
      </c>
      <c r="AY198" s="212" t="s">
        <v>130</v>
      </c>
    </row>
    <row r="199" spans="1:65" s="2" customFormat="1" ht="33" customHeight="1">
      <c r="A199" s="34"/>
      <c r="B199" s="35"/>
      <c r="C199" s="213" t="s">
        <v>475</v>
      </c>
      <c r="D199" s="213" t="s">
        <v>193</v>
      </c>
      <c r="E199" s="214" t="s">
        <v>1176</v>
      </c>
      <c r="F199" s="215" t="s">
        <v>1177</v>
      </c>
      <c r="G199" s="216" t="s">
        <v>186</v>
      </c>
      <c r="H199" s="217">
        <v>2</v>
      </c>
      <c r="I199" s="218">
        <v>6835.505999999999</v>
      </c>
      <c r="J199" s="219">
        <f aca="true" t="shared" si="40" ref="J199:J208">ROUND(I199*H199,2)</f>
        <v>13671.01</v>
      </c>
      <c r="K199" s="220"/>
      <c r="L199" s="221"/>
      <c r="M199" s="222" t="s">
        <v>1</v>
      </c>
      <c r="N199" s="223" t="s">
        <v>39</v>
      </c>
      <c r="O199" s="71"/>
      <c r="P199" s="197">
        <f aca="true" t="shared" si="41" ref="P199:P208">O199*H199</f>
        <v>0</v>
      </c>
      <c r="Q199" s="197">
        <v>0</v>
      </c>
      <c r="R199" s="197">
        <f aca="true" t="shared" si="42" ref="R199:R208">Q199*H199</f>
        <v>0</v>
      </c>
      <c r="S199" s="197">
        <v>0</v>
      </c>
      <c r="T199" s="198">
        <f aca="true" t="shared" si="43" ref="T199:T208"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196</v>
      </c>
      <c r="AT199" s="199" t="s">
        <v>193</v>
      </c>
      <c r="AU199" s="199" t="s">
        <v>84</v>
      </c>
      <c r="AY199" s="17" t="s">
        <v>130</v>
      </c>
      <c r="BE199" s="200">
        <f aca="true" t="shared" si="44" ref="BE199:BE208">IF(N199="základní",J199,0)</f>
        <v>13671.01</v>
      </c>
      <c r="BF199" s="200">
        <f aca="true" t="shared" si="45" ref="BF199:BF208">IF(N199="snížená",J199,0)</f>
        <v>0</v>
      </c>
      <c r="BG199" s="200">
        <f aca="true" t="shared" si="46" ref="BG199:BG208">IF(N199="zákl. přenesená",J199,0)</f>
        <v>0</v>
      </c>
      <c r="BH199" s="200">
        <f aca="true" t="shared" si="47" ref="BH199:BH208">IF(N199="sníž. přenesená",J199,0)</f>
        <v>0</v>
      </c>
      <c r="BI199" s="200">
        <f aca="true" t="shared" si="48" ref="BI199:BI208">IF(N199="nulová",J199,0)</f>
        <v>0</v>
      </c>
      <c r="BJ199" s="17" t="s">
        <v>82</v>
      </c>
      <c r="BK199" s="200">
        <f aca="true" t="shared" si="49" ref="BK199:BK208">ROUND(I199*H199,2)</f>
        <v>13671.01</v>
      </c>
      <c r="BL199" s="17" t="s">
        <v>137</v>
      </c>
      <c r="BM199" s="199" t="s">
        <v>1310</v>
      </c>
    </row>
    <row r="200" spans="1:65" s="2" customFormat="1" ht="24.2" customHeight="1">
      <c r="A200" s="34"/>
      <c r="B200" s="35"/>
      <c r="C200" s="213" t="s">
        <v>479</v>
      </c>
      <c r="D200" s="213" t="s">
        <v>193</v>
      </c>
      <c r="E200" s="214" t="s">
        <v>1311</v>
      </c>
      <c r="F200" s="215" t="s">
        <v>1312</v>
      </c>
      <c r="G200" s="216" t="s">
        <v>158</v>
      </c>
      <c r="H200" s="217">
        <v>1</v>
      </c>
      <c r="I200" s="218">
        <v>6917.063999999999</v>
      </c>
      <c r="J200" s="219">
        <f t="shared" si="40"/>
        <v>6917.06</v>
      </c>
      <c r="K200" s="220"/>
      <c r="L200" s="221"/>
      <c r="M200" s="222" t="s">
        <v>1</v>
      </c>
      <c r="N200" s="223" t="s">
        <v>39</v>
      </c>
      <c r="O200" s="71"/>
      <c r="P200" s="197">
        <f t="shared" si="41"/>
        <v>0</v>
      </c>
      <c r="Q200" s="197">
        <v>0</v>
      </c>
      <c r="R200" s="197">
        <f t="shared" si="42"/>
        <v>0</v>
      </c>
      <c r="S200" s="197">
        <v>0</v>
      </c>
      <c r="T200" s="198">
        <f t="shared" si="4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196</v>
      </c>
      <c r="AT200" s="199" t="s">
        <v>193</v>
      </c>
      <c r="AU200" s="199" t="s">
        <v>84</v>
      </c>
      <c r="AY200" s="17" t="s">
        <v>130</v>
      </c>
      <c r="BE200" s="200">
        <f t="shared" si="44"/>
        <v>6917.06</v>
      </c>
      <c r="BF200" s="200">
        <f t="shared" si="45"/>
        <v>0</v>
      </c>
      <c r="BG200" s="200">
        <f t="shared" si="46"/>
        <v>0</v>
      </c>
      <c r="BH200" s="200">
        <f t="shared" si="47"/>
        <v>0</v>
      </c>
      <c r="BI200" s="200">
        <f t="shared" si="48"/>
        <v>0</v>
      </c>
      <c r="BJ200" s="17" t="s">
        <v>82</v>
      </c>
      <c r="BK200" s="200">
        <f t="shared" si="49"/>
        <v>6917.06</v>
      </c>
      <c r="BL200" s="17" t="s">
        <v>137</v>
      </c>
      <c r="BM200" s="199" t="s">
        <v>1313</v>
      </c>
    </row>
    <row r="201" spans="1:65" s="2" customFormat="1" ht="16.5" customHeight="1">
      <c r="A201" s="34"/>
      <c r="B201" s="35"/>
      <c r="C201" s="187" t="s">
        <v>483</v>
      </c>
      <c r="D201" s="187" t="s">
        <v>133</v>
      </c>
      <c r="E201" s="188" t="s">
        <v>1314</v>
      </c>
      <c r="F201" s="189" t="s">
        <v>1315</v>
      </c>
      <c r="G201" s="190" t="s">
        <v>163</v>
      </c>
      <c r="H201" s="191">
        <v>2</v>
      </c>
      <c r="I201" s="192">
        <v>176.118</v>
      </c>
      <c r="J201" s="193">
        <f t="shared" si="40"/>
        <v>352.24</v>
      </c>
      <c r="K201" s="194"/>
      <c r="L201" s="39"/>
      <c r="M201" s="195" t="s">
        <v>1</v>
      </c>
      <c r="N201" s="196" t="s">
        <v>39</v>
      </c>
      <c r="O201" s="71"/>
      <c r="P201" s="197">
        <f t="shared" si="41"/>
        <v>0</v>
      </c>
      <c r="Q201" s="197">
        <v>0.00031</v>
      </c>
      <c r="R201" s="197">
        <f t="shared" si="42"/>
        <v>0.00062</v>
      </c>
      <c r="S201" s="197">
        <v>0</v>
      </c>
      <c r="T201" s="198">
        <f t="shared" si="4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137</v>
      </c>
      <c r="AT201" s="199" t="s">
        <v>133</v>
      </c>
      <c r="AU201" s="199" t="s">
        <v>84</v>
      </c>
      <c r="AY201" s="17" t="s">
        <v>130</v>
      </c>
      <c r="BE201" s="200">
        <f t="shared" si="44"/>
        <v>352.24</v>
      </c>
      <c r="BF201" s="200">
        <f t="shared" si="45"/>
        <v>0</v>
      </c>
      <c r="BG201" s="200">
        <f t="shared" si="46"/>
        <v>0</v>
      </c>
      <c r="BH201" s="200">
        <f t="shared" si="47"/>
        <v>0</v>
      </c>
      <c r="BI201" s="200">
        <f t="shared" si="48"/>
        <v>0</v>
      </c>
      <c r="BJ201" s="17" t="s">
        <v>82</v>
      </c>
      <c r="BK201" s="200">
        <f t="shared" si="49"/>
        <v>352.24</v>
      </c>
      <c r="BL201" s="17" t="s">
        <v>137</v>
      </c>
      <c r="BM201" s="199" t="s">
        <v>1316</v>
      </c>
    </row>
    <row r="202" spans="1:65" s="2" customFormat="1" ht="24.2" customHeight="1">
      <c r="A202" s="34"/>
      <c r="B202" s="35"/>
      <c r="C202" s="213" t="s">
        <v>487</v>
      </c>
      <c r="D202" s="213" t="s">
        <v>193</v>
      </c>
      <c r="E202" s="214" t="s">
        <v>1317</v>
      </c>
      <c r="F202" s="215" t="s">
        <v>1318</v>
      </c>
      <c r="G202" s="216" t="s">
        <v>158</v>
      </c>
      <c r="H202" s="217">
        <v>2</v>
      </c>
      <c r="I202" s="218">
        <v>7590.803999999999</v>
      </c>
      <c r="J202" s="219">
        <f t="shared" si="40"/>
        <v>15181.61</v>
      </c>
      <c r="K202" s="220"/>
      <c r="L202" s="221"/>
      <c r="M202" s="222" t="s">
        <v>1</v>
      </c>
      <c r="N202" s="223" t="s">
        <v>39</v>
      </c>
      <c r="O202" s="71"/>
      <c r="P202" s="197">
        <f t="shared" si="41"/>
        <v>0</v>
      </c>
      <c r="Q202" s="197">
        <v>0</v>
      </c>
      <c r="R202" s="197">
        <f t="shared" si="42"/>
        <v>0</v>
      </c>
      <c r="S202" s="197">
        <v>0</v>
      </c>
      <c r="T202" s="198">
        <f t="shared" si="4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196</v>
      </c>
      <c r="AT202" s="199" t="s">
        <v>193</v>
      </c>
      <c r="AU202" s="199" t="s">
        <v>84</v>
      </c>
      <c r="AY202" s="17" t="s">
        <v>130</v>
      </c>
      <c r="BE202" s="200">
        <f t="shared" si="44"/>
        <v>15181.61</v>
      </c>
      <c r="BF202" s="200">
        <f t="shared" si="45"/>
        <v>0</v>
      </c>
      <c r="BG202" s="200">
        <f t="shared" si="46"/>
        <v>0</v>
      </c>
      <c r="BH202" s="200">
        <f t="shared" si="47"/>
        <v>0</v>
      </c>
      <c r="BI202" s="200">
        <f t="shared" si="48"/>
        <v>0</v>
      </c>
      <c r="BJ202" s="17" t="s">
        <v>82</v>
      </c>
      <c r="BK202" s="200">
        <f t="shared" si="49"/>
        <v>15181.61</v>
      </c>
      <c r="BL202" s="17" t="s">
        <v>137</v>
      </c>
      <c r="BM202" s="199" t="s">
        <v>1319</v>
      </c>
    </row>
    <row r="203" spans="1:65" s="2" customFormat="1" ht="16.5" customHeight="1">
      <c r="A203" s="34"/>
      <c r="B203" s="35"/>
      <c r="C203" s="187" t="s">
        <v>491</v>
      </c>
      <c r="D203" s="187" t="s">
        <v>133</v>
      </c>
      <c r="E203" s="188" t="s">
        <v>484</v>
      </c>
      <c r="F203" s="189" t="s">
        <v>485</v>
      </c>
      <c r="G203" s="190" t="s">
        <v>163</v>
      </c>
      <c r="H203" s="191">
        <v>8</v>
      </c>
      <c r="I203" s="192">
        <v>150.114</v>
      </c>
      <c r="J203" s="193">
        <f t="shared" si="40"/>
        <v>1200.91</v>
      </c>
      <c r="K203" s="194"/>
      <c r="L203" s="39"/>
      <c r="M203" s="195" t="s">
        <v>1</v>
      </c>
      <c r="N203" s="196" t="s">
        <v>39</v>
      </c>
      <c r="O203" s="71"/>
      <c r="P203" s="197">
        <f t="shared" si="41"/>
        <v>0</v>
      </c>
      <c r="Q203" s="197">
        <v>0.00024</v>
      </c>
      <c r="R203" s="197">
        <f t="shared" si="42"/>
        <v>0.00192</v>
      </c>
      <c r="S203" s="197">
        <v>0</v>
      </c>
      <c r="T203" s="198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137</v>
      </c>
      <c r="AT203" s="199" t="s">
        <v>133</v>
      </c>
      <c r="AU203" s="199" t="s">
        <v>84</v>
      </c>
      <c r="AY203" s="17" t="s">
        <v>130</v>
      </c>
      <c r="BE203" s="200">
        <f t="shared" si="44"/>
        <v>1200.91</v>
      </c>
      <c r="BF203" s="200">
        <f t="shared" si="45"/>
        <v>0</v>
      </c>
      <c r="BG203" s="200">
        <f t="shared" si="46"/>
        <v>0</v>
      </c>
      <c r="BH203" s="200">
        <f t="shared" si="47"/>
        <v>0</v>
      </c>
      <c r="BI203" s="200">
        <f t="shared" si="48"/>
        <v>0</v>
      </c>
      <c r="BJ203" s="17" t="s">
        <v>82</v>
      </c>
      <c r="BK203" s="200">
        <f t="shared" si="49"/>
        <v>1200.91</v>
      </c>
      <c r="BL203" s="17" t="s">
        <v>137</v>
      </c>
      <c r="BM203" s="199" t="s">
        <v>1320</v>
      </c>
    </row>
    <row r="204" spans="1:65" s="2" customFormat="1" ht="24.2" customHeight="1">
      <c r="A204" s="34"/>
      <c r="B204" s="35"/>
      <c r="C204" s="187" t="s">
        <v>495</v>
      </c>
      <c r="D204" s="187" t="s">
        <v>133</v>
      </c>
      <c r="E204" s="188" t="s">
        <v>1185</v>
      </c>
      <c r="F204" s="189" t="s">
        <v>1186</v>
      </c>
      <c r="G204" s="190" t="s">
        <v>163</v>
      </c>
      <c r="H204" s="191">
        <v>1</v>
      </c>
      <c r="I204" s="192">
        <v>338.05199999999996</v>
      </c>
      <c r="J204" s="193">
        <f t="shared" si="40"/>
        <v>338.05</v>
      </c>
      <c r="K204" s="194"/>
      <c r="L204" s="39"/>
      <c r="M204" s="195" t="s">
        <v>1</v>
      </c>
      <c r="N204" s="196" t="s">
        <v>39</v>
      </c>
      <c r="O204" s="71"/>
      <c r="P204" s="197">
        <f t="shared" si="41"/>
        <v>0</v>
      </c>
      <c r="Q204" s="197">
        <v>0.00053</v>
      </c>
      <c r="R204" s="197">
        <f t="shared" si="42"/>
        <v>0.00053</v>
      </c>
      <c r="S204" s="197">
        <v>0</v>
      </c>
      <c r="T204" s="198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137</v>
      </c>
      <c r="AT204" s="199" t="s">
        <v>133</v>
      </c>
      <c r="AU204" s="199" t="s">
        <v>84</v>
      </c>
      <c r="AY204" s="17" t="s">
        <v>130</v>
      </c>
      <c r="BE204" s="200">
        <f t="shared" si="44"/>
        <v>338.05</v>
      </c>
      <c r="BF204" s="200">
        <f t="shared" si="45"/>
        <v>0</v>
      </c>
      <c r="BG204" s="200">
        <f t="shared" si="46"/>
        <v>0</v>
      </c>
      <c r="BH204" s="200">
        <f t="shared" si="47"/>
        <v>0</v>
      </c>
      <c r="BI204" s="200">
        <f t="shared" si="48"/>
        <v>0</v>
      </c>
      <c r="BJ204" s="17" t="s">
        <v>82</v>
      </c>
      <c r="BK204" s="200">
        <f t="shared" si="49"/>
        <v>338.05</v>
      </c>
      <c r="BL204" s="17" t="s">
        <v>137</v>
      </c>
      <c r="BM204" s="199" t="s">
        <v>1321</v>
      </c>
    </row>
    <row r="205" spans="1:65" s="2" customFormat="1" ht="24.2" customHeight="1">
      <c r="A205" s="34"/>
      <c r="B205" s="35"/>
      <c r="C205" s="187" t="s">
        <v>499</v>
      </c>
      <c r="D205" s="187" t="s">
        <v>133</v>
      </c>
      <c r="E205" s="188" t="s">
        <v>1188</v>
      </c>
      <c r="F205" s="189" t="s">
        <v>1189</v>
      </c>
      <c r="G205" s="190" t="s">
        <v>163</v>
      </c>
      <c r="H205" s="191">
        <v>2</v>
      </c>
      <c r="I205" s="192">
        <v>440.88599999999997</v>
      </c>
      <c r="J205" s="193">
        <f t="shared" si="40"/>
        <v>881.77</v>
      </c>
      <c r="K205" s="194"/>
      <c r="L205" s="39"/>
      <c r="M205" s="195" t="s">
        <v>1</v>
      </c>
      <c r="N205" s="196" t="s">
        <v>39</v>
      </c>
      <c r="O205" s="71"/>
      <c r="P205" s="197">
        <f t="shared" si="41"/>
        <v>0</v>
      </c>
      <c r="Q205" s="197">
        <v>0.00084</v>
      </c>
      <c r="R205" s="197">
        <f t="shared" si="42"/>
        <v>0.00168</v>
      </c>
      <c r="S205" s="197">
        <v>0</v>
      </c>
      <c r="T205" s="198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137</v>
      </c>
      <c r="AT205" s="199" t="s">
        <v>133</v>
      </c>
      <c r="AU205" s="199" t="s">
        <v>84</v>
      </c>
      <c r="AY205" s="17" t="s">
        <v>130</v>
      </c>
      <c r="BE205" s="200">
        <f t="shared" si="44"/>
        <v>881.77</v>
      </c>
      <c r="BF205" s="200">
        <f t="shared" si="45"/>
        <v>0</v>
      </c>
      <c r="BG205" s="200">
        <f t="shared" si="46"/>
        <v>0</v>
      </c>
      <c r="BH205" s="200">
        <f t="shared" si="47"/>
        <v>0</v>
      </c>
      <c r="BI205" s="200">
        <f t="shared" si="48"/>
        <v>0</v>
      </c>
      <c r="BJ205" s="17" t="s">
        <v>82</v>
      </c>
      <c r="BK205" s="200">
        <f t="shared" si="49"/>
        <v>881.77</v>
      </c>
      <c r="BL205" s="17" t="s">
        <v>137</v>
      </c>
      <c r="BM205" s="199" t="s">
        <v>1322</v>
      </c>
    </row>
    <row r="206" spans="1:65" s="2" customFormat="1" ht="24.2" customHeight="1">
      <c r="A206" s="34"/>
      <c r="B206" s="35"/>
      <c r="C206" s="187" t="s">
        <v>505</v>
      </c>
      <c r="D206" s="187" t="s">
        <v>133</v>
      </c>
      <c r="E206" s="188" t="s">
        <v>1323</v>
      </c>
      <c r="F206" s="189" t="s">
        <v>1324</v>
      </c>
      <c r="G206" s="190" t="s">
        <v>163</v>
      </c>
      <c r="H206" s="191">
        <v>1</v>
      </c>
      <c r="I206" s="192">
        <v>591</v>
      </c>
      <c r="J206" s="193">
        <f t="shared" si="40"/>
        <v>591</v>
      </c>
      <c r="K206" s="194"/>
      <c r="L206" s="39"/>
      <c r="M206" s="195" t="s">
        <v>1</v>
      </c>
      <c r="N206" s="196" t="s">
        <v>39</v>
      </c>
      <c r="O206" s="71"/>
      <c r="P206" s="197">
        <f t="shared" si="41"/>
        <v>0</v>
      </c>
      <c r="Q206" s="197">
        <v>0.00052</v>
      </c>
      <c r="R206" s="197">
        <f t="shared" si="42"/>
        <v>0.00052</v>
      </c>
      <c r="S206" s="197">
        <v>0</v>
      </c>
      <c r="T206" s="198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137</v>
      </c>
      <c r="AT206" s="199" t="s">
        <v>133</v>
      </c>
      <c r="AU206" s="199" t="s">
        <v>84</v>
      </c>
      <c r="AY206" s="17" t="s">
        <v>130</v>
      </c>
      <c r="BE206" s="200">
        <f t="shared" si="44"/>
        <v>591</v>
      </c>
      <c r="BF206" s="200">
        <f t="shared" si="45"/>
        <v>0</v>
      </c>
      <c r="BG206" s="200">
        <f t="shared" si="46"/>
        <v>0</v>
      </c>
      <c r="BH206" s="200">
        <f t="shared" si="47"/>
        <v>0</v>
      </c>
      <c r="BI206" s="200">
        <f t="shared" si="48"/>
        <v>0</v>
      </c>
      <c r="BJ206" s="17" t="s">
        <v>82</v>
      </c>
      <c r="BK206" s="200">
        <f t="shared" si="49"/>
        <v>591</v>
      </c>
      <c r="BL206" s="17" t="s">
        <v>137</v>
      </c>
      <c r="BM206" s="199" t="s">
        <v>1325</v>
      </c>
    </row>
    <row r="207" spans="1:65" s="2" customFormat="1" ht="24.2" customHeight="1">
      <c r="A207" s="34"/>
      <c r="B207" s="35"/>
      <c r="C207" s="187" t="s">
        <v>509</v>
      </c>
      <c r="D207" s="187" t="s">
        <v>133</v>
      </c>
      <c r="E207" s="188" t="s">
        <v>1191</v>
      </c>
      <c r="F207" s="189" t="s">
        <v>1192</v>
      </c>
      <c r="G207" s="190" t="s">
        <v>163</v>
      </c>
      <c r="H207" s="191">
        <v>2</v>
      </c>
      <c r="I207" s="192">
        <v>809.67</v>
      </c>
      <c r="J207" s="193">
        <f t="shared" si="40"/>
        <v>1619.34</v>
      </c>
      <c r="K207" s="194"/>
      <c r="L207" s="39"/>
      <c r="M207" s="195" t="s">
        <v>1</v>
      </c>
      <c r="N207" s="196" t="s">
        <v>39</v>
      </c>
      <c r="O207" s="71"/>
      <c r="P207" s="197">
        <f t="shared" si="41"/>
        <v>0</v>
      </c>
      <c r="Q207" s="197">
        <v>0.00078</v>
      </c>
      <c r="R207" s="197">
        <f t="shared" si="42"/>
        <v>0.00156</v>
      </c>
      <c r="S207" s="197">
        <v>0</v>
      </c>
      <c r="T207" s="198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137</v>
      </c>
      <c r="AT207" s="199" t="s">
        <v>133</v>
      </c>
      <c r="AU207" s="199" t="s">
        <v>84</v>
      </c>
      <c r="AY207" s="17" t="s">
        <v>130</v>
      </c>
      <c r="BE207" s="200">
        <f t="shared" si="44"/>
        <v>1619.34</v>
      </c>
      <c r="BF207" s="200">
        <f t="shared" si="45"/>
        <v>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17" t="s">
        <v>82</v>
      </c>
      <c r="BK207" s="200">
        <f t="shared" si="49"/>
        <v>1619.34</v>
      </c>
      <c r="BL207" s="17" t="s">
        <v>137</v>
      </c>
      <c r="BM207" s="199" t="s">
        <v>1326</v>
      </c>
    </row>
    <row r="208" spans="1:65" s="2" customFormat="1" ht="24.2" customHeight="1">
      <c r="A208" s="34"/>
      <c r="B208" s="35"/>
      <c r="C208" s="187" t="s">
        <v>513</v>
      </c>
      <c r="D208" s="187" t="s">
        <v>133</v>
      </c>
      <c r="E208" s="188" t="s">
        <v>488</v>
      </c>
      <c r="F208" s="189" t="s">
        <v>489</v>
      </c>
      <c r="G208" s="190" t="s">
        <v>163</v>
      </c>
      <c r="H208" s="191">
        <v>26</v>
      </c>
      <c r="I208" s="192">
        <v>198.576</v>
      </c>
      <c r="J208" s="193">
        <f t="shared" si="40"/>
        <v>5162.98</v>
      </c>
      <c r="K208" s="194"/>
      <c r="L208" s="39"/>
      <c r="M208" s="195" t="s">
        <v>1</v>
      </c>
      <c r="N208" s="196" t="s">
        <v>39</v>
      </c>
      <c r="O208" s="71"/>
      <c r="P208" s="197">
        <f t="shared" si="41"/>
        <v>0</v>
      </c>
      <c r="Q208" s="197">
        <v>0.00027</v>
      </c>
      <c r="R208" s="197">
        <f t="shared" si="42"/>
        <v>0.00702</v>
      </c>
      <c r="S208" s="197">
        <v>0</v>
      </c>
      <c r="T208" s="198">
        <f t="shared" si="4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137</v>
      </c>
      <c r="AT208" s="199" t="s">
        <v>133</v>
      </c>
      <c r="AU208" s="199" t="s">
        <v>84</v>
      </c>
      <c r="AY208" s="17" t="s">
        <v>130</v>
      </c>
      <c r="BE208" s="200">
        <f t="shared" si="44"/>
        <v>5162.98</v>
      </c>
      <c r="BF208" s="200">
        <f t="shared" si="45"/>
        <v>0</v>
      </c>
      <c r="BG208" s="200">
        <f t="shared" si="46"/>
        <v>0</v>
      </c>
      <c r="BH208" s="200">
        <f t="shared" si="47"/>
        <v>0</v>
      </c>
      <c r="BI208" s="200">
        <f t="shared" si="48"/>
        <v>0</v>
      </c>
      <c r="BJ208" s="17" t="s">
        <v>82</v>
      </c>
      <c r="BK208" s="200">
        <f t="shared" si="49"/>
        <v>5162.98</v>
      </c>
      <c r="BL208" s="17" t="s">
        <v>137</v>
      </c>
      <c r="BM208" s="199" t="s">
        <v>1327</v>
      </c>
    </row>
    <row r="209" spans="2:51" s="13" customFormat="1" ht="12">
      <c r="B209" s="201"/>
      <c r="C209" s="202"/>
      <c r="D209" s="203" t="s">
        <v>173</v>
      </c>
      <c r="E209" s="204" t="s">
        <v>1</v>
      </c>
      <c r="F209" s="205" t="s">
        <v>235</v>
      </c>
      <c r="G209" s="202"/>
      <c r="H209" s="206">
        <v>24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173</v>
      </c>
      <c r="AU209" s="212" t="s">
        <v>84</v>
      </c>
      <c r="AV209" s="13" t="s">
        <v>84</v>
      </c>
      <c r="AW209" s="13" t="s">
        <v>31</v>
      </c>
      <c r="AX209" s="13" t="s">
        <v>74</v>
      </c>
      <c r="AY209" s="212" t="s">
        <v>130</v>
      </c>
    </row>
    <row r="210" spans="2:51" s="13" customFormat="1" ht="12">
      <c r="B210" s="201"/>
      <c r="C210" s="202"/>
      <c r="D210" s="203" t="s">
        <v>173</v>
      </c>
      <c r="E210" s="204" t="s">
        <v>1</v>
      </c>
      <c r="F210" s="205" t="s">
        <v>84</v>
      </c>
      <c r="G210" s="202"/>
      <c r="H210" s="206">
        <v>2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173</v>
      </c>
      <c r="AU210" s="212" t="s">
        <v>84</v>
      </c>
      <c r="AV210" s="13" t="s">
        <v>84</v>
      </c>
      <c r="AW210" s="13" t="s">
        <v>31</v>
      </c>
      <c r="AX210" s="13" t="s">
        <v>74</v>
      </c>
      <c r="AY210" s="212" t="s">
        <v>130</v>
      </c>
    </row>
    <row r="211" spans="2:51" s="15" customFormat="1" ht="12">
      <c r="B211" s="240"/>
      <c r="C211" s="241"/>
      <c r="D211" s="203" t="s">
        <v>173</v>
      </c>
      <c r="E211" s="242" t="s">
        <v>1</v>
      </c>
      <c r="F211" s="243" t="s">
        <v>717</v>
      </c>
      <c r="G211" s="241"/>
      <c r="H211" s="244">
        <v>26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173</v>
      </c>
      <c r="AU211" s="250" t="s">
        <v>84</v>
      </c>
      <c r="AV211" s="15" t="s">
        <v>146</v>
      </c>
      <c r="AW211" s="15" t="s">
        <v>31</v>
      </c>
      <c r="AX211" s="15" t="s">
        <v>82</v>
      </c>
      <c r="AY211" s="250" t="s">
        <v>130</v>
      </c>
    </row>
    <row r="212" spans="1:65" s="2" customFormat="1" ht="16.5" customHeight="1">
      <c r="A212" s="34"/>
      <c r="B212" s="35"/>
      <c r="C212" s="187" t="s">
        <v>517</v>
      </c>
      <c r="D212" s="187" t="s">
        <v>133</v>
      </c>
      <c r="E212" s="188" t="s">
        <v>1328</v>
      </c>
      <c r="F212" s="189" t="s">
        <v>1329</v>
      </c>
      <c r="G212" s="190" t="s">
        <v>163</v>
      </c>
      <c r="H212" s="191">
        <v>2</v>
      </c>
      <c r="I212" s="192">
        <v>218.67</v>
      </c>
      <c r="J212" s="193">
        <f aca="true" t="shared" si="50" ref="J212:J220">ROUND(I212*H212,2)</f>
        <v>437.34</v>
      </c>
      <c r="K212" s="194"/>
      <c r="L212" s="39"/>
      <c r="M212" s="195" t="s">
        <v>1</v>
      </c>
      <c r="N212" s="196" t="s">
        <v>39</v>
      </c>
      <c r="O212" s="71"/>
      <c r="P212" s="197">
        <f aca="true" t="shared" si="51" ref="P212:P220">O212*H212</f>
        <v>0</v>
      </c>
      <c r="Q212" s="197">
        <v>0.00034</v>
      </c>
      <c r="R212" s="197">
        <f aca="true" t="shared" si="52" ref="R212:R220">Q212*H212</f>
        <v>0.00068</v>
      </c>
      <c r="S212" s="197">
        <v>0</v>
      </c>
      <c r="T212" s="198">
        <f aca="true" t="shared" si="53" ref="T212:T220"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137</v>
      </c>
      <c r="AT212" s="199" t="s">
        <v>133</v>
      </c>
      <c r="AU212" s="199" t="s">
        <v>84</v>
      </c>
      <c r="AY212" s="17" t="s">
        <v>130</v>
      </c>
      <c r="BE212" s="200">
        <f aca="true" t="shared" si="54" ref="BE212:BE220">IF(N212="základní",J212,0)</f>
        <v>437.34</v>
      </c>
      <c r="BF212" s="200">
        <f aca="true" t="shared" si="55" ref="BF212:BF220">IF(N212="snížená",J212,0)</f>
        <v>0</v>
      </c>
      <c r="BG212" s="200">
        <f aca="true" t="shared" si="56" ref="BG212:BG220">IF(N212="zákl. přenesená",J212,0)</f>
        <v>0</v>
      </c>
      <c r="BH212" s="200">
        <f aca="true" t="shared" si="57" ref="BH212:BH220">IF(N212="sníž. přenesená",J212,0)</f>
        <v>0</v>
      </c>
      <c r="BI212" s="200">
        <f aca="true" t="shared" si="58" ref="BI212:BI220">IF(N212="nulová",J212,0)</f>
        <v>0</v>
      </c>
      <c r="BJ212" s="17" t="s">
        <v>82</v>
      </c>
      <c r="BK212" s="200">
        <f aca="true" t="shared" si="59" ref="BK212:BK220">ROUND(I212*H212,2)</f>
        <v>437.34</v>
      </c>
      <c r="BL212" s="17" t="s">
        <v>137</v>
      </c>
      <c r="BM212" s="199" t="s">
        <v>1330</v>
      </c>
    </row>
    <row r="213" spans="1:65" s="2" customFormat="1" ht="16.5" customHeight="1">
      <c r="A213" s="34"/>
      <c r="B213" s="35"/>
      <c r="C213" s="187" t="s">
        <v>521</v>
      </c>
      <c r="D213" s="187" t="s">
        <v>133</v>
      </c>
      <c r="E213" s="188" t="s">
        <v>492</v>
      </c>
      <c r="F213" s="189" t="s">
        <v>493</v>
      </c>
      <c r="G213" s="190" t="s">
        <v>163</v>
      </c>
      <c r="H213" s="191">
        <v>3</v>
      </c>
      <c r="I213" s="192">
        <v>288.40799999999996</v>
      </c>
      <c r="J213" s="193">
        <f t="shared" si="50"/>
        <v>865.22</v>
      </c>
      <c r="K213" s="194"/>
      <c r="L213" s="39"/>
      <c r="M213" s="195" t="s">
        <v>1</v>
      </c>
      <c r="N213" s="196" t="s">
        <v>39</v>
      </c>
      <c r="O213" s="71"/>
      <c r="P213" s="197">
        <f t="shared" si="51"/>
        <v>0</v>
      </c>
      <c r="Q213" s="197">
        <v>0.0005</v>
      </c>
      <c r="R213" s="197">
        <f t="shared" si="52"/>
        <v>0.0015</v>
      </c>
      <c r="S213" s="197">
        <v>0</v>
      </c>
      <c r="T213" s="198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137</v>
      </c>
      <c r="AT213" s="199" t="s">
        <v>133</v>
      </c>
      <c r="AU213" s="199" t="s">
        <v>84</v>
      </c>
      <c r="AY213" s="17" t="s">
        <v>130</v>
      </c>
      <c r="BE213" s="200">
        <f t="shared" si="54"/>
        <v>865.22</v>
      </c>
      <c r="BF213" s="200">
        <f t="shared" si="55"/>
        <v>0</v>
      </c>
      <c r="BG213" s="200">
        <f t="shared" si="56"/>
        <v>0</v>
      </c>
      <c r="BH213" s="200">
        <f t="shared" si="57"/>
        <v>0</v>
      </c>
      <c r="BI213" s="200">
        <f t="shared" si="58"/>
        <v>0</v>
      </c>
      <c r="BJ213" s="17" t="s">
        <v>82</v>
      </c>
      <c r="BK213" s="200">
        <f t="shared" si="59"/>
        <v>865.22</v>
      </c>
      <c r="BL213" s="17" t="s">
        <v>137</v>
      </c>
      <c r="BM213" s="199" t="s">
        <v>1331</v>
      </c>
    </row>
    <row r="214" spans="1:65" s="2" customFormat="1" ht="16.5" customHeight="1">
      <c r="A214" s="34"/>
      <c r="B214" s="35"/>
      <c r="C214" s="187" t="s">
        <v>525</v>
      </c>
      <c r="D214" s="187" t="s">
        <v>133</v>
      </c>
      <c r="E214" s="188" t="s">
        <v>1196</v>
      </c>
      <c r="F214" s="189" t="s">
        <v>1197</v>
      </c>
      <c r="G214" s="190" t="s">
        <v>163</v>
      </c>
      <c r="H214" s="191">
        <v>6</v>
      </c>
      <c r="I214" s="192">
        <v>395.96999999999997</v>
      </c>
      <c r="J214" s="193">
        <f t="shared" si="50"/>
        <v>2375.82</v>
      </c>
      <c r="K214" s="194"/>
      <c r="L214" s="39"/>
      <c r="M214" s="195" t="s">
        <v>1</v>
      </c>
      <c r="N214" s="196" t="s">
        <v>39</v>
      </c>
      <c r="O214" s="71"/>
      <c r="P214" s="197">
        <f t="shared" si="51"/>
        <v>0</v>
      </c>
      <c r="Q214" s="197">
        <v>0.0007</v>
      </c>
      <c r="R214" s="197">
        <f t="shared" si="52"/>
        <v>0.0042</v>
      </c>
      <c r="S214" s="197">
        <v>0</v>
      </c>
      <c r="T214" s="198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137</v>
      </c>
      <c r="AT214" s="199" t="s">
        <v>133</v>
      </c>
      <c r="AU214" s="199" t="s">
        <v>84</v>
      </c>
      <c r="AY214" s="17" t="s">
        <v>130</v>
      </c>
      <c r="BE214" s="200">
        <f t="shared" si="54"/>
        <v>2375.82</v>
      </c>
      <c r="BF214" s="200">
        <f t="shared" si="55"/>
        <v>0</v>
      </c>
      <c r="BG214" s="200">
        <f t="shared" si="56"/>
        <v>0</v>
      </c>
      <c r="BH214" s="200">
        <f t="shared" si="57"/>
        <v>0</v>
      </c>
      <c r="BI214" s="200">
        <f t="shared" si="58"/>
        <v>0</v>
      </c>
      <c r="BJ214" s="17" t="s">
        <v>82</v>
      </c>
      <c r="BK214" s="200">
        <f t="shared" si="59"/>
        <v>2375.82</v>
      </c>
      <c r="BL214" s="17" t="s">
        <v>137</v>
      </c>
      <c r="BM214" s="199" t="s">
        <v>1332</v>
      </c>
    </row>
    <row r="215" spans="1:65" s="2" customFormat="1" ht="16.5" customHeight="1">
      <c r="A215" s="34"/>
      <c r="B215" s="35"/>
      <c r="C215" s="187" t="s">
        <v>529</v>
      </c>
      <c r="D215" s="187" t="s">
        <v>133</v>
      </c>
      <c r="E215" s="188" t="s">
        <v>1333</v>
      </c>
      <c r="F215" s="189" t="s">
        <v>1334</v>
      </c>
      <c r="G215" s="190" t="s">
        <v>163</v>
      </c>
      <c r="H215" s="191">
        <v>3</v>
      </c>
      <c r="I215" s="192">
        <v>588.636</v>
      </c>
      <c r="J215" s="193">
        <f t="shared" si="50"/>
        <v>1765.91</v>
      </c>
      <c r="K215" s="194"/>
      <c r="L215" s="39"/>
      <c r="M215" s="195" t="s">
        <v>1</v>
      </c>
      <c r="N215" s="196" t="s">
        <v>39</v>
      </c>
      <c r="O215" s="71"/>
      <c r="P215" s="197">
        <f t="shared" si="51"/>
        <v>0</v>
      </c>
      <c r="Q215" s="197">
        <v>0.00107</v>
      </c>
      <c r="R215" s="197">
        <f t="shared" si="52"/>
        <v>0.00321</v>
      </c>
      <c r="S215" s="197">
        <v>0</v>
      </c>
      <c r="T215" s="198">
        <f t="shared" si="5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137</v>
      </c>
      <c r="AT215" s="199" t="s">
        <v>133</v>
      </c>
      <c r="AU215" s="199" t="s">
        <v>84</v>
      </c>
      <c r="AY215" s="17" t="s">
        <v>130</v>
      </c>
      <c r="BE215" s="200">
        <f t="shared" si="54"/>
        <v>1765.91</v>
      </c>
      <c r="BF215" s="200">
        <f t="shared" si="55"/>
        <v>0</v>
      </c>
      <c r="BG215" s="200">
        <f t="shared" si="56"/>
        <v>0</v>
      </c>
      <c r="BH215" s="200">
        <f t="shared" si="57"/>
        <v>0</v>
      </c>
      <c r="BI215" s="200">
        <f t="shared" si="58"/>
        <v>0</v>
      </c>
      <c r="BJ215" s="17" t="s">
        <v>82</v>
      </c>
      <c r="BK215" s="200">
        <f t="shared" si="59"/>
        <v>1765.91</v>
      </c>
      <c r="BL215" s="17" t="s">
        <v>137</v>
      </c>
      <c r="BM215" s="199" t="s">
        <v>1335</v>
      </c>
    </row>
    <row r="216" spans="1:65" s="2" customFormat="1" ht="16.5" customHeight="1">
      <c r="A216" s="34"/>
      <c r="B216" s="35"/>
      <c r="C216" s="187" t="s">
        <v>533</v>
      </c>
      <c r="D216" s="187" t="s">
        <v>133</v>
      </c>
      <c r="E216" s="188" t="s">
        <v>1199</v>
      </c>
      <c r="F216" s="189" t="s">
        <v>1200</v>
      </c>
      <c r="G216" s="190" t="s">
        <v>163</v>
      </c>
      <c r="H216" s="191">
        <v>8</v>
      </c>
      <c r="I216" s="192">
        <v>756.48</v>
      </c>
      <c r="J216" s="193">
        <f t="shared" si="50"/>
        <v>6051.84</v>
      </c>
      <c r="K216" s="194"/>
      <c r="L216" s="39"/>
      <c r="M216" s="195" t="s">
        <v>1</v>
      </c>
      <c r="N216" s="196" t="s">
        <v>39</v>
      </c>
      <c r="O216" s="71"/>
      <c r="P216" s="197">
        <f t="shared" si="51"/>
        <v>0</v>
      </c>
      <c r="Q216" s="197">
        <v>0.00168</v>
      </c>
      <c r="R216" s="197">
        <f t="shared" si="52"/>
        <v>0.01344</v>
      </c>
      <c r="S216" s="197">
        <v>0</v>
      </c>
      <c r="T216" s="198">
        <f t="shared" si="5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137</v>
      </c>
      <c r="AT216" s="199" t="s">
        <v>133</v>
      </c>
      <c r="AU216" s="199" t="s">
        <v>84</v>
      </c>
      <c r="AY216" s="17" t="s">
        <v>130</v>
      </c>
      <c r="BE216" s="200">
        <f t="shared" si="54"/>
        <v>6051.84</v>
      </c>
      <c r="BF216" s="200">
        <f t="shared" si="55"/>
        <v>0</v>
      </c>
      <c r="BG216" s="200">
        <f t="shared" si="56"/>
        <v>0</v>
      </c>
      <c r="BH216" s="200">
        <f t="shared" si="57"/>
        <v>0</v>
      </c>
      <c r="BI216" s="200">
        <f t="shared" si="58"/>
        <v>0</v>
      </c>
      <c r="BJ216" s="17" t="s">
        <v>82</v>
      </c>
      <c r="BK216" s="200">
        <f t="shared" si="59"/>
        <v>6051.84</v>
      </c>
      <c r="BL216" s="17" t="s">
        <v>137</v>
      </c>
      <c r="BM216" s="199" t="s">
        <v>1336</v>
      </c>
    </row>
    <row r="217" spans="1:65" s="2" customFormat="1" ht="16.5" customHeight="1">
      <c r="A217" s="34"/>
      <c r="B217" s="35"/>
      <c r="C217" s="187" t="s">
        <v>537</v>
      </c>
      <c r="D217" s="187" t="s">
        <v>133</v>
      </c>
      <c r="E217" s="188" t="s">
        <v>1337</v>
      </c>
      <c r="F217" s="189" t="s">
        <v>1338</v>
      </c>
      <c r="G217" s="190" t="s">
        <v>163</v>
      </c>
      <c r="H217" s="191">
        <v>2</v>
      </c>
      <c r="I217" s="192">
        <v>709.1999999999999</v>
      </c>
      <c r="J217" s="193">
        <f t="shared" si="50"/>
        <v>1418.4</v>
      </c>
      <c r="K217" s="194"/>
      <c r="L217" s="39"/>
      <c r="M217" s="195" t="s">
        <v>1</v>
      </c>
      <c r="N217" s="196" t="s">
        <v>39</v>
      </c>
      <c r="O217" s="71"/>
      <c r="P217" s="197">
        <f t="shared" si="51"/>
        <v>0</v>
      </c>
      <c r="Q217" s="197">
        <v>0.00056</v>
      </c>
      <c r="R217" s="197">
        <f t="shared" si="52"/>
        <v>0.00112</v>
      </c>
      <c r="S217" s="197">
        <v>0</v>
      </c>
      <c r="T217" s="198">
        <f t="shared" si="5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137</v>
      </c>
      <c r="AT217" s="199" t="s">
        <v>133</v>
      </c>
      <c r="AU217" s="199" t="s">
        <v>84</v>
      </c>
      <c r="AY217" s="17" t="s">
        <v>130</v>
      </c>
      <c r="BE217" s="200">
        <f t="shared" si="54"/>
        <v>1418.4</v>
      </c>
      <c r="BF217" s="200">
        <f t="shared" si="55"/>
        <v>0</v>
      </c>
      <c r="BG217" s="200">
        <f t="shared" si="56"/>
        <v>0</v>
      </c>
      <c r="BH217" s="200">
        <f t="shared" si="57"/>
        <v>0</v>
      </c>
      <c r="BI217" s="200">
        <f t="shared" si="58"/>
        <v>0</v>
      </c>
      <c r="BJ217" s="17" t="s">
        <v>82</v>
      </c>
      <c r="BK217" s="200">
        <f t="shared" si="59"/>
        <v>1418.4</v>
      </c>
      <c r="BL217" s="17" t="s">
        <v>137</v>
      </c>
      <c r="BM217" s="199" t="s">
        <v>1339</v>
      </c>
    </row>
    <row r="218" spans="1:65" s="2" customFormat="1" ht="16.5" customHeight="1">
      <c r="A218" s="34"/>
      <c r="B218" s="35"/>
      <c r="C218" s="187" t="s">
        <v>541</v>
      </c>
      <c r="D218" s="187" t="s">
        <v>133</v>
      </c>
      <c r="E218" s="188" t="s">
        <v>1340</v>
      </c>
      <c r="F218" s="189" t="s">
        <v>1341</v>
      </c>
      <c r="G218" s="190" t="s">
        <v>163</v>
      </c>
      <c r="H218" s="191">
        <v>1</v>
      </c>
      <c r="I218" s="192">
        <v>1891.1999999999998</v>
      </c>
      <c r="J218" s="193">
        <f t="shared" si="50"/>
        <v>1891.2</v>
      </c>
      <c r="K218" s="194"/>
      <c r="L218" s="39"/>
      <c r="M218" s="195" t="s">
        <v>1</v>
      </c>
      <c r="N218" s="196" t="s">
        <v>39</v>
      </c>
      <c r="O218" s="71"/>
      <c r="P218" s="197">
        <f t="shared" si="51"/>
        <v>0</v>
      </c>
      <c r="Q218" s="197">
        <v>0.00147</v>
      </c>
      <c r="R218" s="197">
        <f t="shared" si="52"/>
        <v>0.00147</v>
      </c>
      <c r="S218" s="197">
        <v>0</v>
      </c>
      <c r="T218" s="198">
        <f t="shared" si="5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137</v>
      </c>
      <c r="AT218" s="199" t="s">
        <v>133</v>
      </c>
      <c r="AU218" s="199" t="s">
        <v>84</v>
      </c>
      <c r="AY218" s="17" t="s">
        <v>130</v>
      </c>
      <c r="BE218" s="200">
        <f t="shared" si="54"/>
        <v>1891.2</v>
      </c>
      <c r="BF218" s="200">
        <f t="shared" si="55"/>
        <v>0</v>
      </c>
      <c r="BG218" s="200">
        <f t="shared" si="56"/>
        <v>0</v>
      </c>
      <c r="BH218" s="200">
        <f t="shared" si="57"/>
        <v>0</v>
      </c>
      <c r="BI218" s="200">
        <f t="shared" si="58"/>
        <v>0</v>
      </c>
      <c r="BJ218" s="17" t="s">
        <v>82</v>
      </c>
      <c r="BK218" s="200">
        <f t="shared" si="59"/>
        <v>1891.2</v>
      </c>
      <c r="BL218" s="17" t="s">
        <v>137</v>
      </c>
      <c r="BM218" s="199" t="s">
        <v>1342</v>
      </c>
    </row>
    <row r="219" spans="1:65" s="2" customFormat="1" ht="21.75" customHeight="1">
      <c r="A219" s="34"/>
      <c r="B219" s="35"/>
      <c r="C219" s="187" t="s">
        <v>545</v>
      </c>
      <c r="D219" s="187" t="s">
        <v>133</v>
      </c>
      <c r="E219" s="188" t="s">
        <v>496</v>
      </c>
      <c r="F219" s="189" t="s">
        <v>497</v>
      </c>
      <c r="G219" s="190" t="s">
        <v>163</v>
      </c>
      <c r="H219" s="191">
        <v>12</v>
      </c>
      <c r="I219" s="192">
        <v>1891.1999999999998</v>
      </c>
      <c r="J219" s="193">
        <f t="shared" si="50"/>
        <v>22694.4</v>
      </c>
      <c r="K219" s="194"/>
      <c r="L219" s="39"/>
      <c r="M219" s="195" t="s">
        <v>1</v>
      </c>
      <c r="N219" s="196" t="s">
        <v>39</v>
      </c>
      <c r="O219" s="71"/>
      <c r="P219" s="197">
        <f t="shared" si="51"/>
        <v>0</v>
      </c>
      <c r="Q219" s="197">
        <v>0.00147</v>
      </c>
      <c r="R219" s="197">
        <f t="shared" si="52"/>
        <v>0.01764</v>
      </c>
      <c r="S219" s="197">
        <v>0</v>
      </c>
      <c r="T219" s="198">
        <f t="shared" si="5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137</v>
      </c>
      <c r="AT219" s="199" t="s">
        <v>133</v>
      </c>
      <c r="AU219" s="199" t="s">
        <v>84</v>
      </c>
      <c r="AY219" s="17" t="s">
        <v>130</v>
      </c>
      <c r="BE219" s="200">
        <f t="shared" si="54"/>
        <v>22694.4</v>
      </c>
      <c r="BF219" s="200">
        <f t="shared" si="55"/>
        <v>0</v>
      </c>
      <c r="BG219" s="200">
        <f t="shared" si="56"/>
        <v>0</v>
      </c>
      <c r="BH219" s="200">
        <f t="shared" si="57"/>
        <v>0</v>
      </c>
      <c r="BI219" s="200">
        <f t="shared" si="58"/>
        <v>0</v>
      </c>
      <c r="BJ219" s="17" t="s">
        <v>82</v>
      </c>
      <c r="BK219" s="200">
        <f t="shared" si="59"/>
        <v>22694.4</v>
      </c>
      <c r="BL219" s="17" t="s">
        <v>137</v>
      </c>
      <c r="BM219" s="199" t="s">
        <v>1343</v>
      </c>
    </row>
    <row r="220" spans="1:65" s="2" customFormat="1" ht="24.2" customHeight="1">
      <c r="A220" s="34"/>
      <c r="B220" s="35"/>
      <c r="C220" s="187" t="s">
        <v>549</v>
      </c>
      <c r="D220" s="187" t="s">
        <v>133</v>
      </c>
      <c r="E220" s="188" t="s">
        <v>500</v>
      </c>
      <c r="F220" s="189" t="s">
        <v>1202</v>
      </c>
      <c r="G220" s="190" t="s">
        <v>220</v>
      </c>
      <c r="H220" s="224">
        <v>3</v>
      </c>
      <c r="I220" s="192">
        <v>11.82</v>
      </c>
      <c r="J220" s="193">
        <f t="shared" si="50"/>
        <v>35.46</v>
      </c>
      <c r="K220" s="194"/>
      <c r="L220" s="39"/>
      <c r="M220" s="195" t="s">
        <v>1</v>
      </c>
      <c r="N220" s="196" t="s">
        <v>39</v>
      </c>
      <c r="O220" s="71"/>
      <c r="P220" s="197">
        <f t="shared" si="51"/>
        <v>0</v>
      </c>
      <c r="Q220" s="197">
        <v>0</v>
      </c>
      <c r="R220" s="197">
        <f t="shared" si="52"/>
        <v>0</v>
      </c>
      <c r="S220" s="197">
        <v>0</v>
      </c>
      <c r="T220" s="198">
        <f t="shared" si="5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137</v>
      </c>
      <c r="AT220" s="199" t="s">
        <v>133</v>
      </c>
      <c r="AU220" s="199" t="s">
        <v>84</v>
      </c>
      <c r="AY220" s="17" t="s">
        <v>130</v>
      </c>
      <c r="BE220" s="200">
        <f t="shared" si="54"/>
        <v>35.46</v>
      </c>
      <c r="BF220" s="200">
        <f t="shared" si="55"/>
        <v>0</v>
      </c>
      <c r="BG220" s="200">
        <f t="shared" si="56"/>
        <v>0</v>
      </c>
      <c r="BH220" s="200">
        <f t="shared" si="57"/>
        <v>0</v>
      </c>
      <c r="BI220" s="200">
        <f t="shared" si="58"/>
        <v>0</v>
      </c>
      <c r="BJ220" s="17" t="s">
        <v>82</v>
      </c>
      <c r="BK220" s="200">
        <f t="shared" si="59"/>
        <v>35.46</v>
      </c>
      <c r="BL220" s="17" t="s">
        <v>137</v>
      </c>
      <c r="BM220" s="199" t="s">
        <v>1344</v>
      </c>
    </row>
    <row r="221" spans="2:63" s="12" customFormat="1" ht="25.9" customHeight="1">
      <c r="B221" s="171"/>
      <c r="C221" s="172"/>
      <c r="D221" s="173" t="s">
        <v>73</v>
      </c>
      <c r="E221" s="174" t="s">
        <v>239</v>
      </c>
      <c r="F221" s="174" t="s">
        <v>240</v>
      </c>
      <c r="G221" s="172"/>
      <c r="H221" s="172"/>
      <c r="I221" s="175"/>
      <c r="J221" s="176">
        <f>BK221</f>
        <v>25058.4</v>
      </c>
      <c r="K221" s="172"/>
      <c r="L221" s="177"/>
      <c r="M221" s="178"/>
      <c r="N221" s="179"/>
      <c r="O221" s="179"/>
      <c r="P221" s="180">
        <f>SUM(P222:P226)</f>
        <v>0</v>
      </c>
      <c r="Q221" s="179"/>
      <c r="R221" s="180">
        <f>SUM(R222:R226)</f>
        <v>0</v>
      </c>
      <c r="S221" s="179"/>
      <c r="T221" s="181">
        <f>SUM(T222:T226)</f>
        <v>0</v>
      </c>
      <c r="AR221" s="182" t="s">
        <v>146</v>
      </c>
      <c r="AT221" s="183" t="s">
        <v>73</v>
      </c>
      <c r="AU221" s="183" t="s">
        <v>74</v>
      </c>
      <c r="AY221" s="182" t="s">
        <v>130</v>
      </c>
      <c r="BK221" s="184">
        <f>SUM(BK222:BK226)</f>
        <v>25058.4</v>
      </c>
    </row>
    <row r="222" spans="1:65" s="2" customFormat="1" ht="16.5" customHeight="1">
      <c r="A222" s="34"/>
      <c r="B222" s="35"/>
      <c r="C222" s="187" t="s">
        <v>553</v>
      </c>
      <c r="D222" s="187" t="s">
        <v>133</v>
      </c>
      <c r="E222" s="188" t="s">
        <v>637</v>
      </c>
      <c r="F222" s="189" t="s">
        <v>1204</v>
      </c>
      <c r="G222" s="190" t="s">
        <v>186</v>
      </c>
      <c r="H222" s="191">
        <v>1</v>
      </c>
      <c r="I222" s="192">
        <v>2127.6</v>
      </c>
      <c r="J222" s="193">
        <f>ROUND(I222*H222,2)</f>
        <v>2127.6</v>
      </c>
      <c r="K222" s="194"/>
      <c r="L222" s="39"/>
      <c r="M222" s="195" t="s">
        <v>1</v>
      </c>
      <c r="N222" s="196" t="s">
        <v>39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244</v>
      </c>
      <c r="AT222" s="199" t="s">
        <v>133</v>
      </c>
      <c r="AU222" s="199" t="s">
        <v>82</v>
      </c>
      <c r="AY222" s="17" t="s">
        <v>130</v>
      </c>
      <c r="BE222" s="200">
        <f>IF(N222="základní",J222,0)</f>
        <v>2127.6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82</v>
      </c>
      <c r="BK222" s="200">
        <f>ROUND(I222*H222,2)</f>
        <v>2127.6</v>
      </c>
      <c r="BL222" s="17" t="s">
        <v>244</v>
      </c>
      <c r="BM222" s="199" t="s">
        <v>1345</v>
      </c>
    </row>
    <row r="223" spans="1:65" s="2" customFormat="1" ht="16.5" customHeight="1">
      <c r="A223" s="34"/>
      <c r="B223" s="35"/>
      <c r="C223" s="187" t="s">
        <v>557</v>
      </c>
      <c r="D223" s="187" t="s">
        <v>133</v>
      </c>
      <c r="E223" s="188" t="s">
        <v>641</v>
      </c>
      <c r="F223" s="189" t="s">
        <v>642</v>
      </c>
      <c r="G223" s="190" t="s">
        <v>643</v>
      </c>
      <c r="H223" s="191">
        <v>72</v>
      </c>
      <c r="I223" s="192">
        <v>177.29999999999998</v>
      </c>
      <c r="J223" s="193">
        <f>ROUND(I223*H223,2)</f>
        <v>12765.6</v>
      </c>
      <c r="K223" s="194"/>
      <c r="L223" s="39"/>
      <c r="M223" s="195" t="s">
        <v>1</v>
      </c>
      <c r="N223" s="196" t="s">
        <v>39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244</v>
      </c>
      <c r="AT223" s="199" t="s">
        <v>133</v>
      </c>
      <c r="AU223" s="199" t="s">
        <v>82</v>
      </c>
      <c r="AY223" s="17" t="s">
        <v>130</v>
      </c>
      <c r="BE223" s="200">
        <f>IF(N223="základní",J223,0)</f>
        <v>12765.6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82</v>
      </c>
      <c r="BK223" s="200">
        <f>ROUND(I223*H223,2)</f>
        <v>12765.6</v>
      </c>
      <c r="BL223" s="17" t="s">
        <v>244</v>
      </c>
      <c r="BM223" s="199" t="s">
        <v>1346</v>
      </c>
    </row>
    <row r="224" spans="1:65" s="2" customFormat="1" ht="16.5" customHeight="1">
      <c r="A224" s="34"/>
      <c r="B224" s="35"/>
      <c r="C224" s="187" t="s">
        <v>561</v>
      </c>
      <c r="D224" s="187" t="s">
        <v>133</v>
      </c>
      <c r="E224" s="188" t="s">
        <v>646</v>
      </c>
      <c r="F224" s="189" t="s">
        <v>647</v>
      </c>
      <c r="G224" s="190" t="s">
        <v>186</v>
      </c>
      <c r="H224" s="191">
        <v>1</v>
      </c>
      <c r="I224" s="192">
        <v>2955</v>
      </c>
      <c r="J224" s="193">
        <f>ROUND(I224*H224,2)</f>
        <v>2955</v>
      </c>
      <c r="K224" s="194"/>
      <c r="L224" s="39"/>
      <c r="M224" s="195" t="s">
        <v>1</v>
      </c>
      <c r="N224" s="196" t="s">
        <v>39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244</v>
      </c>
      <c r="AT224" s="199" t="s">
        <v>133</v>
      </c>
      <c r="AU224" s="199" t="s">
        <v>82</v>
      </c>
      <c r="AY224" s="17" t="s">
        <v>130</v>
      </c>
      <c r="BE224" s="200">
        <f>IF(N224="základní",J224,0)</f>
        <v>2955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82</v>
      </c>
      <c r="BK224" s="200">
        <f>ROUND(I224*H224,2)</f>
        <v>2955</v>
      </c>
      <c r="BL224" s="17" t="s">
        <v>244</v>
      </c>
      <c r="BM224" s="199" t="s">
        <v>1347</v>
      </c>
    </row>
    <row r="225" spans="1:65" s="2" customFormat="1" ht="21.75" customHeight="1">
      <c r="A225" s="34"/>
      <c r="B225" s="35"/>
      <c r="C225" s="187" t="s">
        <v>567</v>
      </c>
      <c r="D225" s="187" t="s">
        <v>133</v>
      </c>
      <c r="E225" s="188" t="s">
        <v>1043</v>
      </c>
      <c r="F225" s="189" t="s">
        <v>1208</v>
      </c>
      <c r="G225" s="190" t="s">
        <v>186</v>
      </c>
      <c r="H225" s="191">
        <v>1</v>
      </c>
      <c r="I225" s="192">
        <v>4255.2</v>
      </c>
      <c r="J225" s="193">
        <f>ROUND(I225*H225,2)</f>
        <v>4255.2</v>
      </c>
      <c r="K225" s="194"/>
      <c r="L225" s="39"/>
      <c r="M225" s="195" t="s">
        <v>1</v>
      </c>
      <c r="N225" s="196" t="s">
        <v>39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244</v>
      </c>
      <c r="AT225" s="199" t="s">
        <v>133</v>
      </c>
      <c r="AU225" s="199" t="s">
        <v>82</v>
      </c>
      <c r="AY225" s="17" t="s">
        <v>130</v>
      </c>
      <c r="BE225" s="200">
        <f>IF(N225="základní",J225,0)</f>
        <v>4255.2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82</v>
      </c>
      <c r="BK225" s="200">
        <f>ROUND(I225*H225,2)</f>
        <v>4255.2</v>
      </c>
      <c r="BL225" s="17" t="s">
        <v>244</v>
      </c>
      <c r="BM225" s="199" t="s">
        <v>1348</v>
      </c>
    </row>
    <row r="226" spans="1:65" s="2" customFormat="1" ht="24.2" customHeight="1">
      <c r="A226" s="34"/>
      <c r="B226" s="35"/>
      <c r="C226" s="187" t="s">
        <v>571</v>
      </c>
      <c r="D226" s="187" t="s">
        <v>133</v>
      </c>
      <c r="E226" s="188" t="s">
        <v>1210</v>
      </c>
      <c r="F226" s="189" t="s">
        <v>1211</v>
      </c>
      <c r="G226" s="190" t="s">
        <v>186</v>
      </c>
      <c r="H226" s="191">
        <v>1</v>
      </c>
      <c r="I226" s="192">
        <v>2955</v>
      </c>
      <c r="J226" s="193">
        <f>ROUND(I226*H226,2)</f>
        <v>2955</v>
      </c>
      <c r="K226" s="194"/>
      <c r="L226" s="39"/>
      <c r="M226" s="225" t="s">
        <v>1</v>
      </c>
      <c r="N226" s="226" t="s">
        <v>39</v>
      </c>
      <c r="O226" s="227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244</v>
      </c>
      <c r="AT226" s="199" t="s">
        <v>133</v>
      </c>
      <c r="AU226" s="199" t="s">
        <v>82</v>
      </c>
      <c r="AY226" s="17" t="s">
        <v>130</v>
      </c>
      <c r="BE226" s="200">
        <f>IF(N226="základní",J226,0)</f>
        <v>2955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82</v>
      </c>
      <c r="BK226" s="200">
        <f>ROUND(I226*H226,2)</f>
        <v>2955</v>
      </c>
      <c r="BL226" s="17" t="s">
        <v>244</v>
      </c>
      <c r="BM226" s="199" t="s">
        <v>1349</v>
      </c>
    </row>
    <row r="227" spans="1:31" s="2" customFormat="1" ht="6.95" customHeight="1">
      <c r="A227" s="34"/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39"/>
      <c r="M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</sheetData>
  <sheetProtection algorithmName="SHA-512" hashValue="T/0hY1gjQApX/IOVO3mFFtuSHOESY2ZSwzJTdMQ5mS/kjoDdvS5mvf4ssxXtL3sSMAzjgW2h1u37+WLH5Ok2Sg==" saltValue="MqqUi96rgzePyTK1W2aXMBLuXjII5N89ww1xmPtmBbfWrUd3pBTYVME3i+SsRcueBOmlfbVt47SIxdWsSuDVMw==" spinCount="100000" sheet="1" objects="1" scenarios="1" formatColumns="0" formatRows="0" autoFilter="0"/>
  <autoFilter ref="C122:K22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2"/>
  <sheetViews>
    <sheetView showGridLines="0" workbookViewId="0" topLeftCell="A104">
      <selection activeCell="I122" sqref="I1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1350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ROUND(J118,2)</f>
        <v>520150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ROUND((SUM(BE118:BE121)),2)</f>
        <v>520150</v>
      </c>
      <c r="G33" s="34"/>
      <c r="H33" s="34"/>
      <c r="I33" s="124">
        <v>0.21</v>
      </c>
      <c r="J33" s="123">
        <f>ROUND(((SUM(BE118:BE121))*I33),2)</f>
        <v>109231.5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ROUND((SUM(BF118:BF121)),2)</f>
        <v>0</v>
      </c>
      <c r="G34" s="34"/>
      <c r="H34" s="34"/>
      <c r="I34" s="124">
        <v>0.15</v>
      </c>
      <c r="J34" s="123">
        <f>ROUND(((SUM(BF118:BF121))*I34),2)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ROUND((SUM(BG118:BG121)),2)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ROUND((SUM(BH118:BH121)),2)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ROUND((SUM(BI118:BI121)),2)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629381.5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06 - D 1.4.3 MĚŘENÍ A REGULACE - KOTELNA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J118</f>
        <v>520150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J119</f>
        <v>520150</v>
      </c>
      <c r="K97" s="148"/>
      <c r="L97" s="152"/>
    </row>
    <row r="98" spans="2:12" s="10" customFormat="1" ht="19.9" customHeight="1">
      <c r="B98" s="153"/>
      <c r="C98" s="154"/>
      <c r="D98" s="155" t="s">
        <v>1351</v>
      </c>
      <c r="E98" s="156"/>
      <c r="F98" s="156"/>
      <c r="G98" s="156"/>
      <c r="H98" s="156"/>
      <c r="I98" s="156"/>
      <c r="J98" s="157">
        <f>J120</f>
        <v>520150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115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93" t="str">
        <f>E7</f>
        <v>kotelna_u2</v>
      </c>
      <c r="F108" s="294"/>
      <c r="G108" s="294"/>
      <c r="H108" s="294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2" t="str">
        <f>E9</f>
        <v>06 - D 1.4.3 MĚŘENÍ A REGULACE - KOTELNA</v>
      </c>
      <c r="F110" s="292"/>
      <c r="G110" s="292"/>
      <c r="H110" s="292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21. 4. 2022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30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32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116</v>
      </c>
      <c r="D117" s="162" t="s">
        <v>59</v>
      </c>
      <c r="E117" s="162" t="s">
        <v>55</v>
      </c>
      <c r="F117" s="162" t="s">
        <v>56</v>
      </c>
      <c r="G117" s="162" t="s">
        <v>117</v>
      </c>
      <c r="H117" s="162" t="s">
        <v>118</v>
      </c>
      <c r="I117" s="162" t="s">
        <v>119</v>
      </c>
      <c r="J117" s="163" t="s">
        <v>108</v>
      </c>
      <c r="K117" s="164" t="s">
        <v>120</v>
      </c>
      <c r="L117" s="165"/>
      <c r="M117" s="75" t="s">
        <v>1</v>
      </c>
      <c r="N117" s="76" t="s">
        <v>38</v>
      </c>
      <c r="O117" s="76" t="s">
        <v>121</v>
      </c>
      <c r="P117" s="76" t="s">
        <v>122</v>
      </c>
      <c r="Q117" s="76" t="s">
        <v>123</v>
      </c>
      <c r="R117" s="76" t="s">
        <v>124</v>
      </c>
      <c r="S117" s="76" t="s">
        <v>125</v>
      </c>
      <c r="T117" s="77" t="s">
        <v>126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127</v>
      </c>
      <c r="D118" s="36"/>
      <c r="E118" s="36"/>
      <c r="F118" s="36"/>
      <c r="G118" s="36"/>
      <c r="H118" s="36"/>
      <c r="I118" s="36"/>
      <c r="J118" s="166">
        <f>BK118</f>
        <v>520150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</v>
      </c>
      <c r="S118" s="79"/>
      <c r="T118" s="169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73</v>
      </c>
      <c r="AU118" s="17" t="s">
        <v>110</v>
      </c>
      <c r="BK118" s="170">
        <f>BK119</f>
        <v>520150</v>
      </c>
    </row>
    <row r="119" spans="2:63" s="12" customFormat="1" ht="25.9" customHeight="1">
      <c r="B119" s="171"/>
      <c r="C119" s="172"/>
      <c r="D119" s="173" t="s">
        <v>73</v>
      </c>
      <c r="E119" s="174" t="s">
        <v>128</v>
      </c>
      <c r="F119" s="174" t="s">
        <v>129</v>
      </c>
      <c r="G119" s="172"/>
      <c r="H119" s="172"/>
      <c r="I119" s="175"/>
      <c r="J119" s="176">
        <f>BK119</f>
        <v>520150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84</v>
      </c>
      <c r="AT119" s="183" t="s">
        <v>73</v>
      </c>
      <c r="AU119" s="183" t="s">
        <v>74</v>
      </c>
      <c r="AY119" s="182" t="s">
        <v>130</v>
      </c>
      <c r="BK119" s="184">
        <f>BK120</f>
        <v>520150</v>
      </c>
    </row>
    <row r="120" spans="2:63" s="12" customFormat="1" ht="22.9" customHeight="1">
      <c r="B120" s="171"/>
      <c r="C120" s="172"/>
      <c r="D120" s="173" t="s">
        <v>73</v>
      </c>
      <c r="E120" s="185" t="s">
        <v>1352</v>
      </c>
      <c r="F120" s="185" t="s">
        <v>1353</v>
      </c>
      <c r="G120" s="172"/>
      <c r="H120" s="172"/>
      <c r="I120" s="175"/>
      <c r="J120" s="186">
        <f>BK120</f>
        <v>520150</v>
      </c>
      <c r="K120" s="172"/>
      <c r="L120" s="177"/>
      <c r="M120" s="178"/>
      <c r="N120" s="179"/>
      <c r="O120" s="179"/>
      <c r="P120" s="180">
        <f>P121</f>
        <v>0</v>
      </c>
      <c r="Q120" s="179"/>
      <c r="R120" s="180">
        <f>R121</f>
        <v>0</v>
      </c>
      <c r="S120" s="179"/>
      <c r="T120" s="181">
        <f>T121</f>
        <v>0</v>
      </c>
      <c r="AR120" s="182" t="s">
        <v>84</v>
      </c>
      <c r="AT120" s="183" t="s">
        <v>73</v>
      </c>
      <c r="AU120" s="183" t="s">
        <v>82</v>
      </c>
      <c r="AY120" s="182" t="s">
        <v>130</v>
      </c>
      <c r="BK120" s="184">
        <f>BK121</f>
        <v>520150</v>
      </c>
    </row>
    <row r="121" spans="1:65" s="2" customFormat="1" ht="16.5" customHeight="1">
      <c r="A121" s="34"/>
      <c r="B121" s="35"/>
      <c r="C121" s="187" t="s">
        <v>82</v>
      </c>
      <c r="D121" s="187" t="s">
        <v>133</v>
      </c>
      <c r="E121" s="188" t="s">
        <v>1354</v>
      </c>
      <c r="F121" s="189" t="s">
        <v>1355</v>
      </c>
      <c r="G121" s="190" t="s">
        <v>186</v>
      </c>
      <c r="H121" s="191">
        <v>1</v>
      </c>
      <c r="I121" s="192">
        <f>'[1]Kotelna'!$G$97</f>
        <v>520150</v>
      </c>
      <c r="J121" s="193">
        <f>ROUND(I121*H121,2)</f>
        <v>520150</v>
      </c>
      <c r="K121" s="194"/>
      <c r="L121" s="39"/>
      <c r="M121" s="225" t="s">
        <v>1</v>
      </c>
      <c r="N121" s="226" t="s">
        <v>39</v>
      </c>
      <c r="O121" s="227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137</v>
      </c>
      <c r="AT121" s="199" t="s">
        <v>133</v>
      </c>
      <c r="AU121" s="199" t="s">
        <v>84</v>
      </c>
      <c r="AY121" s="17" t="s">
        <v>130</v>
      </c>
      <c r="BE121" s="200">
        <f>IF(N121="základní",J121,0)</f>
        <v>520150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82</v>
      </c>
      <c r="BK121" s="200">
        <f>ROUND(I121*H121,2)</f>
        <v>520150</v>
      </c>
      <c r="BL121" s="17" t="s">
        <v>137</v>
      </c>
      <c r="BM121" s="199" t="s">
        <v>1356</v>
      </c>
    </row>
    <row r="122" spans="1:31" s="2" customFormat="1" ht="6.95" customHeight="1">
      <c r="A122" s="34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39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</sheetData>
  <sheetProtection algorithmName="SHA-512" hashValue="lcqdisyJiYeCpu+oFJqxDGQwqhfarCf02PmS5LFEpNwXwJQYUOctA4u/UbqoYFVJ9cQUZm3e98LPs32aspO6Jg==" saltValue="IUOFyhA2ZNp8QzOcj5Vq7BBL58WaujTvK6Pa2lfWI1EsGVRYec7Wfp5KJa85UoZjfM++GUox5omhLfr/V7DmWw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2"/>
  <sheetViews>
    <sheetView showGridLines="0" workbookViewId="0" topLeftCell="A98">
      <selection activeCell="L137" sqref="L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102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kotelna_u2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1357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26</v>
      </c>
      <c r="G12" s="34"/>
      <c r="H12" s="34"/>
      <c r="I12" s="112" t="s">
        <v>22</v>
      </c>
      <c r="J12" s="114" t="str">
        <f>'Rekapitulace stavby'!AN8</f>
        <v>21. 4. 2022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ROUND(J118,2)</f>
        <v>255645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ROUND((SUM(BE118:BE121)),2)</f>
        <v>255645</v>
      </c>
      <c r="G33" s="34"/>
      <c r="H33" s="34"/>
      <c r="I33" s="124">
        <v>0.21</v>
      </c>
      <c r="J33" s="123">
        <f>ROUND(((SUM(BE118:BE121))*I33),2)</f>
        <v>53685.45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ROUND((SUM(BF118:BF121)),2)</f>
        <v>0</v>
      </c>
      <c r="G34" s="34"/>
      <c r="H34" s="34"/>
      <c r="I34" s="124">
        <v>0.15</v>
      </c>
      <c r="J34" s="123">
        <f>ROUND(((SUM(BF118:BF121))*I34),2)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ROUND((SUM(BG118:BG121)),2)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ROUND((SUM(BH118:BH121)),2)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ROUND((SUM(BI118:BI121)),2)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309330.45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3" t="str">
        <f>E7</f>
        <v>kotelna_u2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07 - D 1.4.3 MĚŘENÍ A REGULACE - ROZDĚLOVAČ 2</v>
      </c>
      <c r="F87" s="292"/>
      <c r="G87" s="292"/>
      <c r="H87" s="29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21. 4. 2022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J118</f>
        <v>255645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J119</f>
        <v>255645</v>
      </c>
      <c r="K97" s="148"/>
      <c r="L97" s="152"/>
    </row>
    <row r="98" spans="2:12" s="10" customFormat="1" ht="19.9" customHeight="1">
      <c r="B98" s="153"/>
      <c r="C98" s="154"/>
      <c r="D98" s="155" t="s">
        <v>1358</v>
      </c>
      <c r="E98" s="156"/>
      <c r="F98" s="156"/>
      <c r="G98" s="156"/>
      <c r="H98" s="156"/>
      <c r="I98" s="156"/>
      <c r="J98" s="157">
        <f>J120</f>
        <v>255645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115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93" t="str">
        <f>E7</f>
        <v>kotelna_u2</v>
      </c>
      <c r="F108" s="294"/>
      <c r="G108" s="294"/>
      <c r="H108" s="294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2" t="str">
        <f>E9</f>
        <v>07 - D 1.4.3 MĚŘENÍ A REGULACE - ROZDĚLOVAČ 2</v>
      </c>
      <c r="F110" s="292"/>
      <c r="G110" s="292"/>
      <c r="H110" s="292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21. 4. 2022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30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32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116</v>
      </c>
      <c r="D117" s="162" t="s">
        <v>59</v>
      </c>
      <c r="E117" s="162" t="s">
        <v>55</v>
      </c>
      <c r="F117" s="162" t="s">
        <v>56</v>
      </c>
      <c r="G117" s="162" t="s">
        <v>117</v>
      </c>
      <c r="H117" s="162" t="s">
        <v>118</v>
      </c>
      <c r="I117" s="162" t="s">
        <v>119</v>
      </c>
      <c r="J117" s="163" t="s">
        <v>108</v>
      </c>
      <c r="K117" s="164" t="s">
        <v>120</v>
      </c>
      <c r="L117" s="165"/>
      <c r="M117" s="75" t="s">
        <v>1</v>
      </c>
      <c r="N117" s="76" t="s">
        <v>38</v>
      </c>
      <c r="O117" s="76" t="s">
        <v>121</v>
      </c>
      <c r="P117" s="76" t="s">
        <v>122</v>
      </c>
      <c r="Q117" s="76" t="s">
        <v>123</v>
      </c>
      <c r="R117" s="76" t="s">
        <v>124</v>
      </c>
      <c r="S117" s="76" t="s">
        <v>125</v>
      </c>
      <c r="T117" s="77" t="s">
        <v>126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127</v>
      </c>
      <c r="D118" s="36"/>
      <c r="E118" s="36"/>
      <c r="F118" s="36"/>
      <c r="G118" s="36"/>
      <c r="H118" s="36"/>
      <c r="I118" s="36"/>
      <c r="J118" s="166">
        <f>BK118</f>
        <v>255645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</v>
      </c>
      <c r="S118" s="79"/>
      <c r="T118" s="169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73</v>
      </c>
      <c r="AU118" s="17" t="s">
        <v>110</v>
      </c>
      <c r="BK118" s="170">
        <f>BK119</f>
        <v>255645</v>
      </c>
    </row>
    <row r="119" spans="2:63" s="12" customFormat="1" ht="25.9" customHeight="1">
      <c r="B119" s="171"/>
      <c r="C119" s="172"/>
      <c r="D119" s="173" t="s">
        <v>73</v>
      </c>
      <c r="E119" s="174" t="s">
        <v>128</v>
      </c>
      <c r="F119" s="174" t="s">
        <v>129</v>
      </c>
      <c r="G119" s="172"/>
      <c r="H119" s="172"/>
      <c r="I119" s="175"/>
      <c r="J119" s="176">
        <f>BK119</f>
        <v>255645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84</v>
      </c>
      <c r="AT119" s="183" t="s">
        <v>73</v>
      </c>
      <c r="AU119" s="183" t="s">
        <v>74</v>
      </c>
      <c r="AY119" s="182" t="s">
        <v>130</v>
      </c>
      <c r="BK119" s="184">
        <f>BK120</f>
        <v>255645</v>
      </c>
    </row>
    <row r="120" spans="2:63" s="12" customFormat="1" ht="22.9" customHeight="1">
      <c r="B120" s="171"/>
      <c r="C120" s="172"/>
      <c r="D120" s="173" t="s">
        <v>73</v>
      </c>
      <c r="E120" s="185" t="s">
        <v>1352</v>
      </c>
      <c r="F120" s="185" t="s">
        <v>1359</v>
      </c>
      <c r="G120" s="172"/>
      <c r="H120" s="172"/>
      <c r="I120" s="175"/>
      <c r="J120" s="186">
        <f>BK120</f>
        <v>255645</v>
      </c>
      <c r="K120" s="172"/>
      <c r="L120" s="177"/>
      <c r="M120" s="178"/>
      <c r="N120" s="179"/>
      <c r="O120" s="179"/>
      <c r="P120" s="180">
        <f>P121</f>
        <v>0</v>
      </c>
      <c r="Q120" s="179"/>
      <c r="R120" s="180">
        <f>R121</f>
        <v>0</v>
      </c>
      <c r="S120" s="179"/>
      <c r="T120" s="181">
        <f>T121</f>
        <v>0</v>
      </c>
      <c r="AR120" s="182" t="s">
        <v>84</v>
      </c>
      <c r="AT120" s="183" t="s">
        <v>73</v>
      </c>
      <c r="AU120" s="183" t="s">
        <v>82</v>
      </c>
      <c r="AY120" s="182" t="s">
        <v>130</v>
      </c>
      <c r="BK120" s="184">
        <f>BK121</f>
        <v>255645</v>
      </c>
    </row>
    <row r="121" spans="1:65" s="2" customFormat="1" ht="16.5" customHeight="1">
      <c r="A121" s="34"/>
      <c r="B121" s="35"/>
      <c r="C121" s="187" t="s">
        <v>82</v>
      </c>
      <c r="D121" s="187" t="s">
        <v>133</v>
      </c>
      <c r="E121" s="188" t="s">
        <v>1360</v>
      </c>
      <c r="F121" s="189" t="s">
        <v>1361</v>
      </c>
      <c r="G121" s="190" t="s">
        <v>186</v>
      </c>
      <c r="H121" s="191">
        <v>1</v>
      </c>
      <c r="I121" s="192">
        <f>'[1]Rozdělovač 2'!$G$84</f>
        <v>255645</v>
      </c>
      <c r="J121" s="193">
        <f>ROUND(I121*H121,2)</f>
        <v>255645</v>
      </c>
      <c r="K121" s="194"/>
      <c r="L121" s="39"/>
      <c r="M121" s="225" t="s">
        <v>1</v>
      </c>
      <c r="N121" s="226" t="s">
        <v>39</v>
      </c>
      <c r="O121" s="227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137</v>
      </c>
      <c r="AT121" s="199" t="s">
        <v>133</v>
      </c>
      <c r="AU121" s="199" t="s">
        <v>84</v>
      </c>
      <c r="AY121" s="17" t="s">
        <v>130</v>
      </c>
      <c r="BE121" s="200">
        <f>IF(N121="základní",J121,0)</f>
        <v>255645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82</v>
      </c>
      <c r="BK121" s="200">
        <f>ROUND(I121*H121,2)</f>
        <v>255645</v>
      </c>
      <c r="BL121" s="17" t="s">
        <v>137</v>
      </c>
      <c r="BM121" s="199" t="s">
        <v>1362</v>
      </c>
    </row>
    <row r="122" spans="1:31" s="2" customFormat="1" ht="6.95" customHeight="1">
      <c r="A122" s="34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39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</sheetData>
  <sheetProtection algorithmName="SHA-512" hashValue="/Mt+cX+ck7MuVvBVQBMZkOeRsV9XxyLTONl/iP91DPGNVaTlT0GE4y9LiTsEmeXGiALFcsjsNNzpp3SQ9E9LVA==" saltValue="gd7DUOmy+tUhJh54EebYdusXD0WyDYf1ZoEaUqTRw9hlE369Y1f1uz9cIpUhe2smuTJ3fLb2Hgc9e/k3OKJ6aQ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KROS\Kros4</dc:creator>
  <cp:keywords/>
  <dc:description/>
  <cp:lastModifiedBy>Smažák Adam</cp:lastModifiedBy>
  <cp:lastPrinted>2022-04-27T04:18:02Z</cp:lastPrinted>
  <dcterms:created xsi:type="dcterms:W3CDTF">2022-04-21T04:27:00Z</dcterms:created>
  <dcterms:modified xsi:type="dcterms:W3CDTF">2022-04-27T04:18:29Z</dcterms:modified>
  <cp:category/>
  <cp:version/>
  <cp:contentType/>
  <cp:contentStatus/>
</cp:coreProperties>
</file>