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tavební část - Stavba" sheetId="2" r:id="rId2"/>
    <sheet name="elektroinstalace" sheetId="8" r:id="rId3"/>
    <sheet name="ZTI - Zdravotechnické ins..." sheetId="4" r:id="rId4"/>
    <sheet name="Pokyny pro vyplnění" sheetId="6" r:id="rId5"/>
  </sheets>
  <definedNames>
    <definedName name="_xlnm._FilterDatabase" localSheetId="1" hidden="1">'Stavební část - Stavba'!$C$94:$K$258</definedName>
    <definedName name="_xlnm._FilterDatabase" localSheetId="3" hidden="1">'ZTI - Zdravotechnické ins...'!$C$83:$K$141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1">'Stavební část - Stavba'!$C$4:$J$39,'Stavební část - Stavba'!$C$45:$J$76,'Stavební část - Stavba'!$C$82:$K$258</definedName>
    <definedName name="_xlnm.Print_Area" localSheetId="3">'ZTI - Zdravotechnické ins...'!$C$4:$J$39,'ZTI - Zdravotechnické ins...'!$C$45:$J$65,'ZTI - Zdravotechnické ins...'!$C$71:$K$141</definedName>
    <definedName name="_xlnm.Print_Titles" localSheetId="0">'Rekapitulace stavby'!$52:$52</definedName>
    <definedName name="_xlnm.Print_Titles" localSheetId="1">'Stavební část - Stavba'!$94:$94</definedName>
    <definedName name="_xlnm.Print_Titles" localSheetId="3">'ZTI - Zdravotechnické ins...'!$83:$83</definedName>
  </definedNames>
  <calcPr calcId="162913"/>
</workbook>
</file>

<file path=xl/sharedStrings.xml><?xml version="1.0" encoding="utf-8"?>
<sst xmlns="http://schemas.openxmlformats.org/spreadsheetml/2006/main" count="4160" uniqueCount="1087">
  <si>
    <t>Export Komplet</t>
  </si>
  <si>
    <t>VZ</t>
  </si>
  <si>
    <t>2.0</t>
  </si>
  <si>
    <t/>
  </si>
  <si>
    <t>False</t>
  </si>
  <si>
    <t>{dcf858ba-f512-4b18-969c-9fa600014ecf}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</si>
  <si>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</si>
  <si>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</si>
  <si>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</si>
  <si>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</si>
  <si>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</si>
  <si>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</si>
  <si>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</si>
  <si>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</si>
  <si>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</si>
  <si>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KA814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</si>
  <si>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</si>
  <si>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</si>
  <si>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Přestavba bytů 1+1 v bytovém domě čp. 814</t>
  </si>
  <si>
    <t>KSO:</t>
  </si>
  <si>
    <t>CC-CZ:</t>
  </si>
  <si>
    <t>Místo:</t>
  </si>
  <si>
    <t>Karviná 814</t>
  </si>
  <si>
    <t>Datum:</t>
  </si>
  <si>
    <t>23. 8. 2021</t>
  </si>
  <si>
    <t>Zadavatel:</t>
  </si>
  <si>
    <t>IČ:</t>
  </si>
  <si>
    <t>00297534</t>
  </si>
  <si>
    <t>statutární město Karviná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</si>
  <si>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</si>
  <si>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</si>
  <si>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</si>
  <si>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</si>
  <si>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</si>
  <si>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</si>
  <si>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</si>
  <si>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</si>
  <si>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</si>
  <si>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</si>
  <si>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</si>
  <si>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</si>
  <si>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</si>
  <si>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</si>
  <si>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</si>
  <si>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</si>
  <si>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</si>
  <si>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</si>
  <si>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</si>
  <si>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</si>
  <si>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</si>
  <si>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</si>
  <si>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</si>
  <si>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</si>
  <si>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</si>
  <si>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</si>
  <si>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</si>
  <si>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</si>
  <si>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</si>
  <si>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</si>
  <si>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</si>
  <si>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</si>
  <si>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</si>
  <si>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</si>
  <si>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</si>
  <si>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</si>
  <si>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</si>
  <si>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</si>
  <si>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</si>
  <si>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</si>
  <si>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</si>
  <si>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</si>
  <si>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</si>
  <si>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</si>
  <si>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</si>
  <si>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</si>
  <si>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</si>
  <si>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Stavební část</t>
  </si>
  <si>
    <t>Stavba</t>
  </si>
  <si>
    <t>STA</t>
  </si>
  <si>
    <t>1</t>
  </si>
  <si>
    <t>{b6925d25-301a-428e-a8f6-a128bce546cb}</t>
  </si>
  <si>
    <t>Elektro</t>
  </si>
  <si>
    <t>Elektroinstalace</t>
  </si>
  <si>
    <t>{412d2422-ca2f-46ec-ab21-4b1b521203ab}</t>
  </si>
  <si>
    <t>ZTI</t>
  </si>
  <si>
    <t>Zdravotechnické instalace</t>
  </si>
  <si>
    <t>{41ddefc9-3f98-4149-8a96-6ed45d6dd4c1}</t>
  </si>
  <si>
    <t>{38f6a05f-04ee-40c9-9e1c-53b7e9aaa044}</t>
  </si>
  <si>
    <t>KRYCÍ LIST SOUPISU PRACÍ</t>
  </si>
  <si>
    <t>Objekt:</t>
  </si>
  <si>
    <t>Stavební část - Stavba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</si>
  <si>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</si>
  <si>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</si>
  <si>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</si>
  <si>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</si>
  <si>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</si>
  <si>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</si>
  <si>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</si>
  <si>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</si>
  <si>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</si>
  <si>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</si>
  <si>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</si>
  <si>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</si>
  <si>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</si>
  <si>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</si>
  <si>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</si>
  <si>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</si>
  <si>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</si>
  <si>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</si>
  <si>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</si>
  <si>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</si>
  <si>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</si>
  <si>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</si>
  <si>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</si>
  <si>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</si>
  <si>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</si>
  <si>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</si>
  <si>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</si>
  <si>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</si>
  <si>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</si>
  <si>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</si>
  <si>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</si>
  <si>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</si>
  <si>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</si>
  <si>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</si>
  <si>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</si>
  <si>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</si>
  <si>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</si>
  <si>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</si>
  <si>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</si>
  <si>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340271041</t>
  </si>
  <si>
    <t>Zazdívka otvorů v příčkách nebo stěnách pórobetonovými tvárnicemi plochy přes 0,025 m2 do 1 m2, objemová hmotnost 500 kg/m3, tloušťka příčky 150 mm</t>
  </si>
  <si>
    <t>m2</t>
  </si>
  <si>
    <t>CS ÚRS 2021 01</t>
  </si>
  <si>
    <t>4</t>
  </si>
  <si>
    <t>2</t>
  </si>
  <si>
    <t>-1063289705</t>
  </si>
  <si>
    <t>VV</t>
  </si>
  <si>
    <t>2,05*1</t>
  </si>
  <si>
    <t>6</t>
  </si>
  <si>
    <t>Úpravy povrchů, podlahy a osazování výplní</t>
  </si>
  <si>
    <t>612131121</t>
  </si>
  <si>
    <t>Podkladní a spojovací vrstva vnitřních omítaných ploch penetrace akrylát-silikonová nanášená ručně stěn</t>
  </si>
  <si>
    <t>-1807630083</t>
  </si>
  <si>
    <t>(6,1+3,5+4,4+1,6+3,5)*2,7</t>
  </si>
  <si>
    <t>(6,1+3,5+4,4+3,5)*2,7</t>
  </si>
  <si>
    <t>-(0,8*2,5+1,7*1,5)*2+0,8*3</t>
  </si>
  <si>
    <t>Součet</t>
  </si>
  <si>
    <t>612142001</t>
  </si>
  <si>
    <t>Potažení vnitřních ploch pletivem v ploše nebo pruzích, na plném podkladu sklovláknitým vtlačením do tmelu stěn</t>
  </si>
  <si>
    <t>-1813695476</t>
  </si>
  <si>
    <t>612311131</t>
  </si>
  <si>
    <t>Potažení vnitřních ploch štukem tloušťky do 3 mm svislých konstrukcí stěn</t>
  </si>
  <si>
    <t>-1821212370</t>
  </si>
  <si>
    <t>5</t>
  </si>
  <si>
    <t>612323111</t>
  </si>
  <si>
    <t>Omítka vápenocementová vnitřních ploch hladkých nanášená ručně jednovrstvá hladká, na neomítnutý bezesparý podklad, tloušťky do 5 mm stěn</t>
  </si>
  <si>
    <t>-2107082416</t>
  </si>
  <si>
    <t>2,05*2</t>
  </si>
  <si>
    <t>612323191</t>
  </si>
  <si>
    <t>Omítka vápenocementová vnitřních ploch hladkých nanášená ručně jednovrstvá hladká, na neomítnutý bezesparý podklad, tloušťky do 5 mm Příplatek k cenám za každý další 1 mm tloušťky omítky přes 5 mm stěn</t>
  </si>
  <si>
    <t>-1807812417</t>
  </si>
  <si>
    <t>4,1*3 'Přepočtené koeficientem množství</t>
  </si>
  <si>
    <t>7</t>
  </si>
  <si>
    <t>619991011</t>
  </si>
  <si>
    <t>Zakrytí vnitřních ploch před znečištěním včetně pozdějšího odkrytí konstrukcí a prvků obalením fólií a přelepením páskou</t>
  </si>
  <si>
    <t>-1672839313</t>
  </si>
  <si>
    <t>8</t>
  </si>
  <si>
    <t>619991021</t>
  </si>
  <si>
    <t>Zakrytí vnitřních ploch před znečištěním včetně pozdějšího odkrytí rámů oken a dveří, keramických soklů oblepením malířskou páskou</t>
  </si>
  <si>
    <t>m</t>
  </si>
  <si>
    <t>-672034539</t>
  </si>
  <si>
    <t>((0,8+2,5)*2+(1,7+1,5)*2)*2+0,8*9+2*9</t>
  </si>
  <si>
    <t>9</t>
  </si>
  <si>
    <t>632451232</t>
  </si>
  <si>
    <t>Potěr cementový samonivelační litý tř. C 25, tl. přes 35 do 40 mm</t>
  </si>
  <si>
    <t>-2078804241</t>
  </si>
  <si>
    <t>10</t>
  </si>
  <si>
    <t>632451234</t>
  </si>
  <si>
    <t>Potěr cementový samonivelační litý tř. C 25, tl. přes 45 do 50 mm</t>
  </si>
  <si>
    <t>-790825367</t>
  </si>
  <si>
    <t>Ostatní konstrukce a práce, bourání</t>
  </si>
  <si>
    <t>11</t>
  </si>
  <si>
    <t>949121111</t>
  </si>
  <si>
    <t>Montáž lešení lehkého kozového dílcového o výšce lešeňové podlahy do 1,2 m</t>
  </si>
  <si>
    <t>sada</t>
  </si>
  <si>
    <t>1308969974</t>
  </si>
  <si>
    <t>12</t>
  </si>
  <si>
    <t>949121213</t>
  </si>
  <si>
    <t>Montáž lešení lehkého kozového dílcového Příplatek za první a každý další den použití lešení k ceně -1113</t>
  </si>
  <si>
    <t>310445334</t>
  </si>
  <si>
    <t>4*30 'Přepočtené koeficientem množství</t>
  </si>
  <si>
    <t>13</t>
  </si>
  <si>
    <t>962051115</t>
  </si>
  <si>
    <t>Bourání příček železobetonových tloušťky do 100 mm</t>
  </si>
  <si>
    <t>1966919995</t>
  </si>
  <si>
    <t>(1,4+0,65)*2,7*2</t>
  </si>
  <si>
    <t>14</t>
  </si>
  <si>
    <t>96205221R</t>
  </si>
  <si>
    <t>Bourání zdiva železobetonového nadzákladového, objemu do 1 m3</t>
  </si>
  <si>
    <t>m3</t>
  </si>
  <si>
    <t>-1482195831</t>
  </si>
  <si>
    <t>P</t>
  </si>
  <si>
    <t>Poznámka k položce:
Vybourání mezibytového otvoru v panelu postupným řezáním pásovou pilou</t>
  </si>
  <si>
    <t>0,9*2,05*0,16</t>
  </si>
  <si>
    <t>965043341</t>
  </si>
  <si>
    <t>Bourání mazanin betonových s potěrem nebo teracem tl. do 100 mm, plochy přes 4 m2</t>
  </si>
  <si>
    <t>-1255181191</t>
  </si>
  <si>
    <t>40,5*0,08</t>
  </si>
  <si>
    <t>16</t>
  </si>
  <si>
    <t>968072455</t>
  </si>
  <si>
    <t>Vybourání kovových rámů oken s křídly, dveřních zárubní, vrat, stěn, ostění nebo obkladů dveřních zárubní, plochy do 2 m2</t>
  </si>
  <si>
    <t>750359230</t>
  </si>
  <si>
    <t>0,8*2*4</t>
  </si>
  <si>
    <t>17</t>
  </si>
  <si>
    <t>977211111</t>
  </si>
  <si>
    <t>Řezání konstrukcí stěnovou pilou železobetonových průměru řezané výztuže do 16 mm hloubka řezu do 200 mm</t>
  </si>
  <si>
    <t>1831260304</t>
  </si>
  <si>
    <t>0,9*5+2,05*2</t>
  </si>
  <si>
    <t>18</t>
  </si>
  <si>
    <t>977342121</t>
  </si>
  <si>
    <t>Frézování drážek pro vodiče ve stěnách z betonu včetně omítky, rozměru do 30x30 mm</t>
  </si>
  <si>
    <t>103162328</t>
  </si>
  <si>
    <t>19</t>
  </si>
  <si>
    <t>978035111</t>
  </si>
  <si>
    <t>Odstranění tenkovrstvých omítek nebo štuku tloušťky do 2 mm obroušením, rozsahu do 10%</t>
  </si>
  <si>
    <t>-1291698018</t>
  </si>
  <si>
    <t>20</t>
  </si>
  <si>
    <t>985331213</t>
  </si>
  <si>
    <t>Dodatečné vlepování betonářské výztuže D 12 mm do chemické malty včetně vyvrtání otvoru</t>
  </si>
  <si>
    <t>-620891166</t>
  </si>
  <si>
    <t>Poznámka k položce:
Překlad nad nově propojovacími dveřmi</t>
  </si>
  <si>
    <t>M</t>
  </si>
  <si>
    <t>13021054</t>
  </si>
  <si>
    <t>tyč ocelová ohýbaná žebírková jakost BSt 500S (10 505) výztuž do betonu D 10-16mm</t>
  </si>
  <si>
    <t>t</t>
  </si>
  <si>
    <t>-16609921</t>
  </si>
  <si>
    <t>4,3956043956044*0,00091 'Přepočtené koeficientem množství</t>
  </si>
  <si>
    <t>997</t>
  </si>
  <si>
    <t>Přesun sutě</t>
  </si>
  <si>
    <t>22</t>
  </si>
  <si>
    <t>997013111</t>
  </si>
  <si>
    <t>Vnitrostaveništní doprava suti a vybouraných hmot vodorovně do 50 m svisle s použitím mechanizace pro budovy a haly výšky do 6 m</t>
  </si>
  <si>
    <t>1125160106</t>
  </si>
  <si>
    <t>23</t>
  </si>
  <si>
    <t>997013501</t>
  </si>
  <si>
    <t>Odvoz suti a vybouraných hmot na skládku nebo meziskládku se složením, na vzdálenost do 1 km</t>
  </si>
  <si>
    <t>-1100473469</t>
  </si>
  <si>
    <t>24</t>
  </si>
  <si>
    <t>997013509</t>
  </si>
  <si>
    <t>Odvoz suti a vybouraných hmot na skládku nebo meziskládku se složením, na vzdálenost Příplatek k ceně za každý další i započatý 1 km přes 1 km</t>
  </si>
  <si>
    <t>1153041496</t>
  </si>
  <si>
    <t>25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</si>
  <si>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</si>
  <si>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</si>
  <si>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1254991728</t>
  </si>
  <si>
    <t>998</t>
  </si>
  <si>
    <t>Přesun hmot</t>
  </si>
  <si>
    <t>26</t>
  </si>
  <si>
    <t>998011005</t>
  </si>
  <si>
    <t>Přesun hmot pro budovy občanské výstavby, bydlení, výrobu a služby s nosnou svislou konstrukcí zděnou z cihel, tvárnic nebo kamene vodorovná dopravní vzdálenost do 100 m pro budovy výšky přes 36 do 45 m</t>
  </si>
  <si>
    <t>361921181</t>
  </si>
  <si>
    <t>PSV</t>
  </si>
  <si>
    <t>Práce a dodávky PSV</t>
  </si>
  <si>
    <t>711</t>
  </si>
  <si>
    <t>Izolace proti vodě, vlhkosti a plynům</t>
  </si>
  <si>
    <t>27</t>
  </si>
  <si>
    <t>711131811</t>
  </si>
  <si>
    <t>Odstranění izolace proti zemní vlhkosti na ploše vodorovné V</t>
  </si>
  <si>
    <t>108661277</t>
  </si>
  <si>
    <t>713</t>
  </si>
  <si>
    <t>Izolace tepelné</t>
  </si>
  <si>
    <t>28</t>
  </si>
  <si>
    <t>713121111</t>
  </si>
  <si>
    <t>Montáž tepelné izolace podlah rohožemi, pásy, deskami, dílci, bloky (izolační materiál ve specifikaci) kladenými volně jednovrstvá</t>
  </si>
  <si>
    <t>-1195606293</t>
  </si>
  <si>
    <t>29</t>
  </si>
  <si>
    <t>28376556</t>
  </si>
  <si>
    <t>deska polystyrénová pro snížení kročejového hluku (max. zatížení 6,5 kN/m2) tl 20mm</t>
  </si>
  <si>
    <t>32</t>
  </si>
  <si>
    <t>-623135234</t>
  </si>
  <si>
    <t>39,7058823529412*1,02 'Přepočtené koeficientem množství</t>
  </si>
  <si>
    <t>30</t>
  </si>
  <si>
    <t>998713105</t>
  </si>
  <si>
    <t>Přesun hmot pro izolace tepelné stanovený z hmotnosti přesunovaného materiálu vodorovná dopravní vzdálenost do 50 m v objektech výšky přes 36 m do 48 m</t>
  </si>
  <si>
    <t>1195365742</t>
  </si>
  <si>
    <t>763</t>
  </si>
  <si>
    <t>Konstrukce suché výstavby</t>
  </si>
  <si>
    <t>31</t>
  </si>
  <si>
    <t>763111311</t>
  </si>
  <si>
    <t>Příčka ze sádrokartonových desek s nosnou konstrukcí z jednoduchých ocelových profilů UW, CW jednoduše opláštěná deskou standardní A tl. 12,5 mm, příčka tl. 75 mm, profil 50, s izolací, EI 30, Rw do 45 dB</t>
  </si>
  <si>
    <t>1822691188</t>
  </si>
  <si>
    <t>(1,6+1,1+9)*2,7*2</t>
  </si>
  <si>
    <t>763111313</t>
  </si>
  <si>
    <t>Příčka ze sádrokartonových desek s nosnou konstrukcí z jednoduchých ocelových profilů UW, CW jednoduše opláštěná deskou standardní A tl. 12,5 mm, příčka tl. 100 mm, profil 75, bez izolace, EI do 30</t>
  </si>
  <si>
    <t>-1580555925</t>
  </si>
  <si>
    <t>3,5*2,7*2</t>
  </si>
  <si>
    <t>33</t>
  </si>
  <si>
    <t>763113313</t>
  </si>
  <si>
    <t>Příčka instalační ze sádrokartonových desek s nosnou konstrukcí ze zdvojených ocelových profilů UW, CW s mezerou, CW profily navzájem spojeny páskem sádry dvojitě opláštěná deskami standardními A tl. 2 x 12,5 mm s izolací, EI 60, Rw do 54 dB, příčka tl. 155 - 650 mm, profil 50</t>
  </si>
  <si>
    <t>904135888</t>
  </si>
  <si>
    <t>(1+5)*2,7*2</t>
  </si>
  <si>
    <t>34</t>
  </si>
  <si>
    <t>763131451</t>
  </si>
  <si>
    <t>Podhled ze sádrokartonových desek dvouvrstvá zavěšená spodní konstrukce z ocelových profilů CD, UD jednoduše opláštěná deskou impregnovanou H2, tl. 12,5 mm, bez izolace</t>
  </si>
  <si>
    <t>-1858612030</t>
  </si>
  <si>
    <t>1,1+3,8+15,2</t>
  </si>
  <si>
    <t>4,9+15,2</t>
  </si>
  <si>
    <t>35</t>
  </si>
  <si>
    <t>763164541</t>
  </si>
  <si>
    <t>Obklad konstrukcí sádrokartonovými deskami včetně ochranných úhelníků ve tvaru L rozvinuté šíře přes 0,4 do 0,8 m, opláštěný deskou impregnovanou H2, tl. 12,5 mm</t>
  </si>
  <si>
    <t>-1258960316</t>
  </si>
  <si>
    <t>36</t>
  </si>
  <si>
    <t>763172324</t>
  </si>
  <si>
    <t>Montáž dvířek pro konstrukce ze sádrokartonových desek revizních jednoplášťových pro příčky a předsazené stěny velikost (šxv) 500 x 500 mm</t>
  </si>
  <si>
    <t>kus</t>
  </si>
  <si>
    <t>-1515659003</t>
  </si>
  <si>
    <t>37</t>
  </si>
  <si>
    <t>59030713</t>
  </si>
  <si>
    <t>dvířka revizní jednokřídlá s automatickým zámkem 500x500mm</t>
  </si>
  <si>
    <t>753749597</t>
  </si>
  <si>
    <t>38</t>
  </si>
  <si>
    <t>763172325</t>
  </si>
  <si>
    <t>Montáž dvířek pro konstrukce ze sádrokartonových desek revizních jednoplášťových pro příčky a předsazené stěny velikost (šxv) 600 x 600 mm</t>
  </si>
  <si>
    <t>866306442</t>
  </si>
  <si>
    <t>39</t>
  </si>
  <si>
    <t>59030714</t>
  </si>
  <si>
    <t>dvířka revizní jednokřídlá s automatickým zámkem 600x600mm</t>
  </si>
  <si>
    <t>-54893685</t>
  </si>
  <si>
    <t>40</t>
  </si>
  <si>
    <t>763173111</t>
  </si>
  <si>
    <t>Montáž nosičů zařizovacích předmětů pro konstrukce ze sádrokartonových desek úchytu pro umyvadlo</t>
  </si>
  <si>
    <t>-1844868070</t>
  </si>
  <si>
    <t>41</t>
  </si>
  <si>
    <t>59030729</t>
  </si>
  <si>
    <t>konstrukce pro uchycení umyvadla s nástěnnými bateriemi osová rozteč CW profilů 450-625mm</t>
  </si>
  <si>
    <t>-1609342371</t>
  </si>
  <si>
    <t>42</t>
  </si>
  <si>
    <t>763173133</t>
  </si>
  <si>
    <t>Montáž nosičů zařizovacích předmětů pro konstrukce ze sádrokartonových desek držáku univerzálního</t>
  </si>
  <si>
    <t>-1916796943</t>
  </si>
  <si>
    <t>43</t>
  </si>
  <si>
    <t>5516600R</t>
  </si>
  <si>
    <t>montážní prvky pro montáž kuchyňské linky</t>
  </si>
  <si>
    <t>-1352718604</t>
  </si>
  <si>
    <t>44</t>
  </si>
  <si>
    <t>998763102</t>
  </si>
  <si>
    <t>Přesun hmot pro dřevostavby stanovený z hmotnosti přesunovaného materiálu vodorovná dopravní vzdálenost do 50 m v objektech výšky přes 12 do 24 m</t>
  </si>
  <si>
    <t>-1098329105</t>
  </si>
  <si>
    <t>766</t>
  </si>
  <si>
    <t>Konstrukce truhlářské</t>
  </si>
  <si>
    <t>45</t>
  </si>
  <si>
    <t>766411812</t>
  </si>
  <si>
    <t>Demontáž obložení stěn panely, plochy přes 1,5 m2</t>
  </si>
  <si>
    <t>62570952</t>
  </si>
  <si>
    <t>Poznámka k položce:
Demontáž umakartových stěn bytového jádra</t>
  </si>
  <si>
    <t>(2,2+1,6*3+1,3)*2,7*2</t>
  </si>
  <si>
    <t>46</t>
  </si>
  <si>
    <t>766421811</t>
  </si>
  <si>
    <t>Demontáž obložení podhledů panely, plochy do 1,5 m2</t>
  </si>
  <si>
    <t>1988804746</t>
  </si>
  <si>
    <t>Poznámka k položce:
Demontáž umakartových stropu bytového jádra</t>
  </si>
  <si>
    <t>2,1*1,6*2</t>
  </si>
  <si>
    <t>47</t>
  </si>
  <si>
    <t>766660171</t>
  </si>
  <si>
    <t>Montáž dveřních křídel dřevěných nebo plastových otevíravých do obložkové zárubně povrchově upravených jednokřídlových, šířky do 800 mm</t>
  </si>
  <si>
    <t>899359004</t>
  </si>
  <si>
    <t>48</t>
  </si>
  <si>
    <t>61162074</t>
  </si>
  <si>
    <t>dveře jednokřídlé voštinové povrch laminátový plné 800x1970-2100mm</t>
  </si>
  <si>
    <t>454643387</t>
  </si>
  <si>
    <t>49</t>
  </si>
  <si>
    <t>61162020</t>
  </si>
  <si>
    <t>dveře jednokřídlé voštinové povrch fóliový částečně prosklené 800x1970-2100mm</t>
  </si>
  <si>
    <t>2043419723</t>
  </si>
  <si>
    <t>50</t>
  </si>
  <si>
    <t>766660728</t>
  </si>
  <si>
    <t>Montáž dveřních doplňků dveřního kování interiérového zámku</t>
  </si>
  <si>
    <t>-707358859</t>
  </si>
  <si>
    <t>51</t>
  </si>
  <si>
    <t>54914102</t>
  </si>
  <si>
    <t>kování dveřní bezpečnostní, knoflík-klika R 802 /O Cr</t>
  </si>
  <si>
    <t>-1415498720</t>
  </si>
  <si>
    <t>52</t>
  </si>
  <si>
    <t>54914622</t>
  </si>
  <si>
    <t>kování dveřní vrchní klika včetně štítu a montážního materiálu BB 72 matný nikl</t>
  </si>
  <si>
    <t>-212514761</t>
  </si>
  <si>
    <t>53</t>
  </si>
  <si>
    <t>54964150</t>
  </si>
  <si>
    <t>vložka zámková cylindrická oboustranná+4 klíče</t>
  </si>
  <si>
    <t>1933764811</t>
  </si>
  <si>
    <t>54</t>
  </si>
  <si>
    <t>54924007</t>
  </si>
  <si>
    <t>zámek zadlabací 190/140/20 P s obyčejným klíčem</t>
  </si>
  <si>
    <t>-1384849069</t>
  </si>
  <si>
    <t>55</t>
  </si>
  <si>
    <t>766682111</t>
  </si>
  <si>
    <t>Montáž zárubní dřevěných, plastových nebo z lamina obložkových, pro dveře jednokřídlové, tloušťky stěny do 170 mm</t>
  </si>
  <si>
    <t>-1018491717</t>
  </si>
  <si>
    <t>56</t>
  </si>
  <si>
    <t>61182308</t>
  </si>
  <si>
    <t>zárubeň jednokřídlá obložková s laminátovým povrchem tl stěny 160-250mm rozměru 600-1100/1970, 2100mm</t>
  </si>
  <si>
    <t>-200699557</t>
  </si>
  <si>
    <t>57</t>
  </si>
  <si>
    <t>61182307</t>
  </si>
  <si>
    <t>zárubeň jednokřídlá obložková s laminátovým povrchem tl stěny 60-150mm rozměru 600-1100/1970, 2100mm</t>
  </si>
  <si>
    <t>1898254018</t>
  </si>
  <si>
    <t>58</t>
  </si>
  <si>
    <t>766691914</t>
  </si>
  <si>
    <t>Ostatní práce vyvěšení nebo zavěšení křídel s případným uložením a opětovným zavěšením po provedení stavebních změn dřevěných dveřních, plochy do 2 m2</t>
  </si>
  <si>
    <t>467262237</t>
  </si>
  <si>
    <t>59</t>
  </si>
  <si>
    <t>766812840</t>
  </si>
  <si>
    <t>Demontáž kuchyňských linek dřevěných nebo kovových včetně skříněk uchycených na stěně, délky přes 1800 do 2100 mm</t>
  </si>
  <si>
    <t>-65876482</t>
  </si>
  <si>
    <t>60</t>
  </si>
  <si>
    <t>7668111R</t>
  </si>
  <si>
    <t>Dodávka a montáž kuchyňské linky š. 2,4 m, horní a dolní skříňky, 3x zásuvka, pracovní deska</t>
  </si>
  <si>
    <t>-219772705</t>
  </si>
  <si>
    <t>61</t>
  </si>
  <si>
    <t>998766105</t>
  </si>
  <si>
    <t>Přesun hmot pro konstrukce truhlářské stanovený z hmotnosti přesunovaného materiálu vodorovná dopravní vzdálenost do 50 m v objektech výšky přes 36 do 48 m</t>
  </si>
  <si>
    <t>991516669</t>
  </si>
  <si>
    <t>771</t>
  </si>
  <si>
    <t>Podlahy z dlaždic</t>
  </si>
  <si>
    <t>62</t>
  </si>
  <si>
    <t>771111011</t>
  </si>
  <si>
    <t>Příprava podkladu před provedením dlažby vysátí podlah</t>
  </si>
  <si>
    <t>-1495052846</t>
  </si>
  <si>
    <t>3,8+1,1+4,9</t>
  </si>
  <si>
    <t>63</t>
  </si>
  <si>
    <t>771121011</t>
  </si>
  <si>
    <t>Příprava podkladu před provedením dlažby nátěr penetrační na podlahu</t>
  </si>
  <si>
    <t>-1107795092</t>
  </si>
  <si>
    <t>64</t>
  </si>
  <si>
    <t>771151021</t>
  </si>
  <si>
    <t>Příprava podkladu před provedením dlažby samonivelační stěrka min.pevnosti 30 MPa, tloušťky do 3 mm</t>
  </si>
  <si>
    <t>1779990297</t>
  </si>
  <si>
    <t>65</t>
  </si>
  <si>
    <t>771474111</t>
  </si>
  <si>
    <t>Montáž soklů z dlaždic keramických lepených flexibilním lepidlem rovných, výšky do 65 mm</t>
  </si>
  <si>
    <t>778357508</t>
  </si>
  <si>
    <t>(2,4+1,6)*2-0,8*3</t>
  </si>
  <si>
    <t>66</t>
  </si>
  <si>
    <t>59761276</t>
  </si>
  <si>
    <t>sokl-dlažba keramická slinutá hladká do interiéru i exteriéru 330x72mm</t>
  </si>
  <si>
    <t>-470480154</t>
  </si>
  <si>
    <t>67</t>
  </si>
  <si>
    <t>771574154</t>
  </si>
  <si>
    <t>Montáž podlah z dlaždic keramických lepených flexibilním lepidlem velkoformátových hladkých přes 4 do 6 ks/m2</t>
  </si>
  <si>
    <t>1801450046</t>
  </si>
  <si>
    <t>68</t>
  </si>
  <si>
    <t>59761007</t>
  </si>
  <si>
    <t>dlažba velkoformátová keramická slinutá hladká do interiéru i exteriéru přes 4 do 6ks/m2</t>
  </si>
  <si>
    <t>1358297733</t>
  </si>
  <si>
    <t>9,8*1,15 'Přepočtené koeficientem množství</t>
  </si>
  <si>
    <t>69</t>
  </si>
  <si>
    <t>771591112</t>
  </si>
  <si>
    <t>Izolace podlahy pod dlažbu nátěrem nebo stěrkou ve dvou vrstvách</t>
  </si>
  <si>
    <t>-97183888</t>
  </si>
  <si>
    <t>70</t>
  </si>
  <si>
    <t>998771105</t>
  </si>
  <si>
    <t>Přesun hmot pro podlahy z dlaždic stanovený z hmotnosti přesunovaného materiálu vodorovná dopravní vzdálenost do 50 m v objektech výšky přes 36 do 48 m</t>
  </si>
  <si>
    <t>-1401847765</t>
  </si>
  <si>
    <t>776</t>
  </si>
  <si>
    <t>Podlahy povlakové</t>
  </si>
  <si>
    <t>71</t>
  </si>
  <si>
    <t>776111115</t>
  </si>
  <si>
    <t>Příprava podkladu broušení podlah stávajícího podkladu před litím stěrky</t>
  </si>
  <si>
    <t>223211231</t>
  </si>
  <si>
    <t>3,5*4,4*2</t>
  </si>
  <si>
    <t>72</t>
  </si>
  <si>
    <t>776111311</t>
  </si>
  <si>
    <t>Příprava podkladu vysátí podlah</t>
  </si>
  <si>
    <t>957646098</t>
  </si>
  <si>
    <t>73</t>
  </si>
  <si>
    <t>776121311</t>
  </si>
  <si>
    <t>Příprava podkladu penetrace vodou ředitelná na savý podklad (válečkováním) ředěná v poměru 1:1 podlah</t>
  </si>
  <si>
    <t>1346204064</t>
  </si>
  <si>
    <t>74</t>
  </si>
  <si>
    <t>776141112</t>
  </si>
  <si>
    <t>Příprava podkladu vyrovnání samonivelační stěrkou podlah min.pevnosti 20 MPa, tloušťky přes 3 do 5 mm</t>
  </si>
  <si>
    <t>1164490776</t>
  </si>
  <si>
    <t>75</t>
  </si>
  <si>
    <t>776201812</t>
  </si>
  <si>
    <t>Demontáž povlakových podlahovin lepených ručně s podložkou</t>
  </si>
  <si>
    <t>-796865747</t>
  </si>
  <si>
    <t>2,75+1,94+0,93+14,6+2,75+1,94+0,93+14,6</t>
  </si>
  <si>
    <t>76</t>
  </si>
  <si>
    <t>776241111</t>
  </si>
  <si>
    <t>Montáž podlahovin ze sametového vinylu lepením pásů hladkých (bez vzoru)</t>
  </si>
  <si>
    <t>-106375549</t>
  </si>
  <si>
    <t>77</t>
  </si>
  <si>
    <t>28411102</t>
  </si>
  <si>
    <t>PVC vinyl homogenní zátěžový, tl 2mm, hm 3300g/m2, hořlavost Bfl-s1, smykové tření µ 0.6, třída zátěže 34/43</t>
  </si>
  <si>
    <t>-1210879532</t>
  </si>
  <si>
    <t>30,8*1,1 'Přepočtené koeficientem množství</t>
  </si>
  <si>
    <t>78</t>
  </si>
  <si>
    <t>776411111</t>
  </si>
  <si>
    <t>Montáž soklíků lepením obvodových, výšky do 80 mm</t>
  </si>
  <si>
    <t>937176551</t>
  </si>
  <si>
    <t>(3,5+4,4)*2*2</t>
  </si>
  <si>
    <t>79</t>
  </si>
  <si>
    <t>28411008</t>
  </si>
  <si>
    <t>lišta soklová PVC 16x60mm</t>
  </si>
  <si>
    <t>1978304237</t>
  </si>
  <si>
    <t>31,6*1,02 'Přepočtené koeficientem množství</t>
  </si>
  <si>
    <t>80</t>
  </si>
  <si>
    <t>998776105</t>
  </si>
  <si>
    <t>Přesun hmot pro podlahy povlakové stanovený z hmotnosti přesunovaného materiálu vodorovná dopravní vzdálenost do 50 m v objektech výšky přes 36 do 48 m</t>
  </si>
  <si>
    <t>-1708875985</t>
  </si>
  <si>
    <t>781</t>
  </si>
  <si>
    <t>Dokončovací práce - obklady</t>
  </si>
  <si>
    <t>81</t>
  </si>
  <si>
    <t>781121011</t>
  </si>
  <si>
    <t>Příprava podkladu před provedením obkladu nátěr penetrační na stěnu</t>
  </si>
  <si>
    <t>-1965730607</t>
  </si>
  <si>
    <t>(1,2+1)*2*2,6</t>
  </si>
  <si>
    <t>(3,45+1,6+2,5+0,5+0,9+1,1)*2,6</t>
  </si>
  <si>
    <t>-(0,8*2*2)</t>
  </si>
  <si>
    <t>2,5*1,2</t>
  </si>
  <si>
    <t>82</t>
  </si>
  <si>
    <t>781474112</t>
  </si>
  <si>
    <t>Montáž obkladů vnitřních stěn z dlaždic keramických lepených flexibilním lepidlem maloformátových hladkých přes 9 do 12 ks/m2</t>
  </si>
  <si>
    <t>-118536039</t>
  </si>
  <si>
    <t>83</t>
  </si>
  <si>
    <t>59761026</t>
  </si>
  <si>
    <t>obklad keramický hladký do 12ks/m2</t>
  </si>
  <si>
    <t>716423467</t>
  </si>
  <si>
    <t>84</t>
  </si>
  <si>
    <t>781477111</t>
  </si>
  <si>
    <t>Montáž obkladů vnitřních stěn z dlaždic keramických Příplatek k cenám za plochu do 10 m2 jednotlivě</t>
  </si>
  <si>
    <t>-1414535107</t>
  </si>
  <si>
    <t>85</t>
  </si>
  <si>
    <t>781494111</t>
  </si>
  <si>
    <t>Obklad - dokončující práce profily ukončovací lepené flexibilním lepidlem rohové</t>
  </si>
  <si>
    <t>-232569337</t>
  </si>
  <si>
    <t>86</t>
  </si>
  <si>
    <t>781494511</t>
  </si>
  <si>
    <t>Obklad - dokončující práce profily ukončovací lepené flexibilním lepidlem ukončovací</t>
  </si>
  <si>
    <t>1814980890</t>
  </si>
  <si>
    <t>87</t>
  </si>
  <si>
    <t>998781105</t>
  </si>
  <si>
    <t>Přesun hmot pro obklady keramické stanovený z hmotnosti přesunovaného materiálu vodorovná dopravní vzdálenost do 50 m v objektech výšky přes 36 do 48 m</t>
  </si>
  <si>
    <t>622796179</t>
  </si>
  <si>
    <t>783</t>
  </si>
  <si>
    <t>Dokončovací práce - nátěry</t>
  </si>
  <si>
    <t>88</t>
  </si>
  <si>
    <t>783314101</t>
  </si>
  <si>
    <t>Základní nátěr zámečnických konstrukcí jednonásobný syntetický</t>
  </si>
  <si>
    <t>-207960401</t>
  </si>
  <si>
    <t>10*0,35*2+(5*0,8+4*0,7+1,1)*0,35</t>
  </si>
  <si>
    <t>89</t>
  </si>
  <si>
    <t>783315101</t>
  </si>
  <si>
    <t>Mezinátěr zámečnických konstrukcí jednonásobný syntetický standardní</t>
  </si>
  <si>
    <t>-718216973</t>
  </si>
  <si>
    <t>90</t>
  </si>
  <si>
    <t>783317101</t>
  </si>
  <si>
    <t>Krycí nátěr (email) zámečnických konstrukcí jednonásobný syntetický standardní</t>
  </si>
  <si>
    <t>-487964840</t>
  </si>
  <si>
    <t>784</t>
  </si>
  <si>
    <t>Dokončovací práce - malby a tapety</t>
  </si>
  <si>
    <t>91</t>
  </si>
  <si>
    <t>784111001</t>
  </si>
  <si>
    <t>Oprášení (ometení) podkladu v místnostech výšky do 3,80 m</t>
  </si>
  <si>
    <t>1444902954</t>
  </si>
  <si>
    <t>(1,6+2,4)*2+(3,5+4,4)*2*2</t>
  </si>
  <si>
    <t>3,5*2,7</t>
  </si>
  <si>
    <t>40,2</t>
  </si>
  <si>
    <t>92</t>
  </si>
  <si>
    <t>784121001</t>
  </si>
  <si>
    <t>Oškrabání malby v místnostech výšky do 3,80 m</t>
  </si>
  <si>
    <t>1884589986</t>
  </si>
  <si>
    <t>93</t>
  </si>
  <si>
    <t>784181101</t>
  </si>
  <si>
    <t>Penetrace podkladu jednonásobná základní akrylátová bezbarvá v místnostech výšky do 3,80 m</t>
  </si>
  <si>
    <t>1793530971</t>
  </si>
  <si>
    <t>94</t>
  </si>
  <si>
    <t>784191003</t>
  </si>
  <si>
    <t>Čištění vnitřních ploch hrubý úklid po provedení malířských prací omytím oken dvojitých nebo zdvojených</t>
  </si>
  <si>
    <t>-1895069868</t>
  </si>
  <si>
    <t>1,7*1,5*2+0,8*2,5*2</t>
  </si>
  <si>
    <t>95</t>
  </si>
  <si>
    <t>784191007</t>
  </si>
  <si>
    <t>Čištění vnitřních ploch hrubý úklid po provedení malířských prací omytím podlah</t>
  </si>
  <si>
    <t>-2004468050</t>
  </si>
  <si>
    <t>96</t>
  </si>
  <si>
    <t>784211101</t>
  </si>
  <si>
    <t>Malby z malířských směsí otěruvzdorných za mokra dvojnásobné, bílé za mokra otěruvzdorné výborně v místnostech výšky do 3,80 m</t>
  </si>
  <si>
    <t>1906372749</t>
  </si>
  <si>
    <t>soubor</t>
  </si>
  <si>
    <t>ZTI - Zdravotechnické instalace</t>
  </si>
  <si>
    <t xml:space="preserve">    725 - Zdravotechnika - zařizovací předměty</t>
  </si>
  <si>
    <t>721 - Zdravotechnika - vnitřní kanalizace</t>
  </si>
  <si>
    <t>722 - Vnitřní vodovod</t>
  </si>
  <si>
    <t>90 - Hodinové zúčtovací sazby (HZS)</t>
  </si>
  <si>
    <t>725</t>
  </si>
  <si>
    <t>Zdravotechnika - zařizovací předměty</t>
  </si>
  <si>
    <t>725110811</t>
  </si>
  <si>
    <t>Demontáž klozetů splachovacích s nádrží nebo tlakovým splachovačem</t>
  </si>
  <si>
    <t>-1912289992</t>
  </si>
  <si>
    <t>725119122</t>
  </si>
  <si>
    <t>Zařízení záchodů montáž klozetových mís kombi</t>
  </si>
  <si>
    <t>1934175072</t>
  </si>
  <si>
    <t>64232051</t>
  </si>
  <si>
    <t>klozet keramický kombinovaný hluboké splachování odpad vodorovný bílý 630x360x770mm</t>
  </si>
  <si>
    <t>-2085159156</t>
  </si>
  <si>
    <t>725210821</t>
  </si>
  <si>
    <t>Demontáž umyvadel bez výtokových armatur umyvadel</t>
  </si>
  <si>
    <t>-266279698</t>
  </si>
  <si>
    <t>725211701</t>
  </si>
  <si>
    <t>Umyvadla keramická bílá bez výtokových armatur připevněná na stěnu šrouby malá (umývátka) stěnová 400 mm</t>
  </si>
  <si>
    <t>-1036787794</t>
  </si>
  <si>
    <t>725212111</t>
  </si>
  <si>
    <t>Umyvadla keramická bílá bez výtokových armatur nábytková včetně skříňky s jednou zásuvkou, šířka umyvadla 500 mm</t>
  </si>
  <si>
    <t>1127635829</t>
  </si>
  <si>
    <t>725220842</t>
  </si>
  <si>
    <t>Demontáž van ocelových volně stojících</t>
  </si>
  <si>
    <t>-456819641</t>
  </si>
  <si>
    <t>725241124</t>
  </si>
  <si>
    <t>Sprchové vaničky akrylátové obdélníkové 1000x800 mm</t>
  </si>
  <si>
    <t>-330688494</t>
  </si>
  <si>
    <t>725244155</t>
  </si>
  <si>
    <t>Sprchové dveře a zástěny dveře sprchové do niky polorámové skleněné tl. 6 mm dveře otvíravé dvoukřídlové, na vaničku šířky 1200 mm</t>
  </si>
  <si>
    <t>105565257</t>
  </si>
  <si>
    <t>725291703</t>
  </si>
  <si>
    <t>Doplňky zařízení koupelen a záchodů smaltované madla rovná, délky 500 mm</t>
  </si>
  <si>
    <t>-1390348116</t>
  </si>
  <si>
    <t>725311121</t>
  </si>
  <si>
    <t>Dřezy bez výtokových armatur jednoduché se zápachovou uzávěrkou nerezové s odkapávací plochou 560x480 mm a miskou</t>
  </si>
  <si>
    <t>2139863449</t>
  </si>
  <si>
    <t>725522111</t>
  </si>
  <si>
    <t>Koupelnová topidla infrazářič 0,6 kW</t>
  </si>
  <si>
    <t>-1803005130</t>
  </si>
  <si>
    <t>725810811</t>
  </si>
  <si>
    <t>Demontáž výtokových ventilů nástěnných</t>
  </si>
  <si>
    <t>846002190</t>
  </si>
  <si>
    <t>725820801</t>
  </si>
  <si>
    <t>Demontáž baterií nástěnných do G 3/4</t>
  </si>
  <si>
    <t>1643035503</t>
  </si>
  <si>
    <t>725821325</t>
  </si>
  <si>
    <t>Baterie dřezové stojánkové pákové s otáčivým ústím a délkou ramínka 220 mm</t>
  </si>
  <si>
    <t>2015178365</t>
  </si>
  <si>
    <t>725822613</t>
  </si>
  <si>
    <t>Baterie umyvadlové stojánkové pákové s výpustí</t>
  </si>
  <si>
    <t>930214974</t>
  </si>
  <si>
    <t>72584131R</t>
  </si>
  <si>
    <t>Baterie sprchové nástěnné pákové, včetně hadice, držáku sprchy a sprchovací hlavice</t>
  </si>
  <si>
    <t>375122352</t>
  </si>
  <si>
    <t>725849411</t>
  </si>
  <si>
    <t>Baterie sprchové montáž nástěnných baterií s nastavitelnou výškou sprchy</t>
  </si>
  <si>
    <t>596270313</t>
  </si>
  <si>
    <t>725851305</t>
  </si>
  <si>
    <t>Ventily odpadní pro zařizovací předměty dřezové bez přepadu G 6/4"</t>
  </si>
  <si>
    <t>-450697461</t>
  </si>
  <si>
    <t>725851325</t>
  </si>
  <si>
    <t>Ventily odpadní pro zařizovací předměty umyvadlové bez přepadu G 5/4"</t>
  </si>
  <si>
    <t>-764649815</t>
  </si>
  <si>
    <t>725860811</t>
  </si>
  <si>
    <t>Demontáž zápachových uzávěrek pro zařizovací předměty jednoduchých</t>
  </si>
  <si>
    <t>-1007572177</t>
  </si>
  <si>
    <t>725861102</t>
  </si>
  <si>
    <t>Zápachové uzávěrky zařizovacích předmětů pro umyvadla DN 40</t>
  </si>
  <si>
    <t>-1098152354</t>
  </si>
  <si>
    <t>725861311</t>
  </si>
  <si>
    <t>Zápachové uzávěrky zařizovacích předmětů pro umyvadla s přípojkou pro pračku nebo myčku DN 40</t>
  </si>
  <si>
    <t>-1808411813</t>
  </si>
  <si>
    <t>725862113</t>
  </si>
  <si>
    <t>Zápachové uzávěrky zařizovacích předmětů pro dřezy s přípojkou pro pračku nebo myčku DN 40/50</t>
  </si>
  <si>
    <t>-802077929</t>
  </si>
  <si>
    <t>725865322</t>
  </si>
  <si>
    <t>Zápachové uzávěrky zařizovacích předmětů pro vany sprchových koutů s kulovým kloubem na odtoku DN 40/50 a přepadovou trubicí</t>
  </si>
  <si>
    <t>844871280</t>
  </si>
  <si>
    <t>59054107</t>
  </si>
  <si>
    <t>sada liniového odvodnění se sifonem vertikální odtok DN 50 dl 700mm</t>
  </si>
  <si>
    <t>-1384297437</t>
  </si>
  <si>
    <t>55233004</t>
  </si>
  <si>
    <t>rošt žlabu sprchového koutu dl 750mm</t>
  </si>
  <si>
    <t>-1334208652</t>
  </si>
  <si>
    <t>998725105</t>
  </si>
  <si>
    <t>Přesun hmot pro zařizovací předměty stanovený z hmotnosti přesunovaného materiálu vodorovná dopravní vzdálenost do 50 m v objektech výšky přes 36 do 48 m</t>
  </si>
  <si>
    <t>-208211479</t>
  </si>
  <si>
    <t>721</t>
  </si>
  <si>
    <t>Zdravotechnika - vnitřní kanalizace</t>
  </si>
  <si>
    <t>721171803</t>
  </si>
  <si>
    <t>Demontáž potrubí z novodurových trub odpadních nebo připojovacích do D 75</t>
  </si>
  <si>
    <t>512</t>
  </si>
  <si>
    <t>-769953056</t>
  </si>
  <si>
    <t>721171808</t>
  </si>
  <si>
    <t>Demontáž potrubí z novodurových trub odpadních nebo připojovacích přes 75 do D 114</t>
  </si>
  <si>
    <t>-482187984</t>
  </si>
  <si>
    <t>721174042</t>
  </si>
  <si>
    <t>Potrubí z trub polypropylenových připojovací DN 40</t>
  </si>
  <si>
    <t>-1607886056</t>
  </si>
  <si>
    <t>721174043</t>
  </si>
  <si>
    <t>Potrubí z trub polypropylenových připojovací DN 50</t>
  </si>
  <si>
    <t>-2042648465</t>
  </si>
  <si>
    <t>721174045</t>
  </si>
  <si>
    <t>Potrubí z trub polypropylenových připojovací DN 110</t>
  </si>
  <si>
    <t>-1889619253</t>
  </si>
  <si>
    <t>721194103</t>
  </si>
  <si>
    <t>Vyměření přípojek na potrubí vyvedení a upevnění odpadních výpustek DN 32</t>
  </si>
  <si>
    <t>-2116569005</t>
  </si>
  <si>
    <t>721194104</t>
  </si>
  <si>
    <t>Vyměření přípojek na potrubí vyvedení a upevnění odpadních výpustek DN 40</t>
  </si>
  <si>
    <t>654842138</t>
  </si>
  <si>
    <t>721194105</t>
  </si>
  <si>
    <t>Vyměření přípojek na potrubí vyvedení a upevnění odpadních výpustek DN 50</t>
  </si>
  <si>
    <t>113164781</t>
  </si>
  <si>
    <t>721194109</t>
  </si>
  <si>
    <t>Vyměření přípojek na potrubí vyvedení a upevnění odpadních výpustek DN 110</t>
  </si>
  <si>
    <t>432333924</t>
  </si>
  <si>
    <t>721290111</t>
  </si>
  <si>
    <t>Zkouška těsnosti kanalizace v objektech vodou do DN 125</t>
  </si>
  <si>
    <t>-2008264992</t>
  </si>
  <si>
    <t>998721105</t>
  </si>
  <si>
    <t>Přesun hmot pro vnitřní kanalizace stanovený z hmotnosti přesunovaného materiálu vodorovná dopravní vzdálenost do 50 m v objektech výšky přes 36 do 48 m</t>
  </si>
  <si>
    <t>-2101913493</t>
  </si>
  <si>
    <t>722</t>
  </si>
  <si>
    <t>Vnitřní vodovod</t>
  </si>
  <si>
    <t>722130831</t>
  </si>
  <si>
    <t>Demontáž potrubí z ocelových trubek pozinkovaných tvarovek nástěnek</t>
  </si>
  <si>
    <t>-940728457</t>
  </si>
  <si>
    <t>722170801</t>
  </si>
  <si>
    <t>Demontáž rozvodů vody z plastů do Ø 25 mm</t>
  </si>
  <si>
    <t>-1624728330</t>
  </si>
  <si>
    <t>722174002</t>
  </si>
  <si>
    <t>Potrubí z plastových trubek z polypropylenu PPR svařovaných polyfúzně PN 16 (SDR 7,4) D 20 x 2,8</t>
  </si>
  <si>
    <t>163091284</t>
  </si>
  <si>
    <t>722174022</t>
  </si>
  <si>
    <t>Potrubí z plastových trubek z polypropylenu PPR svařovaných polyfúzně PN 20 (SDR 6) D 20 x 3,4</t>
  </si>
  <si>
    <t>-1295636279</t>
  </si>
  <si>
    <t>722190401</t>
  </si>
  <si>
    <t>Zřízení přípojek na potrubí vyvedení a upevnění výpustek do DN 25</t>
  </si>
  <si>
    <t>1637462725</t>
  </si>
  <si>
    <t>722220111</t>
  </si>
  <si>
    <t>Armatury s jedním závitem nástěnky pro výtokový ventil G 1/2"</t>
  </si>
  <si>
    <t>-1275882200</t>
  </si>
  <si>
    <t>722220121</t>
  </si>
  <si>
    <t>Armatury s jedním závitem nástěnky pro baterii G 1/2"</t>
  </si>
  <si>
    <t>pár</t>
  </si>
  <si>
    <t>299866394</t>
  </si>
  <si>
    <t>722240122</t>
  </si>
  <si>
    <t>Armatury z plastických hmot kohouty (PPR) kulové DN 20</t>
  </si>
  <si>
    <t>2140834979</t>
  </si>
  <si>
    <t>722260811</t>
  </si>
  <si>
    <t>Demontáž vodoměrů závitových G 1/2</t>
  </si>
  <si>
    <t>1184372826</t>
  </si>
  <si>
    <t>722263251</t>
  </si>
  <si>
    <t>Vodoměry pro vodu do 100°C závitové vertikální vícevtokové mokroběžné G 3/4"x 160 mm Qn 1,5</t>
  </si>
  <si>
    <t>-1744201897</t>
  </si>
  <si>
    <t>722290226</t>
  </si>
  <si>
    <t>Zkoušky, proplach a desinfekce vodovodního potrubí zkoušky těsnosti vodovodního potrubí závitového do DN 50</t>
  </si>
  <si>
    <t>-910607689</t>
  </si>
  <si>
    <t>722290825</t>
  </si>
  <si>
    <t>Vnitrostaveništní přemístění vybouraných (demontovaných) hmot vnitřní vodovod vodorovně do 100 m v objektech výšky přes 36 do 48 m</t>
  </si>
  <si>
    <t>-424508080</t>
  </si>
  <si>
    <t>Hodinové zúčtovací sazby (HZS)</t>
  </si>
  <si>
    <t>909</t>
  </si>
  <si>
    <t>Hzs-demontáže stávajích ZTI instalací a zařízení</t>
  </si>
  <si>
    <t>h</t>
  </si>
  <si>
    <t>-277802135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</si>
  <si>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</si>
  <si>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</si>
  <si>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</si>
  <si>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</si>
  <si>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</si>
  <si>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</si>
  <si>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</si>
  <si>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</si>
  <si>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</si>
  <si>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</si>
  <si>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</si>
  <si>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</si>
  <si>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</si>
  <si>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</si>
  <si>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</si>
  <si>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</si>
  <si>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</si>
  <si>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</si>
  <si>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</si>
  <si>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</si>
  <si>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</si>
  <si>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</si>
  <si>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</si>
  <si>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</si>
  <si>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</si>
  <si>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</si>
  <si>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</si>
  <si>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</si>
  <si>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</si>
  <si>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</si>
  <si>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</si>
  <si>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</si>
  <si>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</si>
  <si>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</si>
  <si>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</si>
  <si>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</si>
  <si>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</si>
  <si>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</si>
  <si>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</si>
  <si>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</si>
  <si>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</si>
  <si>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</si>
  <si>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</si>
  <si>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</si>
  <si>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</si>
  <si>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</si>
  <si>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</si>
  <si>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</si>
  <si>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</si>
  <si>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</si>
  <si>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</si>
  <si>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</si>
  <si>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</si>
  <si>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</si>
  <si>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</si>
  <si>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</si>
  <si>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</si>
  <si>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</si>
  <si>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</si>
  <si>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</si>
  <si>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</si>
  <si>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</si>
  <si>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</si>
  <si>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</si>
  <si>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</si>
  <si>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</si>
  <si>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</si>
  <si>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</si>
  <si>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</si>
  <si>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</si>
  <si>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</si>
  <si>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</si>
  <si>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</si>
  <si>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</si>
  <si>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</si>
  <si>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</si>
  <si>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</si>
  <si>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</si>
  <si>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</si>
  <si>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</si>
  <si>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</si>
  <si>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</si>
  <si>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</si>
  <si>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</si>
  <si>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</si>
  <si>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</si>
  <si>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</si>
  <si>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</si>
  <si>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</si>
  <si>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</si>
  <si>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</si>
  <si>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</si>
  <si>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</si>
  <si>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</si>
  <si>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</si>
  <si>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</si>
  <si>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</si>
  <si>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</si>
  <si>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</si>
  <si>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</si>
  <si>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</si>
  <si>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</si>
  <si>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</si>
  <si>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</si>
  <si>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</si>
  <si>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</si>
  <si>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</si>
  <si>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</si>
  <si>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</si>
  <si>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</si>
  <si>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</si>
  <si>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</si>
  <si>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</si>
  <si>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</si>
  <si>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</si>
  <si>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</si>
  <si>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</si>
  <si>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</si>
  <si>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</si>
  <si>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</si>
  <si>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</si>
  <si>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</si>
  <si>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</si>
  <si>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</si>
  <si>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</si>
  <si>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</si>
  <si>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</si>
  <si>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</si>
  <si>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</si>
  <si>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</si>
  <si>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</si>
  <si>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</si>
  <si>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</si>
  <si>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</si>
  <si>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</si>
  <si>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</si>
  <si>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</si>
  <si>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</si>
  <si>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</si>
  <si>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</si>
  <si>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</si>
  <si>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</si>
  <si>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</si>
  <si>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</si>
  <si>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</si>
  <si>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</si>
  <si>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</si>
  <si>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</si>
  <si>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</si>
  <si>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</si>
  <si>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</si>
  <si>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</si>
  <si>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</si>
  <si>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</si>
  <si>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</si>
  <si>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</si>
  <si>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</si>
  <si>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</si>
  <si>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</si>
  <si>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</si>
  <si>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</si>
  <si>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</si>
  <si>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</si>
  <si>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</si>
  <si>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</si>
  <si>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</si>
  <si>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</si>
  <si>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</si>
  <si>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</si>
  <si>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</si>
  <si>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</si>
  <si>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</si>
  <si>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</si>
  <si>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</si>
  <si>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</si>
  <si>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</si>
  <si>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</si>
  <si>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</si>
  <si>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</si>
  <si>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</si>
  <si>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</si>
  <si>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</si>
  <si>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</si>
  <si>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</si>
  <si>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</si>
  <si>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61162098</t>
  </si>
  <si>
    <t>741101</t>
  </si>
  <si>
    <t>741102</t>
  </si>
  <si>
    <t>42958001</t>
  </si>
  <si>
    <t>elektrická varná deska sklokeramická</t>
  </si>
  <si>
    <t>vestavná elektrická multifunkční trouba nerezová</t>
  </si>
  <si>
    <t>nerezová digestoř-odsavač par</t>
  </si>
  <si>
    <t>dveře jednokřídlé plné 800x1970-2100mms požární odolností EI30/DP3</t>
  </si>
  <si>
    <t>Rekapitulační sestava slepá</t>
  </si>
  <si>
    <t>Tisk :</t>
  </si>
  <si>
    <t>List :</t>
  </si>
  <si>
    <t>5.5.2022</t>
  </si>
  <si>
    <t>Akce:</t>
  </si>
  <si>
    <t>byt Karvina 814-upraveno 4-22</t>
  </si>
  <si>
    <t>Část:</t>
  </si>
  <si>
    <t xml:space="preserve"> </t>
  </si>
  <si>
    <t>název</t>
  </si>
  <si>
    <t>dodavka</t>
  </si>
  <si>
    <t>montaz</t>
  </si>
  <si>
    <t>celkem</t>
  </si>
  <si>
    <t>001</t>
  </si>
  <si>
    <t>objekt 001</t>
  </si>
  <si>
    <t>741</t>
  </si>
  <si>
    <t>MON</t>
  </si>
  <si>
    <t>ELEKTROMONTÁŽE</t>
  </si>
  <si>
    <t>.............</t>
  </si>
  <si>
    <t>742</t>
  </si>
  <si>
    <t>SVÍTIDLA</t>
  </si>
  <si>
    <t>960</t>
  </si>
  <si>
    <t>PRIR</t>
  </si>
  <si>
    <t>BOURÁNÍ A PODCHYCOVÁNÍ KONSTRUKCÍ</t>
  </si>
  <si>
    <t>součet za MON celkem</t>
  </si>
  <si>
    <t>součet za PRIR celkem</t>
  </si>
  <si>
    <t>rozpocet</t>
  </si>
  <si>
    <t>Položková sestava slepá</t>
  </si>
  <si>
    <t>Číslo</t>
  </si>
  <si>
    <t xml:space="preserve">název </t>
  </si>
  <si>
    <t>m.j.</t>
  </si>
  <si>
    <t>mnozstvi</t>
  </si>
  <si>
    <t>objekt</t>
  </si>
  <si>
    <t>001 - objekt 001</t>
  </si>
  <si>
    <t>oddíl</t>
  </si>
  <si>
    <t>741 - ELEKTROMONTÁŽE</t>
  </si>
  <si>
    <t>210010301</t>
  </si>
  <si>
    <t>Krabice přístroj 1901</t>
  </si>
  <si>
    <t>KUS</t>
  </si>
  <si>
    <t>...........</t>
  </si>
  <si>
    <t>34571511</t>
  </si>
  <si>
    <t>Krabice přístroj KP68/2 kruhová</t>
  </si>
  <si>
    <t>210010321</t>
  </si>
  <si>
    <t>Krabice KR 68/1903 odbočná</t>
  </si>
  <si>
    <t>34571521</t>
  </si>
  <si>
    <t>Krabice odboč KU68/2-1903 svor S66</t>
  </si>
  <si>
    <t>210810041</t>
  </si>
  <si>
    <t>Kabel CYKY 2x1,5mm2 ul pevně</t>
  </si>
  <si>
    <t>34111000</t>
  </si>
  <si>
    <t>Kabel CYKY 2Ax1,5mm2</t>
  </si>
  <si>
    <t>210810045</t>
  </si>
  <si>
    <t>Kabel CYKY 3x1,5mm2 ul pevně</t>
  </si>
  <si>
    <t>34111030</t>
  </si>
  <si>
    <t>Kabel CYKY 3Ax1,5mm2</t>
  </si>
  <si>
    <t>34111031</t>
  </si>
  <si>
    <t>Kabel CYKY 3cx1,5mm2</t>
  </si>
  <si>
    <t>210810046</t>
  </si>
  <si>
    <t>Kabel CYKY 3x2,5mm2 ul pevně</t>
  </si>
  <si>
    <t>34111038</t>
  </si>
  <si>
    <t>Kabel CYKY 3Cx2,5mm2</t>
  </si>
  <si>
    <t>210810056</t>
  </si>
  <si>
    <t>Kabel CYKY,CHKE,NYY 5x2,5 ul pevně</t>
  </si>
  <si>
    <t>34111094</t>
  </si>
  <si>
    <t>Kabel CYKY 5Cx2,5mm2</t>
  </si>
  <si>
    <t>210800546</t>
  </si>
  <si>
    <t>Vodic CY 4 ul pevne</t>
  </si>
  <si>
    <t>34141165</t>
  </si>
  <si>
    <t>Vodič CY zelžl 4mm2 drát</t>
  </si>
  <si>
    <t>210110041</t>
  </si>
  <si>
    <t>Spinač zapuštěný jednopól řaz 1</t>
  </si>
  <si>
    <t>34535400</t>
  </si>
  <si>
    <t>spín TANGO  ř1    komplet</t>
  </si>
  <si>
    <t>210110043</t>
  </si>
  <si>
    <t>Spinač zapuštěný sériový řaz 5</t>
  </si>
  <si>
    <t>34535405</t>
  </si>
  <si>
    <t>spín TANGO  ř5 komplet</t>
  </si>
  <si>
    <t>210110045</t>
  </si>
  <si>
    <t>Spínač zapuštěný střídavý řaz 6</t>
  </si>
  <si>
    <t>34535406</t>
  </si>
  <si>
    <t>Spin TANGO ř6 komplet</t>
  </si>
  <si>
    <t>210111011</t>
  </si>
  <si>
    <t>Zásuvka domovní zapuštěná jednoduc</t>
  </si>
  <si>
    <t>34551366</t>
  </si>
  <si>
    <t>Zásuvka jednoducha Tango komplet</t>
  </si>
  <si>
    <t>210110082</t>
  </si>
  <si>
    <t>Spínač speciální sporák 39563/23C</t>
  </si>
  <si>
    <t>34536398</t>
  </si>
  <si>
    <t>Sporák přípojka TANGO do kr.1901</t>
  </si>
  <si>
    <t>220000000</t>
  </si>
  <si>
    <t>revize</t>
  </si>
  <si>
    <t>KS</t>
  </si>
  <si>
    <t>220000001</t>
  </si>
  <si>
    <t>zakresleni skut.stavu</t>
  </si>
  <si>
    <t>220000003</t>
  </si>
  <si>
    <t>montaz rozvadece</t>
  </si>
  <si>
    <t>HOD</t>
  </si>
  <si>
    <t>33000003</t>
  </si>
  <si>
    <t>rozvadec RH</t>
  </si>
  <si>
    <t>220000004</t>
  </si>
  <si>
    <t>demontaze</t>
  </si>
  <si>
    <t>220000005</t>
  </si>
  <si>
    <t>uprava RE pro 3f elmer</t>
  </si>
  <si>
    <t>33000004</t>
  </si>
  <si>
    <t>jistic 25/3/B 10kA</t>
  </si>
  <si>
    <t>33000005</t>
  </si>
  <si>
    <t>vodic,svorky,lista</t>
  </si>
  <si>
    <t>DOD</t>
  </si>
  <si>
    <t>6000282606 R01</t>
  </si>
  <si>
    <t xml:space="preserve"> Autonomní hlásič kouře (dodávka a montáž) </t>
  </si>
  <si>
    <t>součet</t>
  </si>
  <si>
    <t xml:space="preserve">  </t>
  </si>
  <si>
    <t>742 - SVÍTIDLA</t>
  </si>
  <si>
    <t>210201001</t>
  </si>
  <si>
    <t>Svit</t>
  </si>
  <si>
    <t>34800050</t>
  </si>
  <si>
    <t>Svít B</t>
  </si>
  <si>
    <t>34800052</t>
  </si>
  <si>
    <t>Svít C</t>
  </si>
  <si>
    <t>34823105</t>
  </si>
  <si>
    <t>Svít svorkovnice</t>
  </si>
  <si>
    <t>34823106</t>
  </si>
  <si>
    <t>eko.poplatek</t>
  </si>
  <si>
    <t>960 - BOURÁNÍ A PODCHYCOVÁNÍ KONSTRUKCÍ</t>
  </si>
  <si>
    <t>971033241</t>
  </si>
  <si>
    <t>Otvor 0,0225m2 zdi beton tl=30cm</t>
  </si>
  <si>
    <t>974029121</t>
  </si>
  <si>
    <t>RYHY ZDI KAM 3X3CM</t>
  </si>
  <si>
    <t>974029122</t>
  </si>
  <si>
    <t>RYHY ZDI KAM 3X7CM</t>
  </si>
  <si>
    <t>974029124</t>
  </si>
  <si>
    <t>RYHY ZDI KAM 3XI5CM</t>
  </si>
  <si>
    <t>953992311</t>
  </si>
  <si>
    <t>DOD A OSAZ HMOZD BZ VNE PROF 6-8MM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</si>
</sst>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0" fontId="35" fillId="0" borderId="22" xfId="0" applyFont="1" applyBorder="1" applyAlignment="1" applyProtection="1">
      <alignment horizontal="left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167" fontId="35" fillId="5" borderId="22" xfId="0" applyNumberFormat="1" applyFont="1" applyFill="1" applyBorder="1" applyAlignment="1" applyProtection="1">
      <alignment vertical="center"/>
      <protection locked="0"/>
    </xf>
    <xf numFmtId="49" fontId="35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46" fillId="0" borderId="0" xfId="21" applyAlignment="1" applyProtection="1">
      <alignment horizontal="left" vertical="top"/>
      <protection locked="0"/>
    </xf>
    <xf numFmtId="0" fontId="47" fillId="0" borderId="0" xfId="21" applyFont="1" applyAlignment="1" applyProtection="1">
      <alignment horizontal="left" vertical="top"/>
      <protection locked="0"/>
    </xf>
    <xf numFmtId="0" fontId="48" fillId="0" borderId="0" xfId="21" applyFont="1" applyAlignment="1" applyProtection="1">
      <alignment horizontal="left" vertical="top"/>
      <protection locked="0"/>
    </xf>
    <xf numFmtId="0" fontId="49" fillId="0" borderId="0" xfId="21" applyFont="1" applyAlignment="1" applyProtection="1">
      <alignment horizontal="right" vertical="top"/>
      <protection locked="0"/>
    </xf>
    <xf numFmtId="0" fontId="46" fillId="0" borderId="0" xfId="21" applyFont="1" applyAlignment="1" applyProtection="1">
      <alignment horizontal="left" vertical="top"/>
      <protection locked="0"/>
    </xf>
    <xf numFmtId="0" fontId="50" fillId="0" borderId="0" xfId="21" applyFont="1" applyAlignment="1" applyProtection="1">
      <alignment horizontal="left" vertical="top"/>
      <protection locked="0"/>
    </xf>
    <xf numFmtId="0" fontId="49" fillId="0" borderId="0" xfId="21" applyFont="1" applyAlignment="1" applyProtection="1">
      <alignment horizontal="left" vertical="top"/>
      <protection locked="0"/>
    </xf>
    <xf numFmtId="2" fontId="49" fillId="0" borderId="0" xfId="21" applyNumberFormat="1" applyFont="1" applyAlignment="1" applyProtection="1">
      <alignment horizontal="right" vertical="top"/>
      <protection locked="0"/>
    </xf>
    <xf numFmtId="2" fontId="51" fillId="0" borderId="0" xfId="21" applyNumberFormat="1" applyFont="1" applyAlignment="1" applyProtection="1">
      <alignment horizontal="right" vertical="top"/>
      <protection locked="0"/>
    </xf>
    <xf numFmtId="0" fontId="51" fillId="0" borderId="0" xfId="21" applyFont="1" applyAlignment="1" applyProtection="1">
      <alignment horizontal="right" vertical="top"/>
      <protection locked="0"/>
    </xf>
    <xf numFmtId="0" fontId="52" fillId="0" borderId="0" xfId="21" applyFont="1" applyAlignment="1" applyProtection="1">
      <alignment horizontal="left" vertical="top"/>
      <protection locked="0"/>
    </xf>
    <xf numFmtId="2" fontId="52" fillId="0" borderId="0" xfId="21" applyNumberFormat="1" applyFont="1" applyAlignment="1" applyProtection="1">
      <alignment horizontal="right" vertical="top"/>
      <protection locked="0"/>
    </xf>
    <xf numFmtId="0" fontId="53" fillId="0" borderId="0" xfId="21" applyFont="1" applyAlignment="1" applyProtection="1">
      <alignment horizontal="left" vertical="top"/>
      <protection locked="0"/>
    </xf>
    <xf numFmtId="0" fontId="49" fillId="5" borderId="0" xfId="21" applyFont="1" applyFill="1" applyAlignment="1" applyProtection="1">
      <alignment horizontal="left" vertical="top" wrapText="1"/>
      <protection locked="0"/>
    </xf>
    <xf numFmtId="0" fontId="51" fillId="0" borderId="0" xfId="21" applyFont="1" applyAlignment="1" applyProtection="1">
      <alignment horizontal="lef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28">
      <selection activeCell="AN54" sqref="AN54:AP54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9" t="s">
        <v>6</v>
      </c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308" t="s">
        <v>15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R5" s="20"/>
      <c r="BE5" s="305" t="s">
        <v>16</v>
      </c>
      <c r="BS5" s="17" t="s">
        <v>7</v>
      </c>
    </row>
    <row r="6" spans="2:71" s="1" customFormat="1" ht="36.95" customHeight="1">
      <c r="B6" s="20"/>
      <c r="D6" s="26" t="s">
        <v>17</v>
      </c>
      <c r="K6" s="309" t="s">
        <v>18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R6" s="20"/>
      <c r="BE6" s="306"/>
      <c r="BS6" s="17" t="s">
        <v>7</v>
      </c>
    </row>
    <row r="7" spans="2:71" s="1" customFormat="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306"/>
      <c r="BS7" s="17" t="s">
        <v>7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306"/>
      <c r="BS8" s="17" t="s">
        <v>7</v>
      </c>
    </row>
    <row r="9" spans="2:71" s="1" customFormat="1" ht="14.45" customHeight="1">
      <c r="B9" s="20"/>
      <c r="AR9" s="20"/>
      <c r="BE9" s="306"/>
      <c r="BS9" s="17" t="s">
        <v>7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27</v>
      </c>
      <c r="AR10" s="20"/>
      <c r="BE10" s="306"/>
      <c r="BS10" s="17" t="s">
        <v>7</v>
      </c>
    </row>
    <row r="11" spans="2:71" s="1" customFormat="1" ht="18.4" customHeight="1">
      <c r="B11" s="20"/>
      <c r="E11" s="25" t="s">
        <v>28</v>
      </c>
      <c r="AK11" s="27" t="s">
        <v>29</v>
      </c>
      <c r="AN11" s="25" t="s">
        <v>3</v>
      </c>
      <c r="AR11" s="20"/>
      <c r="BE11" s="306"/>
      <c r="BS11" s="17" t="s">
        <v>7</v>
      </c>
    </row>
    <row r="12" spans="2:71" s="1" customFormat="1" ht="6.95" customHeight="1">
      <c r="B12" s="20"/>
      <c r="AR12" s="20"/>
      <c r="BE12" s="306"/>
      <c r="BS12" s="17" t="s">
        <v>7</v>
      </c>
    </row>
    <row r="13" spans="2:71" s="1" customFormat="1" ht="12" customHeight="1">
      <c r="B13" s="20"/>
      <c r="D13" s="27" t="s">
        <v>30</v>
      </c>
      <c r="AK13" s="27" t="s">
        <v>26</v>
      </c>
      <c r="AN13" s="29" t="s">
        <v>31</v>
      </c>
      <c r="AR13" s="20"/>
      <c r="BE13" s="306"/>
      <c r="BS13" s="17" t="s">
        <v>7</v>
      </c>
    </row>
    <row r="14" spans="2:71" ht="12.75">
      <c r="B14" s="20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7" t="s">
        <v>29</v>
      </c>
      <c r="AN14" s="29" t="s">
        <v>31</v>
      </c>
      <c r="AR14" s="20"/>
      <c r="BE14" s="306"/>
      <c r="BS14" s="17" t="s">
        <v>7</v>
      </c>
    </row>
    <row r="15" spans="2:71" s="1" customFormat="1" ht="6.95" customHeight="1">
      <c r="B15" s="20"/>
      <c r="AR15" s="20"/>
      <c r="BE15" s="306"/>
      <c r="BS15" s="17" t="s">
        <v>4</v>
      </c>
    </row>
    <row r="16" spans="2:71" s="1" customFormat="1" ht="12" customHeight="1">
      <c r="B16" s="20"/>
      <c r="D16" s="27" t="s">
        <v>32</v>
      </c>
      <c r="AK16" s="27" t="s">
        <v>26</v>
      </c>
      <c r="AN16" s="25"/>
      <c r="AR16" s="20"/>
      <c r="BE16" s="306"/>
      <c r="BS16" s="17" t="s">
        <v>4</v>
      </c>
    </row>
    <row r="17" spans="2:71" s="1" customFormat="1" ht="18.4" customHeight="1">
      <c r="B17" s="20"/>
      <c r="E17" s="25"/>
      <c r="AK17" s="27" t="s">
        <v>29</v>
      </c>
      <c r="AN17" s="25" t="s">
        <v>3</v>
      </c>
      <c r="AR17" s="20"/>
      <c r="BE17" s="306"/>
      <c r="BS17" s="17" t="s">
        <v>33</v>
      </c>
    </row>
    <row r="18" spans="2:71" s="1" customFormat="1" ht="6.95" customHeight="1">
      <c r="B18" s="20"/>
      <c r="AR18" s="20"/>
      <c r="BE18" s="306"/>
      <c r="BS18" s="17" t="s">
        <v>7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3</v>
      </c>
      <c r="AR19" s="20"/>
      <c r="BE19" s="306"/>
      <c r="BS19" s="17" t="s">
        <v>7</v>
      </c>
    </row>
    <row r="20" spans="2:71" s="1" customFormat="1" ht="18.4" customHeight="1">
      <c r="B20" s="20"/>
      <c r="E20" s="25"/>
      <c r="AK20" s="27" t="s">
        <v>29</v>
      </c>
      <c r="AN20" s="25" t="s">
        <v>3</v>
      </c>
      <c r="AR20" s="20"/>
      <c r="BE20" s="306"/>
      <c r="BS20" s="17" t="s">
        <v>4</v>
      </c>
    </row>
    <row r="21" spans="2:57" s="1" customFormat="1" ht="6.95" customHeight="1">
      <c r="B21" s="20"/>
      <c r="AR21" s="20"/>
      <c r="BE21" s="306"/>
    </row>
    <row r="22" spans="2:57" s="1" customFormat="1" ht="12" customHeight="1">
      <c r="B22" s="20"/>
      <c r="D22" s="27" t="s">
        <v>35</v>
      </c>
      <c r="AR22" s="20"/>
      <c r="BE22" s="306"/>
    </row>
    <row r="23" spans="2:57" s="1" customFormat="1" ht="48" customHeight="1">
      <c r="B23" s="20"/>
      <c r="E23" s="312" t="s">
        <v>36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R23" s="20"/>
      <c r="BE23" s="306"/>
    </row>
    <row r="24" spans="2:57" s="1" customFormat="1" ht="6.95" customHeight="1">
      <c r="B24" s="20"/>
      <c r="AR24" s="20"/>
      <c r="BE24" s="30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06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6">
        <f>ROUND(AG54,2)</f>
        <v>0</v>
      </c>
      <c r="AL26" s="297"/>
      <c r="AM26" s="297"/>
      <c r="AN26" s="297"/>
      <c r="AO26" s="297"/>
      <c r="AP26" s="32"/>
      <c r="AQ26" s="32"/>
      <c r="AR26" s="33"/>
      <c r="BE26" s="30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30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98" t="s">
        <v>38</v>
      </c>
      <c r="M28" s="298"/>
      <c r="N28" s="298"/>
      <c r="O28" s="298"/>
      <c r="P28" s="298"/>
      <c r="Q28" s="32"/>
      <c r="R28" s="32"/>
      <c r="S28" s="32"/>
      <c r="T28" s="32"/>
      <c r="U28" s="32"/>
      <c r="V28" s="32"/>
      <c r="W28" s="298" t="s">
        <v>39</v>
      </c>
      <c r="X28" s="298"/>
      <c r="Y28" s="298"/>
      <c r="Z28" s="298"/>
      <c r="AA28" s="298"/>
      <c r="AB28" s="298"/>
      <c r="AC28" s="298"/>
      <c r="AD28" s="298"/>
      <c r="AE28" s="298"/>
      <c r="AF28" s="32"/>
      <c r="AG28" s="32"/>
      <c r="AH28" s="32"/>
      <c r="AI28" s="32"/>
      <c r="AJ28" s="32"/>
      <c r="AK28" s="298" t="s">
        <v>40</v>
      </c>
      <c r="AL28" s="298"/>
      <c r="AM28" s="298"/>
      <c r="AN28" s="298"/>
      <c r="AO28" s="298"/>
      <c r="AP28" s="32"/>
      <c r="AQ28" s="32"/>
      <c r="AR28" s="33"/>
      <c r="BE28" s="306"/>
    </row>
    <row r="29" spans="2:57" s="3" customFormat="1" ht="14.45" customHeight="1">
      <c r="B29" s="37"/>
      <c r="D29" s="27" t="s">
        <v>41</v>
      </c>
      <c r="F29" s="27" t="s">
        <v>42</v>
      </c>
      <c r="L29" s="292">
        <v>0.21</v>
      </c>
      <c r="M29" s="291"/>
      <c r="N29" s="291"/>
      <c r="O29" s="291"/>
      <c r="P29" s="291"/>
      <c r="W29" s="290" t="e">
        <f>ROUND(AZ54,2)</f>
        <v>#REF!</v>
      </c>
      <c r="X29" s="291"/>
      <c r="Y29" s="291"/>
      <c r="Z29" s="291"/>
      <c r="AA29" s="291"/>
      <c r="AB29" s="291"/>
      <c r="AC29" s="291"/>
      <c r="AD29" s="291"/>
      <c r="AE29" s="291"/>
      <c r="AK29" s="290" t="e">
        <f>ROUND(AV54,2)</f>
        <v>#REF!</v>
      </c>
      <c r="AL29" s="291"/>
      <c r="AM29" s="291"/>
      <c r="AN29" s="291"/>
      <c r="AO29" s="291"/>
      <c r="AR29" s="37"/>
      <c r="BE29" s="307"/>
    </row>
    <row r="30" spans="2:57" s="3" customFormat="1" ht="14.45" customHeight="1">
      <c r="B30" s="37"/>
      <c r="F30" s="27" t="s">
        <v>43</v>
      </c>
      <c r="L30" s="292">
        <v>0.15</v>
      </c>
      <c r="M30" s="291"/>
      <c r="N30" s="291"/>
      <c r="O30" s="291"/>
      <c r="P30" s="291"/>
      <c r="W30" s="290" t="e">
        <f>ROUND(BA54,2)</f>
        <v>#REF!</v>
      </c>
      <c r="X30" s="291"/>
      <c r="Y30" s="291"/>
      <c r="Z30" s="291"/>
      <c r="AA30" s="291"/>
      <c r="AB30" s="291"/>
      <c r="AC30" s="291"/>
      <c r="AD30" s="291"/>
      <c r="AE30" s="291"/>
      <c r="AK30" s="290" t="e">
        <f>ROUND(AW54,2)</f>
        <v>#REF!</v>
      </c>
      <c r="AL30" s="291"/>
      <c r="AM30" s="291"/>
      <c r="AN30" s="291"/>
      <c r="AO30" s="291"/>
      <c r="AR30" s="37"/>
      <c r="BE30" s="307"/>
    </row>
    <row r="31" spans="2:57" s="3" customFormat="1" ht="14.45" customHeight="1" hidden="1">
      <c r="B31" s="37"/>
      <c r="F31" s="27" t="s">
        <v>44</v>
      </c>
      <c r="L31" s="292">
        <v>0.21</v>
      </c>
      <c r="M31" s="291"/>
      <c r="N31" s="291"/>
      <c r="O31" s="291"/>
      <c r="P31" s="291"/>
      <c r="W31" s="290" t="e">
        <f>ROUND(BB54,2)</f>
        <v>#REF!</v>
      </c>
      <c r="X31" s="291"/>
      <c r="Y31" s="291"/>
      <c r="Z31" s="291"/>
      <c r="AA31" s="291"/>
      <c r="AB31" s="291"/>
      <c r="AC31" s="291"/>
      <c r="AD31" s="291"/>
      <c r="AE31" s="291"/>
      <c r="AK31" s="290">
        <v>0</v>
      </c>
      <c r="AL31" s="291"/>
      <c r="AM31" s="291"/>
      <c r="AN31" s="291"/>
      <c r="AO31" s="291"/>
      <c r="AR31" s="37"/>
      <c r="BE31" s="307"/>
    </row>
    <row r="32" spans="2:57" s="3" customFormat="1" ht="14.45" customHeight="1" hidden="1">
      <c r="B32" s="37"/>
      <c r="F32" s="27" t="s">
        <v>45</v>
      </c>
      <c r="L32" s="292">
        <v>0.15</v>
      </c>
      <c r="M32" s="291"/>
      <c r="N32" s="291"/>
      <c r="O32" s="291"/>
      <c r="P32" s="291"/>
      <c r="W32" s="290" t="e">
        <f>ROUND(BC54,2)</f>
        <v>#REF!</v>
      </c>
      <c r="X32" s="291"/>
      <c r="Y32" s="291"/>
      <c r="Z32" s="291"/>
      <c r="AA32" s="291"/>
      <c r="AB32" s="291"/>
      <c r="AC32" s="291"/>
      <c r="AD32" s="291"/>
      <c r="AE32" s="291"/>
      <c r="AK32" s="290">
        <v>0</v>
      </c>
      <c r="AL32" s="291"/>
      <c r="AM32" s="291"/>
      <c r="AN32" s="291"/>
      <c r="AO32" s="291"/>
      <c r="AR32" s="37"/>
      <c r="BE32" s="307"/>
    </row>
    <row r="33" spans="2:44" s="3" customFormat="1" ht="14.45" customHeight="1" hidden="1">
      <c r="B33" s="37"/>
      <c r="F33" s="27" t="s">
        <v>46</v>
      </c>
      <c r="L33" s="292">
        <v>0</v>
      </c>
      <c r="M33" s="291"/>
      <c r="N33" s="291"/>
      <c r="O33" s="291"/>
      <c r="P33" s="291"/>
      <c r="W33" s="290" t="e">
        <f>ROUND(BD54,2)</f>
        <v>#REF!</v>
      </c>
      <c r="X33" s="291"/>
      <c r="Y33" s="291"/>
      <c r="Z33" s="291"/>
      <c r="AA33" s="291"/>
      <c r="AB33" s="291"/>
      <c r="AC33" s="291"/>
      <c r="AD33" s="291"/>
      <c r="AE33" s="291"/>
      <c r="AK33" s="290">
        <v>0</v>
      </c>
      <c r="AL33" s="291"/>
      <c r="AM33" s="291"/>
      <c r="AN33" s="291"/>
      <c r="AO33" s="291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304" t="s">
        <v>49</v>
      </c>
      <c r="Y35" s="302"/>
      <c r="Z35" s="302"/>
      <c r="AA35" s="302"/>
      <c r="AB35" s="302"/>
      <c r="AC35" s="40"/>
      <c r="AD35" s="40"/>
      <c r="AE35" s="40"/>
      <c r="AF35" s="40"/>
      <c r="AG35" s="40"/>
      <c r="AH35" s="40"/>
      <c r="AI35" s="40"/>
      <c r="AJ35" s="40"/>
      <c r="AK35" s="301" t="e">
        <f>SUM(AK26:AK33)</f>
        <v>#REF!</v>
      </c>
      <c r="AL35" s="302"/>
      <c r="AM35" s="302"/>
      <c r="AN35" s="302"/>
      <c r="AO35" s="30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>
      <c r="A42" s="32"/>
      <c r="B42" s="33"/>
      <c r="C42" s="21" t="s">
        <v>50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4" customFormat="1" ht="12" customHeight="1">
      <c r="B44" s="46"/>
      <c r="C44" s="27" t="s">
        <v>14</v>
      </c>
      <c r="L44" s="4" t="str">
        <f>K5</f>
        <v>KA814</v>
      </c>
      <c r="AR44" s="46"/>
    </row>
    <row r="45" spans="2:44" s="5" customFormat="1" ht="36.95" customHeight="1">
      <c r="B45" s="47"/>
      <c r="C45" s="48" t="s">
        <v>17</v>
      </c>
      <c r="L45" s="293" t="str">
        <f>K6</f>
        <v>Přestavba bytů 1+1 v bytovém domě čp. 814</v>
      </c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R45" s="47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7" t="s">
        <v>21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Karviná 814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23</v>
      </c>
      <c r="AJ47" s="32"/>
      <c r="AK47" s="32"/>
      <c r="AL47" s="32"/>
      <c r="AM47" s="295"/>
      <c r="AN47" s="295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2" customFormat="1" ht="15.6" customHeight="1">
      <c r="A49" s="32"/>
      <c r="B49" s="33"/>
      <c r="C49" s="27" t="s">
        <v>25</v>
      </c>
      <c r="D49" s="32"/>
      <c r="E49" s="32"/>
      <c r="F49" s="32"/>
      <c r="G49" s="32"/>
      <c r="H49" s="32"/>
      <c r="I49" s="32"/>
      <c r="J49" s="32"/>
      <c r="K49" s="32"/>
      <c r="L49" s="4" t="str">
        <f>IF(E11="","",E11)</f>
        <v>statutární město Karviná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32</v>
      </c>
      <c r="AJ49" s="32"/>
      <c r="AK49" s="32"/>
      <c r="AL49" s="32"/>
      <c r="AM49" s="279"/>
      <c r="AN49" s="280"/>
      <c r="AO49" s="280"/>
      <c r="AP49" s="280"/>
      <c r="AQ49" s="32"/>
      <c r="AR49" s="33"/>
      <c r="AS49" s="275" t="s">
        <v>51</v>
      </c>
      <c r="AT49" s="276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57" s="2" customFormat="1" ht="15.6" customHeight="1">
      <c r="A50" s="32"/>
      <c r="B50" s="33"/>
      <c r="C50" s="27" t="s">
        <v>30</v>
      </c>
      <c r="D50" s="32"/>
      <c r="E50" s="32"/>
      <c r="F50" s="32"/>
      <c r="G50" s="32"/>
      <c r="H50" s="32"/>
      <c r="I50" s="32"/>
      <c r="J50" s="32"/>
      <c r="K50" s="32"/>
      <c r="L50" s="4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34</v>
      </c>
      <c r="AJ50" s="32"/>
      <c r="AK50" s="32"/>
      <c r="AL50" s="32"/>
      <c r="AM50" s="279"/>
      <c r="AN50" s="280"/>
      <c r="AO50" s="280"/>
      <c r="AP50" s="280"/>
      <c r="AQ50" s="32"/>
      <c r="AR50" s="33"/>
      <c r="AS50" s="277"/>
      <c r="AT50" s="278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57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277"/>
      <c r="AT51" s="278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57" s="2" customFormat="1" ht="29.25" customHeight="1">
      <c r="A52" s="32"/>
      <c r="B52" s="33"/>
      <c r="C52" s="281" t="s">
        <v>52</v>
      </c>
      <c r="D52" s="282"/>
      <c r="E52" s="282"/>
      <c r="F52" s="282"/>
      <c r="G52" s="282"/>
      <c r="H52" s="55"/>
      <c r="I52" s="284" t="s">
        <v>53</v>
      </c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3" t="s">
        <v>54</v>
      </c>
      <c r="AH52" s="282"/>
      <c r="AI52" s="282"/>
      <c r="AJ52" s="282"/>
      <c r="AK52" s="282"/>
      <c r="AL52" s="282"/>
      <c r="AM52" s="282"/>
      <c r="AN52" s="284" t="s">
        <v>55</v>
      </c>
      <c r="AO52" s="282"/>
      <c r="AP52" s="282"/>
      <c r="AQ52" s="56" t="s">
        <v>56</v>
      </c>
      <c r="AR52" s="33"/>
      <c r="AS52" s="57" t="s">
        <v>57</v>
      </c>
      <c r="AT52" s="58" t="s">
        <v>58</v>
      </c>
      <c r="AU52" s="58" t="s">
        <v>59</v>
      </c>
      <c r="AV52" s="58" t="s">
        <v>60</v>
      </c>
      <c r="AW52" s="58" t="s">
        <v>61</v>
      </c>
      <c r="AX52" s="58" t="s">
        <v>62</v>
      </c>
      <c r="AY52" s="58" t="s">
        <v>63</v>
      </c>
      <c r="AZ52" s="58" t="s">
        <v>64</v>
      </c>
      <c r="BA52" s="58" t="s">
        <v>65</v>
      </c>
      <c r="BB52" s="58" t="s">
        <v>66</v>
      </c>
      <c r="BC52" s="58" t="s">
        <v>67</v>
      </c>
      <c r="BD52" s="59" t="s">
        <v>68</v>
      </c>
      <c r="BE52" s="32"/>
    </row>
    <row r="53" spans="1:57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2:90" s="6" customFormat="1" ht="32.45" customHeight="1">
      <c r="B54" s="63"/>
      <c r="C54" s="64" t="s">
        <v>69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88">
        <f>ROUND(SUM(AG55:AG58),2)</f>
        <v>0</v>
      </c>
      <c r="AH54" s="288"/>
      <c r="AI54" s="288"/>
      <c r="AJ54" s="288"/>
      <c r="AK54" s="288"/>
      <c r="AL54" s="288"/>
      <c r="AM54" s="288"/>
      <c r="AN54" s="289" t="e">
        <f>SUM(AG54,AT54)</f>
        <v>#REF!</v>
      </c>
      <c r="AO54" s="289"/>
      <c r="AP54" s="289"/>
      <c r="AQ54" s="67" t="s">
        <v>3</v>
      </c>
      <c r="AR54" s="63"/>
      <c r="AS54" s="68">
        <f>ROUND(SUM(AS55:AS58),2)</f>
        <v>0</v>
      </c>
      <c r="AT54" s="69" t="e">
        <f>ROUND(SUM(AV54:AW54),2)</f>
        <v>#REF!</v>
      </c>
      <c r="AU54" s="70" t="e">
        <f>ROUND(SUM(AU55:AU58),5)</f>
        <v>#REF!</v>
      </c>
      <c r="AV54" s="69" t="e">
        <f>ROUND(AZ54*L29,2)</f>
        <v>#REF!</v>
      </c>
      <c r="AW54" s="69" t="e">
        <f>ROUND(BA54*L30,2)</f>
        <v>#REF!</v>
      </c>
      <c r="AX54" s="69" t="e">
        <f>ROUND(BB54*L29,2)</f>
        <v>#REF!</v>
      </c>
      <c r="AY54" s="69" t="e">
        <f>ROUND(BC54*L30,2)</f>
        <v>#REF!</v>
      </c>
      <c r="AZ54" s="69" t="e">
        <f>ROUND(SUM(AZ55:AZ58),2)</f>
        <v>#REF!</v>
      </c>
      <c r="BA54" s="69" t="e">
        <f>ROUND(SUM(BA55:BA58),2)</f>
        <v>#REF!</v>
      </c>
      <c r="BB54" s="69" t="e">
        <f>ROUND(SUM(BB55:BB58),2)</f>
        <v>#REF!</v>
      </c>
      <c r="BC54" s="69" t="e">
        <f>ROUND(SUM(BC55:BC58),2)</f>
        <v>#REF!</v>
      </c>
      <c r="BD54" s="71" t="e">
        <f>ROUND(SUM(BD55:BD58),2)</f>
        <v>#REF!</v>
      </c>
      <c r="BS54" s="72" t="s">
        <v>70</v>
      </c>
      <c r="BT54" s="72" t="s">
        <v>71</v>
      </c>
      <c r="BU54" s="73" t="s">
        <v>72</v>
      </c>
      <c r="BV54" s="72" t="s">
        <v>73</v>
      </c>
      <c r="BW54" s="72" t="s">
        <v>5</v>
      </c>
      <c r="BX54" s="72" t="s">
        <v>74</v>
      </c>
      <c r="CL54" s="72" t="s">
        <v>3</v>
      </c>
    </row>
    <row r="55" spans="1:91" s="7" customFormat="1" ht="24.6" customHeight="1">
      <c r="A55" s="74" t="s">
        <v>75</v>
      </c>
      <c r="B55" s="75"/>
      <c r="C55" s="76"/>
      <c r="D55" s="285" t="s">
        <v>76</v>
      </c>
      <c r="E55" s="285"/>
      <c r="F55" s="285"/>
      <c r="G55" s="285"/>
      <c r="H55" s="285"/>
      <c r="I55" s="77"/>
      <c r="J55" s="285" t="s">
        <v>77</v>
      </c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6">
        <f>'Stavební část - Stavba'!J30</f>
        <v>0</v>
      </c>
      <c r="AH55" s="287"/>
      <c r="AI55" s="287"/>
      <c r="AJ55" s="287"/>
      <c r="AK55" s="287"/>
      <c r="AL55" s="287"/>
      <c r="AM55" s="287"/>
      <c r="AN55" s="286">
        <f>SUM(AG55,AT55)</f>
        <v>0</v>
      </c>
      <c r="AO55" s="287"/>
      <c r="AP55" s="287"/>
      <c r="AQ55" s="78" t="s">
        <v>78</v>
      </c>
      <c r="AR55" s="75"/>
      <c r="AS55" s="79">
        <v>0</v>
      </c>
      <c r="AT55" s="80">
        <f>ROUND(SUM(AV55:AW55),2)</f>
        <v>0</v>
      </c>
      <c r="AU55" s="81">
        <f>'Stavební část - Stavba'!P95</f>
        <v>0</v>
      </c>
      <c r="AV55" s="80">
        <f>'Stavební část - Stavba'!J33</f>
        <v>0</v>
      </c>
      <c r="AW55" s="80">
        <f>'Stavební část - Stavba'!J34</f>
        <v>0</v>
      </c>
      <c r="AX55" s="80">
        <f>'Stavební část - Stavba'!J35</f>
        <v>0</v>
      </c>
      <c r="AY55" s="80">
        <f>'Stavební část - Stavba'!J36</f>
        <v>0</v>
      </c>
      <c r="AZ55" s="80">
        <f>'Stavební část - Stavba'!F33</f>
        <v>0</v>
      </c>
      <c r="BA55" s="80">
        <f>'Stavební část - Stavba'!F34</f>
        <v>0</v>
      </c>
      <c r="BB55" s="80">
        <f>'Stavební část - Stavba'!F35</f>
        <v>0</v>
      </c>
      <c r="BC55" s="80">
        <f>'Stavební část - Stavba'!F36</f>
        <v>0</v>
      </c>
      <c r="BD55" s="82">
        <f>'Stavební část - Stavba'!F37</f>
        <v>0</v>
      </c>
      <c r="BT55" s="83" t="s">
        <v>79</v>
      </c>
      <c r="BV55" s="83" t="s">
        <v>73</v>
      </c>
      <c r="BW55" s="83" t="s">
        <v>80</v>
      </c>
      <c r="BX55" s="83" t="s">
        <v>5</v>
      </c>
      <c r="CL55" s="83" t="s">
        <v>3</v>
      </c>
      <c r="CM55" s="83" t="s">
        <v>79</v>
      </c>
    </row>
    <row r="56" spans="1:91" s="7" customFormat="1" ht="14.45" customHeight="1">
      <c r="A56" s="74" t="s">
        <v>75</v>
      </c>
      <c r="B56" s="75"/>
      <c r="C56" s="76"/>
      <c r="D56" s="285" t="s">
        <v>81</v>
      </c>
      <c r="E56" s="285"/>
      <c r="F56" s="285"/>
      <c r="G56" s="285"/>
      <c r="H56" s="285"/>
      <c r="I56" s="77"/>
      <c r="J56" s="285" t="s">
        <v>82</v>
      </c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6"/>
      <c r="AH56" s="287"/>
      <c r="AI56" s="287"/>
      <c r="AJ56" s="287"/>
      <c r="AK56" s="287"/>
      <c r="AL56" s="287"/>
      <c r="AM56" s="287"/>
      <c r="AN56" s="286"/>
      <c r="AO56" s="287"/>
      <c r="AP56" s="287"/>
      <c r="AQ56" s="78" t="s">
        <v>78</v>
      </c>
      <c r="AR56" s="75"/>
      <c r="AS56" s="79">
        <v>0</v>
      </c>
      <c r="AT56" s="80" t="e">
        <f>ROUND(SUM(AV56:AW56),2)</f>
        <v>#REF!</v>
      </c>
      <c r="AU56" s="81" t="e">
        <f>#REF!</f>
        <v>#REF!</v>
      </c>
      <c r="AV56" s="80" t="e">
        <f>#REF!</f>
        <v>#REF!</v>
      </c>
      <c r="AW56" s="80" t="e">
        <f>#REF!</f>
        <v>#REF!</v>
      </c>
      <c r="AX56" s="80" t="e">
        <f>#REF!</f>
        <v>#REF!</v>
      </c>
      <c r="AY56" s="80" t="e">
        <f>#REF!</f>
        <v>#REF!</v>
      </c>
      <c r="AZ56" s="80" t="e">
        <f>#REF!</f>
        <v>#REF!</v>
      </c>
      <c r="BA56" s="80" t="e">
        <f>#REF!</f>
        <v>#REF!</v>
      </c>
      <c r="BB56" s="80" t="e">
        <f>#REF!</f>
        <v>#REF!</v>
      </c>
      <c r="BC56" s="80" t="e">
        <f>#REF!</f>
        <v>#REF!</v>
      </c>
      <c r="BD56" s="82" t="e">
        <f>#REF!</f>
        <v>#REF!</v>
      </c>
      <c r="BT56" s="83" t="s">
        <v>79</v>
      </c>
      <c r="BV56" s="83" t="s">
        <v>73</v>
      </c>
      <c r="BW56" s="83" t="s">
        <v>83</v>
      </c>
      <c r="BX56" s="83" t="s">
        <v>5</v>
      </c>
      <c r="CL56" s="83" t="s">
        <v>3</v>
      </c>
      <c r="CM56" s="83" t="s">
        <v>79</v>
      </c>
    </row>
    <row r="57" spans="1:91" s="7" customFormat="1" ht="14.45" customHeight="1">
      <c r="A57" s="74" t="s">
        <v>75</v>
      </c>
      <c r="B57" s="75"/>
      <c r="C57" s="76"/>
      <c r="D57" s="285" t="s">
        <v>84</v>
      </c>
      <c r="E57" s="285"/>
      <c r="F57" s="285"/>
      <c r="G57" s="285"/>
      <c r="H57" s="285"/>
      <c r="I57" s="77"/>
      <c r="J57" s="285" t="s">
        <v>85</v>
      </c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6">
        <f>'ZTI - Zdravotechnické ins...'!J30</f>
        <v>0</v>
      </c>
      <c r="AH57" s="287"/>
      <c r="AI57" s="287"/>
      <c r="AJ57" s="287"/>
      <c r="AK57" s="287"/>
      <c r="AL57" s="287"/>
      <c r="AM57" s="287"/>
      <c r="AN57" s="286">
        <f>SUM(AG57,AT57)</f>
        <v>0</v>
      </c>
      <c r="AO57" s="287"/>
      <c r="AP57" s="287"/>
      <c r="AQ57" s="78" t="s">
        <v>78</v>
      </c>
      <c r="AR57" s="75"/>
      <c r="AS57" s="79">
        <v>0</v>
      </c>
      <c r="AT57" s="80">
        <f>ROUND(SUM(AV57:AW57),2)</f>
        <v>0</v>
      </c>
      <c r="AU57" s="81">
        <f>'ZTI - Zdravotechnické ins...'!P84</f>
        <v>0</v>
      </c>
      <c r="AV57" s="80">
        <f>'ZTI - Zdravotechnické ins...'!J33</f>
        <v>0</v>
      </c>
      <c r="AW57" s="80">
        <f>'ZTI - Zdravotechnické ins...'!J34</f>
        <v>0</v>
      </c>
      <c r="AX57" s="80">
        <f>'ZTI - Zdravotechnické ins...'!J35</f>
        <v>0</v>
      </c>
      <c r="AY57" s="80">
        <f>'ZTI - Zdravotechnické ins...'!J36</f>
        <v>0</v>
      </c>
      <c r="AZ57" s="80">
        <f>'ZTI - Zdravotechnické ins...'!F33</f>
        <v>0</v>
      </c>
      <c r="BA57" s="80">
        <f>'ZTI - Zdravotechnické ins...'!F34</f>
        <v>0</v>
      </c>
      <c r="BB57" s="80">
        <f>'ZTI - Zdravotechnické ins...'!F35</f>
        <v>0</v>
      </c>
      <c r="BC57" s="80">
        <f>'ZTI - Zdravotechnické ins...'!F36</f>
        <v>0</v>
      </c>
      <c r="BD57" s="82">
        <f>'ZTI - Zdravotechnické ins...'!F37</f>
        <v>0</v>
      </c>
      <c r="BT57" s="83" t="s">
        <v>79</v>
      </c>
      <c r="BV57" s="83" t="s">
        <v>73</v>
      </c>
      <c r="BW57" s="83" t="s">
        <v>86</v>
      </c>
      <c r="BX57" s="83" t="s">
        <v>5</v>
      </c>
      <c r="CL57" s="83" t="s">
        <v>3</v>
      </c>
      <c r="CM57" s="83" t="s">
        <v>79</v>
      </c>
    </row>
    <row r="58" spans="1:91" s="7" customFormat="1" ht="14.45" customHeight="1">
      <c r="A58" s="74" t="s">
        <v>75</v>
      </c>
      <c r="B58" s="75"/>
      <c r="C58" s="76"/>
      <c r="D58" s="285"/>
      <c r="E58" s="285"/>
      <c r="F58" s="285"/>
      <c r="G58" s="285"/>
      <c r="H58" s="285"/>
      <c r="I58" s="77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6"/>
      <c r="AH58" s="287"/>
      <c r="AI58" s="287"/>
      <c r="AJ58" s="287"/>
      <c r="AK58" s="287"/>
      <c r="AL58" s="287"/>
      <c r="AM58" s="287"/>
      <c r="AN58" s="286"/>
      <c r="AO58" s="287"/>
      <c r="AP58" s="287"/>
      <c r="AQ58" s="78" t="s">
        <v>78</v>
      </c>
      <c r="AR58" s="75"/>
      <c r="AS58" s="84">
        <v>0</v>
      </c>
      <c r="AT58" s="85" t="e">
        <f>ROUND(SUM(AV58:AW58),2)</f>
        <v>#REF!</v>
      </c>
      <c r="AU58" s="86" t="e">
        <f>#REF!</f>
        <v>#REF!</v>
      </c>
      <c r="AV58" s="85" t="e">
        <f>#REF!</f>
        <v>#REF!</v>
      </c>
      <c r="AW58" s="85" t="e">
        <f>#REF!</f>
        <v>#REF!</v>
      </c>
      <c r="AX58" s="85" t="e">
        <f>#REF!</f>
        <v>#REF!</v>
      </c>
      <c r="AY58" s="85" t="e">
        <f>#REF!</f>
        <v>#REF!</v>
      </c>
      <c r="AZ58" s="85" t="e">
        <f>#REF!</f>
        <v>#REF!</v>
      </c>
      <c r="BA58" s="85" t="e">
        <f>#REF!</f>
        <v>#REF!</v>
      </c>
      <c r="BB58" s="85" t="e">
        <f>#REF!</f>
        <v>#REF!</v>
      </c>
      <c r="BC58" s="85" t="e">
        <f>#REF!</f>
        <v>#REF!</v>
      </c>
      <c r="BD58" s="87" t="e">
        <f>#REF!</f>
        <v>#REF!</v>
      </c>
      <c r="BT58" s="83" t="s">
        <v>79</v>
      </c>
      <c r="BV58" s="83" t="s">
        <v>73</v>
      </c>
      <c r="BW58" s="83" t="s">
        <v>87</v>
      </c>
      <c r="BX58" s="83" t="s">
        <v>5</v>
      </c>
      <c r="CL58" s="83" t="s">
        <v>3</v>
      </c>
      <c r="CM58" s="83" t="s">
        <v>79</v>
      </c>
    </row>
    <row r="59" spans="1:57" s="2" customFormat="1" ht="30" customHeight="1">
      <c r="A59" s="32"/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3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s="2" customFormat="1" ht="6.95" customHeight="1">
      <c r="A60" s="32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33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G54:AM54"/>
    <mergeCell ref="AN54:AP54"/>
    <mergeCell ref="J56:AF56"/>
    <mergeCell ref="D56:H56"/>
    <mergeCell ref="AG56:AM56"/>
    <mergeCell ref="AN56:AP56"/>
    <mergeCell ref="D55:H55"/>
    <mergeCell ref="AG55:AM55"/>
    <mergeCell ref="J55:AF55"/>
    <mergeCell ref="AN55:AP55"/>
    <mergeCell ref="D58:H58"/>
    <mergeCell ref="J58:AF58"/>
    <mergeCell ref="AN57:AP57"/>
    <mergeCell ref="D57:H57"/>
    <mergeCell ref="J57:AF57"/>
    <mergeCell ref="AG57:AM57"/>
    <mergeCell ref="AS49:AT51"/>
    <mergeCell ref="AM50:AP50"/>
    <mergeCell ref="C52:G52"/>
    <mergeCell ref="AG52:AM52"/>
    <mergeCell ref="I52:AF52"/>
    <mergeCell ref="AN52:AP52"/>
  </mergeCells>
  <hyperlinks>
    <hyperlink ref="A55" location="'Stavební část - Stavba'!C2" display="/"/>
    <hyperlink ref="A56" location="'Elektro - Elektroinstalace'!C2" display="/"/>
    <hyperlink ref="A57" location="'ZTI - Zdravotechnické ins...'!C2" display="/"/>
    <hyperlink ref="A5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9"/>
  <sheetViews>
    <sheetView showGridLines="0" workbookViewId="0" topLeftCell="A4">
      <selection activeCell="W30" sqref="W30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99" t="s">
        <v>6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80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88</v>
      </c>
      <c r="L4" s="20"/>
      <c r="M4" s="88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4.45" customHeight="1">
      <c r="B7" s="20"/>
      <c r="E7" s="314" t="str">
        <f>'Rekapitulace stavby'!K6</f>
        <v>Přestavba bytů 1+1 v bytovém domě čp. 814</v>
      </c>
      <c r="F7" s="315"/>
      <c r="G7" s="315"/>
      <c r="H7" s="315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8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5.6" customHeight="1">
      <c r="A9" s="32"/>
      <c r="B9" s="33"/>
      <c r="C9" s="32"/>
      <c r="D9" s="32"/>
      <c r="E9" s="293" t="s">
        <v>90</v>
      </c>
      <c r="F9" s="313"/>
      <c r="G9" s="313"/>
      <c r="H9" s="313"/>
      <c r="I9" s="32"/>
      <c r="J9" s="32"/>
      <c r="K9" s="32"/>
      <c r="L9" s="8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8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27" t="s">
        <v>20</v>
      </c>
      <c r="J11" s="25" t="s">
        <v>3</v>
      </c>
      <c r="K11" s="32"/>
      <c r="L11" s="8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/>
      <c r="G12" s="32"/>
      <c r="H12" s="32"/>
      <c r="I12" s="27" t="s">
        <v>23</v>
      </c>
      <c r="J12" s="50" t="str">
        <f>'Rekapitulace stavby'!AN8</f>
        <v>23. 8. 2021</v>
      </c>
      <c r="K12" s="32"/>
      <c r="L12" s="8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8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3</v>
      </c>
      <c r="K14" s="32"/>
      <c r="L14" s="8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28</v>
      </c>
      <c r="F15" s="32"/>
      <c r="G15" s="32"/>
      <c r="H15" s="32"/>
      <c r="I15" s="27" t="s">
        <v>29</v>
      </c>
      <c r="J15" s="25" t="s">
        <v>3</v>
      </c>
      <c r="K15" s="32"/>
      <c r="L15" s="8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8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30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8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316" t="str">
        <f>'Rekapitulace stavby'!E14</f>
        <v>Vyplň údaj</v>
      </c>
      <c r="F18" s="308"/>
      <c r="G18" s="308"/>
      <c r="H18" s="308"/>
      <c r="I18" s="27" t="s">
        <v>29</v>
      </c>
      <c r="J18" s="28" t="str">
        <f>'Rekapitulace stavby'!AN14</f>
        <v>Vyplň údaj</v>
      </c>
      <c r="K18" s="32"/>
      <c r="L18" s="8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8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32</v>
      </c>
      <c r="E20" s="32"/>
      <c r="F20" s="32"/>
      <c r="G20" s="32"/>
      <c r="H20" s="32"/>
      <c r="I20" s="27" t="s">
        <v>26</v>
      </c>
      <c r="J20" s="25"/>
      <c r="K20" s="32"/>
      <c r="L20" s="8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/>
      <c r="F21" s="32"/>
      <c r="G21" s="32"/>
      <c r="H21" s="32"/>
      <c r="I21" s="27" t="s">
        <v>29</v>
      </c>
      <c r="J21" s="25" t="s">
        <v>3</v>
      </c>
      <c r="K21" s="32"/>
      <c r="L21" s="8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8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3</v>
      </c>
      <c r="K23" s="32"/>
      <c r="L23" s="8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/>
      <c r="F24" s="32"/>
      <c r="G24" s="32"/>
      <c r="H24" s="32"/>
      <c r="I24" s="27" t="s">
        <v>29</v>
      </c>
      <c r="J24" s="25" t="s">
        <v>3</v>
      </c>
      <c r="K24" s="32"/>
      <c r="L24" s="8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8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8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0"/>
      <c r="B27" s="91"/>
      <c r="C27" s="90"/>
      <c r="D27" s="90"/>
      <c r="E27" s="312" t="s">
        <v>3</v>
      </c>
      <c r="F27" s="312"/>
      <c r="G27" s="312"/>
      <c r="H27" s="312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8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8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37</v>
      </c>
      <c r="E30" s="32"/>
      <c r="F30" s="32"/>
      <c r="G30" s="32"/>
      <c r="H30" s="32"/>
      <c r="I30" s="32"/>
      <c r="J30" s="66">
        <f>ROUND(J95,2)</f>
        <v>0</v>
      </c>
      <c r="K30" s="32"/>
      <c r="L30" s="8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8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8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41</v>
      </c>
      <c r="E33" s="27" t="s">
        <v>42</v>
      </c>
      <c r="F33" s="95">
        <f>ROUND((SUM(BE95:BE258)),2)</f>
        <v>0</v>
      </c>
      <c r="G33" s="32"/>
      <c r="H33" s="32"/>
      <c r="I33" s="96">
        <v>0.21</v>
      </c>
      <c r="J33" s="95">
        <f>ROUND(((SUM(BE95:BE258))*I33),2)</f>
        <v>0</v>
      </c>
      <c r="K33" s="32"/>
      <c r="L33" s="8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5">
        <f>ROUND((SUM(BF95:BF258)),2)</f>
        <v>0</v>
      </c>
      <c r="G34" s="32"/>
      <c r="H34" s="32"/>
      <c r="I34" s="96">
        <v>0.15</v>
      </c>
      <c r="J34" s="95">
        <f>ROUND(((SUM(BF95:BF258))*I34),2)</f>
        <v>0</v>
      </c>
      <c r="K34" s="32"/>
      <c r="L34" s="8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5">
        <f>ROUND((SUM(BG95:BG258)),2)</f>
        <v>0</v>
      </c>
      <c r="G35" s="32"/>
      <c r="H35" s="32"/>
      <c r="I35" s="96">
        <v>0.21</v>
      </c>
      <c r="J35" s="95">
        <f>0</f>
        <v>0</v>
      </c>
      <c r="K35" s="32"/>
      <c r="L35" s="8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5">
        <f>ROUND((SUM(BH95:BH258)),2)</f>
        <v>0</v>
      </c>
      <c r="G36" s="32"/>
      <c r="H36" s="32"/>
      <c r="I36" s="96">
        <v>0.15</v>
      </c>
      <c r="J36" s="95">
        <f>0</f>
        <v>0</v>
      </c>
      <c r="K36" s="32"/>
      <c r="L36" s="8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5">
        <f>ROUND((SUM(BI95:BI258)),2)</f>
        <v>0</v>
      </c>
      <c r="G37" s="32"/>
      <c r="H37" s="32"/>
      <c r="I37" s="96">
        <v>0</v>
      </c>
      <c r="J37" s="95">
        <f>0</f>
        <v>0</v>
      </c>
      <c r="K37" s="32"/>
      <c r="L37" s="8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8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47</v>
      </c>
      <c r="E39" s="55"/>
      <c r="F39" s="55"/>
      <c r="G39" s="99" t="s">
        <v>48</v>
      </c>
      <c r="H39" s="100" t="s">
        <v>49</v>
      </c>
      <c r="I39" s="55"/>
      <c r="J39" s="101">
        <f>SUM(J30:J37)</f>
        <v>0</v>
      </c>
      <c r="K39" s="102"/>
      <c r="L39" s="8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8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8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91</v>
      </c>
      <c r="D45" s="32"/>
      <c r="E45" s="32"/>
      <c r="F45" s="32"/>
      <c r="G45" s="32"/>
      <c r="H45" s="32"/>
      <c r="I45" s="32"/>
      <c r="J45" s="32"/>
      <c r="K45" s="32"/>
      <c r="L45" s="8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8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32"/>
      <c r="J47" s="32"/>
      <c r="K47" s="32"/>
      <c r="L47" s="8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4.45" customHeight="1">
      <c r="A48" s="32"/>
      <c r="B48" s="33"/>
      <c r="C48" s="32"/>
      <c r="D48" s="32"/>
      <c r="E48" s="314" t="str">
        <f>E7</f>
        <v>Přestavba bytů 1+1 v bytovém domě čp. 814</v>
      </c>
      <c r="F48" s="315"/>
      <c r="G48" s="315"/>
      <c r="H48" s="315"/>
      <c r="I48" s="32"/>
      <c r="J48" s="32"/>
      <c r="K48" s="32"/>
      <c r="L48" s="8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89</v>
      </c>
      <c r="D49" s="32"/>
      <c r="E49" s="32"/>
      <c r="F49" s="32"/>
      <c r="G49" s="32"/>
      <c r="H49" s="32"/>
      <c r="I49" s="32"/>
      <c r="J49" s="32"/>
      <c r="K49" s="32"/>
      <c r="L49" s="8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5.6" customHeight="1">
      <c r="A50" s="32"/>
      <c r="B50" s="33"/>
      <c r="C50" s="32"/>
      <c r="D50" s="32"/>
      <c r="E50" s="293" t="str">
        <f>E9</f>
        <v>Stavební část - Stavba</v>
      </c>
      <c r="F50" s="313"/>
      <c r="G50" s="313"/>
      <c r="H50" s="313"/>
      <c r="I50" s="32"/>
      <c r="J50" s="32"/>
      <c r="K50" s="32"/>
      <c r="L50" s="8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8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>
        <f>F12</f>
        <v>0</v>
      </c>
      <c r="G52" s="32"/>
      <c r="H52" s="32"/>
      <c r="I52" s="27" t="s">
        <v>23</v>
      </c>
      <c r="J52" s="50" t="str">
        <f>IF(J12="","",J12)</f>
        <v>23. 8. 2021</v>
      </c>
      <c r="K52" s="32"/>
      <c r="L52" s="8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8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6" customHeight="1">
      <c r="A54" s="32"/>
      <c r="B54" s="33"/>
      <c r="C54" s="27" t="s">
        <v>25</v>
      </c>
      <c r="D54" s="32"/>
      <c r="E54" s="32"/>
      <c r="F54" s="25" t="str">
        <f>E15</f>
        <v>statutární město Karviná</v>
      </c>
      <c r="G54" s="32"/>
      <c r="H54" s="32"/>
      <c r="I54" s="27" t="s">
        <v>32</v>
      </c>
      <c r="J54" s="30">
        <f>E21</f>
        <v>0</v>
      </c>
      <c r="K54" s="32"/>
      <c r="L54" s="8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6" customHeight="1">
      <c r="A55" s="32"/>
      <c r="B55" s="33"/>
      <c r="C55" s="27" t="s">
        <v>30</v>
      </c>
      <c r="D55" s="32"/>
      <c r="E55" s="32"/>
      <c r="F55" s="25" t="str">
        <f>IF(E18="","",E18)</f>
        <v>Vyplň údaj</v>
      </c>
      <c r="G55" s="32"/>
      <c r="H55" s="32"/>
      <c r="I55" s="27" t="s">
        <v>34</v>
      </c>
      <c r="J55" s="30">
        <f>E24</f>
        <v>0</v>
      </c>
      <c r="K55" s="32"/>
      <c r="L55" s="8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8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03" t="s">
        <v>92</v>
      </c>
      <c r="D57" s="97"/>
      <c r="E57" s="97"/>
      <c r="F57" s="97"/>
      <c r="G57" s="97"/>
      <c r="H57" s="97"/>
      <c r="I57" s="97"/>
      <c r="J57" s="104" t="s">
        <v>93</v>
      </c>
      <c r="K57" s="97"/>
      <c r="L57" s="8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5" t="s">
        <v>69</v>
      </c>
      <c r="D59" s="32"/>
      <c r="E59" s="32"/>
      <c r="F59" s="32"/>
      <c r="G59" s="32"/>
      <c r="H59" s="32"/>
      <c r="I59" s="32"/>
      <c r="J59" s="66">
        <f>J95</f>
        <v>0</v>
      </c>
      <c r="K59" s="32"/>
      <c r="L59" s="8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94</v>
      </c>
    </row>
    <row r="60" spans="2:12" s="9" customFormat="1" ht="24.95" customHeight="1">
      <c r="B60" s="106"/>
      <c r="D60" s="107" t="s">
        <v>95</v>
      </c>
      <c r="E60" s="108"/>
      <c r="F60" s="108"/>
      <c r="G60" s="108"/>
      <c r="H60" s="108"/>
      <c r="I60" s="108"/>
      <c r="J60" s="109">
        <f>J96</f>
        <v>0</v>
      </c>
      <c r="L60" s="106"/>
    </row>
    <row r="61" spans="2:12" s="10" customFormat="1" ht="19.9" customHeight="1">
      <c r="B61" s="110"/>
      <c r="D61" s="111" t="s">
        <v>96</v>
      </c>
      <c r="E61" s="112"/>
      <c r="F61" s="112"/>
      <c r="G61" s="112"/>
      <c r="H61" s="112"/>
      <c r="I61" s="112"/>
      <c r="J61" s="113">
        <f>J97</f>
        <v>0</v>
      </c>
      <c r="L61" s="110"/>
    </row>
    <row r="62" spans="2:12" s="10" customFormat="1" ht="19.9" customHeight="1">
      <c r="B62" s="110"/>
      <c r="D62" s="111" t="s">
        <v>97</v>
      </c>
      <c r="E62" s="112"/>
      <c r="F62" s="112"/>
      <c r="G62" s="112"/>
      <c r="H62" s="112"/>
      <c r="I62" s="112"/>
      <c r="J62" s="113">
        <f>J100</f>
        <v>0</v>
      </c>
      <c r="L62" s="110"/>
    </row>
    <row r="63" spans="2:12" s="10" customFormat="1" ht="19.9" customHeight="1">
      <c r="B63" s="110"/>
      <c r="D63" s="111" t="s">
        <v>98</v>
      </c>
      <c r="E63" s="112"/>
      <c r="F63" s="112"/>
      <c r="G63" s="112"/>
      <c r="H63" s="112"/>
      <c r="I63" s="112"/>
      <c r="J63" s="113">
        <f>J117</f>
        <v>0</v>
      </c>
      <c r="L63" s="110"/>
    </row>
    <row r="64" spans="2:12" s="10" customFormat="1" ht="19.9" customHeight="1">
      <c r="B64" s="110"/>
      <c r="D64" s="111" t="s">
        <v>99</v>
      </c>
      <c r="E64" s="112"/>
      <c r="F64" s="112"/>
      <c r="G64" s="112"/>
      <c r="H64" s="112"/>
      <c r="I64" s="112"/>
      <c r="J64" s="113">
        <f>J138</f>
        <v>0</v>
      </c>
      <c r="L64" s="110"/>
    </row>
    <row r="65" spans="2:12" s="10" customFormat="1" ht="19.9" customHeight="1">
      <c r="B65" s="110"/>
      <c r="D65" s="111" t="s">
        <v>100</v>
      </c>
      <c r="E65" s="112"/>
      <c r="F65" s="112"/>
      <c r="G65" s="112"/>
      <c r="H65" s="112"/>
      <c r="I65" s="112"/>
      <c r="J65" s="113">
        <f>J143</f>
        <v>0</v>
      </c>
      <c r="L65" s="110"/>
    </row>
    <row r="66" spans="2:12" s="9" customFormat="1" ht="24.95" customHeight="1">
      <c r="B66" s="106"/>
      <c r="D66" s="107" t="s">
        <v>101</v>
      </c>
      <c r="E66" s="108"/>
      <c r="F66" s="108"/>
      <c r="G66" s="108"/>
      <c r="H66" s="108"/>
      <c r="I66" s="108"/>
      <c r="J66" s="109">
        <f>J145</f>
        <v>0</v>
      </c>
      <c r="L66" s="106"/>
    </row>
    <row r="67" spans="2:12" s="10" customFormat="1" ht="19.9" customHeight="1">
      <c r="B67" s="110"/>
      <c r="D67" s="111" t="s">
        <v>102</v>
      </c>
      <c r="E67" s="112"/>
      <c r="F67" s="112"/>
      <c r="G67" s="112"/>
      <c r="H67" s="112"/>
      <c r="I67" s="112"/>
      <c r="J67" s="113">
        <f>J146</f>
        <v>0</v>
      </c>
      <c r="L67" s="110"/>
    </row>
    <row r="68" spans="2:12" s="10" customFormat="1" ht="19.9" customHeight="1">
      <c r="B68" s="110"/>
      <c r="D68" s="111" t="s">
        <v>103</v>
      </c>
      <c r="E68" s="112"/>
      <c r="F68" s="112"/>
      <c r="G68" s="112"/>
      <c r="H68" s="112"/>
      <c r="I68" s="112"/>
      <c r="J68" s="113">
        <f>J148</f>
        <v>0</v>
      </c>
      <c r="L68" s="110"/>
    </row>
    <row r="69" spans="2:12" s="10" customFormat="1" ht="19.9" customHeight="1">
      <c r="B69" s="110"/>
      <c r="D69" s="111" t="s">
        <v>104</v>
      </c>
      <c r="E69" s="112"/>
      <c r="F69" s="112"/>
      <c r="G69" s="112"/>
      <c r="H69" s="112"/>
      <c r="I69" s="112"/>
      <c r="J69" s="113">
        <f>J153</f>
        <v>0</v>
      </c>
      <c r="L69" s="110"/>
    </row>
    <row r="70" spans="2:12" s="10" customFormat="1" ht="19.9" customHeight="1">
      <c r="B70" s="110"/>
      <c r="D70" s="111" t="s">
        <v>105</v>
      </c>
      <c r="E70" s="112"/>
      <c r="F70" s="112"/>
      <c r="G70" s="112"/>
      <c r="H70" s="112"/>
      <c r="I70" s="112"/>
      <c r="J70" s="113">
        <f>J174</f>
        <v>0</v>
      </c>
      <c r="L70" s="110"/>
    </row>
    <row r="71" spans="2:12" s="10" customFormat="1" ht="19.9" customHeight="1">
      <c r="B71" s="110"/>
      <c r="D71" s="111" t="s">
        <v>106</v>
      </c>
      <c r="E71" s="112"/>
      <c r="F71" s="112"/>
      <c r="G71" s="112"/>
      <c r="H71" s="112"/>
      <c r="I71" s="112"/>
      <c r="J71" s="113">
        <f>J200</f>
        <v>0</v>
      </c>
      <c r="L71" s="110"/>
    </row>
    <row r="72" spans="2:12" s="10" customFormat="1" ht="19.9" customHeight="1">
      <c r="B72" s="110"/>
      <c r="D72" s="111" t="s">
        <v>107</v>
      </c>
      <c r="E72" s="112"/>
      <c r="F72" s="112"/>
      <c r="G72" s="112"/>
      <c r="H72" s="112"/>
      <c r="I72" s="112"/>
      <c r="J72" s="113">
        <f>J213</f>
        <v>0</v>
      </c>
      <c r="L72" s="110"/>
    </row>
    <row r="73" spans="2:12" s="10" customFormat="1" ht="19.9" customHeight="1">
      <c r="B73" s="110"/>
      <c r="D73" s="111" t="s">
        <v>108</v>
      </c>
      <c r="E73" s="112"/>
      <c r="F73" s="112"/>
      <c r="G73" s="112"/>
      <c r="H73" s="112"/>
      <c r="I73" s="112"/>
      <c r="J73" s="113">
        <f>J229</f>
        <v>0</v>
      </c>
      <c r="L73" s="110"/>
    </row>
    <row r="74" spans="2:12" s="10" customFormat="1" ht="19.9" customHeight="1">
      <c r="B74" s="110"/>
      <c r="D74" s="111" t="s">
        <v>109</v>
      </c>
      <c r="E74" s="112"/>
      <c r="F74" s="112"/>
      <c r="G74" s="112"/>
      <c r="H74" s="112"/>
      <c r="I74" s="112"/>
      <c r="J74" s="113">
        <f>J242</f>
        <v>0</v>
      </c>
      <c r="L74" s="110"/>
    </row>
    <row r="75" spans="2:12" s="10" customFormat="1" ht="19.9" customHeight="1">
      <c r="B75" s="110"/>
      <c r="D75" s="111" t="s">
        <v>110</v>
      </c>
      <c r="E75" s="112"/>
      <c r="F75" s="112"/>
      <c r="G75" s="112"/>
      <c r="H75" s="112"/>
      <c r="I75" s="112"/>
      <c r="J75" s="113">
        <f>J247</f>
        <v>0</v>
      </c>
      <c r="L75" s="110"/>
    </row>
    <row r="76" spans="1:31" s="2" customFormat="1" ht="21.75" customHeigh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8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8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8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32"/>
      <c r="J82" s="32"/>
      <c r="K82" s="32"/>
      <c r="L82" s="8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8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8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314" t="str">
        <f>E7</f>
        <v>Přestavba bytů 1+1 v bytovém domě čp. 814</v>
      </c>
      <c r="F85" s="315"/>
      <c r="G85" s="315"/>
      <c r="H85" s="315"/>
      <c r="I85" s="32"/>
      <c r="J85" s="32"/>
      <c r="K85" s="32"/>
      <c r="L85" s="8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8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5.6" customHeight="1">
      <c r="A87" s="32"/>
      <c r="B87" s="33"/>
      <c r="C87" s="32"/>
      <c r="D87" s="32"/>
      <c r="E87" s="293" t="str">
        <f>E9</f>
        <v>Stavební část - Stavba</v>
      </c>
      <c r="F87" s="313"/>
      <c r="G87" s="313"/>
      <c r="H87" s="313"/>
      <c r="I87" s="32"/>
      <c r="J87" s="32"/>
      <c r="K87" s="32"/>
      <c r="L87" s="8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8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>
        <f>F12</f>
        <v>0</v>
      </c>
      <c r="G89" s="32"/>
      <c r="H89" s="32"/>
      <c r="I89" s="27" t="s">
        <v>23</v>
      </c>
      <c r="J89" s="50" t="str">
        <f>IF(J12="","",J12)</f>
        <v>23. 8. 2021</v>
      </c>
      <c r="K89" s="32"/>
      <c r="L89" s="8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8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25</v>
      </c>
      <c r="D91" s="32"/>
      <c r="E91" s="32"/>
      <c r="F91" s="25" t="str">
        <f>E15</f>
        <v>statutární město Karviná</v>
      </c>
      <c r="G91" s="32"/>
      <c r="H91" s="32"/>
      <c r="I91" s="27" t="s">
        <v>32</v>
      </c>
      <c r="J91" s="30">
        <f>E21</f>
        <v>0</v>
      </c>
      <c r="K91" s="32"/>
      <c r="L91" s="8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30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>
        <f>E24</f>
        <v>0</v>
      </c>
      <c r="K92" s="32"/>
      <c r="L92" s="8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8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11" customFormat="1" ht="29.25" customHeight="1">
      <c r="A94" s="114"/>
      <c r="B94" s="115"/>
      <c r="C94" s="116" t="s">
        <v>112</v>
      </c>
      <c r="D94" s="117" t="s">
        <v>56</v>
      </c>
      <c r="E94" s="117" t="s">
        <v>52</v>
      </c>
      <c r="F94" s="117" t="s">
        <v>53</v>
      </c>
      <c r="G94" s="117" t="s">
        <v>113</v>
      </c>
      <c r="H94" s="117" t="s">
        <v>114</v>
      </c>
      <c r="I94" s="117" t="s">
        <v>115</v>
      </c>
      <c r="J94" s="117" t="s">
        <v>93</v>
      </c>
      <c r="K94" s="118" t="s">
        <v>116</v>
      </c>
      <c r="L94" s="119"/>
      <c r="M94" s="57" t="s">
        <v>3</v>
      </c>
      <c r="N94" s="58" t="s">
        <v>41</v>
      </c>
      <c r="O94" s="58" t="s">
        <v>117</v>
      </c>
      <c r="P94" s="58" t="s">
        <v>118</v>
      </c>
      <c r="Q94" s="58" t="s">
        <v>119</v>
      </c>
      <c r="R94" s="58" t="s">
        <v>120</v>
      </c>
      <c r="S94" s="58" t="s">
        <v>121</v>
      </c>
      <c r="T94" s="59" t="s">
        <v>122</v>
      </c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</row>
    <row r="95" spans="1:63" s="2" customFormat="1" ht="22.9" customHeight="1">
      <c r="A95" s="32"/>
      <c r="B95" s="33"/>
      <c r="C95" s="64" t="s">
        <v>123</v>
      </c>
      <c r="D95" s="32"/>
      <c r="E95" s="32"/>
      <c r="F95" s="32"/>
      <c r="G95" s="32"/>
      <c r="H95" s="32"/>
      <c r="I95" s="32"/>
      <c r="J95" s="120">
        <f>BK95</f>
        <v>0</v>
      </c>
      <c r="K95" s="32"/>
      <c r="L95" s="33"/>
      <c r="M95" s="60"/>
      <c r="N95" s="51"/>
      <c r="O95" s="61"/>
      <c r="P95" s="121">
        <f>P96+P145</f>
        <v>0</v>
      </c>
      <c r="Q95" s="61"/>
      <c r="R95" s="121">
        <f>R96+R145</f>
        <v>11.5011772</v>
      </c>
      <c r="S95" s="61"/>
      <c r="T95" s="122">
        <f>T96+T145</f>
        <v>12.2880494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7" t="s">
        <v>70</v>
      </c>
      <c r="AU95" s="17" t="s">
        <v>94</v>
      </c>
      <c r="BK95" s="123">
        <f>BK96+BK145</f>
        <v>0</v>
      </c>
    </row>
    <row r="96" spans="2:63" s="12" customFormat="1" ht="25.9" customHeight="1">
      <c r="B96" s="124"/>
      <c r="D96" s="125" t="s">
        <v>70</v>
      </c>
      <c r="E96" s="126" t="s">
        <v>124</v>
      </c>
      <c r="F96" s="126" t="s">
        <v>125</v>
      </c>
      <c r="I96" s="127"/>
      <c r="J96" s="128">
        <f>BK96</f>
        <v>0</v>
      </c>
      <c r="L96" s="124"/>
      <c r="M96" s="129"/>
      <c r="N96" s="130"/>
      <c r="O96" s="130"/>
      <c r="P96" s="131">
        <f>P97+P100+P117+P138+P143</f>
        <v>0</v>
      </c>
      <c r="Q96" s="130"/>
      <c r="R96" s="131">
        <f>R97+R100+R117+R138+R143</f>
        <v>5.1688543</v>
      </c>
      <c r="S96" s="130"/>
      <c r="T96" s="132">
        <f>T97+T100+T117+T138+T143</f>
        <v>10.2137112</v>
      </c>
      <c r="AR96" s="125" t="s">
        <v>79</v>
      </c>
      <c r="AT96" s="133" t="s">
        <v>70</v>
      </c>
      <c r="AU96" s="133" t="s">
        <v>71</v>
      </c>
      <c r="AY96" s="125" t="s">
        <v>126</v>
      </c>
      <c r="BK96" s="134">
        <f>BK97+BK100+BK117+BK138+BK143</f>
        <v>0</v>
      </c>
    </row>
    <row r="97" spans="2:63" s="12" customFormat="1" ht="22.9" customHeight="1">
      <c r="B97" s="124"/>
      <c r="D97" s="125" t="s">
        <v>70</v>
      </c>
      <c r="E97" s="135" t="s">
        <v>127</v>
      </c>
      <c r="F97" s="135" t="s">
        <v>128</v>
      </c>
      <c r="I97" s="127"/>
      <c r="J97" s="136">
        <f>BK97</f>
        <v>0</v>
      </c>
      <c r="L97" s="124"/>
      <c r="M97" s="129"/>
      <c r="N97" s="130"/>
      <c r="O97" s="130"/>
      <c r="P97" s="131">
        <f>SUM(P98:P99)</f>
        <v>0</v>
      </c>
      <c r="Q97" s="130"/>
      <c r="R97" s="131">
        <f>SUM(R98:R99)</f>
        <v>0.1652505</v>
      </c>
      <c r="S97" s="130"/>
      <c r="T97" s="132">
        <f>SUM(T98:T99)</f>
        <v>0</v>
      </c>
      <c r="AR97" s="125" t="s">
        <v>79</v>
      </c>
      <c r="AT97" s="133" t="s">
        <v>70</v>
      </c>
      <c r="AU97" s="133" t="s">
        <v>79</v>
      </c>
      <c r="AY97" s="125" t="s">
        <v>126</v>
      </c>
      <c r="BK97" s="134">
        <f>SUM(BK98:BK99)</f>
        <v>0</v>
      </c>
    </row>
    <row r="98" spans="1:65" s="2" customFormat="1" ht="24">
      <c r="A98" s="32"/>
      <c r="B98" s="137"/>
      <c r="C98" s="138" t="s">
        <v>79</v>
      </c>
      <c r="D98" s="138" t="s">
        <v>129</v>
      </c>
      <c r="E98" s="139" t="s">
        <v>130</v>
      </c>
      <c r="F98" s="140" t="s">
        <v>131</v>
      </c>
      <c r="G98" s="141" t="s">
        <v>132</v>
      </c>
      <c r="H98" s="142">
        <v>2.05</v>
      </c>
      <c r="I98" s="143"/>
      <c r="J98" s="144">
        <f>ROUND(I98*H98,2)</f>
        <v>0</v>
      </c>
      <c r="K98" s="140" t="s">
        <v>133</v>
      </c>
      <c r="L98" s="33"/>
      <c r="M98" s="145" t="s">
        <v>3</v>
      </c>
      <c r="N98" s="146" t="s">
        <v>43</v>
      </c>
      <c r="O98" s="53"/>
      <c r="P98" s="147">
        <f>O98*H98</f>
        <v>0</v>
      </c>
      <c r="Q98" s="147">
        <v>0.08061</v>
      </c>
      <c r="R98" s="147">
        <f>Q98*H98</f>
        <v>0.1652505</v>
      </c>
      <c r="S98" s="147">
        <v>0</v>
      </c>
      <c r="T98" s="148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49" t="s">
        <v>134</v>
      </c>
      <c r="AT98" s="149" t="s">
        <v>129</v>
      </c>
      <c r="AU98" s="149" t="s">
        <v>135</v>
      </c>
      <c r="AY98" s="17" t="s">
        <v>126</v>
      </c>
      <c r="BE98" s="150">
        <f>IF(N98="základní",J98,0)</f>
        <v>0</v>
      </c>
      <c r="BF98" s="150">
        <f>IF(N98="snížená",J98,0)</f>
        <v>0</v>
      </c>
      <c r="BG98" s="150">
        <f>IF(N98="zákl. přenesená",J98,0)</f>
        <v>0</v>
      </c>
      <c r="BH98" s="150">
        <f>IF(N98="sníž. přenesená",J98,0)</f>
        <v>0</v>
      </c>
      <c r="BI98" s="150">
        <f>IF(N98="nulová",J98,0)</f>
        <v>0</v>
      </c>
      <c r="BJ98" s="17" t="s">
        <v>135</v>
      </c>
      <c r="BK98" s="150">
        <f>ROUND(I98*H98,2)</f>
        <v>0</v>
      </c>
      <c r="BL98" s="17" t="s">
        <v>134</v>
      </c>
      <c r="BM98" s="149" t="s">
        <v>136</v>
      </c>
    </row>
    <row r="99" spans="2:51" s="13" customFormat="1" ht="12">
      <c r="B99" s="151"/>
      <c r="D99" s="152" t="s">
        <v>137</v>
      </c>
      <c r="E99" s="153" t="s">
        <v>3</v>
      </c>
      <c r="F99" s="154" t="s">
        <v>138</v>
      </c>
      <c r="H99" s="155">
        <v>2.05</v>
      </c>
      <c r="I99" s="156"/>
      <c r="L99" s="151"/>
      <c r="M99" s="157"/>
      <c r="N99" s="158"/>
      <c r="O99" s="158"/>
      <c r="P99" s="158"/>
      <c r="Q99" s="158"/>
      <c r="R99" s="158"/>
      <c r="S99" s="158"/>
      <c r="T99" s="159"/>
      <c r="AT99" s="153" t="s">
        <v>137</v>
      </c>
      <c r="AU99" s="153" t="s">
        <v>135</v>
      </c>
      <c r="AV99" s="13" t="s">
        <v>135</v>
      </c>
      <c r="AW99" s="13" t="s">
        <v>33</v>
      </c>
      <c r="AX99" s="13" t="s">
        <v>79</v>
      </c>
      <c r="AY99" s="153" t="s">
        <v>126</v>
      </c>
    </row>
    <row r="100" spans="2:63" s="12" customFormat="1" ht="22.9" customHeight="1">
      <c r="B100" s="124"/>
      <c r="D100" s="125" t="s">
        <v>70</v>
      </c>
      <c r="E100" s="135" t="s">
        <v>139</v>
      </c>
      <c r="F100" s="135" t="s">
        <v>140</v>
      </c>
      <c r="I100" s="127"/>
      <c r="J100" s="136">
        <f>BK100</f>
        <v>0</v>
      </c>
      <c r="L100" s="124"/>
      <c r="M100" s="129"/>
      <c r="N100" s="130"/>
      <c r="O100" s="130"/>
      <c r="P100" s="131">
        <f>SUM(P101:P116)</f>
        <v>0</v>
      </c>
      <c r="Q100" s="130"/>
      <c r="R100" s="131">
        <f>SUM(R101:R116)</f>
        <v>4.9972058</v>
      </c>
      <c r="S100" s="130"/>
      <c r="T100" s="132">
        <f>SUM(T101:T116)</f>
        <v>0</v>
      </c>
      <c r="AR100" s="125" t="s">
        <v>79</v>
      </c>
      <c r="AT100" s="133" t="s">
        <v>70</v>
      </c>
      <c r="AU100" s="133" t="s">
        <v>79</v>
      </c>
      <c r="AY100" s="125" t="s">
        <v>126</v>
      </c>
      <c r="BK100" s="134">
        <f>SUM(BK101:BK116)</f>
        <v>0</v>
      </c>
    </row>
    <row r="101" spans="1:65" s="2" customFormat="1" ht="19.9" customHeight="1">
      <c r="A101" s="32"/>
      <c r="B101" s="137"/>
      <c r="C101" s="138" t="s">
        <v>135</v>
      </c>
      <c r="D101" s="138" t="s">
        <v>129</v>
      </c>
      <c r="E101" s="139" t="s">
        <v>141</v>
      </c>
      <c r="F101" s="140" t="s">
        <v>142</v>
      </c>
      <c r="G101" s="141" t="s">
        <v>132</v>
      </c>
      <c r="H101" s="142">
        <v>92.12</v>
      </c>
      <c r="I101" s="143"/>
      <c r="J101" s="144">
        <f>ROUND(I101*H101,2)</f>
        <v>0</v>
      </c>
      <c r="K101" s="140" t="s">
        <v>133</v>
      </c>
      <c r="L101" s="33"/>
      <c r="M101" s="145" t="s">
        <v>3</v>
      </c>
      <c r="N101" s="146" t="s">
        <v>43</v>
      </c>
      <c r="O101" s="53"/>
      <c r="P101" s="147">
        <f>O101*H101</f>
        <v>0</v>
      </c>
      <c r="Q101" s="147">
        <v>0.00026</v>
      </c>
      <c r="R101" s="147">
        <f>Q101*H101</f>
        <v>0.0239512</v>
      </c>
      <c r="S101" s="147">
        <v>0</v>
      </c>
      <c r="T101" s="148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49" t="s">
        <v>134</v>
      </c>
      <c r="AT101" s="149" t="s">
        <v>129</v>
      </c>
      <c r="AU101" s="149" t="s">
        <v>135</v>
      </c>
      <c r="AY101" s="17" t="s">
        <v>126</v>
      </c>
      <c r="BE101" s="150">
        <f>IF(N101="základní",J101,0)</f>
        <v>0</v>
      </c>
      <c r="BF101" s="150">
        <f>IF(N101="snížená",J101,0)</f>
        <v>0</v>
      </c>
      <c r="BG101" s="150">
        <f>IF(N101="zákl. přenesená",J101,0)</f>
        <v>0</v>
      </c>
      <c r="BH101" s="150">
        <f>IF(N101="sníž. přenesená",J101,0)</f>
        <v>0</v>
      </c>
      <c r="BI101" s="150">
        <f>IF(N101="nulová",J101,0)</f>
        <v>0</v>
      </c>
      <c r="BJ101" s="17" t="s">
        <v>135</v>
      </c>
      <c r="BK101" s="150">
        <f>ROUND(I101*H101,2)</f>
        <v>0</v>
      </c>
      <c r="BL101" s="17" t="s">
        <v>134</v>
      </c>
      <c r="BM101" s="149" t="s">
        <v>143</v>
      </c>
    </row>
    <row r="102" spans="2:51" s="13" customFormat="1" ht="12">
      <c r="B102" s="151"/>
      <c r="D102" s="152" t="s">
        <v>137</v>
      </c>
      <c r="E102" s="153" t="s">
        <v>3</v>
      </c>
      <c r="F102" s="154" t="s">
        <v>144</v>
      </c>
      <c r="H102" s="155">
        <v>51.57</v>
      </c>
      <c r="I102" s="156"/>
      <c r="L102" s="151"/>
      <c r="M102" s="157"/>
      <c r="N102" s="158"/>
      <c r="O102" s="158"/>
      <c r="P102" s="158"/>
      <c r="Q102" s="158"/>
      <c r="R102" s="158"/>
      <c r="S102" s="158"/>
      <c r="T102" s="159"/>
      <c r="AT102" s="153" t="s">
        <v>137</v>
      </c>
      <c r="AU102" s="153" t="s">
        <v>135</v>
      </c>
      <c r="AV102" s="13" t="s">
        <v>135</v>
      </c>
      <c r="AW102" s="13" t="s">
        <v>33</v>
      </c>
      <c r="AX102" s="13" t="s">
        <v>71</v>
      </c>
      <c r="AY102" s="153" t="s">
        <v>126</v>
      </c>
    </row>
    <row r="103" spans="2:51" s="13" customFormat="1" ht="12">
      <c r="B103" s="151"/>
      <c r="D103" s="152" t="s">
        <v>137</v>
      </c>
      <c r="E103" s="153" t="s">
        <v>3</v>
      </c>
      <c r="F103" s="154" t="s">
        <v>145</v>
      </c>
      <c r="H103" s="155">
        <v>47.25</v>
      </c>
      <c r="I103" s="156"/>
      <c r="L103" s="151"/>
      <c r="M103" s="157"/>
      <c r="N103" s="158"/>
      <c r="O103" s="158"/>
      <c r="P103" s="158"/>
      <c r="Q103" s="158"/>
      <c r="R103" s="158"/>
      <c r="S103" s="158"/>
      <c r="T103" s="159"/>
      <c r="AT103" s="153" t="s">
        <v>137</v>
      </c>
      <c r="AU103" s="153" t="s">
        <v>135</v>
      </c>
      <c r="AV103" s="13" t="s">
        <v>135</v>
      </c>
      <c r="AW103" s="13" t="s">
        <v>33</v>
      </c>
      <c r="AX103" s="13" t="s">
        <v>71</v>
      </c>
      <c r="AY103" s="153" t="s">
        <v>126</v>
      </c>
    </row>
    <row r="104" spans="2:51" s="13" customFormat="1" ht="12">
      <c r="B104" s="151"/>
      <c r="D104" s="152" t="s">
        <v>137</v>
      </c>
      <c r="E104" s="153" t="s">
        <v>3</v>
      </c>
      <c r="F104" s="154" t="s">
        <v>146</v>
      </c>
      <c r="H104" s="155">
        <v>-6.7</v>
      </c>
      <c r="I104" s="156"/>
      <c r="L104" s="151"/>
      <c r="M104" s="157"/>
      <c r="N104" s="158"/>
      <c r="O104" s="158"/>
      <c r="P104" s="158"/>
      <c r="Q104" s="158"/>
      <c r="R104" s="158"/>
      <c r="S104" s="158"/>
      <c r="T104" s="159"/>
      <c r="AT104" s="153" t="s">
        <v>137</v>
      </c>
      <c r="AU104" s="153" t="s">
        <v>135</v>
      </c>
      <c r="AV104" s="13" t="s">
        <v>135</v>
      </c>
      <c r="AW104" s="13" t="s">
        <v>33</v>
      </c>
      <c r="AX104" s="13" t="s">
        <v>71</v>
      </c>
      <c r="AY104" s="153" t="s">
        <v>126</v>
      </c>
    </row>
    <row r="105" spans="2:51" s="14" customFormat="1" ht="12">
      <c r="B105" s="160"/>
      <c r="D105" s="152" t="s">
        <v>137</v>
      </c>
      <c r="E105" s="161" t="s">
        <v>3</v>
      </c>
      <c r="F105" s="162" t="s">
        <v>147</v>
      </c>
      <c r="H105" s="163">
        <v>92.12</v>
      </c>
      <c r="I105" s="164"/>
      <c r="L105" s="160"/>
      <c r="M105" s="165"/>
      <c r="N105" s="166"/>
      <c r="O105" s="166"/>
      <c r="P105" s="166"/>
      <c r="Q105" s="166"/>
      <c r="R105" s="166"/>
      <c r="S105" s="166"/>
      <c r="T105" s="167"/>
      <c r="AT105" s="161" t="s">
        <v>137</v>
      </c>
      <c r="AU105" s="161" t="s">
        <v>135</v>
      </c>
      <c r="AV105" s="14" t="s">
        <v>134</v>
      </c>
      <c r="AW105" s="14" t="s">
        <v>33</v>
      </c>
      <c r="AX105" s="14" t="s">
        <v>79</v>
      </c>
      <c r="AY105" s="161" t="s">
        <v>126</v>
      </c>
    </row>
    <row r="106" spans="1:65" s="2" customFormat="1" ht="19.9" customHeight="1">
      <c r="A106" s="32"/>
      <c r="B106" s="137"/>
      <c r="C106" s="138" t="s">
        <v>127</v>
      </c>
      <c r="D106" s="138" t="s">
        <v>129</v>
      </c>
      <c r="E106" s="139" t="s">
        <v>148</v>
      </c>
      <c r="F106" s="140" t="s">
        <v>149</v>
      </c>
      <c r="G106" s="141" t="s">
        <v>132</v>
      </c>
      <c r="H106" s="142">
        <v>92.12</v>
      </c>
      <c r="I106" s="143"/>
      <c r="J106" s="144">
        <f>ROUND(I106*H106,2)</f>
        <v>0</v>
      </c>
      <c r="K106" s="140" t="s">
        <v>133</v>
      </c>
      <c r="L106" s="33"/>
      <c r="M106" s="145" t="s">
        <v>3</v>
      </c>
      <c r="N106" s="146" t="s">
        <v>43</v>
      </c>
      <c r="O106" s="53"/>
      <c r="P106" s="147">
        <f>O106*H106</f>
        <v>0</v>
      </c>
      <c r="Q106" s="147">
        <v>0.00438</v>
      </c>
      <c r="R106" s="147">
        <f>Q106*H106</f>
        <v>0.40348560000000006</v>
      </c>
      <c r="S106" s="147">
        <v>0</v>
      </c>
      <c r="T106" s="148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49" t="s">
        <v>134</v>
      </c>
      <c r="AT106" s="149" t="s">
        <v>129</v>
      </c>
      <c r="AU106" s="149" t="s">
        <v>135</v>
      </c>
      <c r="AY106" s="17" t="s">
        <v>126</v>
      </c>
      <c r="BE106" s="150">
        <f>IF(N106="základní",J106,0)</f>
        <v>0</v>
      </c>
      <c r="BF106" s="150">
        <f>IF(N106="snížená",J106,0)</f>
        <v>0</v>
      </c>
      <c r="BG106" s="150">
        <f>IF(N106="zákl. přenesená",J106,0)</f>
        <v>0</v>
      </c>
      <c r="BH106" s="150">
        <f>IF(N106="sníž. přenesená",J106,0)</f>
        <v>0</v>
      </c>
      <c r="BI106" s="150">
        <f>IF(N106="nulová",J106,0)</f>
        <v>0</v>
      </c>
      <c r="BJ106" s="17" t="s">
        <v>135</v>
      </c>
      <c r="BK106" s="150">
        <f>ROUND(I106*H106,2)</f>
        <v>0</v>
      </c>
      <c r="BL106" s="17" t="s">
        <v>134</v>
      </c>
      <c r="BM106" s="149" t="s">
        <v>150</v>
      </c>
    </row>
    <row r="107" spans="1:65" s="2" customFormat="1" ht="14.45" customHeight="1">
      <c r="A107" s="32"/>
      <c r="B107" s="137"/>
      <c r="C107" s="138" t="s">
        <v>134</v>
      </c>
      <c r="D107" s="138" t="s">
        <v>129</v>
      </c>
      <c r="E107" s="139" t="s">
        <v>151</v>
      </c>
      <c r="F107" s="140" t="s">
        <v>152</v>
      </c>
      <c r="G107" s="141" t="s">
        <v>132</v>
      </c>
      <c r="H107" s="142">
        <v>92.12</v>
      </c>
      <c r="I107" s="143"/>
      <c r="J107" s="144">
        <f>ROUND(I107*H107,2)</f>
        <v>0</v>
      </c>
      <c r="K107" s="140" t="s">
        <v>133</v>
      </c>
      <c r="L107" s="33"/>
      <c r="M107" s="145" t="s">
        <v>3</v>
      </c>
      <c r="N107" s="146" t="s">
        <v>43</v>
      </c>
      <c r="O107" s="53"/>
      <c r="P107" s="147">
        <f>O107*H107</f>
        <v>0</v>
      </c>
      <c r="Q107" s="147">
        <v>0.003</v>
      </c>
      <c r="R107" s="147">
        <f>Q107*H107</f>
        <v>0.27636</v>
      </c>
      <c r="S107" s="147">
        <v>0</v>
      </c>
      <c r="T107" s="148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49" t="s">
        <v>134</v>
      </c>
      <c r="AT107" s="149" t="s">
        <v>129</v>
      </c>
      <c r="AU107" s="149" t="s">
        <v>135</v>
      </c>
      <c r="AY107" s="17" t="s">
        <v>126</v>
      </c>
      <c r="BE107" s="150">
        <f>IF(N107="základní",J107,0)</f>
        <v>0</v>
      </c>
      <c r="BF107" s="150">
        <f>IF(N107="snížená",J107,0)</f>
        <v>0</v>
      </c>
      <c r="BG107" s="150">
        <f>IF(N107="zákl. přenesená",J107,0)</f>
        <v>0</v>
      </c>
      <c r="BH107" s="150">
        <f>IF(N107="sníž. přenesená",J107,0)</f>
        <v>0</v>
      </c>
      <c r="BI107" s="150">
        <f>IF(N107="nulová",J107,0)</f>
        <v>0</v>
      </c>
      <c r="BJ107" s="17" t="s">
        <v>135</v>
      </c>
      <c r="BK107" s="150">
        <f>ROUND(I107*H107,2)</f>
        <v>0</v>
      </c>
      <c r="BL107" s="17" t="s">
        <v>134</v>
      </c>
      <c r="BM107" s="149" t="s">
        <v>153</v>
      </c>
    </row>
    <row r="108" spans="1:65" s="2" customFormat="1" ht="24">
      <c r="A108" s="32"/>
      <c r="B108" s="137"/>
      <c r="C108" s="138" t="s">
        <v>154</v>
      </c>
      <c r="D108" s="138" t="s">
        <v>129</v>
      </c>
      <c r="E108" s="139" t="s">
        <v>155</v>
      </c>
      <c r="F108" s="140" t="s">
        <v>156</v>
      </c>
      <c r="G108" s="141" t="s">
        <v>132</v>
      </c>
      <c r="H108" s="142">
        <v>4.1</v>
      </c>
      <c r="I108" s="143"/>
      <c r="J108" s="144">
        <f>ROUND(I108*H108,2)</f>
        <v>0</v>
      </c>
      <c r="K108" s="140" t="s">
        <v>133</v>
      </c>
      <c r="L108" s="33"/>
      <c r="M108" s="145" t="s">
        <v>3</v>
      </c>
      <c r="N108" s="146" t="s">
        <v>43</v>
      </c>
      <c r="O108" s="53"/>
      <c r="P108" s="147">
        <f>O108*H108</f>
        <v>0</v>
      </c>
      <c r="Q108" s="147">
        <v>0.00656</v>
      </c>
      <c r="R108" s="147">
        <f>Q108*H108</f>
        <v>0.026895999999999996</v>
      </c>
      <c r="S108" s="147">
        <v>0</v>
      </c>
      <c r="T108" s="148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49" t="s">
        <v>134</v>
      </c>
      <c r="AT108" s="149" t="s">
        <v>129</v>
      </c>
      <c r="AU108" s="149" t="s">
        <v>135</v>
      </c>
      <c r="AY108" s="17" t="s">
        <v>126</v>
      </c>
      <c r="BE108" s="150">
        <f>IF(N108="základní",J108,0)</f>
        <v>0</v>
      </c>
      <c r="BF108" s="150">
        <f>IF(N108="snížená",J108,0)</f>
        <v>0</v>
      </c>
      <c r="BG108" s="150">
        <f>IF(N108="zákl. přenesená",J108,0)</f>
        <v>0</v>
      </c>
      <c r="BH108" s="150">
        <f>IF(N108="sníž. přenesená",J108,0)</f>
        <v>0</v>
      </c>
      <c r="BI108" s="150">
        <f>IF(N108="nulová",J108,0)</f>
        <v>0</v>
      </c>
      <c r="BJ108" s="17" t="s">
        <v>135</v>
      </c>
      <c r="BK108" s="150">
        <f>ROUND(I108*H108,2)</f>
        <v>0</v>
      </c>
      <c r="BL108" s="17" t="s">
        <v>134</v>
      </c>
      <c r="BM108" s="149" t="s">
        <v>157</v>
      </c>
    </row>
    <row r="109" spans="2:51" s="13" customFormat="1" ht="12">
      <c r="B109" s="151"/>
      <c r="D109" s="152" t="s">
        <v>137</v>
      </c>
      <c r="E109" s="153" t="s">
        <v>3</v>
      </c>
      <c r="F109" s="154" t="s">
        <v>158</v>
      </c>
      <c r="H109" s="155">
        <v>4.1</v>
      </c>
      <c r="I109" s="156"/>
      <c r="L109" s="151"/>
      <c r="M109" s="157"/>
      <c r="N109" s="158"/>
      <c r="O109" s="158"/>
      <c r="P109" s="158"/>
      <c r="Q109" s="158"/>
      <c r="R109" s="158"/>
      <c r="S109" s="158"/>
      <c r="T109" s="159"/>
      <c r="AT109" s="153" t="s">
        <v>137</v>
      </c>
      <c r="AU109" s="153" t="s">
        <v>135</v>
      </c>
      <c r="AV109" s="13" t="s">
        <v>135</v>
      </c>
      <c r="AW109" s="13" t="s">
        <v>33</v>
      </c>
      <c r="AX109" s="13" t="s">
        <v>79</v>
      </c>
      <c r="AY109" s="153" t="s">
        <v>126</v>
      </c>
    </row>
    <row r="110" spans="1:65" s="2" customFormat="1" ht="30" customHeight="1">
      <c r="A110" s="32"/>
      <c r="B110" s="137"/>
      <c r="C110" s="138" t="s">
        <v>139</v>
      </c>
      <c r="D110" s="138" t="s">
        <v>129</v>
      </c>
      <c r="E110" s="139" t="s">
        <v>159</v>
      </c>
      <c r="F110" s="140" t="s">
        <v>160</v>
      </c>
      <c r="G110" s="141" t="s">
        <v>132</v>
      </c>
      <c r="H110" s="142">
        <v>12.3</v>
      </c>
      <c r="I110" s="143"/>
      <c r="J110" s="144">
        <f>ROUND(I110*H110,2)</f>
        <v>0</v>
      </c>
      <c r="K110" s="140" t="s">
        <v>133</v>
      </c>
      <c r="L110" s="33"/>
      <c r="M110" s="145" t="s">
        <v>3</v>
      </c>
      <c r="N110" s="146" t="s">
        <v>43</v>
      </c>
      <c r="O110" s="53"/>
      <c r="P110" s="147">
        <f>O110*H110</f>
        <v>0</v>
      </c>
      <c r="Q110" s="147">
        <v>0.00131</v>
      </c>
      <c r="R110" s="147">
        <f>Q110*H110</f>
        <v>0.016113</v>
      </c>
      <c r="S110" s="147">
        <v>0</v>
      </c>
      <c r="T110" s="148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49" t="s">
        <v>134</v>
      </c>
      <c r="AT110" s="149" t="s">
        <v>129</v>
      </c>
      <c r="AU110" s="149" t="s">
        <v>135</v>
      </c>
      <c r="AY110" s="17" t="s">
        <v>126</v>
      </c>
      <c r="BE110" s="150">
        <f>IF(N110="základní",J110,0)</f>
        <v>0</v>
      </c>
      <c r="BF110" s="150">
        <f>IF(N110="snížená",J110,0)</f>
        <v>0</v>
      </c>
      <c r="BG110" s="150">
        <f>IF(N110="zákl. přenesená",J110,0)</f>
        <v>0</v>
      </c>
      <c r="BH110" s="150">
        <f>IF(N110="sníž. přenesená",J110,0)</f>
        <v>0</v>
      </c>
      <c r="BI110" s="150">
        <f>IF(N110="nulová",J110,0)</f>
        <v>0</v>
      </c>
      <c r="BJ110" s="17" t="s">
        <v>135</v>
      </c>
      <c r="BK110" s="150">
        <f>ROUND(I110*H110,2)</f>
        <v>0</v>
      </c>
      <c r="BL110" s="17" t="s">
        <v>134</v>
      </c>
      <c r="BM110" s="149" t="s">
        <v>161</v>
      </c>
    </row>
    <row r="111" spans="2:51" s="13" customFormat="1" ht="12">
      <c r="B111" s="151"/>
      <c r="D111" s="152" t="s">
        <v>137</v>
      </c>
      <c r="F111" s="154" t="s">
        <v>162</v>
      </c>
      <c r="H111" s="155">
        <v>12.3</v>
      </c>
      <c r="I111" s="156"/>
      <c r="L111" s="151"/>
      <c r="M111" s="157"/>
      <c r="N111" s="158"/>
      <c r="O111" s="158"/>
      <c r="P111" s="158"/>
      <c r="Q111" s="158"/>
      <c r="R111" s="158"/>
      <c r="S111" s="158"/>
      <c r="T111" s="159"/>
      <c r="AT111" s="153" t="s">
        <v>137</v>
      </c>
      <c r="AU111" s="153" t="s">
        <v>135</v>
      </c>
      <c r="AV111" s="13" t="s">
        <v>135</v>
      </c>
      <c r="AW111" s="13" t="s">
        <v>4</v>
      </c>
      <c r="AX111" s="13" t="s">
        <v>79</v>
      </c>
      <c r="AY111" s="153" t="s">
        <v>126</v>
      </c>
    </row>
    <row r="112" spans="1:65" s="2" customFormat="1" ht="24">
      <c r="A112" s="32"/>
      <c r="B112" s="137"/>
      <c r="C112" s="138" t="s">
        <v>163</v>
      </c>
      <c r="D112" s="138" t="s">
        <v>129</v>
      </c>
      <c r="E112" s="139" t="s">
        <v>164</v>
      </c>
      <c r="F112" s="140" t="s">
        <v>165</v>
      </c>
      <c r="G112" s="141" t="s">
        <v>132</v>
      </c>
      <c r="H112" s="142">
        <v>28</v>
      </c>
      <c r="I112" s="143"/>
      <c r="J112" s="144">
        <f>ROUND(I112*H112,2)</f>
        <v>0</v>
      </c>
      <c r="K112" s="140" t="s">
        <v>133</v>
      </c>
      <c r="L112" s="33"/>
      <c r="M112" s="145" t="s">
        <v>3</v>
      </c>
      <c r="N112" s="146" t="s">
        <v>43</v>
      </c>
      <c r="O112" s="53"/>
      <c r="P112" s="147">
        <f>O112*H112</f>
        <v>0</v>
      </c>
      <c r="Q112" s="147">
        <v>0</v>
      </c>
      <c r="R112" s="147">
        <f>Q112*H112</f>
        <v>0</v>
      </c>
      <c r="S112" s="147">
        <v>0</v>
      </c>
      <c r="T112" s="148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49" t="s">
        <v>134</v>
      </c>
      <c r="AT112" s="149" t="s">
        <v>129</v>
      </c>
      <c r="AU112" s="149" t="s">
        <v>135</v>
      </c>
      <c r="AY112" s="17" t="s">
        <v>126</v>
      </c>
      <c r="BE112" s="150">
        <f>IF(N112="základní",J112,0)</f>
        <v>0</v>
      </c>
      <c r="BF112" s="150">
        <f>IF(N112="snížená",J112,0)</f>
        <v>0</v>
      </c>
      <c r="BG112" s="150">
        <f>IF(N112="zákl. přenesená",J112,0)</f>
        <v>0</v>
      </c>
      <c r="BH112" s="150">
        <f>IF(N112="sníž. přenesená",J112,0)</f>
        <v>0</v>
      </c>
      <c r="BI112" s="150">
        <f>IF(N112="nulová",J112,0)</f>
        <v>0</v>
      </c>
      <c r="BJ112" s="17" t="s">
        <v>135</v>
      </c>
      <c r="BK112" s="150">
        <f>ROUND(I112*H112,2)</f>
        <v>0</v>
      </c>
      <c r="BL112" s="17" t="s">
        <v>134</v>
      </c>
      <c r="BM112" s="149" t="s">
        <v>166</v>
      </c>
    </row>
    <row r="113" spans="1:65" s="2" customFormat="1" ht="24">
      <c r="A113" s="32"/>
      <c r="B113" s="137"/>
      <c r="C113" s="138" t="s">
        <v>167</v>
      </c>
      <c r="D113" s="138" t="s">
        <v>129</v>
      </c>
      <c r="E113" s="139" t="s">
        <v>168</v>
      </c>
      <c r="F113" s="140" t="s">
        <v>169</v>
      </c>
      <c r="G113" s="141" t="s">
        <v>170</v>
      </c>
      <c r="H113" s="142">
        <v>51.2</v>
      </c>
      <c r="I113" s="143"/>
      <c r="J113" s="144">
        <f>ROUND(I113*H113,2)</f>
        <v>0</v>
      </c>
      <c r="K113" s="140" t="s">
        <v>133</v>
      </c>
      <c r="L113" s="33"/>
      <c r="M113" s="145" t="s">
        <v>3</v>
      </c>
      <c r="N113" s="146" t="s">
        <v>43</v>
      </c>
      <c r="O113" s="53"/>
      <c r="P113" s="147">
        <f>O113*H113</f>
        <v>0</v>
      </c>
      <c r="Q113" s="147">
        <v>0</v>
      </c>
      <c r="R113" s="147">
        <f>Q113*H113</f>
        <v>0</v>
      </c>
      <c r="S113" s="147">
        <v>0</v>
      </c>
      <c r="T113" s="148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49" t="s">
        <v>134</v>
      </c>
      <c r="AT113" s="149" t="s">
        <v>129</v>
      </c>
      <c r="AU113" s="149" t="s">
        <v>135</v>
      </c>
      <c r="AY113" s="17" t="s">
        <v>126</v>
      </c>
      <c r="BE113" s="150">
        <f>IF(N113="základní",J113,0)</f>
        <v>0</v>
      </c>
      <c r="BF113" s="150">
        <f>IF(N113="snížená",J113,0)</f>
        <v>0</v>
      </c>
      <c r="BG113" s="150">
        <f>IF(N113="zákl. přenesená",J113,0)</f>
        <v>0</v>
      </c>
      <c r="BH113" s="150">
        <f>IF(N113="sníž. přenesená",J113,0)</f>
        <v>0</v>
      </c>
      <c r="BI113" s="150">
        <f>IF(N113="nulová",J113,0)</f>
        <v>0</v>
      </c>
      <c r="BJ113" s="17" t="s">
        <v>135</v>
      </c>
      <c r="BK113" s="150">
        <f>ROUND(I113*H113,2)</f>
        <v>0</v>
      </c>
      <c r="BL113" s="17" t="s">
        <v>134</v>
      </c>
      <c r="BM113" s="149" t="s">
        <v>171</v>
      </c>
    </row>
    <row r="114" spans="2:51" s="13" customFormat="1" ht="12">
      <c r="B114" s="151"/>
      <c r="D114" s="152" t="s">
        <v>137</v>
      </c>
      <c r="E114" s="153" t="s">
        <v>3</v>
      </c>
      <c r="F114" s="154" t="s">
        <v>172</v>
      </c>
      <c r="H114" s="155">
        <v>51.2</v>
      </c>
      <c r="I114" s="156"/>
      <c r="L114" s="151"/>
      <c r="M114" s="157"/>
      <c r="N114" s="158"/>
      <c r="O114" s="158"/>
      <c r="P114" s="158"/>
      <c r="Q114" s="158"/>
      <c r="R114" s="158"/>
      <c r="S114" s="158"/>
      <c r="T114" s="159"/>
      <c r="AT114" s="153" t="s">
        <v>137</v>
      </c>
      <c r="AU114" s="153" t="s">
        <v>135</v>
      </c>
      <c r="AV114" s="13" t="s">
        <v>135</v>
      </c>
      <c r="AW114" s="13" t="s">
        <v>33</v>
      </c>
      <c r="AX114" s="13" t="s">
        <v>79</v>
      </c>
      <c r="AY114" s="153" t="s">
        <v>126</v>
      </c>
    </row>
    <row r="115" spans="1:65" s="2" customFormat="1" ht="14.45" customHeight="1">
      <c r="A115" s="32"/>
      <c r="B115" s="137"/>
      <c r="C115" s="138" t="s">
        <v>173</v>
      </c>
      <c r="D115" s="138" t="s">
        <v>129</v>
      </c>
      <c r="E115" s="139" t="s">
        <v>174</v>
      </c>
      <c r="F115" s="140" t="s">
        <v>175</v>
      </c>
      <c r="G115" s="141" t="s">
        <v>132</v>
      </c>
      <c r="H115" s="142">
        <v>9.8</v>
      </c>
      <c r="I115" s="143"/>
      <c r="J115" s="144">
        <f>ROUND(I115*H115,2)</f>
        <v>0</v>
      </c>
      <c r="K115" s="140" t="s">
        <v>133</v>
      </c>
      <c r="L115" s="33"/>
      <c r="M115" s="145" t="s">
        <v>3</v>
      </c>
      <c r="N115" s="146" t="s">
        <v>43</v>
      </c>
      <c r="O115" s="53"/>
      <c r="P115" s="147">
        <f>O115*H115</f>
        <v>0</v>
      </c>
      <c r="Q115" s="147">
        <v>0.088</v>
      </c>
      <c r="R115" s="147">
        <f>Q115*H115</f>
        <v>0.8624</v>
      </c>
      <c r="S115" s="147">
        <v>0</v>
      </c>
      <c r="T115" s="148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49" t="s">
        <v>134</v>
      </c>
      <c r="AT115" s="149" t="s">
        <v>129</v>
      </c>
      <c r="AU115" s="149" t="s">
        <v>135</v>
      </c>
      <c r="AY115" s="17" t="s">
        <v>126</v>
      </c>
      <c r="BE115" s="150">
        <f>IF(N115="základní",J115,0)</f>
        <v>0</v>
      </c>
      <c r="BF115" s="150">
        <f>IF(N115="snížená",J115,0)</f>
        <v>0</v>
      </c>
      <c r="BG115" s="150">
        <f>IF(N115="zákl. přenesená",J115,0)</f>
        <v>0</v>
      </c>
      <c r="BH115" s="150">
        <f>IF(N115="sníž. přenesená",J115,0)</f>
        <v>0</v>
      </c>
      <c r="BI115" s="150">
        <f>IF(N115="nulová",J115,0)</f>
        <v>0</v>
      </c>
      <c r="BJ115" s="17" t="s">
        <v>135</v>
      </c>
      <c r="BK115" s="150">
        <f>ROUND(I115*H115,2)</f>
        <v>0</v>
      </c>
      <c r="BL115" s="17" t="s">
        <v>134</v>
      </c>
      <c r="BM115" s="149" t="s">
        <v>176</v>
      </c>
    </row>
    <row r="116" spans="1:65" s="2" customFormat="1" ht="14.45" customHeight="1">
      <c r="A116" s="32"/>
      <c r="B116" s="137"/>
      <c r="C116" s="138" t="s">
        <v>177</v>
      </c>
      <c r="D116" s="138" t="s">
        <v>129</v>
      </c>
      <c r="E116" s="139" t="s">
        <v>178</v>
      </c>
      <c r="F116" s="140" t="s">
        <v>179</v>
      </c>
      <c r="G116" s="141" t="s">
        <v>132</v>
      </c>
      <c r="H116" s="142">
        <v>30.8</v>
      </c>
      <c r="I116" s="143"/>
      <c r="J116" s="144">
        <f>ROUND(I116*H116,2)</f>
        <v>0</v>
      </c>
      <c r="K116" s="140" t="s">
        <v>133</v>
      </c>
      <c r="L116" s="33"/>
      <c r="M116" s="145" t="s">
        <v>3</v>
      </c>
      <c r="N116" s="146" t="s">
        <v>43</v>
      </c>
      <c r="O116" s="53"/>
      <c r="P116" s="147">
        <f>O116*H116</f>
        <v>0</v>
      </c>
      <c r="Q116" s="147">
        <v>0.11</v>
      </c>
      <c r="R116" s="147">
        <f>Q116*H116</f>
        <v>3.388</v>
      </c>
      <c r="S116" s="147">
        <v>0</v>
      </c>
      <c r="T116" s="148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49" t="s">
        <v>134</v>
      </c>
      <c r="AT116" s="149" t="s">
        <v>129</v>
      </c>
      <c r="AU116" s="149" t="s">
        <v>135</v>
      </c>
      <c r="AY116" s="17" t="s">
        <v>126</v>
      </c>
      <c r="BE116" s="150">
        <f>IF(N116="základní",J116,0)</f>
        <v>0</v>
      </c>
      <c r="BF116" s="150">
        <f>IF(N116="snížená",J116,0)</f>
        <v>0</v>
      </c>
      <c r="BG116" s="150">
        <f>IF(N116="zákl. přenesená",J116,0)</f>
        <v>0</v>
      </c>
      <c r="BH116" s="150">
        <f>IF(N116="sníž. přenesená",J116,0)</f>
        <v>0</v>
      </c>
      <c r="BI116" s="150">
        <f>IF(N116="nulová",J116,0)</f>
        <v>0</v>
      </c>
      <c r="BJ116" s="17" t="s">
        <v>135</v>
      </c>
      <c r="BK116" s="150">
        <f>ROUND(I116*H116,2)</f>
        <v>0</v>
      </c>
      <c r="BL116" s="17" t="s">
        <v>134</v>
      </c>
      <c r="BM116" s="149" t="s">
        <v>180</v>
      </c>
    </row>
    <row r="117" spans="2:63" s="12" customFormat="1" ht="22.9" customHeight="1">
      <c r="B117" s="124"/>
      <c r="D117" s="125" t="s">
        <v>70</v>
      </c>
      <c r="E117" s="135" t="s">
        <v>173</v>
      </c>
      <c r="F117" s="135" t="s">
        <v>181</v>
      </c>
      <c r="I117" s="127"/>
      <c r="J117" s="136">
        <f>BK117</f>
        <v>0</v>
      </c>
      <c r="L117" s="124"/>
      <c r="M117" s="129"/>
      <c r="N117" s="130"/>
      <c r="O117" s="130"/>
      <c r="P117" s="131">
        <f>SUM(P118:P137)</f>
        <v>0</v>
      </c>
      <c r="Q117" s="130"/>
      <c r="R117" s="131">
        <f>SUM(R118:R137)</f>
        <v>0.006398</v>
      </c>
      <c r="S117" s="130"/>
      <c r="T117" s="132">
        <f>SUM(T118:T137)</f>
        <v>10.2137112</v>
      </c>
      <c r="AR117" s="125" t="s">
        <v>79</v>
      </c>
      <c r="AT117" s="133" t="s">
        <v>70</v>
      </c>
      <c r="AU117" s="133" t="s">
        <v>79</v>
      </c>
      <c r="AY117" s="125" t="s">
        <v>126</v>
      </c>
      <c r="BK117" s="134">
        <f>SUM(BK118:BK137)</f>
        <v>0</v>
      </c>
    </row>
    <row r="118" spans="1:65" s="2" customFormat="1" ht="14.45" customHeight="1">
      <c r="A118" s="32"/>
      <c r="B118" s="137"/>
      <c r="C118" s="138" t="s">
        <v>182</v>
      </c>
      <c r="D118" s="138" t="s">
        <v>129</v>
      </c>
      <c r="E118" s="139" t="s">
        <v>183</v>
      </c>
      <c r="F118" s="140" t="s">
        <v>184</v>
      </c>
      <c r="G118" s="141" t="s">
        <v>185</v>
      </c>
      <c r="H118" s="142">
        <v>4</v>
      </c>
      <c r="I118" s="143"/>
      <c r="J118" s="144">
        <f>ROUND(I118*H118,2)</f>
        <v>0</v>
      </c>
      <c r="K118" s="140" t="s">
        <v>133</v>
      </c>
      <c r="L118" s="33"/>
      <c r="M118" s="145" t="s">
        <v>3</v>
      </c>
      <c r="N118" s="146" t="s">
        <v>43</v>
      </c>
      <c r="O118" s="53"/>
      <c r="P118" s="147">
        <f>O118*H118</f>
        <v>0</v>
      </c>
      <c r="Q118" s="147">
        <v>0</v>
      </c>
      <c r="R118" s="147">
        <f>Q118*H118</f>
        <v>0</v>
      </c>
      <c r="S118" s="147">
        <v>0</v>
      </c>
      <c r="T118" s="148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49" t="s">
        <v>134</v>
      </c>
      <c r="AT118" s="149" t="s">
        <v>129</v>
      </c>
      <c r="AU118" s="149" t="s">
        <v>135</v>
      </c>
      <c r="AY118" s="17" t="s">
        <v>126</v>
      </c>
      <c r="BE118" s="150">
        <f>IF(N118="základní",J118,0)</f>
        <v>0</v>
      </c>
      <c r="BF118" s="150">
        <f>IF(N118="snížená",J118,0)</f>
        <v>0</v>
      </c>
      <c r="BG118" s="150">
        <f>IF(N118="zákl. přenesená",J118,0)</f>
        <v>0</v>
      </c>
      <c r="BH118" s="150">
        <f>IF(N118="sníž. přenesená",J118,0)</f>
        <v>0</v>
      </c>
      <c r="BI118" s="150">
        <f>IF(N118="nulová",J118,0)</f>
        <v>0</v>
      </c>
      <c r="BJ118" s="17" t="s">
        <v>135</v>
      </c>
      <c r="BK118" s="150">
        <f>ROUND(I118*H118,2)</f>
        <v>0</v>
      </c>
      <c r="BL118" s="17" t="s">
        <v>134</v>
      </c>
      <c r="BM118" s="149" t="s">
        <v>186</v>
      </c>
    </row>
    <row r="119" spans="1:65" s="2" customFormat="1" ht="19.9" customHeight="1">
      <c r="A119" s="32"/>
      <c r="B119" s="137"/>
      <c r="C119" s="138" t="s">
        <v>187</v>
      </c>
      <c r="D119" s="138" t="s">
        <v>129</v>
      </c>
      <c r="E119" s="139" t="s">
        <v>188</v>
      </c>
      <c r="F119" s="140" t="s">
        <v>189</v>
      </c>
      <c r="G119" s="141" t="s">
        <v>185</v>
      </c>
      <c r="H119" s="142">
        <v>120</v>
      </c>
      <c r="I119" s="143"/>
      <c r="J119" s="144">
        <f>ROUND(I119*H119,2)</f>
        <v>0</v>
      </c>
      <c r="K119" s="140" t="s">
        <v>133</v>
      </c>
      <c r="L119" s="33"/>
      <c r="M119" s="145" t="s">
        <v>3</v>
      </c>
      <c r="N119" s="146" t="s">
        <v>43</v>
      </c>
      <c r="O119" s="53"/>
      <c r="P119" s="147">
        <f>O119*H119</f>
        <v>0</v>
      </c>
      <c r="Q119" s="147">
        <v>0</v>
      </c>
      <c r="R119" s="147">
        <f>Q119*H119</f>
        <v>0</v>
      </c>
      <c r="S119" s="147">
        <v>0</v>
      </c>
      <c r="T119" s="148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49" t="s">
        <v>134</v>
      </c>
      <c r="AT119" s="149" t="s">
        <v>129</v>
      </c>
      <c r="AU119" s="149" t="s">
        <v>135</v>
      </c>
      <c r="AY119" s="17" t="s">
        <v>126</v>
      </c>
      <c r="BE119" s="150">
        <f>IF(N119="základní",J119,0)</f>
        <v>0</v>
      </c>
      <c r="BF119" s="150">
        <f>IF(N119="snížená",J119,0)</f>
        <v>0</v>
      </c>
      <c r="BG119" s="150">
        <f>IF(N119="zákl. přenesená",J119,0)</f>
        <v>0</v>
      </c>
      <c r="BH119" s="150">
        <f>IF(N119="sníž. přenesená",J119,0)</f>
        <v>0</v>
      </c>
      <c r="BI119" s="150">
        <f>IF(N119="nulová",J119,0)</f>
        <v>0</v>
      </c>
      <c r="BJ119" s="17" t="s">
        <v>135</v>
      </c>
      <c r="BK119" s="150">
        <f>ROUND(I119*H119,2)</f>
        <v>0</v>
      </c>
      <c r="BL119" s="17" t="s">
        <v>134</v>
      </c>
      <c r="BM119" s="149" t="s">
        <v>190</v>
      </c>
    </row>
    <row r="120" spans="2:51" s="13" customFormat="1" ht="12">
      <c r="B120" s="151"/>
      <c r="D120" s="152" t="s">
        <v>137</v>
      </c>
      <c r="F120" s="154" t="s">
        <v>191</v>
      </c>
      <c r="H120" s="155">
        <v>120</v>
      </c>
      <c r="I120" s="156"/>
      <c r="L120" s="151"/>
      <c r="M120" s="157"/>
      <c r="N120" s="158"/>
      <c r="O120" s="158"/>
      <c r="P120" s="158"/>
      <c r="Q120" s="158"/>
      <c r="R120" s="158"/>
      <c r="S120" s="158"/>
      <c r="T120" s="159"/>
      <c r="AT120" s="153" t="s">
        <v>137</v>
      </c>
      <c r="AU120" s="153" t="s">
        <v>135</v>
      </c>
      <c r="AV120" s="13" t="s">
        <v>135</v>
      </c>
      <c r="AW120" s="13" t="s">
        <v>4</v>
      </c>
      <c r="AX120" s="13" t="s">
        <v>79</v>
      </c>
      <c r="AY120" s="153" t="s">
        <v>126</v>
      </c>
    </row>
    <row r="121" spans="1:65" s="2" customFormat="1" ht="14.45" customHeight="1">
      <c r="A121" s="32"/>
      <c r="B121" s="137"/>
      <c r="C121" s="138" t="s">
        <v>192</v>
      </c>
      <c r="D121" s="138" t="s">
        <v>129</v>
      </c>
      <c r="E121" s="139" t="s">
        <v>193</v>
      </c>
      <c r="F121" s="140" t="s">
        <v>194</v>
      </c>
      <c r="G121" s="141" t="s">
        <v>132</v>
      </c>
      <c r="H121" s="142">
        <v>11.07</v>
      </c>
      <c r="I121" s="143"/>
      <c r="J121" s="144">
        <f>ROUND(I121*H121,2)</f>
        <v>0</v>
      </c>
      <c r="K121" s="140" t="s">
        <v>133</v>
      </c>
      <c r="L121" s="33"/>
      <c r="M121" s="145" t="s">
        <v>3</v>
      </c>
      <c r="N121" s="146" t="s">
        <v>43</v>
      </c>
      <c r="O121" s="53"/>
      <c r="P121" s="147">
        <f>O121*H121</f>
        <v>0</v>
      </c>
      <c r="Q121" s="147">
        <v>0</v>
      </c>
      <c r="R121" s="147">
        <f>Q121*H121</f>
        <v>0</v>
      </c>
      <c r="S121" s="147">
        <v>0.168</v>
      </c>
      <c r="T121" s="148">
        <f>S121*H121</f>
        <v>1.85976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49" t="s">
        <v>134</v>
      </c>
      <c r="AT121" s="149" t="s">
        <v>129</v>
      </c>
      <c r="AU121" s="149" t="s">
        <v>135</v>
      </c>
      <c r="AY121" s="17" t="s">
        <v>126</v>
      </c>
      <c r="BE121" s="150">
        <f>IF(N121="základní",J121,0)</f>
        <v>0</v>
      </c>
      <c r="BF121" s="150">
        <f>IF(N121="snížená",J121,0)</f>
        <v>0</v>
      </c>
      <c r="BG121" s="150">
        <f>IF(N121="zákl. přenesená",J121,0)</f>
        <v>0</v>
      </c>
      <c r="BH121" s="150">
        <f>IF(N121="sníž. přenesená",J121,0)</f>
        <v>0</v>
      </c>
      <c r="BI121" s="150">
        <f>IF(N121="nulová",J121,0)</f>
        <v>0</v>
      </c>
      <c r="BJ121" s="17" t="s">
        <v>135</v>
      </c>
      <c r="BK121" s="150">
        <f>ROUND(I121*H121,2)</f>
        <v>0</v>
      </c>
      <c r="BL121" s="17" t="s">
        <v>134</v>
      </c>
      <c r="BM121" s="149" t="s">
        <v>195</v>
      </c>
    </row>
    <row r="122" spans="2:51" s="13" customFormat="1" ht="12">
      <c r="B122" s="151"/>
      <c r="D122" s="152" t="s">
        <v>137</v>
      </c>
      <c r="E122" s="153" t="s">
        <v>3</v>
      </c>
      <c r="F122" s="154" t="s">
        <v>196</v>
      </c>
      <c r="H122" s="155">
        <v>11.07</v>
      </c>
      <c r="I122" s="156"/>
      <c r="L122" s="151"/>
      <c r="M122" s="157"/>
      <c r="N122" s="158"/>
      <c r="O122" s="158"/>
      <c r="P122" s="158"/>
      <c r="Q122" s="158"/>
      <c r="R122" s="158"/>
      <c r="S122" s="158"/>
      <c r="T122" s="159"/>
      <c r="AT122" s="153" t="s">
        <v>137</v>
      </c>
      <c r="AU122" s="153" t="s">
        <v>135</v>
      </c>
      <c r="AV122" s="13" t="s">
        <v>135</v>
      </c>
      <c r="AW122" s="13" t="s">
        <v>33</v>
      </c>
      <c r="AX122" s="13" t="s">
        <v>79</v>
      </c>
      <c r="AY122" s="153" t="s">
        <v>126</v>
      </c>
    </row>
    <row r="123" spans="1:65" s="2" customFormat="1" ht="14.45" customHeight="1">
      <c r="A123" s="32"/>
      <c r="B123" s="137"/>
      <c r="C123" s="138" t="s">
        <v>197</v>
      </c>
      <c r="D123" s="138" t="s">
        <v>129</v>
      </c>
      <c r="E123" s="139" t="s">
        <v>198</v>
      </c>
      <c r="F123" s="140" t="s">
        <v>199</v>
      </c>
      <c r="G123" s="141" t="s">
        <v>200</v>
      </c>
      <c r="H123" s="142">
        <v>0.295</v>
      </c>
      <c r="I123" s="143"/>
      <c r="J123" s="144">
        <f>ROUND(I123*H123,2)</f>
        <v>0</v>
      </c>
      <c r="K123" s="140" t="s">
        <v>133</v>
      </c>
      <c r="L123" s="33"/>
      <c r="M123" s="145" t="s">
        <v>3</v>
      </c>
      <c r="N123" s="146" t="s">
        <v>43</v>
      </c>
      <c r="O123" s="53"/>
      <c r="P123" s="147">
        <f>O123*H123</f>
        <v>0</v>
      </c>
      <c r="Q123" s="147">
        <v>0</v>
      </c>
      <c r="R123" s="147">
        <f>Q123*H123</f>
        <v>0</v>
      </c>
      <c r="S123" s="147">
        <v>2.4</v>
      </c>
      <c r="T123" s="148">
        <f>S123*H123</f>
        <v>0.708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49" t="s">
        <v>134</v>
      </c>
      <c r="AT123" s="149" t="s">
        <v>129</v>
      </c>
      <c r="AU123" s="149" t="s">
        <v>135</v>
      </c>
      <c r="AY123" s="17" t="s">
        <v>126</v>
      </c>
      <c r="BE123" s="150">
        <f>IF(N123="základní",J123,0)</f>
        <v>0</v>
      </c>
      <c r="BF123" s="150">
        <f>IF(N123="snížená",J123,0)</f>
        <v>0</v>
      </c>
      <c r="BG123" s="150">
        <f>IF(N123="zákl. přenesená",J123,0)</f>
        <v>0</v>
      </c>
      <c r="BH123" s="150">
        <f>IF(N123="sníž. přenesená",J123,0)</f>
        <v>0</v>
      </c>
      <c r="BI123" s="150">
        <f>IF(N123="nulová",J123,0)</f>
        <v>0</v>
      </c>
      <c r="BJ123" s="17" t="s">
        <v>135</v>
      </c>
      <c r="BK123" s="150">
        <f>ROUND(I123*H123,2)</f>
        <v>0</v>
      </c>
      <c r="BL123" s="17" t="s">
        <v>134</v>
      </c>
      <c r="BM123" s="149" t="s">
        <v>201</v>
      </c>
    </row>
    <row r="124" spans="1:47" s="2" customFormat="1" ht="19.5">
      <c r="A124" s="32"/>
      <c r="B124" s="33"/>
      <c r="C124" s="32"/>
      <c r="D124" s="152" t="s">
        <v>202</v>
      </c>
      <c r="E124" s="32"/>
      <c r="F124" s="168" t="s">
        <v>203</v>
      </c>
      <c r="G124" s="32"/>
      <c r="H124" s="32"/>
      <c r="I124" s="169"/>
      <c r="J124" s="32"/>
      <c r="K124" s="32"/>
      <c r="L124" s="33"/>
      <c r="M124" s="170"/>
      <c r="N124" s="171"/>
      <c r="O124" s="53"/>
      <c r="P124" s="53"/>
      <c r="Q124" s="53"/>
      <c r="R124" s="53"/>
      <c r="S124" s="53"/>
      <c r="T124" s="54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202</v>
      </c>
      <c r="AU124" s="17" t="s">
        <v>135</v>
      </c>
    </row>
    <row r="125" spans="2:51" s="13" customFormat="1" ht="12">
      <c r="B125" s="151"/>
      <c r="D125" s="152" t="s">
        <v>137</v>
      </c>
      <c r="E125" s="153" t="s">
        <v>3</v>
      </c>
      <c r="F125" s="154" t="s">
        <v>204</v>
      </c>
      <c r="H125" s="155">
        <v>0.295</v>
      </c>
      <c r="I125" s="156"/>
      <c r="L125" s="151"/>
      <c r="M125" s="157"/>
      <c r="N125" s="158"/>
      <c r="O125" s="158"/>
      <c r="P125" s="158"/>
      <c r="Q125" s="158"/>
      <c r="R125" s="158"/>
      <c r="S125" s="158"/>
      <c r="T125" s="159"/>
      <c r="AT125" s="153" t="s">
        <v>137</v>
      </c>
      <c r="AU125" s="153" t="s">
        <v>135</v>
      </c>
      <c r="AV125" s="13" t="s">
        <v>135</v>
      </c>
      <c r="AW125" s="13" t="s">
        <v>33</v>
      </c>
      <c r="AX125" s="13" t="s">
        <v>79</v>
      </c>
      <c r="AY125" s="153" t="s">
        <v>126</v>
      </c>
    </row>
    <row r="126" spans="1:65" s="2" customFormat="1" ht="14.45" customHeight="1">
      <c r="A126" s="32"/>
      <c r="B126" s="137"/>
      <c r="C126" s="138" t="s">
        <v>9</v>
      </c>
      <c r="D126" s="138" t="s">
        <v>129</v>
      </c>
      <c r="E126" s="139" t="s">
        <v>205</v>
      </c>
      <c r="F126" s="140" t="s">
        <v>206</v>
      </c>
      <c r="G126" s="141" t="s">
        <v>200</v>
      </c>
      <c r="H126" s="142">
        <v>3.24</v>
      </c>
      <c r="I126" s="143"/>
      <c r="J126" s="144">
        <f>ROUND(I126*H126,2)</f>
        <v>0</v>
      </c>
      <c r="K126" s="140" t="s">
        <v>133</v>
      </c>
      <c r="L126" s="33"/>
      <c r="M126" s="145" t="s">
        <v>3</v>
      </c>
      <c r="N126" s="146" t="s">
        <v>43</v>
      </c>
      <c r="O126" s="53"/>
      <c r="P126" s="147">
        <f>O126*H126</f>
        <v>0</v>
      </c>
      <c r="Q126" s="147">
        <v>0</v>
      </c>
      <c r="R126" s="147">
        <f>Q126*H126</f>
        <v>0</v>
      </c>
      <c r="S126" s="147">
        <v>2.2</v>
      </c>
      <c r="T126" s="148">
        <f>S126*H126</f>
        <v>7.128000000000001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49" t="s">
        <v>134</v>
      </c>
      <c r="AT126" s="149" t="s">
        <v>129</v>
      </c>
      <c r="AU126" s="149" t="s">
        <v>135</v>
      </c>
      <c r="AY126" s="17" t="s">
        <v>126</v>
      </c>
      <c r="BE126" s="150">
        <f>IF(N126="základní",J126,0)</f>
        <v>0</v>
      </c>
      <c r="BF126" s="150">
        <f>IF(N126="snížená",J126,0)</f>
        <v>0</v>
      </c>
      <c r="BG126" s="150">
        <f>IF(N126="zákl. přenesená",J126,0)</f>
        <v>0</v>
      </c>
      <c r="BH126" s="150">
        <f>IF(N126="sníž. přenesená",J126,0)</f>
        <v>0</v>
      </c>
      <c r="BI126" s="150">
        <f>IF(N126="nulová",J126,0)</f>
        <v>0</v>
      </c>
      <c r="BJ126" s="17" t="s">
        <v>135</v>
      </c>
      <c r="BK126" s="150">
        <f>ROUND(I126*H126,2)</f>
        <v>0</v>
      </c>
      <c r="BL126" s="17" t="s">
        <v>134</v>
      </c>
      <c r="BM126" s="149" t="s">
        <v>207</v>
      </c>
    </row>
    <row r="127" spans="2:51" s="13" customFormat="1" ht="12">
      <c r="B127" s="151"/>
      <c r="D127" s="152" t="s">
        <v>137</v>
      </c>
      <c r="E127" s="153" t="s">
        <v>3</v>
      </c>
      <c r="F127" s="154" t="s">
        <v>208</v>
      </c>
      <c r="H127" s="155">
        <v>3.24</v>
      </c>
      <c r="I127" s="156"/>
      <c r="L127" s="151"/>
      <c r="M127" s="157"/>
      <c r="N127" s="158"/>
      <c r="O127" s="158"/>
      <c r="P127" s="158"/>
      <c r="Q127" s="158"/>
      <c r="R127" s="158"/>
      <c r="S127" s="158"/>
      <c r="T127" s="159"/>
      <c r="AT127" s="153" t="s">
        <v>137</v>
      </c>
      <c r="AU127" s="153" t="s">
        <v>135</v>
      </c>
      <c r="AV127" s="13" t="s">
        <v>135</v>
      </c>
      <c r="AW127" s="13" t="s">
        <v>33</v>
      </c>
      <c r="AX127" s="13" t="s">
        <v>79</v>
      </c>
      <c r="AY127" s="153" t="s">
        <v>126</v>
      </c>
    </row>
    <row r="128" spans="1:65" s="2" customFormat="1" ht="24">
      <c r="A128" s="32"/>
      <c r="B128" s="137"/>
      <c r="C128" s="138" t="s">
        <v>209</v>
      </c>
      <c r="D128" s="138" t="s">
        <v>129</v>
      </c>
      <c r="E128" s="139" t="s">
        <v>210</v>
      </c>
      <c r="F128" s="140" t="s">
        <v>211</v>
      </c>
      <c r="G128" s="141" t="s">
        <v>132</v>
      </c>
      <c r="H128" s="142">
        <v>6.4</v>
      </c>
      <c r="I128" s="143"/>
      <c r="J128" s="144">
        <f>ROUND(I128*H128,2)</f>
        <v>0</v>
      </c>
      <c r="K128" s="140" t="s">
        <v>133</v>
      </c>
      <c r="L128" s="33"/>
      <c r="M128" s="145" t="s">
        <v>3</v>
      </c>
      <c r="N128" s="146" t="s">
        <v>43</v>
      </c>
      <c r="O128" s="53"/>
      <c r="P128" s="147">
        <f>O128*H128</f>
        <v>0</v>
      </c>
      <c r="Q128" s="147">
        <v>0</v>
      </c>
      <c r="R128" s="147">
        <f>Q128*H128</f>
        <v>0</v>
      </c>
      <c r="S128" s="147">
        <v>0.076</v>
      </c>
      <c r="T128" s="148">
        <f>S128*H128</f>
        <v>0.4864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49" t="s">
        <v>134</v>
      </c>
      <c r="AT128" s="149" t="s">
        <v>129</v>
      </c>
      <c r="AU128" s="149" t="s">
        <v>135</v>
      </c>
      <c r="AY128" s="17" t="s">
        <v>126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7" t="s">
        <v>135</v>
      </c>
      <c r="BK128" s="150">
        <f>ROUND(I128*H128,2)</f>
        <v>0</v>
      </c>
      <c r="BL128" s="17" t="s">
        <v>134</v>
      </c>
      <c r="BM128" s="149" t="s">
        <v>212</v>
      </c>
    </row>
    <row r="129" spans="2:51" s="13" customFormat="1" ht="12">
      <c r="B129" s="151"/>
      <c r="D129" s="152" t="s">
        <v>137</v>
      </c>
      <c r="E129" s="153" t="s">
        <v>3</v>
      </c>
      <c r="F129" s="154" t="s">
        <v>213</v>
      </c>
      <c r="H129" s="155">
        <v>6.4</v>
      </c>
      <c r="I129" s="156"/>
      <c r="L129" s="151"/>
      <c r="M129" s="157"/>
      <c r="N129" s="158"/>
      <c r="O129" s="158"/>
      <c r="P129" s="158"/>
      <c r="Q129" s="158"/>
      <c r="R129" s="158"/>
      <c r="S129" s="158"/>
      <c r="T129" s="159"/>
      <c r="AT129" s="153" t="s">
        <v>137</v>
      </c>
      <c r="AU129" s="153" t="s">
        <v>135</v>
      </c>
      <c r="AV129" s="13" t="s">
        <v>135</v>
      </c>
      <c r="AW129" s="13" t="s">
        <v>33</v>
      </c>
      <c r="AX129" s="13" t="s">
        <v>79</v>
      </c>
      <c r="AY129" s="153" t="s">
        <v>126</v>
      </c>
    </row>
    <row r="130" spans="1:65" s="2" customFormat="1" ht="19.9" customHeight="1">
      <c r="A130" s="32"/>
      <c r="B130" s="137"/>
      <c r="C130" s="138" t="s">
        <v>214</v>
      </c>
      <c r="D130" s="138" t="s">
        <v>129</v>
      </c>
      <c r="E130" s="139" t="s">
        <v>215</v>
      </c>
      <c r="F130" s="140" t="s">
        <v>216</v>
      </c>
      <c r="G130" s="141" t="s">
        <v>170</v>
      </c>
      <c r="H130" s="142">
        <v>8.6</v>
      </c>
      <c r="I130" s="143"/>
      <c r="J130" s="144">
        <f>ROUND(I130*H130,2)</f>
        <v>0</v>
      </c>
      <c r="K130" s="140" t="s">
        <v>133</v>
      </c>
      <c r="L130" s="33"/>
      <c r="M130" s="145" t="s">
        <v>3</v>
      </c>
      <c r="N130" s="146" t="s">
        <v>43</v>
      </c>
      <c r="O130" s="53"/>
      <c r="P130" s="147">
        <f>O130*H130</f>
        <v>0</v>
      </c>
      <c r="Q130" s="147">
        <v>8E-05</v>
      </c>
      <c r="R130" s="147">
        <f>Q130*H130</f>
        <v>0.000688</v>
      </c>
      <c r="S130" s="147">
        <v>0</v>
      </c>
      <c r="T130" s="148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49" t="s">
        <v>134</v>
      </c>
      <c r="AT130" s="149" t="s">
        <v>129</v>
      </c>
      <c r="AU130" s="149" t="s">
        <v>135</v>
      </c>
      <c r="AY130" s="17" t="s">
        <v>126</v>
      </c>
      <c r="BE130" s="150">
        <f>IF(N130="základní",J130,0)</f>
        <v>0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7" t="s">
        <v>135</v>
      </c>
      <c r="BK130" s="150">
        <f>ROUND(I130*H130,2)</f>
        <v>0</v>
      </c>
      <c r="BL130" s="17" t="s">
        <v>134</v>
      </c>
      <c r="BM130" s="149" t="s">
        <v>217</v>
      </c>
    </row>
    <row r="131" spans="2:51" s="13" customFormat="1" ht="12">
      <c r="B131" s="151"/>
      <c r="D131" s="152" t="s">
        <v>137</v>
      </c>
      <c r="E131" s="153" t="s">
        <v>3</v>
      </c>
      <c r="F131" s="154" t="s">
        <v>218</v>
      </c>
      <c r="H131" s="155">
        <v>8.6</v>
      </c>
      <c r="I131" s="156"/>
      <c r="L131" s="151"/>
      <c r="M131" s="157"/>
      <c r="N131" s="158"/>
      <c r="O131" s="158"/>
      <c r="P131" s="158"/>
      <c r="Q131" s="158"/>
      <c r="R131" s="158"/>
      <c r="S131" s="158"/>
      <c r="T131" s="159"/>
      <c r="AT131" s="153" t="s">
        <v>137</v>
      </c>
      <c r="AU131" s="153" t="s">
        <v>135</v>
      </c>
      <c r="AV131" s="13" t="s">
        <v>135</v>
      </c>
      <c r="AW131" s="13" t="s">
        <v>33</v>
      </c>
      <c r="AX131" s="13" t="s">
        <v>79</v>
      </c>
      <c r="AY131" s="153" t="s">
        <v>126</v>
      </c>
    </row>
    <row r="132" spans="1:65" s="2" customFormat="1" ht="14.45" customHeight="1">
      <c r="A132" s="32"/>
      <c r="B132" s="137"/>
      <c r="C132" s="138" t="s">
        <v>219</v>
      </c>
      <c r="D132" s="138" t="s">
        <v>129</v>
      </c>
      <c r="E132" s="139" t="s">
        <v>220</v>
      </c>
      <c r="F132" s="140" t="s">
        <v>221</v>
      </c>
      <c r="G132" s="141" t="s">
        <v>170</v>
      </c>
      <c r="H132" s="142">
        <v>3.8</v>
      </c>
      <c r="I132" s="143"/>
      <c r="J132" s="144">
        <f>ROUND(I132*H132,2)</f>
        <v>0</v>
      </c>
      <c r="K132" s="140" t="s">
        <v>133</v>
      </c>
      <c r="L132" s="33"/>
      <c r="M132" s="145" t="s">
        <v>3</v>
      </c>
      <c r="N132" s="146" t="s">
        <v>43</v>
      </c>
      <c r="O132" s="53"/>
      <c r="P132" s="147">
        <f>O132*H132</f>
        <v>0</v>
      </c>
      <c r="Q132" s="147">
        <v>2E-05</v>
      </c>
      <c r="R132" s="147">
        <f>Q132*H132</f>
        <v>7.6E-05</v>
      </c>
      <c r="S132" s="147">
        <v>0.002</v>
      </c>
      <c r="T132" s="148">
        <f>S132*H132</f>
        <v>0.0076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49" t="s">
        <v>134</v>
      </c>
      <c r="AT132" s="149" t="s">
        <v>129</v>
      </c>
      <c r="AU132" s="149" t="s">
        <v>135</v>
      </c>
      <c r="AY132" s="17" t="s">
        <v>126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135</v>
      </c>
      <c r="BK132" s="150">
        <f>ROUND(I132*H132,2)</f>
        <v>0</v>
      </c>
      <c r="BL132" s="17" t="s">
        <v>134</v>
      </c>
      <c r="BM132" s="149" t="s">
        <v>222</v>
      </c>
    </row>
    <row r="133" spans="1:65" s="2" customFormat="1" ht="14.45" customHeight="1">
      <c r="A133" s="32"/>
      <c r="B133" s="137"/>
      <c r="C133" s="138" t="s">
        <v>223</v>
      </c>
      <c r="D133" s="138" t="s">
        <v>129</v>
      </c>
      <c r="E133" s="139" t="s">
        <v>224</v>
      </c>
      <c r="F133" s="140" t="s">
        <v>225</v>
      </c>
      <c r="G133" s="141" t="s">
        <v>132</v>
      </c>
      <c r="H133" s="142">
        <v>92.12</v>
      </c>
      <c r="I133" s="143"/>
      <c r="J133" s="144">
        <f>ROUND(I133*H133,2)</f>
        <v>0</v>
      </c>
      <c r="K133" s="140" t="s">
        <v>133</v>
      </c>
      <c r="L133" s="33"/>
      <c r="M133" s="145" t="s">
        <v>3</v>
      </c>
      <c r="N133" s="146" t="s">
        <v>43</v>
      </c>
      <c r="O133" s="53"/>
      <c r="P133" s="147">
        <f>O133*H133</f>
        <v>0</v>
      </c>
      <c r="Q133" s="147">
        <v>0</v>
      </c>
      <c r="R133" s="147">
        <f>Q133*H133</f>
        <v>0</v>
      </c>
      <c r="S133" s="147">
        <v>0.00026</v>
      </c>
      <c r="T133" s="148">
        <f>S133*H133</f>
        <v>0.0239512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49" t="s">
        <v>134</v>
      </c>
      <c r="AT133" s="149" t="s">
        <v>129</v>
      </c>
      <c r="AU133" s="149" t="s">
        <v>135</v>
      </c>
      <c r="AY133" s="17" t="s">
        <v>126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135</v>
      </c>
      <c r="BK133" s="150">
        <f>ROUND(I133*H133,2)</f>
        <v>0</v>
      </c>
      <c r="BL133" s="17" t="s">
        <v>134</v>
      </c>
      <c r="BM133" s="149" t="s">
        <v>226</v>
      </c>
    </row>
    <row r="134" spans="1:65" s="2" customFormat="1" ht="14.45" customHeight="1">
      <c r="A134" s="32"/>
      <c r="B134" s="137"/>
      <c r="C134" s="138" t="s">
        <v>227</v>
      </c>
      <c r="D134" s="138" t="s">
        <v>129</v>
      </c>
      <c r="E134" s="139" t="s">
        <v>228</v>
      </c>
      <c r="F134" s="140" t="s">
        <v>229</v>
      </c>
      <c r="G134" s="141" t="s">
        <v>170</v>
      </c>
      <c r="H134" s="142">
        <v>3.8</v>
      </c>
      <c r="I134" s="143"/>
      <c r="J134" s="144">
        <f>ROUND(I134*H134,2)</f>
        <v>0</v>
      </c>
      <c r="K134" s="140" t="s">
        <v>133</v>
      </c>
      <c r="L134" s="33"/>
      <c r="M134" s="145" t="s">
        <v>3</v>
      </c>
      <c r="N134" s="146" t="s">
        <v>43</v>
      </c>
      <c r="O134" s="53"/>
      <c r="P134" s="147">
        <f>O134*H134</f>
        <v>0</v>
      </c>
      <c r="Q134" s="147">
        <v>0.00043</v>
      </c>
      <c r="R134" s="147">
        <f>Q134*H134</f>
        <v>0.0016339999999999998</v>
      </c>
      <c r="S134" s="147">
        <v>0</v>
      </c>
      <c r="T134" s="148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49" t="s">
        <v>134</v>
      </c>
      <c r="AT134" s="149" t="s">
        <v>129</v>
      </c>
      <c r="AU134" s="149" t="s">
        <v>135</v>
      </c>
      <c r="AY134" s="17" t="s">
        <v>126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135</v>
      </c>
      <c r="BK134" s="150">
        <f>ROUND(I134*H134,2)</f>
        <v>0</v>
      </c>
      <c r="BL134" s="17" t="s">
        <v>134</v>
      </c>
      <c r="BM134" s="149" t="s">
        <v>230</v>
      </c>
    </row>
    <row r="135" spans="1:47" s="2" customFormat="1" ht="19.5">
      <c r="A135" s="32"/>
      <c r="B135" s="33"/>
      <c r="C135" s="32"/>
      <c r="D135" s="152" t="s">
        <v>202</v>
      </c>
      <c r="E135" s="32"/>
      <c r="F135" s="168" t="s">
        <v>231</v>
      </c>
      <c r="G135" s="32"/>
      <c r="H135" s="32"/>
      <c r="I135" s="169"/>
      <c r="J135" s="32"/>
      <c r="K135" s="32"/>
      <c r="L135" s="33"/>
      <c r="M135" s="170"/>
      <c r="N135" s="171"/>
      <c r="O135" s="53"/>
      <c r="P135" s="53"/>
      <c r="Q135" s="53"/>
      <c r="R135" s="53"/>
      <c r="S135" s="53"/>
      <c r="T135" s="54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202</v>
      </c>
      <c r="AU135" s="17" t="s">
        <v>135</v>
      </c>
    </row>
    <row r="136" spans="1:65" s="2" customFormat="1" ht="14.45" customHeight="1">
      <c r="A136" s="32"/>
      <c r="B136" s="137"/>
      <c r="C136" s="172" t="s">
        <v>8</v>
      </c>
      <c r="D136" s="172" t="s">
        <v>232</v>
      </c>
      <c r="E136" s="173" t="s">
        <v>233</v>
      </c>
      <c r="F136" s="174" t="s">
        <v>234</v>
      </c>
      <c r="G136" s="175" t="s">
        <v>235</v>
      </c>
      <c r="H136" s="176">
        <v>0.004</v>
      </c>
      <c r="I136" s="177"/>
      <c r="J136" s="178">
        <f>ROUND(I136*H136,2)</f>
        <v>0</v>
      </c>
      <c r="K136" s="174" t="s">
        <v>133</v>
      </c>
      <c r="L136" s="179"/>
      <c r="M136" s="180" t="s">
        <v>3</v>
      </c>
      <c r="N136" s="181" t="s">
        <v>43</v>
      </c>
      <c r="O136" s="53"/>
      <c r="P136" s="147">
        <f>O136*H136</f>
        <v>0</v>
      </c>
      <c r="Q136" s="147">
        <v>1</v>
      </c>
      <c r="R136" s="147">
        <f>Q136*H136</f>
        <v>0.004</v>
      </c>
      <c r="S136" s="147">
        <v>0</v>
      </c>
      <c r="T136" s="148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49" t="s">
        <v>167</v>
      </c>
      <c r="AT136" s="149" t="s">
        <v>232</v>
      </c>
      <c r="AU136" s="149" t="s">
        <v>135</v>
      </c>
      <c r="AY136" s="17" t="s">
        <v>126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135</v>
      </c>
      <c r="BK136" s="150">
        <f>ROUND(I136*H136,2)</f>
        <v>0</v>
      </c>
      <c r="BL136" s="17" t="s">
        <v>134</v>
      </c>
      <c r="BM136" s="149" t="s">
        <v>236</v>
      </c>
    </row>
    <row r="137" spans="2:51" s="13" customFormat="1" ht="12">
      <c r="B137" s="151"/>
      <c r="D137" s="152" t="s">
        <v>137</v>
      </c>
      <c r="F137" s="154" t="s">
        <v>237</v>
      </c>
      <c r="H137" s="155">
        <v>0.004</v>
      </c>
      <c r="I137" s="156"/>
      <c r="L137" s="151"/>
      <c r="M137" s="157"/>
      <c r="N137" s="158"/>
      <c r="O137" s="158"/>
      <c r="P137" s="158"/>
      <c r="Q137" s="158"/>
      <c r="R137" s="158"/>
      <c r="S137" s="158"/>
      <c r="T137" s="159"/>
      <c r="AT137" s="153" t="s">
        <v>137</v>
      </c>
      <c r="AU137" s="153" t="s">
        <v>135</v>
      </c>
      <c r="AV137" s="13" t="s">
        <v>135</v>
      </c>
      <c r="AW137" s="13" t="s">
        <v>4</v>
      </c>
      <c r="AX137" s="13" t="s">
        <v>79</v>
      </c>
      <c r="AY137" s="153" t="s">
        <v>126</v>
      </c>
    </row>
    <row r="138" spans="2:63" s="12" customFormat="1" ht="22.9" customHeight="1">
      <c r="B138" s="124"/>
      <c r="D138" s="125" t="s">
        <v>70</v>
      </c>
      <c r="E138" s="135" t="s">
        <v>238</v>
      </c>
      <c r="F138" s="135" t="s">
        <v>239</v>
      </c>
      <c r="I138" s="127"/>
      <c r="J138" s="136">
        <f>BK138</f>
        <v>0</v>
      </c>
      <c r="L138" s="124"/>
      <c r="M138" s="129"/>
      <c r="N138" s="130"/>
      <c r="O138" s="130"/>
      <c r="P138" s="131">
        <f>SUM(P139:P142)</f>
        <v>0</v>
      </c>
      <c r="Q138" s="130"/>
      <c r="R138" s="131">
        <f>SUM(R139:R142)</f>
        <v>0</v>
      </c>
      <c r="S138" s="130"/>
      <c r="T138" s="132">
        <f>SUM(T139:T142)</f>
        <v>0</v>
      </c>
      <c r="AR138" s="125" t="s">
        <v>79</v>
      </c>
      <c r="AT138" s="133" t="s">
        <v>70</v>
      </c>
      <c r="AU138" s="133" t="s">
        <v>79</v>
      </c>
      <c r="AY138" s="125" t="s">
        <v>126</v>
      </c>
      <c r="BK138" s="134">
        <f>SUM(BK139:BK142)</f>
        <v>0</v>
      </c>
    </row>
    <row r="139" spans="1:65" s="2" customFormat="1" ht="24">
      <c r="A139" s="32"/>
      <c r="B139" s="137"/>
      <c r="C139" s="138" t="s">
        <v>240</v>
      </c>
      <c r="D139" s="138" t="s">
        <v>129</v>
      </c>
      <c r="E139" s="139" t="s">
        <v>241</v>
      </c>
      <c r="F139" s="140" t="s">
        <v>242</v>
      </c>
      <c r="G139" s="141" t="s">
        <v>235</v>
      </c>
      <c r="H139" s="142">
        <v>12.288</v>
      </c>
      <c r="I139" s="143"/>
      <c r="J139" s="144">
        <f>ROUND(I139*H139,2)</f>
        <v>0</v>
      </c>
      <c r="K139" s="140" t="s">
        <v>133</v>
      </c>
      <c r="L139" s="33"/>
      <c r="M139" s="145" t="s">
        <v>3</v>
      </c>
      <c r="N139" s="146" t="s">
        <v>43</v>
      </c>
      <c r="O139" s="53"/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49" t="s">
        <v>134</v>
      </c>
      <c r="AT139" s="149" t="s">
        <v>129</v>
      </c>
      <c r="AU139" s="149" t="s">
        <v>135</v>
      </c>
      <c r="AY139" s="17" t="s">
        <v>126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135</v>
      </c>
      <c r="BK139" s="150">
        <f>ROUND(I139*H139,2)</f>
        <v>0</v>
      </c>
      <c r="BL139" s="17" t="s">
        <v>134</v>
      </c>
      <c r="BM139" s="149" t="s">
        <v>243</v>
      </c>
    </row>
    <row r="140" spans="1:65" s="2" customFormat="1" ht="19.9" customHeight="1">
      <c r="A140" s="32"/>
      <c r="B140" s="137"/>
      <c r="C140" s="138" t="s">
        <v>244</v>
      </c>
      <c r="D140" s="138" t="s">
        <v>129</v>
      </c>
      <c r="E140" s="139" t="s">
        <v>245</v>
      </c>
      <c r="F140" s="140" t="s">
        <v>246</v>
      </c>
      <c r="G140" s="141" t="s">
        <v>235</v>
      </c>
      <c r="H140" s="142">
        <v>12.288</v>
      </c>
      <c r="I140" s="143"/>
      <c r="J140" s="144">
        <f>ROUND(I140*H140,2)</f>
        <v>0</v>
      </c>
      <c r="K140" s="140" t="s">
        <v>133</v>
      </c>
      <c r="L140" s="33"/>
      <c r="M140" s="145" t="s">
        <v>3</v>
      </c>
      <c r="N140" s="146" t="s">
        <v>43</v>
      </c>
      <c r="O140" s="53"/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49" t="s">
        <v>134</v>
      </c>
      <c r="AT140" s="149" t="s">
        <v>129</v>
      </c>
      <c r="AU140" s="149" t="s">
        <v>135</v>
      </c>
      <c r="AY140" s="17" t="s">
        <v>126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135</v>
      </c>
      <c r="BK140" s="150">
        <f>ROUND(I140*H140,2)</f>
        <v>0</v>
      </c>
      <c r="BL140" s="17" t="s">
        <v>134</v>
      </c>
      <c r="BM140" s="149" t="s">
        <v>247</v>
      </c>
    </row>
    <row r="141" spans="1:65" s="2" customFormat="1" ht="24">
      <c r="A141" s="32"/>
      <c r="B141" s="137"/>
      <c r="C141" s="138" t="s">
        <v>248</v>
      </c>
      <c r="D141" s="138" t="s">
        <v>129</v>
      </c>
      <c r="E141" s="139" t="s">
        <v>249</v>
      </c>
      <c r="F141" s="140" t="s">
        <v>250</v>
      </c>
      <c r="G141" s="141" t="s">
        <v>235</v>
      </c>
      <c r="H141" s="142">
        <v>12.288</v>
      </c>
      <c r="I141" s="143"/>
      <c r="J141" s="144">
        <f>ROUND(I141*H141,2)</f>
        <v>0</v>
      </c>
      <c r="K141" s="140" t="s">
        <v>133</v>
      </c>
      <c r="L141" s="33"/>
      <c r="M141" s="145" t="s">
        <v>3</v>
      </c>
      <c r="N141" s="146" t="s">
        <v>43</v>
      </c>
      <c r="O141" s="53"/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49" t="s">
        <v>134</v>
      </c>
      <c r="AT141" s="149" t="s">
        <v>129</v>
      </c>
      <c r="AU141" s="149" t="s">
        <v>135</v>
      </c>
      <c r="AY141" s="17" t="s">
        <v>126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135</v>
      </c>
      <c r="BK141" s="150">
        <f>ROUND(I141*H141,2)</f>
        <v>0</v>
      </c>
      <c r="BL141" s="17" t="s">
        <v>134</v>
      </c>
      <c r="BM141" s="149" t="s">
        <v>251</v>
      </c>
    </row>
    <row r="142" spans="1:65" s="2" customFormat="1" ht="24">
      <c r="A142" s="32"/>
      <c r="B142" s="137"/>
      <c r="C142" s="138" t="s">
        <v>252</v>
      </c>
      <c r="D142" s="138" t="s">
        <v>129</v>
      </c>
      <c r="E142" s="139" t="s">
        <v>253</v>
      </c>
      <c r="F142" s="140" t="s">
        <v>254</v>
      </c>
      <c r="G142" s="141" t="s">
        <v>235</v>
      </c>
      <c r="H142" s="142">
        <v>12.288</v>
      </c>
      <c r="I142" s="143"/>
      <c r="J142" s="144">
        <f>ROUND(I142*H142,2)</f>
        <v>0</v>
      </c>
      <c r="K142" s="140" t="s">
        <v>133</v>
      </c>
      <c r="L142" s="33"/>
      <c r="M142" s="145" t="s">
        <v>3</v>
      </c>
      <c r="N142" s="146" t="s">
        <v>43</v>
      </c>
      <c r="O142" s="53"/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49" t="s">
        <v>134</v>
      </c>
      <c r="AT142" s="149" t="s">
        <v>129</v>
      </c>
      <c r="AU142" s="149" t="s">
        <v>135</v>
      </c>
      <c r="AY142" s="17" t="s">
        <v>126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135</v>
      </c>
      <c r="BK142" s="150">
        <f>ROUND(I142*H142,2)</f>
        <v>0</v>
      </c>
      <c r="BL142" s="17" t="s">
        <v>134</v>
      </c>
      <c r="BM142" s="149" t="s">
        <v>255</v>
      </c>
    </row>
    <row r="143" spans="2:63" s="12" customFormat="1" ht="22.9" customHeight="1">
      <c r="B143" s="124"/>
      <c r="D143" s="125" t="s">
        <v>70</v>
      </c>
      <c r="E143" s="135" t="s">
        <v>256</v>
      </c>
      <c r="F143" s="135" t="s">
        <v>257</v>
      </c>
      <c r="I143" s="127"/>
      <c r="J143" s="136">
        <f>BK143</f>
        <v>0</v>
      </c>
      <c r="L143" s="124"/>
      <c r="M143" s="129"/>
      <c r="N143" s="130"/>
      <c r="O143" s="130"/>
      <c r="P143" s="131">
        <f>P144</f>
        <v>0</v>
      </c>
      <c r="Q143" s="130"/>
      <c r="R143" s="131">
        <f>R144</f>
        <v>0</v>
      </c>
      <c r="S143" s="130"/>
      <c r="T143" s="132">
        <f>T144</f>
        <v>0</v>
      </c>
      <c r="AR143" s="125" t="s">
        <v>79</v>
      </c>
      <c r="AT143" s="133" t="s">
        <v>70</v>
      </c>
      <c r="AU143" s="133" t="s">
        <v>79</v>
      </c>
      <c r="AY143" s="125" t="s">
        <v>126</v>
      </c>
      <c r="BK143" s="134">
        <f>BK144</f>
        <v>0</v>
      </c>
    </row>
    <row r="144" spans="1:65" s="2" customFormat="1" ht="30" customHeight="1">
      <c r="A144" s="32"/>
      <c r="B144" s="137"/>
      <c r="C144" s="138" t="s">
        <v>258</v>
      </c>
      <c r="D144" s="138" t="s">
        <v>129</v>
      </c>
      <c r="E144" s="139" t="s">
        <v>259</v>
      </c>
      <c r="F144" s="140" t="s">
        <v>260</v>
      </c>
      <c r="G144" s="141" t="s">
        <v>235</v>
      </c>
      <c r="H144" s="142">
        <v>5.169</v>
      </c>
      <c r="I144" s="143"/>
      <c r="J144" s="144">
        <f>ROUND(I144*H144,2)</f>
        <v>0</v>
      </c>
      <c r="K144" s="140" t="s">
        <v>133</v>
      </c>
      <c r="L144" s="33"/>
      <c r="M144" s="145" t="s">
        <v>3</v>
      </c>
      <c r="N144" s="146" t="s">
        <v>43</v>
      </c>
      <c r="O144" s="53"/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49" t="s">
        <v>134</v>
      </c>
      <c r="AT144" s="149" t="s">
        <v>129</v>
      </c>
      <c r="AU144" s="149" t="s">
        <v>135</v>
      </c>
      <c r="AY144" s="17" t="s">
        <v>126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135</v>
      </c>
      <c r="BK144" s="150">
        <f>ROUND(I144*H144,2)</f>
        <v>0</v>
      </c>
      <c r="BL144" s="17" t="s">
        <v>134</v>
      </c>
      <c r="BM144" s="149" t="s">
        <v>261</v>
      </c>
    </row>
    <row r="145" spans="2:63" s="12" customFormat="1" ht="25.9" customHeight="1">
      <c r="B145" s="124"/>
      <c r="D145" s="125" t="s">
        <v>70</v>
      </c>
      <c r="E145" s="126" t="s">
        <v>262</v>
      </c>
      <c r="F145" s="126" t="s">
        <v>263</v>
      </c>
      <c r="I145" s="127"/>
      <c r="J145" s="128">
        <f>BK145</f>
        <v>0</v>
      </c>
      <c r="L145" s="124"/>
      <c r="M145" s="129"/>
      <c r="N145" s="130"/>
      <c r="O145" s="130"/>
      <c r="P145" s="131">
        <f>P146+P148+P153+P174+P200+P213+P229+P242+P247</f>
        <v>0</v>
      </c>
      <c r="Q145" s="130"/>
      <c r="R145" s="131">
        <f>R146+R148+R153+R174+R200+R213+R229+R242+R247</f>
        <v>6.332322900000001</v>
      </c>
      <c r="S145" s="130"/>
      <c r="T145" s="132">
        <f>T146+T148+T153+T174+T200+T213+T229+T242+T247</f>
        <v>2.0743381999999992</v>
      </c>
      <c r="AR145" s="125" t="s">
        <v>135</v>
      </c>
      <c r="AT145" s="133" t="s">
        <v>70</v>
      </c>
      <c r="AU145" s="133" t="s">
        <v>71</v>
      </c>
      <c r="AY145" s="125" t="s">
        <v>126</v>
      </c>
      <c r="BK145" s="134">
        <f>BK146+BK148+BK153+BK174+BK200+BK213+BK229+BK242+BK247</f>
        <v>0</v>
      </c>
    </row>
    <row r="146" spans="2:63" s="12" customFormat="1" ht="22.9" customHeight="1">
      <c r="B146" s="124"/>
      <c r="D146" s="125" t="s">
        <v>70</v>
      </c>
      <c r="E146" s="135" t="s">
        <v>264</v>
      </c>
      <c r="F146" s="135" t="s">
        <v>265</v>
      </c>
      <c r="I146" s="127"/>
      <c r="J146" s="136">
        <f>BK146</f>
        <v>0</v>
      </c>
      <c r="L146" s="124"/>
      <c r="M146" s="129"/>
      <c r="N146" s="130"/>
      <c r="O146" s="130"/>
      <c r="P146" s="131">
        <f>P147</f>
        <v>0</v>
      </c>
      <c r="Q146" s="130"/>
      <c r="R146" s="131">
        <f>R147</f>
        <v>0</v>
      </c>
      <c r="S146" s="130"/>
      <c r="T146" s="132">
        <f>T147</f>
        <v>0.162</v>
      </c>
      <c r="AR146" s="125" t="s">
        <v>135</v>
      </c>
      <c r="AT146" s="133" t="s">
        <v>70</v>
      </c>
      <c r="AU146" s="133" t="s">
        <v>79</v>
      </c>
      <c r="AY146" s="125" t="s">
        <v>126</v>
      </c>
      <c r="BK146" s="134">
        <f>BK147</f>
        <v>0</v>
      </c>
    </row>
    <row r="147" spans="1:65" s="2" customFormat="1" ht="14.45" customHeight="1">
      <c r="A147" s="32"/>
      <c r="B147" s="137"/>
      <c r="C147" s="138" t="s">
        <v>266</v>
      </c>
      <c r="D147" s="138" t="s">
        <v>129</v>
      </c>
      <c r="E147" s="139" t="s">
        <v>267</v>
      </c>
      <c r="F147" s="140" t="s">
        <v>268</v>
      </c>
      <c r="G147" s="141" t="s">
        <v>132</v>
      </c>
      <c r="H147" s="142">
        <v>40.5</v>
      </c>
      <c r="I147" s="143"/>
      <c r="J147" s="144">
        <f>ROUND(I147*H147,2)</f>
        <v>0</v>
      </c>
      <c r="K147" s="140" t="s">
        <v>133</v>
      </c>
      <c r="L147" s="33"/>
      <c r="M147" s="145" t="s">
        <v>3</v>
      </c>
      <c r="N147" s="146" t="s">
        <v>43</v>
      </c>
      <c r="O147" s="53"/>
      <c r="P147" s="147">
        <f>O147*H147</f>
        <v>0</v>
      </c>
      <c r="Q147" s="147">
        <v>0</v>
      </c>
      <c r="R147" s="147">
        <f>Q147*H147</f>
        <v>0</v>
      </c>
      <c r="S147" s="147">
        <v>0.004</v>
      </c>
      <c r="T147" s="148">
        <f>S147*H147</f>
        <v>0.162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49" t="s">
        <v>209</v>
      </c>
      <c r="AT147" s="149" t="s">
        <v>129</v>
      </c>
      <c r="AU147" s="149" t="s">
        <v>135</v>
      </c>
      <c r="AY147" s="17" t="s">
        <v>126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135</v>
      </c>
      <c r="BK147" s="150">
        <f>ROUND(I147*H147,2)</f>
        <v>0</v>
      </c>
      <c r="BL147" s="17" t="s">
        <v>209</v>
      </c>
      <c r="BM147" s="149" t="s">
        <v>269</v>
      </c>
    </row>
    <row r="148" spans="2:63" s="12" customFormat="1" ht="22.9" customHeight="1">
      <c r="B148" s="124"/>
      <c r="D148" s="125" t="s">
        <v>70</v>
      </c>
      <c r="E148" s="135" t="s">
        <v>270</v>
      </c>
      <c r="F148" s="135" t="s">
        <v>271</v>
      </c>
      <c r="I148" s="127"/>
      <c r="J148" s="136">
        <f>BK148</f>
        <v>0</v>
      </c>
      <c r="L148" s="124"/>
      <c r="M148" s="129"/>
      <c r="N148" s="130"/>
      <c r="O148" s="130"/>
      <c r="P148" s="131">
        <f>SUM(P149:P152)</f>
        <v>0</v>
      </c>
      <c r="Q148" s="130"/>
      <c r="R148" s="131">
        <f>SUM(R149:R152)</f>
        <v>0.5670000000000001</v>
      </c>
      <c r="S148" s="130"/>
      <c r="T148" s="132">
        <f>SUM(T149:T152)</f>
        <v>0</v>
      </c>
      <c r="AR148" s="125" t="s">
        <v>135</v>
      </c>
      <c r="AT148" s="133" t="s">
        <v>70</v>
      </c>
      <c r="AU148" s="133" t="s">
        <v>79</v>
      </c>
      <c r="AY148" s="125" t="s">
        <v>126</v>
      </c>
      <c r="BK148" s="134">
        <f>SUM(BK149:BK152)</f>
        <v>0</v>
      </c>
    </row>
    <row r="149" spans="1:65" s="2" customFormat="1" ht="24">
      <c r="A149" s="32"/>
      <c r="B149" s="137"/>
      <c r="C149" s="138" t="s">
        <v>272</v>
      </c>
      <c r="D149" s="138" t="s">
        <v>129</v>
      </c>
      <c r="E149" s="139" t="s">
        <v>273</v>
      </c>
      <c r="F149" s="140" t="s">
        <v>274</v>
      </c>
      <c r="G149" s="141" t="s">
        <v>132</v>
      </c>
      <c r="H149" s="142">
        <v>9.8</v>
      </c>
      <c r="I149" s="143"/>
      <c r="J149" s="144">
        <f>ROUND(I149*H149,2)</f>
        <v>0</v>
      </c>
      <c r="K149" s="140" t="s">
        <v>133</v>
      </c>
      <c r="L149" s="33"/>
      <c r="M149" s="145" t="s">
        <v>3</v>
      </c>
      <c r="N149" s="146" t="s">
        <v>43</v>
      </c>
      <c r="O149" s="53"/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49" t="s">
        <v>209</v>
      </c>
      <c r="AT149" s="149" t="s">
        <v>129</v>
      </c>
      <c r="AU149" s="149" t="s">
        <v>135</v>
      </c>
      <c r="AY149" s="17" t="s">
        <v>126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135</v>
      </c>
      <c r="BK149" s="150">
        <f>ROUND(I149*H149,2)</f>
        <v>0</v>
      </c>
      <c r="BL149" s="17" t="s">
        <v>209</v>
      </c>
      <c r="BM149" s="149" t="s">
        <v>275</v>
      </c>
    </row>
    <row r="150" spans="1:65" s="2" customFormat="1" ht="14.45" customHeight="1">
      <c r="A150" s="32"/>
      <c r="B150" s="137"/>
      <c r="C150" s="172" t="s">
        <v>276</v>
      </c>
      <c r="D150" s="172" t="s">
        <v>232</v>
      </c>
      <c r="E150" s="173" t="s">
        <v>277</v>
      </c>
      <c r="F150" s="174" t="s">
        <v>278</v>
      </c>
      <c r="G150" s="175" t="s">
        <v>132</v>
      </c>
      <c r="H150" s="176">
        <v>40.5</v>
      </c>
      <c r="I150" s="177"/>
      <c r="J150" s="178">
        <f>ROUND(I150*H150,2)</f>
        <v>0</v>
      </c>
      <c r="K150" s="174" t="s">
        <v>133</v>
      </c>
      <c r="L150" s="179"/>
      <c r="M150" s="180" t="s">
        <v>3</v>
      </c>
      <c r="N150" s="181" t="s">
        <v>43</v>
      </c>
      <c r="O150" s="53"/>
      <c r="P150" s="147">
        <f>O150*H150</f>
        <v>0</v>
      </c>
      <c r="Q150" s="147">
        <v>0.014</v>
      </c>
      <c r="R150" s="147">
        <f>Q150*H150</f>
        <v>0.5670000000000001</v>
      </c>
      <c r="S150" s="147">
        <v>0</v>
      </c>
      <c r="T150" s="148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49" t="s">
        <v>279</v>
      </c>
      <c r="AT150" s="149" t="s">
        <v>232</v>
      </c>
      <c r="AU150" s="149" t="s">
        <v>135</v>
      </c>
      <c r="AY150" s="17" t="s">
        <v>126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135</v>
      </c>
      <c r="BK150" s="150">
        <f>ROUND(I150*H150,2)</f>
        <v>0</v>
      </c>
      <c r="BL150" s="17" t="s">
        <v>209</v>
      </c>
      <c r="BM150" s="149" t="s">
        <v>280</v>
      </c>
    </row>
    <row r="151" spans="2:51" s="13" customFormat="1" ht="12">
      <c r="B151" s="151"/>
      <c r="D151" s="152" t="s">
        <v>137</v>
      </c>
      <c r="F151" s="154" t="s">
        <v>281</v>
      </c>
      <c r="H151" s="155">
        <v>40.5</v>
      </c>
      <c r="I151" s="156"/>
      <c r="L151" s="151"/>
      <c r="M151" s="157"/>
      <c r="N151" s="158"/>
      <c r="O151" s="158"/>
      <c r="P151" s="158"/>
      <c r="Q151" s="158"/>
      <c r="R151" s="158"/>
      <c r="S151" s="158"/>
      <c r="T151" s="159"/>
      <c r="AT151" s="153" t="s">
        <v>137</v>
      </c>
      <c r="AU151" s="153" t="s">
        <v>135</v>
      </c>
      <c r="AV151" s="13" t="s">
        <v>135</v>
      </c>
      <c r="AW151" s="13" t="s">
        <v>4</v>
      </c>
      <c r="AX151" s="13" t="s">
        <v>79</v>
      </c>
      <c r="AY151" s="153" t="s">
        <v>126</v>
      </c>
    </row>
    <row r="152" spans="1:65" s="2" customFormat="1" ht="24">
      <c r="A152" s="32"/>
      <c r="B152" s="137"/>
      <c r="C152" s="138" t="s">
        <v>282</v>
      </c>
      <c r="D152" s="138" t="s">
        <v>129</v>
      </c>
      <c r="E152" s="139" t="s">
        <v>283</v>
      </c>
      <c r="F152" s="140" t="s">
        <v>284</v>
      </c>
      <c r="G152" s="141" t="s">
        <v>235</v>
      </c>
      <c r="H152" s="142">
        <v>0.567</v>
      </c>
      <c r="I152" s="143"/>
      <c r="J152" s="144">
        <f>ROUND(I152*H152,2)</f>
        <v>0</v>
      </c>
      <c r="K152" s="140" t="s">
        <v>133</v>
      </c>
      <c r="L152" s="33"/>
      <c r="M152" s="145" t="s">
        <v>3</v>
      </c>
      <c r="N152" s="146" t="s">
        <v>43</v>
      </c>
      <c r="O152" s="53"/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49" t="s">
        <v>209</v>
      </c>
      <c r="AT152" s="149" t="s">
        <v>129</v>
      </c>
      <c r="AU152" s="149" t="s">
        <v>135</v>
      </c>
      <c r="AY152" s="17" t="s">
        <v>126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135</v>
      </c>
      <c r="BK152" s="150">
        <f>ROUND(I152*H152,2)</f>
        <v>0</v>
      </c>
      <c r="BL152" s="17" t="s">
        <v>209</v>
      </c>
      <c r="BM152" s="149" t="s">
        <v>285</v>
      </c>
    </row>
    <row r="153" spans="2:63" s="12" customFormat="1" ht="22.9" customHeight="1">
      <c r="B153" s="124"/>
      <c r="D153" s="125" t="s">
        <v>70</v>
      </c>
      <c r="E153" s="135" t="s">
        <v>286</v>
      </c>
      <c r="F153" s="135" t="s">
        <v>287</v>
      </c>
      <c r="I153" s="127"/>
      <c r="J153" s="136">
        <f>BK153</f>
        <v>0</v>
      </c>
      <c r="L153" s="124"/>
      <c r="M153" s="129"/>
      <c r="N153" s="130"/>
      <c r="O153" s="130"/>
      <c r="P153" s="131">
        <f>SUM(P154:P173)</f>
        <v>0</v>
      </c>
      <c r="Q153" s="130"/>
      <c r="R153" s="131">
        <f>SUM(R154:R173)</f>
        <v>4.008917800000001</v>
      </c>
      <c r="S153" s="130"/>
      <c r="T153" s="132">
        <f>SUM(T154:T173)</f>
        <v>0</v>
      </c>
      <c r="AR153" s="125" t="s">
        <v>135</v>
      </c>
      <c r="AT153" s="133" t="s">
        <v>70</v>
      </c>
      <c r="AU153" s="133" t="s">
        <v>79</v>
      </c>
      <c r="AY153" s="125" t="s">
        <v>126</v>
      </c>
      <c r="BK153" s="134">
        <f>SUM(BK154:BK173)</f>
        <v>0</v>
      </c>
    </row>
    <row r="154" spans="1:65" s="2" customFormat="1" ht="30" customHeight="1">
      <c r="A154" s="32"/>
      <c r="B154" s="137"/>
      <c r="C154" s="138" t="s">
        <v>288</v>
      </c>
      <c r="D154" s="138" t="s">
        <v>129</v>
      </c>
      <c r="E154" s="139" t="s">
        <v>289</v>
      </c>
      <c r="F154" s="140" t="s">
        <v>290</v>
      </c>
      <c r="G154" s="141" t="s">
        <v>132</v>
      </c>
      <c r="H154" s="142">
        <v>63.18</v>
      </c>
      <c r="I154" s="143"/>
      <c r="J154" s="144">
        <f>ROUND(I154*H154,2)</f>
        <v>0</v>
      </c>
      <c r="K154" s="140" t="s">
        <v>133</v>
      </c>
      <c r="L154" s="33"/>
      <c r="M154" s="145" t="s">
        <v>3</v>
      </c>
      <c r="N154" s="146" t="s">
        <v>43</v>
      </c>
      <c r="O154" s="53"/>
      <c r="P154" s="147">
        <f>O154*H154</f>
        <v>0</v>
      </c>
      <c r="Q154" s="147">
        <v>0.02476</v>
      </c>
      <c r="R154" s="147">
        <f>Q154*H154</f>
        <v>1.5643368</v>
      </c>
      <c r="S154" s="147">
        <v>0</v>
      </c>
      <c r="T154" s="148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49" t="s">
        <v>209</v>
      </c>
      <c r="AT154" s="149" t="s">
        <v>129</v>
      </c>
      <c r="AU154" s="149" t="s">
        <v>135</v>
      </c>
      <c r="AY154" s="17" t="s">
        <v>126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135</v>
      </c>
      <c r="BK154" s="150">
        <f>ROUND(I154*H154,2)</f>
        <v>0</v>
      </c>
      <c r="BL154" s="17" t="s">
        <v>209</v>
      </c>
      <c r="BM154" s="149" t="s">
        <v>291</v>
      </c>
    </row>
    <row r="155" spans="2:51" s="13" customFormat="1" ht="12">
      <c r="B155" s="151"/>
      <c r="D155" s="152" t="s">
        <v>137</v>
      </c>
      <c r="E155" s="153" t="s">
        <v>3</v>
      </c>
      <c r="F155" s="154" t="s">
        <v>292</v>
      </c>
      <c r="H155" s="155">
        <v>63.18</v>
      </c>
      <c r="I155" s="156"/>
      <c r="L155" s="151"/>
      <c r="M155" s="157"/>
      <c r="N155" s="158"/>
      <c r="O155" s="158"/>
      <c r="P155" s="158"/>
      <c r="Q155" s="158"/>
      <c r="R155" s="158"/>
      <c r="S155" s="158"/>
      <c r="T155" s="159"/>
      <c r="AT155" s="153" t="s">
        <v>137</v>
      </c>
      <c r="AU155" s="153" t="s">
        <v>135</v>
      </c>
      <c r="AV155" s="13" t="s">
        <v>135</v>
      </c>
      <c r="AW155" s="13" t="s">
        <v>33</v>
      </c>
      <c r="AX155" s="13" t="s">
        <v>79</v>
      </c>
      <c r="AY155" s="153" t="s">
        <v>126</v>
      </c>
    </row>
    <row r="156" spans="1:65" s="2" customFormat="1" ht="30" customHeight="1">
      <c r="A156" s="32"/>
      <c r="B156" s="137"/>
      <c r="C156" s="138" t="s">
        <v>279</v>
      </c>
      <c r="D156" s="138" t="s">
        <v>129</v>
      </c>
      <c r="E156" s="139" t="s">
        <v>293</v>
      </c>
      <c r="F156" s="140" t="s">
        <v>294</v>
      </c>
      <c r="G156" s="141" t="s">
        <v>132</v>
      </c>
      <c r="H156" s="142">
        <v>18.9</v>
      </c>
      <c r="I156" s="143"/>
      <c r="J156" s="144">
        <f>ROUND(I156*H156,2)</f>
        <v>0</v>
      </c>
      <c r="K156" s="140" t="s">
        <v>133</v>
      </c>
      <c r="L156" s="33"/>
      <c r="M156" s="145" t="s">
        <v>3</v>
      </c>
      <c r="N156" s="146" t="s">
        <v>43</v>
      </c>
      <c r="O156" s="53"/>
      <c r="P156" s="147">
        <f>O156*H156</f>
        <v>0</v>
      </c>
      <c r="Q156" s="147">
        <v>0.02245</v>
      </c>
      <c r="R156" s="147">
        <f>Q156*H156</f>
        <v>0.424305</v>
      </c>
      <c r="S156" s="147">
        <v>0</v>
      </c>
      <c r="T156" s="148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49" t="s">
        <v>209</v>
      </c>
      <c r="AT156" s="149" t="s">
        <v>129</v>
      </c>
      <c r="AU156" s="149" t="s">
        <v>135</v>
      </c>
      <c r="AY156" s="17" t="s">
        <v>126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135</v>
      </c>
      <c r="BK156" s="150">
        <f>ROUND(I156*H156,2)</f>
        <v>0</v>
      </c>
      <c r="BL156" s="17" t="s">
        <v>209</v>
      </c>
      <c r="BM156" s="149" t="s">
        <v>295</v>
      </c>
    </row>
    <row r="157" spans="2:51" s="13" customFormat="1" ht="12">
      <c r="B157" s="151"/>
      <c r="D157" s="152" t="s">
        <v>137</v>
      </c>
      <c r="E157" s="153" t="s">
        <v>3</v>
      </c>
      <c r="F157" s="154" t="s">
        <v>296</v>
      </c>
      <c r="H157" s="155">
        <v>18.9</v>
      </c>
      <c r="I157" s="156"/>
      <c r="L157" s="151"/>
      <c r="M157" s="157"/>
      <c r="N157" s="158"/>
      <c r="O157" s="158"/>
      <c r="P157" s="158"/>
      <c r="Q157" s="158"/>
      <c r="R157" s="158"/>
      <c r="S157" s="158"/>
      <c r="T157" s="159"/>
      <c r="AT157" s="153" t="s">
        <v>137</v>
      </c>
      <c r="AU157" s="153" t="s">
        <v>135</v>
      </c>
      <c r="AV157" s="13" t="s">
        <v>135</v>
      </c>
      <c r="AW157" s="13" t="s">
        <v>33</v>
      </c>
      <c r="AX157" s="13" t="s">
        <v>79</v>
      </c>
      <c r="AY157" s="153" t="s">
        <v>126</v>
      </c>
    </row>
    <row r="158" spans="1:65" s="2" customFormat="1" ht="40.15" customHeight="1">
      <c r="A158" s="32"/>
      <c r="B158" s="137"/>
      <c r="C158" s="138" t="s">
        <v>297</v>
      </c>
      <c r="D158" s="138" t="s">
        <v>129</v>
      </c>
      <c r="E158" s="139" t="s">
        <v>298</v>
      </c>
      <c r="F158" s="140" t="s">
        <v>299</v>
      </c>
      <c r="G158" s="141" t="s">
        <v>132</v>
      </c>
      <c r="H158" s="142">
        <v>32.4</v>
      </c>
      <c r="I158" s="143"/>
      <c r="J158" s="144">
        <f>ROUND(I158*H158,2)</f>
        <v>0</v>
      </c>
      <c r="K158" s="140" t="s">
        <v>133</v>
      </c>
      <c r="L158" s="33"/>
      <c r="M158" s="145" t="s">
        <v>3</v>
      </c>
      <c r="N158" s="146" t="s">
        <v>43</v>
      </c>
      <c r="O158" s="53"/>
      <c r="P158" s="147">
        <f>O158*H158</f>
        <v>0</v>
      </c>
      <c r="Q158" s="147">
        <v>0.04589</v>
      </c>
      <c r="R158" s="147">
        <f>Q158*H158</f>
        <v>1.486836</v>
      </c>
      <c r="S158" s="147">
        <v>0</v>
      </c>
      <c r="T158" s="148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49" t="s">
        <v>209</v>
      </c>
      <c r="AT158" s="149" t="s">
        <v>129</v>
      </c>
      <c r="AU158" s="149" t="s">
        <v>135</v>
      </c>
      <c r="AY158" s="17" t="s">
        <v>126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135</v>
      </c>
      <c r="BK158" s="150">
        <f>ROUND(I158*H158,2)</f>
        <v>0</v>
      </c>
      <c r="BL158" s="17" t="s">
        <v>209</v>
      </c>
      <c r="BM158" s="149" t="s">
        <v>300</v>
      </c>
    </row>
    <row r="159" spans="2:51" s="13" customFormat="1" ht="12">
      <c r="B159" s="151"/>
      <c r="D159" s="152" t="s">
        <v>137</v>
      </c>
      <c r="E159" s="153" t="s">
        <v>3</v>
      </c>
      <c r="F159" s="154" t="s">
        <v>301</v>
      </c>
      <c r="H159" s="155">
        <v>32.4</v>
      </c>
      <c r="I159" s="156"/>
      <c r="L159" s="151"/>
      <c r="M159" s="157"/>
      <c r="N159" s="158"/>
      <c r="O159" s="158"/>
      <c r="P159" s="158"/>
      <c r="Q159" s="158"/>
      <c r="R159" s="158"/>
      <c r="S159" s="158"/>
      <c r="T159" s="159"/>
      <c r="AT159" s="153" t="s">
        <v>137</v>
      </c>
      <c r="AU159" s="153" t="s">
        <v>135</v>
      </c>
      <c r="AV159" s="13" t="s">
        <v>135</v>
      </c>
      <c r="AW159" s="13" t="s">
        <v>33</v>
      </c>
      <c r="AX159" s="13" t="s">
        <v>79</v>
      </c>
      <c r="AY159" s="153" t="s">
        <v>126</v>
      </c>
    </row>
    <row r="160" spans="1:65" s="2" customFormat="1" ht="24">
      <c r="A160" s="32"/>
      <c r="B160" s="137"/>
      <c r="C160" s="138" t="s">
        <v>302</v>
      </c>
      <c r="D160" s="138" t="s">
        <v>129</v>
      </c>
      <c r="E160" s="139" t="s">
        <v>303</v>
      </c>
      <c r="F160" s="140" t="s">
        <v>304</v>
      </c>
      <c r="G160" s="141" t="s">
        <v>132</v>
      </c>
      <c r="H160" s="142">
        <v>40.2</v>
      </c>
      <c r="I160" s="143"/>
      <c r="J160" s="144">
        <f>ROUND(I160*H160,2)</f>
        <v>0</v>
      </c>
      <c r="K160" s="140" t="s">
        <v>133</v>
      </c>
      <c r="L160" s="33"/>
      <c r="M160" s="145" t="s">
        <v>3</v>
      </c>
      <c r="N160" s="146" t="s">
        <v>43</v>
      </c>
      <c r="O160" s="53"/>
      <c r="P160" s="147">
        <f>O160*H160</f>
        <v>0</v>
      </c>
      <c r="Q160" s="147">
        <v>0.01259</v>
      </c>
      <c r="R160" s="147">
        <f>Q160*H160</f>
        <v>0.5061180000000001</v>
      </c>
      <c r="S160" s="147">
        <v>0</v>
      </c>
      <c r="T160" s="148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49" t="s">
        <v>209</v>
      </c>
      <c r="AT160" s="149" t="s">
        <v>129</v>
      </c>
      <c r="AU160" s="149" t="s">
        <v>135</v>
      </c>
      <c r="AY160" s="17" t="s">
        <v>126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135</v>
      </c>
      <c r="BK160" s="150">
        <f>ROUND(I160*H160,2)</f>
        <v>0</v>
      </c>
      <c r="BL160" s="17" t="s">
        <v>209</v>
      </c>
      <c r="BM160" s="149" t="s">
        <v>305</v>
      </c>
    </row>
    <row r="161" spans="2:51" s="13" customFormat="1" ht="12">
      <c r="B161" s="151"/>
      <c r="D161" s="152" t="s">
        <v>137</v>
      </c>
      <c r="E161" s="153" t="s">
        <v>3</v>
      </c>
      <c r="F161" s="154" t="s">
        <v>306</v>
      </c>
      <c r="H161" s="155">
        <v>20.1</v>
      </c>
      <c r="I161" s="156"/>
      <c r="L161" s="151"/>
      <c r="M161" s="157"/>
      <c r="N161" s="158"/>
      <c r="O161" s="158"/>
      <c r="P161" s="158"/>
      <c r="Q161" s="158"/>
      <c r="R161" s="158"/>
      <c r="S161" s="158"/>
      <c r="T161" s="159"/>
      <c r="AT161" s="153" t="s">
        <v>137</v>
      </c>
      <c r="AU161" s="153" t="s">
        <v>135</v>
      </c>
      <c r="AV161" s="13" t="s">
        <v>135</v>
      </c>
      <c r="AW161" s="13" t="s">
        <v>33</v>
      </c>
      <c r="AX161" s="13" t="s">
        <v>71</v>
      </c>
      <c r="AY161" s="153" t="s">
        <v>126</v>
      </c>
    </row>
    <row r="162" spans="2:51" s="13" customFormat="1" ht="12">
      <c r="B162" s="151"/>
      <c r="D162" s="152" t="s">
        <v>137</v>
      </c>
      <c r="E162" s="153" t="s">
        <v>3</v>
      </c>
      <c r="F162" s="154" t="s">
        <v>307</v>
      </c>
      <c r="H162" s="155">
        <v>20.1</v>
      </c>
      <c r="I162" s="156"/>
      <c r="L162" s="151"/>
      <c r="M162" s="157"/>
      <c r="N162" s="158"/>
      <c r="O162" s="158"/>
      <c r="P162" s="158"/>
      <c r="Q162" s="158"/>
      <c r="R162" s="158"/>
      <c r="S162" s="158"/>
      <c r="T162" s="159"/>
      <c r="AT162" s="153" t="s">
        <v>137</v>
      </c>
      <c r="AU162" s="153" t="s">
        <v>135</v>
      </c>
      <c r="AV162" s="13" t="s">
        <v>135</v>
      </c>
      <c r="AW162" s="13" t="s">
        <v>33</v>
      </c>
      <c r="AX162" s="13" t="s">
        <v>71</v>
      </c>
      <c r="AY162" s="153" t="s">
        <v>126</v>
      </c>
    </row>
    <row r="163" spans="2:51" s="14" customFormat="1" ht="12">
      <c r="B163" s="160"/>
      <c r="D163" s="152" t="s">
        <v>137</v>
      </c>
      <c r="E163" s="161" t="s">
        <v>3</v>
      </c>
      <c r="F163" s="162" t="s">
        <v>147</v>
      </c>
      <c r="H163" s="163">
        <v>40.2</v>
      </c>
      <c r="I163" s="164"/>
      <c r="L163" s="160"/>
      <c r="M163" s="165"/>
      <c r="N163" s="166"/>
      <c r="O163" s="166"/>
      <c r="P163" s="166"/>
      <c r="Q163" s="166"/>
      <c r="R163" s="166"/>
      <c r="S163" s="166"/>
      <c r="T163" s="167"/>
      <c r="AT163" s="161" t="s">
        <v>137</v>
      </c>
      <c r="AU163" s="161" t="s">
        <v>135</v>
      </c>
      <c r="AV163" s="14" t="s">
        <v>134</v>
      </c>
      <c r="AW163" s="14" t="s">
        <v>33</v>
      </c>
      <c r="AX163" s="14" t="s">
        <v>79</v>
      </c>
      <c r="AY163" s="161" t="s">
        <v>126</v>
      </c>
    </row>
    <row r="164" spans="1:65" s="2" customFormat="1" ht="24">
      <c r="A164" s="32"/>
      <c r="B164" s="137"/>
      <c r="C164" s="138" t="s">
        <v>308</v>
      </c>
      <c r="D164" s="138" t="s">
        <v>129</v>
      </c>
      <c r="E164" s="139" t="s">
        <v>309</v>
      </c>
      <c r="F164" s="140" t="s">
        <v>310</v>
      </c>
      <c r="G164" s="141" t="s">
        <v>170</v>
      </c>
      <c r="H164" s="142">
        <v>1.2</v>
      </c>
      <c r="I164" s="143"/>
      <c r="J164" s="144">
        <f aca="true" t="shared" si="0" ref="J164:J173">ROUND(I164*H164,2)</f>
        <v>0</v>
      </c>
      <c r="K164" s="140" t="s">
        <v>133</v>
      </c>
      <c r="L164" s="33"/>
      <c r="M164" s="145" t="s">
        <v>3</v>
      </c>
      <c r="N164" s="146" t="s">
        <v>43</v>
      </c>
      <c r="O164" s="53"/>
      <c r="P164" s="147">
        <f aca="true" t="shared" si="1" ref="P164:P173">O164*H164</f>
        <v>0</v>
      </c>
      <c r="Q164" s="147">
        <v>0.00906</v>
      </c>
      <c r="R164" s="147">
        <f aca="true" t="shared" si="2" ref="R164:R173">Q164*H164</f>
        <v>0.010872</v>
      </c>
      <c r="S164" s="147">
        <v>0</v>
      </c>
      <c r="T164" s="148">
        <f aca="true" t="shared" si="3" ref="T164:T173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49" t="s">
        <v>209</v>
      </c>
      <c r="AT164" s="149" t="s">
        <v>129</v>
      </c>
      <c r="AU164" s="149" t="s">
        <v>135</v>
      </c>
      <c r="AY164" s="17" t="s">
        <v>126</v>
      </c>
      <c r="BE164" s="150">
        <f aca="true" t="shared" si="4" ref="BE164:BE173">IF(N164="základní",J164,0)</f>
        <v>0</v>
      </c>
      <c r="BF164" s="150">
        <f aca="true" t="shared" si="5" ref="BF164:BF173">IF(N164="snížená",J164,0)</f>
        <v>0</v>
      </c>
      <c r="BG164" s="150">
        <f aca="true" t="shared" si="6" ref="BG164:BG173">IF(N164="zákl. přenesená",J164,0)</f>
        <v>0</v>
      </c>
      <c r="BH164" s="150">
        <f aca="true" t="shared" si="7" ref="BH164:BH173">IF(N164="sníž. přenesená",J164,0)</f>
        <v>0</v>
      </c>
      <c r="BI164" s="150">
        <f aca="true" t="shared" si="8" ref="BI164:BI173">IF(N164="nulová",J164,0)</f>
        <v>0</v>
      </c>
      <c r="BJ164" s="17" t="s">
        <v>135</v>
      </c>
      <c r="BK164" s="150">
        <f aca="true" t="shared" si="9" ref="BK164:BK173">ROUND(I164*H164,2)</f>
        <v>0</v>
      </c>
      <c r="BL164" s="17" t="s">
        <v>209</v>
      </c>
      <c r="BM164" s="149" t="s">
        <v>311</v>
      </c>
    </row>
    <row r="165" spans="1:65" s="2" customFormat="1" ht="24">
      <c r="A165" s="32"/>
      <c r="B165" s="137"/>
      <c r="C165" s="138" t="s">
        <v>312</v>
      </c>
      <c r="D165" s="138" t="s">
        <v>129</v>
      </c>
      <c r="E165" s="139" t="s">
        <v>313</v>
      </c>
      <c r="F165" s="140" t="s">
        <v>314</v>
      </c>
      <c r="G165" s="141" t="s">
        <v>315</v>
      </c>
      <c r="H165" s="142">
        <v>1</v>
      </c>
      <c r="I165" s="143"/>
      <c r="J165" s="144">
        <f t="shared" si="0"/>
        <v>0</v>
      </c>
      <c r="K165" s="140" t="s">
        <v>133</v>
      </c>
      <c r="L165" s="33"/>
      <c r="M165" s="145" t="s">
        <v>3</v>
      </c>
      <c r="N165" s="146" t="s">
        <v>43</v>
      </c>
      <c r="O165" s="53"/>
      <c r="P165" s="147">
        <f t="shared" si="1"/>
        <v>0</v>
      </c>
      <c r="Q165" s="147">
        <v>3E-05</v>
      </c>
      <c r="R165" s="147">
        <f t="shared" si="2"/>
        <v>3E-05</v>
      </c>
      <c r="S165" s="147">
        <v>0</v>
      </c>
      <c r="T165" s="148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49" t="s">
        <v>209</v>
      </c>
      <c r="AT165" s="149" t="s">
        <v>129</v>
      </c>
      <c r="AU165" s="149" t="s">
        <v>135</v>
      </c>
      <c r="AY165" s="17" t="s">
        <v>126</v>
      </c>
      <c r="BE165" s="150">
        <f t="shared" si="4"/>
        <v>0</v>
      </c>
      <c r="BF165" s="150">
        <f t="shared" si="5"/>
        <v>0</v>
      </c>
      <c r="BG165" s="150">
        <f t="shared" si="6"/>
        <v>0</v>
      </c>
      <c r="BH165" s="150">
        <f t="shared" si="7"/>
        <v>0</v>
      </c>
      <c r="BI165" s="150">
        <f t="shared" si="8"/>
        <v>0</v>
      </c>
      <c r="BJ165" s="17" t="s">
        <v>135</v>
      </c>
      <c r="BK165" s="150">
        <f t="shared" si="9"/>
        <v>0</v>
      </c>
      <c r="BL165" s="17" t="s">
        <v>209</v>
      </c>
      <c r="BM165" s="149" t="s">
        <v>316</v>
      </c>
    </row>
    <row r="166" spans="1:65" s="2" customFormat="1" ht="14.45" customHeight="1">
      <c r="A166" s="32"/>
      <c r="B166" s="137"/>
      <c r="C166" s="172" t="s">
        <v>317</v>
      </c>
      <c r="D166" s="172" t="s">
        <v>232</v>
      </c>
      <c r="E166" s="173" t="s">
        <v>318</v>
      </c>
      <c r="F166" s="174" t="s">
        <v>319</v>
      </c>
      <c r="G166" s="175" t="s">
        <v>315</v>
      </c>
      <c r="H166" s="176">
        <v>1</v>
      </c>
      <c r="I166" s="177"/>
      <c r="J166" s="178">
        <f t="shared" si="0"/>
        <v>0</v>
      </c>
      <c r="K166" s="174" t="s">
        <v>133</v>
      </c>
      <c r="L166" s="179"/>
      <c r="M166" s="180" t="s">
        <v>3</v>
      </c>
      <c r="N166" s="181" t="s">
        <v>43</v>
      </c>
      <c r="O166" s="53"/>
      <c r="P166" s="147">
        <f t="shared" si="1"/>
        <v>0</v>
      </c>
      <c r="Q166" s="147">
        <v>0.0032</v>
      </c>
      <c r="R166" s="147">
        <f t="shared" si="2"/>
        <v>0.0032</v>
      </c>
      <c r="S166" s="147">
        <v>0</v>
      </c>
      <c r="T166" s="148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49" t="s">
        <v>279</v>
      </c>
      <c r="AT166" s="149" t="s">
        <v>232</v>
      </c>
      <c r="AU166" s="149" t="s">
        <v>135</v>
      </c>
      <c r="AY166" s="17" t="s">
        <v>126</v>
      </c>
      <c r="BE166" s="150">
        <f t="shared" si="4"/>
        <v>0</v>
      </c>
      <c r="BF166" s="150">
        <f t="shared" si="5"/>
        <v>0</v>
      </c>
      <c r="BG166" s="150">
        <f t="shared" si="6"/>
        <v>0</v>
      </c>
      <c r="BH166" s="150">
        <f t="shared" si="7"/>
        <v>0</v>
      </c>
      <c r="BI166" s="150">
        <f t="shared" si="8"/>
        <v>0</v>
      </c>
      <c r="BJ166" s="17" t="s">
        <v>135</v>
      </c>
      <c r="BK166" s="150">
        <f t="shared" si="9"/>
        <v>0</v>
      </c>
      <c r="BL166" s="17" t="s">
        <v>209</v>
      </c>
      <c r="BM166" s="149" t="s">
        <v>320</v>
      </c>
    </row>
    <row r="167" spans="1:65" s="2" customFormat="1" ht="24">
      <c r="A167" s="32"/>
      <c r="B167" s="137"/>
      <c r="C167" s="138" t="s">
        <v>321</v>
      </c>
      <c r="D167" s="138" t="s">
        <v>129</v>
      </c>
      <c r="E167" s="139" t="s">
        <v>322</v>
      </c>
      <c r="F167" s="140" t="s">
        <v>323</v>
      </c>
      <c r="G167" s="141" t="s">
        <v>315</v>
      </c>
      <c r="H167" s="142">
        <v>1</v>
      </c>
      <c r="I167" s="143"/>
      <c r="J167" s="144">
        <f t="shared" si="0"/>
        <v>0</v>
      </c>
      <c r="K167" s="140" t="s">
        <v>133</v>
      </c>
      <c r="L167" s="33"/>
      <c r="M167" s="145" t="s">
        <v>3</v>
      </c>
      <c r="N167" s="146" t="s">
        <v>43</v>
      </c>
      <c r="O167" s="53"/>
      <c r="P167" s="147">
        <f t="shared" si="1"/>
        <v>0</v>
      </c>
      <c r="Q167" s="147">
        <v>3E-05</v>
      </c>
      <c r="R167" s="147">
        <f t="shared" si="2"/>
        <v>3E-05</v>
      </c>
      <c r="S167" s="147">
        <v>0</v>
      </c>
      <c r="T167" s="148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49" t="s">
        <v>209</v>
      </c>
      <c r="AT167" s="149" t="s">
        <v>129</v>
      </c>
      <c r="AU167" s="149" t="s">
        <v>135</v>
      </c>
      <c r="AY167" s="17" t="s">
        <v>126</v>
      </c>
      <c r="BE167" s="150">
        <f t="shared" si="4"/>
        <v>0</v>
      </c>
      <c r="BF167" s="150">
        <f t="shared" si="5"/>
        <v>0</v>
      </c>
      <c r="BG167" s="150">
        <f t="shared" si="6"/>
        <v>0</v>
      </c>
      <c r="BH167" s="150">
        <f t="shared" si="7"/>
        <v>0</v>
      </c>
      <c r="BI167" s="150">
        <f t="shared" si="8"/>
        <v>0</v>
      </c>
      <c r="BJ167" s="17" t="s">
        <v>135</v>
      </c>
      <c r="BK167" s="150">
        <f t="shared" si="9"/>
        <v>0</v>
      </c>
      <c r="BL167" s="17" t="s">
        <v>209</v>
      </c>
      <c r="BM167" s="149" t="s">
        <v>324</v>
      </c>
    </row>
    <row r="168" spans="1:65" s="2" customFormat="1" ht="14.45" customHeight="1">
      <c r="A168" s="32"/>
      <c r="B168" s="137"/>
      <c r="C168" s="172" t="s">
        <v>325</v>
      </c>
      <c r="D168" s="172" t="s">
        <v>232</v>
      </c>
      <c r="E168" s="173" t="s">
        <v>326</v>
      </c>
      <c r="F168" s="174" t="s">
        <v>327</v>
      </c>
      <c r="G168" s="175" t="s">
        <v>315</v>
      </c>
      <c r="H168" s="176">
        <v>1</v>
      </c>
      <c r="I168" s="177"/>
      <c r="J168" s="178">
        <f t="shared" si="0"/>
        <v>0</v>
      </c>
      <c r="K168" s="174" t="s">
        <v>133</v>
      </c>
      <c r="L168" s="179"/>
      <c r="M168" s="180" t="s">
        <v>3</v>
      </c>
      <c r="N168" s="181" t="s">
        <v>43</v>
      </c>
      <c r="O168" s="53"/>
      <c r="P168" s="147">
        <f t="shared" si="1"/>
        <v>0</v>
      </c>
      <c r="Q168" s="147">
        <v>0.0042</v>
      </c>
      <c r="R168" s="147">
        <f t="shared" si="2"/>
        <v>0.0042</v>
      </c>
      <c r="S168" s="147">
        <v>0</v>
      </c>
      <c r="T168" s="148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49" t="s">
        <v>279</v>
      </c>
      <c r="AT168" s="149" t="s">
        <v>232</v>
      </c>
      <c r="AU168" s="149" t="s">
        <v>135</v>
      </c>
      <c r="AY168" s="17" t="s">
        <v>126</v>
      </c>
      <c r="BE168" s="150">
        <f t="shared" si="4"/>
        <v>0</v>
      </c>
      <c r="BF168" s="150">
        <f t="shared" si="5"/>
        <v>0</v>
      </c>
      <c r="BG168" s="150">
        <f t="shared" si="6"/>
        <v>0</v>
      </c>
      <c r="BH168" s="150">
        <f t="shared" si="7"/>
        <v>0</v>
      </c>
      <c r="BI168" s="150">
        <f t="shared" si="8"/>
        <v>0</v>
      </c>
      <c r="BJ168" s="17" t="s">
        <v>135</v>
      </c>
      <c r="BK168" s="150">
        <f t="shared" si="9"/>
        <v>0</v>
      </c>
      <c r="BL168" s="17" t="s">
        <v>209</v>
      </c>
      <c r="BM168" s="149" t="s">
        <v>328</v>
      </c>
    </row>
    <row r="169" spans="1:65" s="2" customFormat="1" ht="19.9" customHeight="1">
      <c r="A169" s="32"/>
      <c r="B169" s="137"/>
      <c r="C169" s="138" t="s">
        <v>329</v>
      </c>
      <c r="D169" s="138" t="s">
        <v>129</v>
      </c>
      <c r="E169" s="139" t="s">
        <v>330</v>
      </c>
      <c r="F169" s="140" t="s">
        <v>331</v>
      </c>
      <c r="G169" s="141" t="s">
        <v>315</v>
      </c>
      <c r="H169" s="142">
        <v>1</v>
      </c>
      <c r="I169" s="143"/>
      <c r="J169" s="144">
        <f t="shared" si="0"/>
        <v>0</v>
      </c>
      <c r="K169" s="140" t="s">
        <v>133</v>
      </c>
      <c r="L169" s="33"/>
      <c r="M169" s="145" t="s">
        <v>3</v>
      </c>
      <c r="N169" s="146" t="s">
        <v>43</v>
      </c>
      <c r="O169" s="53"/>
      <c r="P169" s="147">
        <f t="shared" si="1"/>
        <v>0</v>
      </c>
      <c r="Q169" s="147">
        <v>1E-05</v>
      </c>
      <c r="R169" s="147">
        <f t="shared" si="2"/>
        <v>1E-05</v>
      </c>
      <c r="S169" s="147">
        <v>0</v>
      </c>
      <c r="T169" s="148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49" t="s">
        <v>209</v>
      </c>
      <c r="AT169" s="149" t="s">
        <v>129</v>
      </c>
      <c r="AU169" s="149" t="s">
        <v>135</v>
      </c>
      <c r="AY169" s="17" t="s">
        <v>126</v>
      </c>
      <c r="BE169" s="150">
        <f t="shared" si="4"/>
        <v>0</v>
      </c>
      <c r="BF169" s="150">
        <f t="shared" si="5"/>
        <v>0</v>
      </c>
      <c r="BG169" s="150">
        <f t="shared" si="6"/>
        <v>0</v>
      </c>
      <c r="BH169" s="150">
        <f t="shared" si="7"/>
        <v>0</v>
      </c>
      <c r="BI169" s="150">
        <f t="shared" si="8"/>
        <v>0</v>
      </c>
      <c r="BJ169" s="17" t="s">
        <v>135</v>
      </c>
      <c r="BK169" s="150">
        <f t="shared" si="9"/>
        <v>0</v>
      </c>
      <c r="BL169" s="17" t="s">
        <v>209</v>
      </c>
      <c r="BM169" s="149" t="s">
        <v>332</v>
      </c>
    </row>
    <row r="170" spans="1:65" s="2" customFormat="1" ht="14.45" customHeight="1">
      <c r="A170" s="32"/>
      <c r="B170" s="137"/>
      <c r="C170" s="172" t="s">
        <v>333</v>
      </c>
      <c r="D170" s="172" t="s">
        <v>232</v>
      </c>
      <c r="E170" s="173" t="s">
        <v>334</v>
      </c>
      <c r="F170" s="174" t="s">
        <v>335</v>
      </c>
      <c r="G170" s="175" t="s">
        <v>315</v>
      </c>
      <c r="H170" s="176">
        <v>1</v>
      </c>
      <c r="I170" s="177"/>
      <c r="J170" s="178">
        <f t="shared" si="0"/>
        <v>0</v>
      </c>
      <c r="K170" s="174" t="s">
        <v>133</v>
      </c>
      <c r="L170" s="179"/>
      <c r="M170" s="180" t="s">
        <v>3</v>
      </c>
      <c r="N170" s="181" t="s">
        <v>43</v>
      </c>
      <c r="O170" s="53"/>
      <c r="P170" s="147">
        <f t="shared" si="1"/>
        <v>0</v>
      </c>
      <c r="Q170" s="147">
        <v>0.0025</v>
      </c>
      <c r="R170" s="147">
        <f t="shared" si="2"/>
        <v>0.0025</v>
      </c>
      <c r="S170" s="147">
        <v>0</v>
      </c>
      <c r="T170" s="148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49" t="s">
        <v>279</v>
      </c>
      <c r="AT170" s="149" t="s">
        <v>232</v>
      </c>
      <c r="AU170" s="149" t="s">
        <v>135</v>
      </c>
      <c r="AY170" s="17" t="s">
        <v>126</v>
      </c>
      <c r="BE170" s="150">
        <f t="shared" si="4"/>
        <v>0</v>
      </c>
      <c r="BF170" s="150">
        <f t="shared" si="5"/>
        <v>0</v>
      </c>
      <c r="BG170" s="150">
        <f t="shared" si="6"/>
        <v>0</v>
      </c>
      <c r="BH170" s="150">
        <f t="shared" si="7"/>
        <v>0</v>
      </c>
      <c r="BI170" s="150">
        <f t="shared" si="8"/>
        <v>0</v>
      </c>
      <c r="BJ170" s="17" t="s">
        <v>135</v>
      </c>
      <c r="BK170" s="150">
        <f t="shared" si="9"/>
        <v>0</v>
      </c>
      <c r="BL170" s="17" t="s">
        <v>209</v>
      </c>
      <c r="BM170" s="149" t="s">
        <v>336</v>
      </c>
    </row>
    <row r="171" spans="1:65" s="2" customFormat="1" ht="14.45" customHeight="1">
      <c r="A171" s="32"/>
      <c r="B171" s="137"/>
      <c r="C171" s="138" t="s">
        <v>337</v>
      </c>
      <c r="D171" s="138" t="s">
        <v>129</v>
      </c>
      <c r="E171" s="139" t="s">
        <v>338</v>
      </c>
      <c r="F171" s="140" t="s">
        <v>339</v>
      </c>
      <c r="G171" s="141" t="s">
        <v>315</v>
      </c>
      <c r="H171" s="142">
        <v>8</v>
      </c>
      <c r="I171" s="143"/>
      <c r="J171" s="144">
        <f t="shared" si="0"/>
        <v>0</v>
      </c>
      <c r="K171" s="140" t="s">
        <v>133</v>
      </c>
      <c r="L171" s="33"/>
      <c r="M171" s="145" t="s">
        <v>3</v>
      </c>
      <c r="N171" s="146" t="s">
        <v>43</v>
      </c>
      <c r="O171" s="53"/>
      <c r="P171" s="147">
        <f t="shared" si="1"/>
        <v>0</v>
      </c>
      <c r="Q171" s="147">
        <v>1E-05</v>
      </c>
      <c r="R171" s="147">
        <f t="shared" si="2"/>
        <v>8E-05</v>
      </c>
      <c r="S171" s="147">
        <v>0</v>
      </c>
      <c r="T171" s="148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49" t="s">
        <v>209</v>
      </c>
      <c r="AT171" s="149" t="s">
        <v>129</v>
      </c>
      <c r="AU171" s="149" t="s">
        <v>135</v>
      </c>
      <c r="AY171" s="17" t="s">
        <v>126</v>
      </c>
      <c r="BE171" s="150">
        <f t="shared" si="4"/>
        <v>0</v>
      </c>
      <c r="BF171" s="150">
        <f t="shared" si="5"/>
        <v>0</v>
      </c>
      <c r="BG171" s="150">
        <f t="shared" si="6"/>
        <v>0</v>
      </c>
      <c r="BH171" s="150">
        <f t="shared" si="7"/>
        <v>0</v>
      </c>
      <c r="BI171" s="150">
        <f t="shared" si="8"/>
        <v>0</v>
      </c>
      <c r="BJ171" s="17" t="s">
        <v>135</v>
      </c>
      <c r="BK171" s="150">
        <f t="shared" si="9"/>
        <v>0</v>
      </c>
      <c r="BL171" s="17" t="s">
        <v>209</v>
      </c>
      <c r="BM171" s="149" t="s">
        <v>340</v>
      </c>
    </row>
    <row r="172" spans="1:65" s="2" customFormat="1" ht="14.45" customHeight="1">
      <c r="A172" s="32"/>
      <c r="B172" s="137"/>
      <c r="C172" s="172" t="s">
        <v>341</v>
      </c>
      <c r="D172" s="172" t="s">
        <v>232</v>
      </c>
      <c r="E172" s="173" t="s">
        <v>342</v>
      </c>
      <c r="F172" s="174" t="s">
        <v>343</v>
      </c>
      <c r="G172" s="175" t="s">
        <v>185</v>
      </c>
      <c r="H172" s="176">
        <v>8</v>
      </c>
      <c r="I172" s="177"/>
      <c r="J172" s="178">
        <f t="shared" si="0"/>
        <v>0</v>
      </c>
      <c r="K172" s="174" t="s">
        <v>3</v>
      </c>
      <c r="L172" s="179"/>
      <c r="M172" s="180" t="s">
        <v>3</v>
      </c>
      <c r="N172" s="181" t="s">
        <v>43</v>
      </c>
      <c r="O172" s="53"/>
      <c r="P172" s="147">
        <f t="shared" si="1"/>
        <v>0</v>
      </c>
      <c r="Q172" s="147">
        <v>0.0008</v>
      </c>
      <c r="R172" s="147">
        <f t="shared" si="2"/>
        <v>0.0064</v>
      </c>
      <c r="S172" s="147">
        <v>0</v>
      </c>
      <c r="T172" s="148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49" t="s">
        <v>279</v>
      </c>
      <c r="AT172" s="149" t="s">
        <v>232</v>
      </c>
      <c r="AU172" s="149" t="s">
        <v>135</v>
      </c>
      <c r="AY172" s="17" t="s">
        <v>126</v>
      </c>
      <c r="BE172" s="150">
        <f t="shared" si="4"/>
        <v>0</v>
      </c>
      <c r="BF172" s="150">
        <f t="shared" si="5"/>
        <v>0</v>
      </c>
      <c r="BG172" s="150">
        <f t="shared" si="6"/>
        <v>0</v>
      </c>
      <c r="BH172" s="150">
        <f t="shared" si="7"/>
        <v>0</v>
      </c>
      <c r="BI172" s="150">
        <f t="shared" si="8"/>
        <v>0</v>
      </c>
      <c r="BJ172" s="17" t="s">
        <v>135</v>
      </c>
      <c r="BK172" s="150">
        <f t="shared" si="9"/>
        <v>0</v>
      </c>
      <c r="BL172" s="17" t="s">
        <v>209</v>
      </c>
      <c r="BM172" s="149" t="s">
        <v>344</v>
      </c>
    </row>
    <row r="173" spans="1:65" s="2" customFormat="1" ht="24">
      <c r="A173" s="32"/>
      <c r="B173" s="137"/>
      <c r="C173" s="138" t="s">
        <v>345</v>
      </c>
      <c r="D173" s="138" t="s">
        <v>129</v>
      </c>
      <c r="E173" s="139" t="s">
        <v>346</v>
      </c>
      <c r="F173" s="140" t="s">
        <v>347</v>
      </c>
      <c r="G173" s="141" t="s">
        <v>235</v>
      </c>
      <c r="H173" s="142">
        <v>4.009</v>
      </c>
      <c r="I173" s="143"/>
      <c r="J173" s="144">
        <f t="shared" si="0"/>
        <v>0</v>
      </c>
      <c r="K173" s="140" t="s">
        <v>133</v>
      </c>
      <c r="L173" s="33"/>
      <c r="M173" s="145" t="s">
        <v>3</v>
      </c>
      <c r="N173" s="146" t="s">
        <v>43</v>
      </c>
      <c r="O173" s="53"/>
      <c r="P173" s="147">
        <f t="shared" si="1"/>
        <v>0</v>
      </c>
      <c r="Q173" s="147">
        <v>0</v>
      </c>
      <c r="R173" s="147">
        <f t="shared" si="2"/>
        <v>0</v>
      </c>
      <c r="S173" s="147">
        <v>0</v>
      </c>
      <c r="T173" s="148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49" t="s">
        <v>209</v>
      </c>
      <c r="AT173" s="149" t="s">
        <v>129</v>
      </c>
      <c r="AU173" s="149" t="s">
        <v>135</v>
      </c>
      <c r="AY173" s="17" t="s">
        <v>126</v>
      </c>
      <c r="BE173" s="150">
        <f t="shared" si="4"/>
        <v>0</v>
      </c>
      <c r="BF173" s="150">
        <f t="shared" si="5"/>
        <v>0</v>
      </c>
      <c r="BG173" s="150">
        <f t="shared" si="6"/>
        <v>0</v>
      </c>
      <c r="BH173" s="150">
        <f t="shared" si="7"/>
        <v>0</v>
      </c>
      <c r="BI173" s="150">
        <f t="shared" si="8"/>
        <v>0</v>
      </c>
      <c r="BJ173" s="17" t="s">
        <v>135</v>
      </c>
      <c r="BK173" s="150">
        <f t="shared" si="9"/>
        <v>0</v>
      </c>
      <c r="BL173" s="17" t="s">
        <v>209</v>
      </c>
      <c r="BM173" s="149" t="s">
        <v>348</v>
      </c>
    </row>
    <row r="174" spans="2:63" s="12" customFormat="1" ht="22.9" customHeight="1">
      <c r="B174" s="124"/>
      <c r="D174" s="125" t="s">
        <v>70</v>
      </c>
      <c r="E174" s="135" t="s">
        <v>349</v>
      </c>
      <c r="F174" s="135" t="s">
        <v>350</v>
      </c>
      <c r="I174" s="127"/>
      <c r="J174" s="136">
        <f>BK174</f>
        <v>0</v>
      </c>
      <c r="L174" s="124"/>
      <c r="M174" s="129"/>
      <c r="N174" s="130"/>
      <c r="O174" s="130"/>
      <c r="P174" s="131">
        <f>SUM(P175:P199)</f>
        <v>0</v>
      </c>
      <c r="Q174" s="130"/>
      <c r="R174" s="131">
        <f>SUM(R175:R199)</f>
        <v>0.15553</v>
      </c>
      <c r="S174" s="130"/>
      <c r="T174" s="132">
        <f>SUM(T175:T199)</f>
        <v>1.7624609999999996</v>
      </c>
      <c r="AR174" s="125" t="s">
        <v>135</v>
      </c>
      <c r="AT174" s="133" t="s">
        <v>70</v>
      </c>
      <c r="AU174" s="133" t="s">
        <v>79</v>
      </c>
      <c r="AY174" s="125" t="s">
        <v>126</v>
      </c>
      <c r="BK174" s="134">
        <f>SUM(BK175:BK199)</f>
        <v>0</v>
      </c>
    </row>
    <row r="175" spans="1:65" s="2" customFormat="1" ht="14.45" customHeight="1">
      <c r="A175" s="32"/>
      <c r="B175" s="137"/>
      <c r="C175" s="138" t="s">
        <v>351</v>
      </c>
      <c r="D175" s="138" t="s">
        <v>129</v>
      </c>
      <c r="E175" s="139" t="s">
        <v>352</v>
      </c>
      <c r="F175" s="140" t="s">
        <v>353</v>
      </c>
      <c r="G175" s="141" t="s">
        <v>132</v>
      </c>
      <c r="H175" s="142">
        <v>44.82</v>
      </c>
      <c r="I175" s="143"/>
      <c r="J175" s="144">
        <f>ROUND(I175*H175,2)</f>
        <v>0</v>
      </c>
      <c r="K175" s="140" t="s">
        <v>133</v>
      </c>
      <c r="L175" s="33"/>
      <c r="M175" s="145" t="s">
        <v>3</v>
      </c>
      <c r="N175" s="146" t="s">
        <v>43</v>
      </c>
      <c r="O175" s="53"/>
      <c r="P175" s="147">
        <f>O175*H175</f>
        <v>0</v>
      </c>
      <c r="Q175" s="147">
        <v>0</v>
      </c>
      <c r="R175" s="147">
        <f>Q175*H175</f>
        <v>0</v>
      </c>
      <c r="S175" s="147">
        <v>0.02465</v>
      </c>
      <c r="T175" s="148">
        <f>S175*H175</f>
        <v>1.1048129999999998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49" t="s">
        <v>209</v>
      </c>
      <c r="AT175" s="149" t="s">
        <v>129</v>
      </c>
      <c r="AU175" s="149" t="s">
        <v>135</v>
      </c>
      <c r="AY175" s="17" t="s">
        <v>126</v>
      </c>
      <c r="BE175" s="150">
        <f>IF(N175="základní",J175,0)</f>
        <v>0</v>
      </c>
      <c r="BF175" s="150">
        <f>IF(N175="snížená",J175,0)</f>
        <v>0</v>
      </c>
      <c r="BG175" s="150">
        <f>IF(N175="zákl. přenesená",J175,0)</f>
        <v>0</v>
      </c>
      <c r="BH175" s="150">
        <f>IF(N175="sníž. přenesená",J175,0)</f>
        <v>0</v>
      </c>
      <c r="BI175" s="150">
        <f>IF(N175="nulová",J175,0)</f>
        <v>0</v>
      </c>
      <c r="BJ175" s="17" t="s">
        <v>135</v>
      </c>
      <c r="BK175" s="150">
        <f>ROUND(I175*H175,2)</f>
        <v>0</v>
      </c>
      <c r="BL175" s="17" t="s">
        <v>209</v>
      </c>
      <c r="BM175" s="149" t="s">
        <v>354</v>
      </c>
    </row>
    <row r="176" spans="1:47" s="2" customFormat="1" ht="19.5">
      <c r="A176" s="32"/>
      <c r="B176" s="33"/>
      <c r="C176" s="32"/>
      <c r="D176" s="152" t="s">
        <v>202</v>
      </c>
      <c r="E176" s="32"/>
      <c r="F176" s="168" t="s">
        <v>355</v>
      </c>
      <c r="G176" s="32"/>
      <c r="H176" s="32"/>
      <c r="I176" s="169"/>
      <c r="J176" s="32"/>
      <c r="K176" s="32"/>
      <c r="L176" s="33"/>
      <c r="M176" s="170"/>
      <c r="N176" s="171"/>
      <c r="O176" s="53"/>
      <c r="P176" s="53"/>
      <c r="Q176" s="53"/>
      <c r="R176" s="53"/>
      <c r="S176" s="53"/>
      <c r="T176" s="54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202</v>
      </c>
      <c r="AU176" s="17" t="s">
        <v>135</v>
      </c>
    </row>
    <row r="177" spans="2:51" s="13" customFormat="1" ht="12">
      <c r="B177" s="151"/>
      <c r="D177" s="152" t="s">
        <v>137</v>
      </c>
      <c r="E177" s="153" t="s">
        <v>3</v>
      </c>
      <c r="F177" s="154" t="s">
        <v>356</v>
      </c>
      <c r="H177" s="155">
        <v>44.82</v>
      </c>
      <c r="I177" s="156"/>
      <c r="L177" s="151"/>
      <c r="M177" s="157"/>
      <c r="N177" s="158"/>
      <c r="O177" s="158"/>
      <c r="P177" s="158"/>
      <c r="Q177" s="158"/>
      <c r="R177" s="158"/>
      <c r="S177" s="158"/>
      <c r="T177" s="159"/>
      <c r="AT177" s="153" t="s">
        <v>137</v>
      </c>
      <c r="AU177" s="153" t="s">
        <v>135</v>
      </c>
      <c r="AV177" s="13" t="s">
        <v>135</v>
      </c>
      <c r="AW177" s="13" t="s">
        <v>33</v>
      </c>
      <c r="AX177" s="13" t="s">
        <v>79</v>
      </c>
      <c r="AY177" s="153" t="s">
        <v>126</v>
      </c>
    </row>
    <row r="178" spans="1:65" s="2" customFormat="1" ht="14.45" customHeight="1">
      <c r="A178" s="32"/>
      <c r="B178" s="137"/>
      <c r="C178" s="138" t="s">
        <v>357</v>
      </c>
      <c r="D178" s="138" t="s">
        <v>129</v>
      </c>
      <c r="E178" s="139" t="s">
        <v>358</v>
      </c>
      <c r="F178" s="140" t="s">
        <v>359</v>
      </c>
      <c r="G178" s="141" t="s">
        <v>132</v>
      </c>
      <c r="H178" s="142">
        <v>6.72</v>
      </c>
      <c r="I178" s="143"/>
      <c r="J178" s="144">
        <f>ROUND(I178*H178,2)</f>
        <v>0</v>
      </c>
      <c r="K178" s="140" t="s">
        <v>133</v>
      </c>
      <c r="L178" s="33"/>
      <c r="M178" s="145" t="s">
        <v>3</v>
      </c>
      <c r="N178" s="146" t="s">
        <v>43</v>
      </c>
      <c r="O178" s="53"/>
      <c r="P178" s="147">
        <f>O178*H178</f>
        <v>0</v>
      </c>
      <c r="Q178" s="147">
        <v>0</v>
      </c>
      <c r="R178" s="147">
        <f>Q178*H178</f>
        <v>0</v>
      </c>
      <c r="S178" s="147">
        <v>0.02465</v>
      </c>
      <c r="T178" s="148">
        <f>S178*H178</f>
        <v>0.165648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49" t="s">
        <v>209</v>
      </c>
      <c r="AT178" s="149" t="s">
        <v>129</v>
      </c>
      <c r="AU178" s="149" t="s">
        <v>135</v>
      </c>
      <c r="AY178" s="17" t="s">
        <v>126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7" t="s">
        <v>135</v>
      </c>
      <c r="BK178" s="150">
        <f>ROUND(I178*H178,2)</f>
        <v>0</v>
      </c>
      <c r="BL178" s="17" t="s">
        <v>209</v>
      </c>
      <c r="BM178" s="149" t="s">
        <v>360</v>
      </c>
    </row>
    <row r="179" spans="1:47" s="2" customFormat="1" ht="19.5">
      <c r="A179" s="32"/>
      <c r="B179" s="33"/>
      <c r="C179" s="32"/>
      <c r="D179" s="152" t="s">
        <v>202</v>
      </c>
      <c r="E179" s="32"/>
      <c r="F179" s="168" t="s">
        <v>361</v>
      </c>
      <c r="G179" s="32"/>
      <c r="H179" s="32"/>
      <c r="I179" s="169"/>
      <c r="J179" s="32"/>
      <c r="K179" s="32"/>
      <c r="L179" s="33"/>
      <c r="M179" s="170"/>
      <c r="N179" s="171"/>
      <c r="O179" s="53"/>
      <c r="P179" s="53"/>
      <c r="Q179" s="53"/>
      <c r="R179" s="53"/>
      <c r="S179" s="53"/>
      <c r="T179" s="54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202</v>
      </c>
      <c r="AU179" s="17" t="s">
        <v>135</v>
      </c>
    </row>
    <row r="180" spans="2:51" s="13" customFormat="1" ht="12">
      <c r="B180" s="151"/>
      <c r="D180" s="152" t="s">
        <v>137</v>
      </c>
      <c r="E180" s="153" t="s">
        <v>3</v>
      </c>
      <c r="F180" s="154" t="s">
        <v>362</v>
      </c>
      <c r="H180" s="155">
        <v>6.72</v>
      </c>
      <c r="I180" s="156"/>
      <c r="L180" s="151"/>
      <c r="M180" s="157"/>
      <c r="N180" s="158"/>
      <c r="O180" s="158"/>
      <c r="P180" s="158"/>
      <c r="Q180" s="158"/>
      <c r="R180" s="158"/>
      <c r="S180" s="158"/>
      <c r="T180" s="159"/>
      <c r="AT180" s="153" t="s">
        <v>137</v>
      </c>
      <c r="AU180" s="153" t="s">
        <v>135</v>
      </c>
      <c r="AV180" s="13" t="s">
        <v>135</v>
      </c>
      <c r="AW180" s="13" t="s">
        <v>33</v>
      </c>
      <c r="AX180" s="13" t="s">
        <v>79</v>
      </c>
      <c r="AY180" s="153" t="s">
        <v>126</v>
      </c>
    </row>
    <row r="181" spans="1:65" s="2" customFormat="1" ht="24">
      <c r="A181" s="32"/>
      <c r="B181" s="137"/>
      <c r="C181" s="138" t="s">
        <v>363</v>
      </c>
      <c r="D181" s="138" t="s">
        <v>129</v>
      </c>
      <c r="E181" s="139" t="s">
        <v>364</v>
      </c>
      <c r="F181" s="140" t="s">
        <v>365</v>
      </c>
      <c r="G181" s="141" t="s">
        <v>315</v>
      </c>
      <c r="H181" s="142">
        <v>5</v>
      </c>
      <c r="I181" s="143"/>
      <c r="J181" s="144">
        <f aca="true" t="shared" si="10" ref="J181:J199">ROUND(I181*H181,2)</f>
        <v>0</v>
      </c>
      <c r="K181" s="140" t="s">
        <v>133</v>
      </c>
      <c r="L181" s="33"/>
      <c r="M181" s="145" t="s">
        <v>3</v>
      </c>
      <c r="N181" s="146" t="s">
        <v>43</v>
      </c>
      <c r="O181" s="53"/>
      <c r="P181" s="147">
        <f aca="true" t="shared" si="11" ref="P181:P199">O181*H181</f>
        <v>0</v>
      </c>
      <c r="Q181" s="147">
        <v>0</v>
      </c>
      <c r="R181" s="147">
        <f aca="true" t="shared" si="12" ref="R181:R199">Q181*H181</f>
        <v>0</v>
      </c>
      <c r="S181" s="147">
        <v>0</v>
      </c>
      <c r="T181" s="148">
        <f aca="true" t="shared" si="13" ref="T181:T199"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49" t="s">
        <v>209</v>
      </c>
      <c r="AT181" s="149" t="s">
        <v>129</v>
      </c>
      <c r="AU181" s="149" t="s">
        <v>135</v>
      </c>
      <c r="AY181" s="17" t="s">
        <v>126</v>
      </c>
      <c r="BE181" s="150">
        <f aca="true" t="shared" si="14" ref="BE181:BE199">IF(N181="základní",J181,0)</f>
        <v>0</v>
      </c>
      <c r="BF181" s="150">
        <f aca="true" t="shared" si="15" ref="BF181:BF199">IF(N181="snížená",J181,0)</f>
        <v>0</v>
      </c>
      <c r="BG181" s="150">
        <f aca="true" t="shared" si="16" ref="BG181:BG199">IF(N181="zákl. přenesená",J181,0)</f>
        <v>0</v>
      </c>
      <c r="BH181" s="150">
        <f aca="true" t="shared" si="17" ref="BH181:BH199">IF(N181="sníž. přenesená",J181,0)</f>
        <v>0</v>
      </c>
      <c r="BI181" s="150">
        <f aca="true" t="shared" si="18" ref="BI181:BI199">IF(N181="nulová",J181,0)</f>
        <v>0</v>
      </c>
      <c r="BJ181" s="17" t="s">
        <v>135</v>
      </c>
      <c r="BK181" s="150">
        <f aca="true" t="shared" si="19" ref="BK181:BK199">ROUND(I181*H181,2)</f>
        <v>0</v>
      </c>
      <c r="BL181" s="17" t="s">
        <v>209</v>
      </c>
      <c r="BM181" s="149" t="s">
        <v>366</v>
      </c>
    </row>
    <row r="182" spans="1:65" s="2" customFormat="1" ht="12">
      <c r="A182" s="32"/>
      <c r="B182" s="137"/>
      <c r="C182" s="138"/>
      <c r="D182" s="172" t="s">
        <v>232</v>
      </c>
      <c r="E182" s="173" t="s">
        <v>947</v>
      </c>
      <c r="F182" s="174" t="s">
        <v>954</v>
      </c>
      <c r="G182" s="175" t="s">
        <v>315</v>
      </c>
      <c r="H182" s="272">
        <v>1</v>
      </c>
      <c r="I182" s="143"/>
      <c r="J182" s="144">
        <v>0</v>
      </c>
      <c r="K182" s="174" t="s">
        <v>133</v>
      </c>
      <c r="L182" s="33"/>
      <c r="M182" s="145"/>
      <c r="N182" s="268"/>
      <c r="O182" s="269"/>
      <c r="P182" s="270"/>
      <c r="Q182" s="270"/>
      <c r="R182" s="270"/>
      <c r="S182" s="270"/>
      <c r="T182" s="148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49"/>
      <c r="AT182" s="149"/>
      <c r="AU182" s="149"/>
      <c r="AY182" s="17"/>
      <c r="BE182" s="150"/>
      <c r="BF182" s="150"/>
      <c r="BG182" s="150"/>
      <c r="BH182" s="150"/>
      <c r="BI182" s="150"/>
      <c r="BJ182" s="17"/>
      <c r="BK182" s="150"/>
      <c r="BL182" s="17"/>
      <c r="BM182" s="149"/>
    </row>
    <row r="183" spans="1:65" s="2" customFormat="1" ht="14.45" customHeight="1">
      <c r="A183" s="32"/>
      <c r="B183" s="137"/>
      <c r="C183" s="172" t="s">
        <v>367</v>
      </c>
      <c r="D183" s="172" t="s">
        <v>232</v>
      </c>
      <c r="E183" s="173" t="s">
        <v>368</v>
      </c>
      <c r="F183" s="174" t="s">
        <v>369</v>
      </c>
      <c r="G183" s="175" t="s">
        <v>315</v>
      </c>
      <c r="H183" s="273">
        <v>2</v>
      </c>
      <c r="I183" s="177"/>
      <c r="J183" s="178">
        <f t="shared" si="10"/>
        <v>0</v>
      </c>
      <c r="K183" s="174" t="s">
        <v>133</v>
      </c>
      <c r="L183" s="179"/>
      <c r="M183" s="180" t="s">
        <v>3</v>
      </c>
      <c r="N183" s="181" t="s">
        <v>43</v>
      </c>
      <c r="O183" s="53"/>
      <c r="P183" s="147">
        <f t="shared" si="11"/>
        <v>0</v>
      </c>
      <c r="Q183" s="147">
        <v>0.016</v>
      </c>
      <c r="R183" s="147">
        <f t="shared" si="12"/>
        <v>0.032</v>
      </c>
      <c r="S183" s="147">
        <v>0</v>
      </c>
      <c r="T183" s="148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49" t="s">
        <v>279</v>
      </c>
      <c r="AT183" s="149" t="s">
        <v>232</v>
      </c>
      <c r="AU183" s="149" t="s">
        <v>135</v>
      </c>
      <c r="AY183" s="17" t="s">
        <v>126</v>
      </c>
      <c r="BE183" s="150">
        <f t="shared" si="14"/>
        <v>0</v>
      </c>
      <c r="BF183" s="150">
        <f t="shared" si="15"/>
        <v>0</v>
      </c>
      <c r="BG183" s="150">
        <f t="shared" si="16"/>
        <v>0</v>
      </c>
      <c r="BH183" s="150">
        <f t="shared" si="17"/>
        <v>0</v>
      </c>
      <c r="BI183" s="150">
        <f t="shared" si="18"/>
        <v>0</v>
      </c>
      <c r="BJ183" s="17" t="s">
        <v>135</v>
      </c>
      <c r="BK183" s="150">
        <f t="shared" si="19"/>
        <v>0</v>
      </c>
      <c r="BL183" s="17" t="s">
        <v>209</v>
      </c>
      <c r="BM183" s="149" t="s">
        <v>370</v>
      </c>
    </row>
    <row r="184" spans="1:65" s="2" customFormat="1" ht="14.45" customHeight="1">
      <c r="A184" s="32"/>
      <c r="B184" s="137"/>
      <c r="C184" s="172" t="s">
        <v>371</v>
      </c>
      <c r="D184" s="172" t="s">
        <v>232</v>
      </c>
      <c r="E184" s="173" t="s">
        <v>372</v>
      </c>
      <c r="F184" s="174" t="s">
        <v>373</v>
      </c>
      <c r="G184" s="175" t="s">
        <v>315</v>
      </c>
      <c r="H184" s="273">
        <v>2</v>
      </c>
      <c r="I184" s="177"/>
      <c r="J184" s="178">
        <f t="shared" si="10"/>
        <v>0</v>
      </c>
      <c r="K184" s="174" t="s">
        <v>133</v>
      </c>
      <c r="L184" s="179"/>
      <c r="M184" s="180" t="s">
        <v>3</v>
      </c>
      <c r="N184" s="181" t="s">
        <v>43</v>
      </c>
      <c r="O184" s="53"/>
      <c r="P184" s="147">
        <f t="shared" si="11"/>
        <v>0</v>
      </c>
      <c r="Q184" s="147">
        <v>0.02</v>
      </c>
      <c r="R184" s="147">
        <f t="shared" si="12"/>
        <v>0.04</v>
      </c>
      <c r="S184" s="147">
        <v>0</v>
      </c>
      <c r="T184" s="148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49" t="s">
        <v>279</v>
      </c>
      <c r="AT184" s="149" t="s">
        <v>232</v>
      </c>
      <c r="AU184" s="149" t="s">
        <v>135</v>
      </c>
      <c r="AY184" s="17" t="s">
        <v>126</v>
      </c>
      <c r="BE184" s="150">
        <f t="shared" si="14"/>
        <v>0</v>
      </c>
      <c r="BF184" s="150">
        <f t="shared" si="15"/>
        <v>0</v>
      </c>
      <c r="BG184" s="150">
        <f t="shared" si="16"/>
        <v>0</v>
      </c>
      <c r="BH184" s="150">
        <f t="shared" si="17"/>
        <v>0</v>
      </c>
      <c r="BI184" s="150">
        <f t="shared" si="18"/>
        <v>0</v>
      </c>
      <c r="BJ184" s="17" t="s">
        <v>135</v>
      </c>
      <c r="BK184" s="150">
        <f t="shared" si="19"/>
        <v>0</v>
      </c>
      <c r="BL184" s="17" t="s">
        <v>209</v>
      </c>
      <c r="BM184" s="149" t="s">
        <v>374</v>
      </c>
    </row>
    <row r="185" spans="1:65" s="2" customFormat="1" ht="14.45" customHeight="1">
      <c r="A185" s="32"/>
      <c r="B185" s="137"/>
      <c r="C185" s="138" t="s">
        <v>375</v>
      </c>
      <c r="D185" s="138" t="s">
        <v>129</v>
      </c>
      <c r="E185" s="139" t="s">
        <v>376</v>
      </c>
      <c r="F185" s="140" t="s">
        <v>377</v>
      </c>
      <c r="G185" s="141" t="s">
        <v>315</v>
      </c>
      <c r="H185" s="142">
        <v>1</v>
      </c>
      <c r="I185" s="143"/>
      <c r="J185" s="144">
        <f t="shared" si="10"/>
        <v>0</v>
      </c>
      <c r="K185" s="140" t="s">
        <v>133</v>
      </c>
      <c r="L185" s="33"/>
      <c r="M185" s="145" t="s">
        <v>3</v>
      </c>
      <c r="N185" s="146" t="s">
        <v>43</v>
      </c>
      <c r="O185" s="53"/>
      <c r="P185" s="147">
        <f t="shared" si="11"/>
        <v>0</v>
      </c>
      <c r="Q185" s="147">
        <v>0</v>
      </c>
      <c r="R185" s="147">
        <f t="shared" si="12"/>
        <v>0</v>
      </c>
      <c r="S185" s="147">
        <v>0</v>
      </c>
      <c r="T185" s="148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49" t="s">
        <v>209</v>
      </c>
      <c r="AT185" s="149" t="s">
        <v>129</v>
      </c>
      <c r="AU185" s="149" t="s">
        <v>135</v>
      </c>
      <c r="AY185" s="17" t="s">
        <v>126</v>
      </c>
      <c r="BE185" s="150">
        <f t="shared" si="14"/>
        <v>0</v>
      </c>
      <c r="BF185" s="150">
        <f t="shared" si="15"/>
        <v>0</v>
      </c>
      <c r="BG185" s="150">
        <f t="shared" si="16"/>
        <v>0</v>
      </c>
      <c r="BH185" s="150">
        <f t="shared" si="17"/>
        <v>0</v>
      </c>
      <c r="BI185" s="150">
        <f t="shared" si="18"/>
        <v>0</v>
      </c>
      <c r="BJ185" s="17" t="s">
        <v>135</v>
      </c>
      <c r="BK185" s="150">
        <f t="shared" si="19"/>
        <v>0</v>
      </c>
      <c r="BL185" s="17" t="s">
        <v>209</v>
      </c>
      <c r="BM185" s="149" t="s">
        <v>378</v>
      </c>
    </row>
    <row r="186" spans="1:65" s="2" customFormat="1" ht="14.45" customHeight="1">
      <c r="A186" s="32"/>
      <c r="B186" s="137"/>
      <c r="C186" s="172" t="s">
        <v>379</v>
      </c>
      <c r="D186" s="172" t="s">
        <v>232</v>
      </c>
      <c r="E186" s="173" t="s">
        <v>380</v>
      </c>
      <c r="F186" s="174" t="s">
        <v>381</v>
      </c>
      <c r="G186" s="175" t="s">
        <v>315</v>
      </c>
      <c r="H186" s="176">
        <v>1</v>
      </c>
      <c r="I186" s="177"/>
      <c r="J186" s="178">
        <f t="shared" si="10"/>
        <v>0</v>
      </c>
      <c r="K186" s="174" t="s">
        <v>133</v>
      </c>
      <c r="L186" s="179"/>
      <c r="M186" s="180" t="s">
        <v>3</v>
      </c>
      <c r="N186" s="181" t="s">
        <v>43</v>
      </c>
      <c r="O186" s="53"/>
      <c r="P186" s="147">
        <f t="shared" si="11"/>
        <v>0</v>
      </c>
      <c r="Q186" s="147">
        <v>0.0021</v>
      </c>
      <c r="R186" s="147">
        <f t="shared" si="12"/>
        <v>0.0021</v>
      </c>
      <c r="S186" s="147">
        <v>0</v>
      </c>
      <c r="T186" s="148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49" t="s">
        <v>279</v>
      </c>
      <c r="AT186" s="149" t="s">
        <v>232</v>
      </c>
      <c r="AU186" s="149" t="s">
        <v>135</v>
      </c>
      <c r="AY186" s="17" t="s">
        <v>126</v>
      </c>
      <c r="BE186" s="150">
        <f t="shared" si="14"/>
        <v>0</v>
      </c>
      <c r="BF186" s="150">
        <f t="shared" si="15"/>
        <v>0</v>
      </c>
      <c r="BG186" s="150">
        <f t="shared" si="16"/>
        <v>0</v>
      </c>
      <c r="BH186" s="150">
        <f t="shared" si="17"/>
        <v>0</v>
      </c>
      <c r="BI186" s="150">
        <f t="shared" si="18"/>
        <v>0</v>
      </c>
      <c r="BJ186" s="17" t="s">
        <v>135</v>
      </c>
      <c r="BK186" s="150">
        <f t="shared" si="19"/>
        <v>0</v>
      </c>
      <c r="BL186" s="17" t="s">
        <v>209</v>
      </c>
      <c r="BM186" s="149" t="s">
        <v>382</v>
      </c>
    </row>
    <row r="187" spans="1:65" s="2" customFormat="1" ht="14.45" customHeight="1">
      <c r="A187" s="32"/>
      <c r="B187" s="137"/>
      <c r="C187" s="172" t="s">
        <v>383</v>
      </c>
      <c r="D187" s="172" t="s">
        <v>232</v>
      </c>
      <c r="E187" s="173" t="s">
        <v>384</v>
      </c>
      <c r="F187" s="174" t="s">
        <v>385</v>
      </c>
      <c r="G187" s="175" t="s">
        <v>315</v>
      </c>
      <c r="H187" s="176">
        <v>4</v>
      </c>
      <c r="I187" s="177"/>
      <c r="J187" s="178">
        <f t="shared" si="10"/>
        <v>0</v>
      </c>
      <c r="K187" s="174" t="s">
        <v>133</v>
      </c>
      <c r="L187" s="179"/>
      <c r="M187" s="180" t="s">
        <v>3</v>
      </c>
      <c r="N187" s="181" t="s">
        <v>43</v>
      </c>
      <c r="O187" s="53"/>
      <c r="P187" s="147">
        <f t="shared" si="11"/>
        <v>0</v>
      </c>
      <c r="Q187" s="147">
        <v>0.0012</v>
      </c>
      <c r="R187" s="147">
        <f t="shared" si="12"/>
        <v>0.0048</v>
      </c>
      <c r="S187" s="147">
        <v>0</v>
      </c>
      <c r="T187" s="148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49" t="s">
        <v>279</v>
      </c>
      <c r="AT187" s="149" t="s">
        <v>232</v>
      </c>
      <c r="AU187" s="149" t="s">
        <v>135</v>
      </c>
      <c r="AY187" s="17" t="s">
        <v>126</v>
      </c>
      <c r="BE187" s="150">
        <f t="shared" si="14"/>
        <v>0</v>
      </c>
      <c r="BF187" s="150">
        <f t="shared" si="15"/>
        <v>0</v>
      </c>
      <c r="BG187" s="150">
        <f t="shared" si="16"/>
        <v>0</v>
      </c>
      <c r="BH187" s="150">
        <f t="shared" si="17"/>
        <v>0</v>
      </c>
      <c r="BI187" s="150">
        <f t="shared" si="18"/>
        <v>0</v>
      </c>
      <c r="BJ187" s="17" t="s">
        <v>135</v>
      </c>
      <c r="BK187" s="150">
        <f t="shared" si="19"/>
        <v>0</v>
      </c>
      <c r="BL187" s="17" t="s">
        <v>209</v>
      </c>
      <c r="BM187" s="149" t="s">
        <v>386</v>
      </c>
    </row>
    <row r="188" spans="1:65" s="2" customFormat="1" ht="14.45" customHeight="1">
      <c r="A188" s="32"/>
      <c r="B188" s="137"/>
      <c r="C188" s="172" t="s">
        <v>387</v>
      </c>
      <c r="D188" s="172" t="s">
        <v>232</v>
      </c>
      <c r="E188" s="173" t="s">
        <v>388</v>
      </c>
      <c r="F188" s="174" t="s">
        <v>389</v>
      </c>
      <c r="G188" s="175" t="s">
        <v>315</v>
      </c>
      <c r="H188" s="176">
        <v>1</v>
      </c>
      <c r="I188" s="177"/>
      <c r="J188" s="178">
        <f t="shared" si="10"/>
        <v>0</v>
      </c>
      <c r="K188" s="174" t="s">
        <v>133</v>
      </c>
      <c r="L188" s="179"/>
      <c r="M188" s="180" t="s">
        <v>3</v>
      </c>
      <c r="N188" s="181" t="s">
        <v>43</v>
      </c>
      <c r="O188" s="53"/>
      <c r="P188" s="147">
        <f t="shared" si="11"/>
        <v>0</v>
      </c>
      <c r="Q188" s="147">
        <v>0.00015</v>
      </c>
      <c r="R188" s="147">
        <f t="shared" si="12"/>
        <v>0.00015</v>
      </c>
      <c r="S188" s="147">
        <v>0</v>
      </c>
      <c r="T188" s="148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49" t="s">
        <v>279</v>
      </c>
      <c r="AT188" s="149" t="s">
        <v>232</v>
      </c>
      <c r="AU188" s="149" t="s">
        <v>135</v>
      </c>
      <c r="AY188" s="17" t="s">
        <v>126</v>
      </c>
      <c r="BE188" s="150">
        <f t="shared" si="14"/>
        <v>0</v>
      </c>
      <c r="BF188" s="150">
        <f t="shared" si="15"/>
        <v>0</v>
      </c>
      <c r="BG188" s="150">
        <f t="shared" si="16"/>
        <v>0</v>
      </c>
      <c r="BH188" s="150">
        <f t="shared" si="17"/>
        <v>0</v>
      </c>
      <c r="BI188" s="150">
        <f t="shared" si="18"/>
        <v>0</v>
      </c>
      <c r="BJ188" s="17" t="s">
        <v>135</v>
      </c>
      <c r="BK188" s="150">
        <f t="shared" si="19"/>
        <v>0</v>
      </c>
      <c r="BL188" s="17" t="s">
        <v>209</v>
      </c>
      <c r="BM188" s="149" t="s">
        <v>390</v>
      </c>
    </row>
    <row r="189" spans="1:65" s="2" customFormat="1" ht="14.45" customHeight="1">
      <c r="A189" s="32"/>
      <c r="B189" s="137"/>
      <c r="C189" s="172" t="s">
        <v>391</v>
      </c>
      <c r="D189" s="172" t="s">
        <v>232</v>
      </c>
      <c r="E189" s="173" t="s">
        <v>392</v>
      </c>
      <c r="F189" s="174" t="s">
        <v>393</v>
      </c>
      <c r="G189" s="175" t="s">
        <v>315</v>
      </c>
      <c r="H189" s="176">
        <v>4</v>
      </c>
      <c r="I189" s="177"/>
      <c r="J189" s="178">
        <f t="shared" si="10"/>
        <v>0</v>
      </c>
      <c r="K189" s="174" t="s">
        <v>133</v>
      </c>
      <c r="L189" s="179"/>
      <c r="M189" s="180" t="s">
        <v>3</v>
      </c>
      <c r="N189" s="181" t="s">
        <v>43</v>
      </c>
      <c r="O189" s="53"/>
      <c r="P189" s="147">
        <f t="shared" si="11"/>
        <v>0</v>
      </c>
      <c r="Q189" s="147">
        <v>0.00015</v>
      </c>
      <c r="R189" s="147">
        <f t="shared" si="12"/>
        <v>0.0006</v>
      </c>
      <c r="S189" s="147">
        <v>0</v>
      </c>
      <c r="T189" s="148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49" t="s">
        <v>279</v>
      </c>
      <c r="AT189" s="149" t="s">
        <v>232</v>
      </c>
      <c r="AU189" s="149" t="s">
        <v>135</v>
      </c>
      <c r="AY189" s="17" t="s">
        <v>126</v>
      </c>
      <c r="BE189" s="150">
        <f t="shared" si="14"/>
        <v>0</v>
      </c>
      <c r="BF189" s="150">
        <f t="shared" si="15"/>
        <v>0</v>
      </c>
      <c r="BG189" s="150">
        <f t="shared" si="16"/>
        <v>0</v>
      </c>
      <c r="BH189" s="150">
        <f t="shared" si="17"/>
        <v>0</v>
      </c>
      <c r="BI189" s="150">
        <f t="shared" si="18"/>
        <v>0</v>
      </c>
      <c r="BJ189" s="17" t="s">
        <v>135</v>
      </c>
      <c r="BK189" s="150">
        <f t="shared" si="19"/>
        <v>0</v>
      </c>
      <c r="BL189" s="17" t="s">
        <v>209</v>
      </c>
      <c r="BM189" s="149" t="s">
        <v>394</v>
      </c>
    </row>
    <row r="190" spans="1:65" s="2" customFormat="1" ht="24">
      <c r="A190" s="32"/>
      <c r="B190" s="137"/>
      <c r="C190" s="138" t="s">
        <v>395</v>
      </c>
      <c r="D190" s="138" t="s">
        <v>129</v>
      </c>
      <c r="E190" s="139" t="s">
        <v>396</v>
      </c>
      <c r="F190" s="140" t="s">
        <v>397</v>
      </c>
      <c r="G190" s="141" t="s">
        <v>315</v>
      </c>
      <c r="H190" s="142">
        <v>4</v>
      </c>
      <c r="I190" s="143"/>
      <c r="J190" s="144">
        <f t="shared" si="10"/>
        <v>0</v>
      </c>
      <c r="K190" s="140" t="s">
        <v>133</v>
      </c>
      <c r="L190" s="33"/>
      <c r="M190" s="145" t="s">
        <v>3</v>
      </c>
      <c r="N190" s="146" t="s">
        <v>43</v>
      </c>
      <c r="O190" s="53"/>
      <c r="P190" s="147">
        <f t="shared" si="11"/>
        <v>0</v>
      </c>
      <c r="Q190" s="147">
        <v>0.00047</v>
      </c>
      <c r="R190" s="147">
        <f t="shared" si="12"/>
        <v>0.00188</v>
      </c>
      <c r="S190" s="147">
        <v>0</v>
      </c>
      <c r="T190" s="148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49" t="s">
        <v>209</v>
      </c>
      <c r="AT190" s="149" t="s">
        <v>129</v>
      </c>
      <c r="AU190" s="149" t="s">
        <v>135</v>
      </c>
      <c r="AY190" s="17" t="s">
        <v>126</v>
      </c>
      <c r="BE190" s="150">
        <f t="shared" si="14"/>
        <v>0</v>
      </c>
      <c r="BF190" s="150">
        <f t="shared" si="15"/>
        <v>0</v>
      </c>
      <c r="BG190" s="150">
        <f t="shared" si="16"/>
        <v>0</v>
      </c>
      <c r="BH190" s="150">
        <f t="shared" si="17"/>
        <v>0</v>
      </c>
      <c r="BI190" s="150">
        <f t="shared" si="18"/>
        <v>0</v>
      </c>
      <c r="BJ190" s="17" t="s">
        <v>135</v>
      </c>
      <c r="BK190" s="150">
        <f t="shared" si="19"/>
        <v>0</v>
      </c>
      <c r="BL190" s="17" t="s">
        <v>209</v>
      </c>
      <c r="BM190" s="149" t="s">
        <v>398</v>
      </c>
    </row>
    <row r="191" spans="1:65" s="2" customFormat="1" ht="19.9" customHeight="1">
      <c r="A191" s="32"/>
      <c r="B191" s="137"/>
      <c r="C191" s="172" t="s">
        <v>399</v>
      </c>
      <c r="D191" s="172" t="s">
        <v>232</v>
      </c>
      <c r="E191" s="173" t="s">
        <v>400</v>
      </c>
      <c r="F191" s="174" t="s">
        <v>401</v>
      </c>
      <c r="G191" s="175" t="s">
        <v>315</v>
      </c>
      <c r="H191" s="176">
        <v>1</v>
      </c>
      <c r="I191" s="177"/>
      <c r="J191" s="178">
        <f t="shared" si="10"/>
        <v>0</v>
      </c>
      <c r="K191" s="174" t="s">
        <v>133</v>
      </c>
      <c r="L191" s="179"/>
      <c r="M191" s="180" t="s">
        <v>3</v>
      </c>
      <c r="N191" s="181" t="s">
        <v>43</v>
      </c>
      <c r="O191" s="53"/>
      <c r="P191" s="147">
        <f t="shared" si="11"/>
        <v>0</v>
      </c>
      <c r="Q191" s="147">
        <v>0.026</v>
      </c>
      <c r="R191" s="147">
        <f t="shared" si="12"/>
        <v>0.026</v>
      </c>
      <c r="S191" s="147">
        <v>0</v>
      </c>
      <c r="T191" s="148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49" t="s">
        <v>279</v>
      </c>
      <c r="AT191" s="149" t="s">
        <v>232</v>
      </c>
      <c r="AU191" s="149" t="s">
        <v>135</v>
      </c>
      <c r="AY191" s="17" t="s">
        <v>126</v>
      </c>
      <c r="BE191" s="150">
        <f t="shared" si="14"/>
        <v>0</v>
      </c>
      <c r="BF191" s="150">
        <f t="shared" si="15"/>
        <v>0</v>
      </c>
      <c r="BG191" s="150">
        <f t="shared" si="16"/>
        <v>0</v>
      </c>
      <c r="BH191" s="150">
        <f t="shared" si="17"/>
        <v>0</v>
      </c>
      <c r="BI191" s="150">
        <f t="shared" si="18"/>
        <v>0</v>
      </c>
      <c r="BJ191" s="17" t="s">
        <v>135</v>
      </c>
      <c r="BK191" s="150">
        <f t="shared" si="19"/>
        <v>0</v>
      </c>
      <c r="BL191" s="17" t="s">
        <v>209</v>
      </c>
      <c r="BM191" s="149" t="s">
        <v>402</v>
      </c>
    </row>
    <row r="192" spans="1:65" s="2" customFormat="1" ht="19.9" customHeight="1">
      <c r="A192" s="32"/>
      <c r="B192" s="137"/>
      <c r="C192" s="172" t="s">
        <v>403</v>
      </c>
      <c r="D192" s="172" t="s">
        <v>232</v>
      </c>
      <c r="E192" s="173" t="s">
        <v>404</v>
      </c>
      <c r="F192" s="174" t="s">
        <v>405</v>
      </c>
      <c r="G192" s="175" t="s">
        <v>315</v>
      </c>
      <c r="H192" s="176">
        <v>3</v>
      </c>
      <c r="I192" s="177"/>
      <c r="J192" s="178">
        <f t="shared" si="10"/>
        <v>0</v>
      </c>
      <c r="K192" s="174" t="s">
        <v>133</v>
      </c>
      <c r="L192" s="179"/>
      <c r="M192" s="180" t="s">
        <v>3</v>
      </c>
      <c r="N192" s="181" t="s">
        <v>43</v>
      </c>
      <c r="O192" s="53"/>
      <c r="P192" s="147">
        <f t="shared" si="11"/>
        <v>0</v>
      </c>
      <c r="Q192" s="147">
        <v>0.016</v>
      </c>
      <c r="R192" s="147">
        <f t="shared" si="12"/>
        <v>0.048</v>
      </c>
      <c r="S192" s="147">
        <v>0</v>
      </c>
      <c r="T192" s="148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49" t="s">
        <v>279</v>
      </c>
      <c r="AT192" s="149" t="s">
        <v>232</v>
      </c>
      <c r="AU192" s="149" t="s">
        <v>135</v>
      </c>
      <c r="AY192" s="17" t="s">
        <v>126</v>
      </c>
      <c r="BE192" s="150">
        <f t="shared" si="14"/>
        <v>0</v>
      </c>
      <c r="BF192" s="150">
        <f t="shared" si="15"/>
        <v>0</v>
      </c>
      <c r="BG192" s="150">
        <f t="shared" si="16"/>
        <v>0</v>
      </c>
      <c r="BH192" s="150">
        <f t="shared" si="17"/>
        <v>0</v>
      </c>
      <c r="BI192" s="150">
        <f t="shared" si="18"/>
        <v>0</v>
      </c>
      <c r="BJ192" s="17" t="s">
        <v>135</v>
      </c>
      <c r="BK192" s="150">
        <f t="shared" si="19"/>
        <v>0</v>
      </c>
      <c r="BL192" s="17" t="s">
        <v>209</v>
      </c>
      <c r="BM192" s="149" t="s">
        <v>406</v>
      </c>
    </row>
    <row r="193" spans="1:65" s="2" customFormat="1" ht="24">
      <c r="A193" s="32"/>
      <c r="B193" s="137"/>
      <c r="C193" s="138" t="s">
        <v>407</v>
      </c>
      <c r="D193" s="138" t="s">
        <v>129</v>
      </c>
      <c r="E193" s="139" t="s">
        <v>408</v>
      </c>
      <c r="F193" s="140" t="s">
        <v>409</v>
      </c>
      <c r="G193" s="141" t="s">
        <v>315</v>
      </c>
      <c r="H193" s="142">
        <v>6</v>
      </c>
      <c r="I193" s="143"/>
      <c r="J193" s="144">
        <f t="shared" si="10"/>
        <v>0</v>
      </c>
      <c r="K193" s="140" t="s">
        <v>133</v>
      </c>
      <c r="L193" s="33"/>
      <c r="M193" s="145" t="s">
        <v>3</v>
      </c>
      <c r="N193" s="146" t="s">
        <v>43</v>
      </c>
      <c r="O193" s="53"/>
      <c r="P193" s="147">
        <f t="shared" si="11"/>
        <v>0</v>
      </c>
      <c r="Q193" s="147">
        <v>0</v>
      </c>
      <c r="R193" s="147">
        <f t="shared" si="12"/>
        <v>0</v>
      </c>
      <c r="S193" s="147">
        <v>0.024</v>
      </c>
      <c r="T193" s="148">
        <f t="shared" si="13"/>
        <v>0.14400000000000002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49" t="s">
        <v>209</v>
      </c>
      <c r="AT193" s="149" t="s">
        <v>129</v>
      </c>
      <c r="AU193" s="149" t="s">
        <v>135</v>
      </c>
      <c r="AY193" s="17" t="s">
        <v>126</v>
      </c>
      <c r="BE193" s="150">
        <f t="shared" si="14"/>
        <v>0</v>
      </c>
      <c r="BF193" s="150">
        <f t="shared" si="15"/>
        <v>0</v>
      </c>
      <c r="BG193" s="150">
        <f t="shared" si="16"/>
        <v>0</v>
      </c>
      <c r="BH193" s="150">
        <f t="shared" si="17"/>
        <v>0</v>
      </c>
      <c r="BI193" s="150">
        <f t="shared" si="18"/>
        <v>0</v>
      </c>
      <c r="BJ193" s="17" t="s">
        <v>135</v>
      </c>
      <c r="BK193" s="150">
        <f t="shared" si="19"/>
        <v>0</v>
      </c>
      <c r="BL193" s="17" t="s">
        <v>209</v>
      </c>
      <c r="BM193" s="149" t="s">
        <v>410</v>
      </c>
    </row>
    <row r="194" spans="1:65" s="2" customFormat="1" ht="24">
      <c r="A194" s="32"/>
      <c r="B194" s="137"/>
      <c r="C194" s="138" t="s">
        <v>411</v>
      </c>
      <c r="D194" s="138" t="s">
        <v>129</v>
      </c>
      <c r="E194" s="139" t="s">
        <v>412</v>
      </c>
      <c r="F194" s="140" t="s">
        <v>413</v>
      </c>
      <c r="G194" s="141" t="s">
        <v>315</v>
      </c>
      <c r="H194" s="142">
        <v>2</v>
      </c>
      <c r="I194" s="143"/>
      <c r="J194" s="144">
        <f t="shared" si="10"/>
        <v>0</v>
      </c>
      <c r="K194" s="140" t="s">
        <v>133</v>
      </c>
      <c r="L194" s="33"/>
      <c r="M194" s="145" t="s">
        <v>3</v>
      </c>
      <c r="N194" s="146" t="s">
        <v>43</v>
      </c>
      <c r="O194" s="53"/>
      <c r="P194" s="147">
        <f t="shared" si="11"/>
        <v>0</v>
      </c>
      <c r="Q194" s="147">
        <v>0</v>
      </c>
      <c r="R194" s="147">
        <f t="shared" si="12"/>
        <v>0</v>
      </c>
      <c r="S194" s="147">
        <v>0.174</v>
      </c>
      <c r="T194" s="148">
        <f t="shared" si="13"/>
        <v>0.348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49" t="s">
        <v>209</v>
      </c>
      <c r="AT194" s="149" t="s">
        <v>129</v>
      </c>
      <c r="AU194" s="149" t="s">
        <v>135</v>
      </c>
      <c r="AY194" s="17" t="s">
        <v>126</v>
      </c>
      <c r="BE194" s="150">
        <f t="shared" si="14"/>
        <v>0</v>
      </c>
      <c r="BF194" s="150">
        <f t="shared" si="15"/>
        <v>0</v>
      </c>
      <c r="BG194" s="150">
        <f t="shared" si="16"/>
        <v>0</v>
      </c>
      <c r="BH194" s="150">
        <f t="shared" si="17"/>
        <v>0</v>
      </c>
      <c r="BI194" s="150">
        <f t="shared" si="18"/>
        <v>0</v>
      </c>
      <c r="BJ194" s="17" t="s">
        <v>135</v>
      </c>
      <c r="BK194" s="150">
        <f t="shared" si="19"/>
        <v>0</v>
      </c>
      <c r="BL194" s="17" t="s">
        <v>209</v>
      </c>
      <c r="BM194" s="149" t="s">
        <v>414</v>
      </c>
    </row>
    <row r="195" spans="1:65" s="2" customFormat="1" ht="14.45" customHeight="1">
      <c r="A195" s="32"/>
      <c r="B195" s="137"/>
      <c r="C195" s="138" t="s">
        <v>415</v>
      </c>
      <c r="D195" s="138" t="s">
        <v>129</v>
      </c>
      <c r="E195" s="139" t="s">
        <v>416</v>
      </c>
      <c r="F195" s="140" t="s">
        <v>417</v>
      </c>
      <c r="G195" s="141" t="s">
        <v>315</v>
      </c>
      <c r="H195" s="142">
        <v>1</v>
      </c>
      <c r="I195" s="143"/>
      <c r="J195" s="144">
        <f t="shared" si="10"/>
        <v>0</v>
      </c>
      <c r="K195" s="140" t="s">
        <v>3</v>
      </c>
      <c r="L195" s="33"/>
      <c r="M195" s="145" t="s">
        <v>3</v>
      </c>
      <c r="N195" s="146" t="s">
        <v>43</v>
      </c>
      <c r="O195" s="53"/>
      <c r="P195" s="147">
        <f t="shared" si="11"/>
        <v>0</v>
      </c>
      <c r="Q195" s="147">
        <v>0</v>
      </c>
      <c r="R195" s="147">
        <f t="shared" si="12"/>
        <v>0</v>
      </c>
      <c r="S195" s="147">
        <v>0</v>
      </c>
      <c r="T195" s="148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49" t="s">
        <v>209</v>
      </c>
      <c r="AT195" s="149" t="s">
        <v>129</v>
      </c>
      <c r="AU195" s="149" t="s">
        <v>135</v>
      </c>
      <c r="AY195" s="17" t="s">
        <v>126</v>
      </c>
      <c r="BE195" s="150">
        <f t="shared" si="14"/>
        <v>0</v>
      </c>
      <c r="BF195" s="150">
        <f t="shared" si="15"/>
        <v>0</v>
      </c>
      <c r="BG195" s="150">
        <f t="shared" si="16"/>
        <v>0</v>
      </c>
      <c r="BH195" s="150">
        <f t="shared" si="17"/>
        <v>0</v>
      </c>
      <c r="BI195" s="150">
        <f t="shared" si="18"/>
        <v>0</v>
      </c>
      <c r="BJ195" s="17" t="s">
        <v>135</v>
      </c>
      <c r="BK195" s="150">
        <f t="shared" si="19"/>
        <v>0</v>
      </c>
      <c r="BL195" s="17" t="s">
        <v>209</v>
      </c>
      <c r="BM195" s="149" t="s">
        <v>418</v>
      </c>
    </row>
    <row r="196" spans="1:65" s="2" customFormat="1" ht="14.45" customHeight="1">
      <c r="A196" s="32"/>
      <c r="B196" s="137"/>
      <c r="C196" s="138"/>
      <c r="D196" s="138"/>
      <c r="E196" s="274" t="s">
        <v>948</v>
      </c>
      <c r="F196" s="271" t="s">
        <v>951</v>
      </c>
      <c r="G196" s="141" t="s">
        <v>315</v>
      </c>
      <c r="H196" s="142">
        <v>1</v>
      </c>
      <c r="I196" s="143"/>
      <c r="J196" s="144">
        <f t="shared" si="10"/>
        <v>0</v>
      </c>
      <c r="K196" s="140"/>
      <c r="L196" s="33"/>
      <c r="M196" s="145"/>
      <c r="N196" s="268"/>
      <c r="O196" s="269"/>
      <c r="P196" s="270">
        <f t="shared" si="11"/>
        <v>0</v>
      </c>
      <c r="Q196" s="270"/>
      <c r="R196" s="270"/>
      <c r="S196" s="270"/>
      <c r="T196" s="148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49"/>
      <c r="AT196" s="149"/>
      <c r="AU196" s="149"/>
      <c r="AY196" s="17"/>
      <c r="BE196" s="150"/>
      <c r="BF196" s="150"/>
      <c r="BG196" s="150"/>
      <c r="BH196" s="150"/>
      <c r="BI196" s="150"/>
      <c r="BJ196" s="17"/>
      <c r="BK196" s="150">
        <f t="shared" si="19"/>
        <v>0</v>
      </c>
      <c r="BL196" s="17"/>
      <c r="BM196" s="149"/>
    </row>
    <row r="197" spans="1:65" s="2" customFormat="1" ht="14.45" customHeight="1">
      <c r="A197" s="32"/>
      <c r="B197" s="137"/>
      <c r="C197" s="138"/>
      <c r="D197" s="138"/>
      <c r="E197" s="274" t="s">
        <v>949</v>
      </c>
      <c r="F197" s="271" t="s">
        <v>952</v>
      </c>
      <c r="G197" s="141" t="s">
        <v>315</v>
      </c>
      <c r="H197" s="142">
        <v>1</v>
      </c>
      <c r="I197" s="143"/>
      <c r="J197" s="144">
        <f t="shared" si="10"/>
        <v>0</v>
      </c>
      <c r="K197" s="140"/>
      <c r="L197" s="33"/>
      <c r="M197" s="145"/>
      <c r="N197" s="268"/>
      <c r="O197" s="269"/>
      <c r="P197" s="270">
        <f t="shared" si="11"/>
        <v>0</v>
      </c>
      <c r="Q197" s="270"/>
      <c r="R197" s="270"/>
      <c r="S197" s="270"/>
      <c r="T197" s="148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49"/>
      <c r="AT197" s="149"/>
      <c r="AU197" s="149"/>
      <c r="AY197" s="17"/>
      <c r="BE197" s="150"/>
      <c r="BF197" s="150"/>
      <c r="BG197" s="150"/>
      <c r="BH197" s="150"/>
      <c r="BI197" s="150"/>
      <c r="BJ197" s="17"/>
      <c r="BK197" s="150">
        <f t="shared" si="19"/>
        <v>0</v>
      </c>
      <c r="BL197" s="17"/>
      <c r="BM197" s="149"/>
    </row>
    <row r="198" spans="1:65" s="2" customFormat="1" ht="14.45" customHeight="1">
      <c r="A198" s="32"/>
      <c r="B198" s="137"/>
      <c r="C198" s="138"/>
      <c r="D198" s="138"/>
      <c r="E198" s="274" t="s">
        <v>950</v>
      </c>
      <c r="F198" s="271" t="s">
        <v>953</v>
      </c>
      <c r="G198" s="141" t="s">
        <v>315</v>
      </c>
      <c r="H198" s="142">
        <v>1</v>
      </c>
      <c r="I198" s="143"/>
      <c r="J198" s="144">
        <f t="shared" si="10"/>
        <v>0</v>
      </c>
      <c r="K198" s="140"/>
      <c r="L198" s="33"/>
      <c r="M198" s="145"/>
      <c r="N198" s="268"/>
      <c r="O198" s="269"/>
      <c r="P198" s="270">
        <f t="shared" si="11"/>
        <v>0</v>
      </c>
      <c r="Q198" s="270"/>
      <c r="R198" s="270"/>
      <c r="S198" s="270"/>
      <c r="T198" s="148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49"/>
      <c r="AT198" s="149"/>
      <c r="AU198" s="149"/>
      <c r="AY198" s="17"/>
      <c r="BE198" s="150"/>
      <c r="BF198" s="150"/>
      <c r="BG198" s="150"/>
      <c r="BH198" s="150"/>
      <c r="BI198" s="150"/>
      <c r="BJ198" s="17"/>
      <c r="BK198" s="150">
        <f t="shared" si="19"/>
        <v>0</v>
      </c>
      <c r="BL198" s="17"/>
      <c r="BM198" s="149"/>
    </row>
    <row r="199" spans="1:65" s="2" customFormat="1" ht="24">
      <c r="A199" s="32"/>
      <c r="B199" s="137"/>
      <c r="C199" s="138" t="s">
        <v>419</v>
      </c>
      <c r="D199" s="138" t="s">
        <v>129</v>
      </c>
      <c r="E199" s="139" t="s">
        <v>420</v>
      </c>
      <c r="F199" s="140" t="s">
        <v>421</v>
      </c>
      <c r="G199" s="141" t="s">
        <v>235</v>
      </c>
      <c r="H199" s="142">
        <v>0.168</v>
      </c>
      <c r="I199" s="143"/>
      <c r="J199" s="144">
        <f t="shared" si="10"/>
        <v>0</v>
      </c>
      <c r="K199" s="140" t="s">
        <v>133</v>
      </c>
      <c r="L199" s="33"/>
      <c r="M199" s="145" t="s">
        <v>3</v>
      </c>
      <c r="N199" s="146" t="s">
        <v>43</v>
      </c>
      <c r="O199" s="53"/>
      <c r="P199" s="147">
        <f t="shared" si="11"/>
        <v>0</v>
      </c>
      <c r="Q199" s="147">
        <v>0</v>
      </c>
      <c r="R199" s="147">
        <f t="shared" si="12"/>
        <v>0</v>
      </c>
      <c r="S199" s="147">
        <v>0</v>
      </c>
      <c r="T199" s="148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49" t="s">
        <v>209</v>
      </c>
      <c r="AT199" s="149" t="s">
        <v>129</v>
      </c>
      <c r="AU199" s="149" t="s">
        <v>135</v>
      </c>
      <c r="AY199" s="17" t="s">
        <v>126</v>
      </c>
      <c r="BE199" s="150">
        <f t="shared" si="14"/>
        <v>0</v>
      </c>
      <c r="BF199" s="150">
        <f t="shared" si="15"/>
        <v>0</v>
      </c>
      <c r="BG199" s="150">
        <f t="shared" si="16"/>
        <v>0</v>
      </c>
      <c r="BH199" s="150">
        <f t="shared" si="17"/>
        <v>0</v>
      </c>
      <c r="BI199" s="150">
        <f t="shared" si="18"/>
        <v>0</v>
      </c>
      <c r="BJ199" s="17" t="s">
        <v>135</v>
      </c>
      <c r="BK199" s="150">
        <f t="shared" si="19"/>
        <v>0</v>
      </c>
      <c r="BL199" s="17" t="s">
        <v>209</v>
      </c>
      <c r="BM199" s="149" t="s">
        <v>422</v>
      </c>
    </row>
    <row r="200" spans="2:63" s="12" customFormat="1" ht="22.9" customHeight="1">
      <c r="B200" s="124"/>
      <c r="D200" s="125" t="s">
        <v>70</v>
      </c>
      <c r="E200" s="135" t="s">
        <v>423</v>
      </c>
      <c r="F200" s="135" t="s">
        <v>424</v>
      </c>
      <c r="I200" s="127"/>
      <c r="J200" s="136">
        <f>BK200</f>
        <v>0</v>
      </c>
      <c r="L200" s="124"/>
      <c r="M200" s="129"/>
      <c r="N200" s="130"/>
      <c r="O200" s="130"/>
      <c r="P200" s="131">
        <f>SUM(P201:P212)</f>
        <v>0</v>
      </c>
      <c r="Q200" s="130"/>
      <c r="R200" s="131">
        <f>SUM(R201:R212)</f>
        <v>0.41746</v>
      </c>
      <c r="S200" s="130"/>
      <c r="T200" s="132">
        <f>SUM(T201:T212)</f>
        <v>0</v>
      </c>
      <c r="AR200" s="125" t="s">
        <v>135</v>
      </c>
      <c r="AT200" s="133" t="s">
        <v>70</v>
      </c>
      <c r="AU200" s="133" t="s">
        <v>79</v>
      </c>
      <c r="AY200" s="125" t="s">
        <v>126</v>
      </c>
      <c r="BK200" s="134">
        <f>SUM(BK201:BK212)</f>
        <v>0</v>
      </c>
    </row>
    <row r="201" spans="1:65" s="2" customFormat="1" ht="14.45" customHeight="1">
      <c r="A201" s="32"/>
      <c r="B201" s="137"/>
      <c r="C201" s="138" t="s">
        <v>425</v>
      </c>
      <c r="D201" s="138" t="s">
        <v>129</v>
      </c>
      <c r="E201" s="139" t="s">
        <v>426</v>
      </c>
      <c r="F201" s="140" t="s">
        <v>427</v>
      </c>
      <c r="G201" s="141" t="s">
        <v>132</v>
      </c>
      <c r="H201" s="142">
        <v>9.8</v>
      </c>
      <c r="I201" s="143"/>
      <c r="J201" s="144">
        <f>ROUND(I201*H201,2)</f>
        <v>0</v>
      </c>
      <c r="K201" s="140" t="s">
        <v>133</v>
      </c>
      <c r="L201" s="33"/>
      <c r="M201" s="145" t="s">
        <v>3</v>
      </c>
      <c r="N201" s="146" t="s">
        <v>43</v>
      </c>
      <c r="O201" s="53"/>
      <c r="P201" s="147">
        <f>O201*H201</f>
        <v>0</v>
      </c>
      <c r="Q201" s="147">
        <v>0</v>
      </c>
      <c r="R201" s="147">
        <f>Q201*H201</f>
        <v>0</v>
      </c>
      <c r="S201" s="147">
        <v>0</v>
      </c>
      <c r="T201" s="148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49" t="s">
        <v>209</v>
      </c>
      <c r="AT201" s="149" t="s">
        <v>129</v>
      </c>
      <c r="AU201" s="149" t="s">
        <v>135</v>
      </c>
      <c r="AY201" s="17" t="s">
        <v>126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135</v>
      </c>
      <c r="BK201" s="150">
        <f>ROUND(I201*H201,2)</f>
        <v>0</v>
      </c>
      <c r="BL201" s="17" t="s">
        <v>209</v>
      </c>
      <c r="BM201" s="149" t="s">
        <v>428</v>
      </c>
    </row>
    <row r="202" spans="2:51" s="13" customFormat="1" ht="12">
      <c r="B202" s="151"/>
      <c r="D202" s="152" t="s">
        <v>137</v>
      </c>
      <c r="E202" s="153" t="s">
        <v>3</v>
      </c>
      <c r="F202" s="154" t="s">
        <v>429</v>
      </c>
      <c r="H202" s="155">
        <v>9.8</v>
      </c>
      <c r="I202" s="156"/>
      <c r="L202" s="151"/>
      <c r="M202" s="157"/>
      <c r="N202" s="158"/>
      <c r="O202" s="158"/>
      <c r="P202" s="158"/>
      <c r="Q202" s="158"/>
      <c r="R202" s="158"/>
      <c r="S202" s="158"/>
      <c r="T202" s="159"/>
      <c r="AT202" s="153" t="s">
        <v>137</v>
      </c>
      <c r="AU202" s="153" t="s">
        <v>135</v>
      </c>
      <c r="AV202" s="13" t="s">
        <v>135</v>
      </c>
      <c r="AW202" s="13" t="s">
        <v>33</v>
      </c>
      <c r="AX202" s="13" t="s">
        <v>79</v>
      </c>
      <c r="AY202" s="153" t="s">
        <v>126</v>
      </c>
    </row>
    <row r="203" spans="1:65" s="2" customFormat="1" ht="14.45" customHeight="1">
      <c r="A203" s="32"/>
      <c r="B203" s="137"/>
      <c r="C203" s="138" t="s">
        <v>430</v>
      </c>
      <c r="D203" s="138" t="s">
        <v>129</v>
      </c>
      <c r="E203" s="139" t="s">
        <v>431</v>
      </c>
      <c r="F203" s="140" t="s">
        <v>432</v>
      </c>
      <c r="G203" s="141" t="s">
        <v>132</v>
      </c>
      <c r="H203" s="142">
        <v>9.8</v>
      </c>
      <c r="I203" s="143"/>
      <c r="J203" s="144">
        <f>ROUND(I203*H203,2)</f>
        <v>0</v>
      </c>
      <c r="K203" s="140" t="s">
        <v>133</v>
      </c>
      <c r="L203" s="33"/>
      <c r="M203" s="145" t="s">
        <v>3</v>
      </c>
      <c r="N203" s="146" t="s">
        <v>43</v>
      </c>
      <c r="O203" s="53"/>
      <c r="P203" s="147">
        <f>O203*H203</f>
        <v>0</v>
      </c>
      <c r="Q203" s="147">
        <v>0.0003</v>
      </c>
      <c r="R203" s="147">
        <f>Q203*H203</f>
        <v>0.00294</v>
      </c>
      <c r="S203" s="147">
        <v>0</v>
      </c>
      <c r="T203" s="148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49" t="s">
        <v>209</v>
      </c>
      <c r="AT203" s="149" t="s">
        <v>129</v>
      </c>
      <c r="AU203" s="149" t="s">
        <v>135</v>
      </c>
      <c r="AY203" s="17" t="s">
        <v>126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135</v>
      </c>
      <c r="BK203" s="150">
        <f>ROUND(I203*H203,2)</f>
        <v>0</v>
      </c>
      <c r="BL203" s="17" t="s">
        <v>209</v>
      </c>
      <c r="BM203" s="149" t="s">
        <v>433</v>
      </c>
    </row>
    <row r="204" spans="1:65" s="2" customFormat="1" ht="19.9" customHeight="1">
      <c r="A204" s="32"/>
      <c r="B204" s="137"/>
      <c r="C204" s="138" t="s">
        <v>434</v>
      </c>
      <c r="D204" s="138" t="s">
        <v>129</v>
      </c>
      <c r="E204" s="139" t="s">
        <v>435</v>
      </c>
      <c r="F204" s="140" t="s">
        <v>436</v>
      </c>
      <c r="G204" s="141" t="s">
        <v>132</v>
      </c>
      <c r="H204" s="142">
        <v>9.8</v>
      </c>
      <c r="I204" s="143"/>
      <c r="J204" s="144">
        <f>ROUND(I204*H204,2)</f>
        <v>0</v>
      </c>
      <c r="K204" s="140" t="s">
        <v>133</v>
      </c>
      <c r="L204" s="33"/>
      <c r="M204" s="145" t="s">
        <v>3</v>
      </c>
      <c r="N204" s="146" t="s">
        <v>43</v>
      </c>
      <c r="O204" s="53"/>
      <c r="P204" s="147">
        <f>O204*H204</f>
        <v>0</v>
      </c>
      <c r="Q204" s="147">
        <v>0.0045</v>
      </c>
      <c r="R204" s="147">
        <f>Q204*H204</f>
        <v>0.0441</v>
      </c>
      <c r="S204" s="147">
        <v>0</v>
      </c>
      <c r="T204" s="148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49" t="s">
        <v>209</v>
      </c>
      <c r="AT204" s="149" t="s">
        <v>129</v>
      </c>
      <c r="AU204" s="149" t="s">
        <v>135</v>
      </c>
      <c r="AY204" s="17" t="s">
        <v>126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135</v>
      </c>
      <c r="BK204" s="150">
        <f>ROUND(I204*H204,2)</f>
        <v>0</v>
      </c>
      <c r="BL204" s="17" t="s">
        <v>209</v>
      </c>
      <c r="BM204" s="149" t="s">
        <v>437</v>
      </c>
    </row>
    <row r="205" spans="1:65" s="2" customFormat="1" ht="14.45" customHeight="1">
      <c r="A205" s="32"/>
      <c r="B205" s="137"/>
      <c r="C205" s="138" t="s">
        <v>438</v>
      </c>
      <c r="D205" s="138" t="s">
        <v>129</v>
      </c>
      <c r="E205" s="139" t="s">
        <v>439</v>
      </c>
      <c r="F205" s="140" t="s">
        <v>440</v>
      </c>
      <c r="G205" s="141" t="s">
        <v>170</v>
      </c>
      <c r="H205" s="142">
        <v>5.6</v>
      </c>
      <c r="I205" s="143"/>
      <c r="J205" s="144">
        <f>ROUND(I205*H205,2)</f>
        <v>0</v>
      </c>
      <c r="K205" s="140" t="s">
        <v>133</v>
      </c>
      <c r="L205" s="33"/>
      <c r="M205" s="145" t="s">
        <v>3</v>
      </c>
      <c r="N205" s="146" t="s">
        <v>43</v>
      </c>
      <c r="O205" s="53"/>
      <c r="P205" s="147">
        <f>O205*H205</f>
        <v>0</v>
      </c>
      <c r="Q205" s="147">
        <v>0.0003</v>
      </c>
      <c r="R205" s="147">
        <f>Q205*H205</f>
        <v>0.0016799999999999999</v>
      </c>
      <c r="S205" s="147">
        <v>0</v>
      </c>
      <c r="T205" s="148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49" t="s">
        <v>209</v>
      </c>
      <c r="AT205" s="149" t="s">
        <v>129</v>
      </c>
      <c r="AU205" s="149" t="s">
        <v>135</v>
      </c>
      <c r="AY205" s="17" t="s">
        <v>126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135</v>
      </c>
      <c r="BK205" s="150">
        <f>ROUND(I205*H205,2)</f>
        <v>0</v>
      </c>
      <c r="BL205" s="17" t="s">
        <v>209</v>
      </c>
      <c r="BM205" s="149" t="s">
        <v>441</v>
      </c>
    </row>
    <row r="206" spans="2:51" s="13" customFormat="1" ht="12">
      <c r="B206" s="151"/>
      <c r="D206" s="152" t="s">
        <v>137</v>
      </c>
      <c r="E206" s="153" t="s">
        <v>3</v>
      </c>
      <c r="F206" s="154" t="s">
        <v>442</v>
      </c>
      <c r="H206" s="155">
        <v>5.6</v>
      </c>
      <c r="I206" s="156"/>
      <c r="L206" s="151"/>
      <c r="M206" s="157"/>
      <c r="N206" s="158"/>
      <c r="O206" s="158"/>
      <c r="P206" s="158"/>
      <c r="Q206" s="158"/>
      <c r="R206" s="158"/>
      <c r="S206" s="158"/>
      <c r="T206" s="159"/>
      <c r="AT206" s="153" t="s">
        <v>137</v>
      </c>
      <c r="AU206" s="153" t="s">
        <v>135</v>
      </c>
      <c r="AV206" s="13" t="s">
        <v>135</v>
      </c>
      <c r="AW206" s="13" t="s">
        <v>33</v>
      </c>
      <c r="AX206" s="13" t="s">
        <v>79</v>
      </c>
      <c r="AY206" s="153" t="s">
        <v>126</v>
      </c>
    </row>
    <row r="207" spans="1:65" s="2" customFormat="1" ht="14.45" customHeight="1">
      <c r="A207" s="32"/>
      <c r="B207" s="137"/>
      <c r="C207" s="172" t="s">
        <v>443</v>
      </c>
      <c r="D207" s="172" t="s">
        <v>232</v>
      </c>
      <c r="E207" s="173" t="s">
        <v>444</v>
      </c>
      <c r="F207" s="174" t="s">
        <v>445</v>
      </c>
      <c r="G207" s="175" t="s">
        <v>315</v>
      </c>
      <c r="H207" s="176">
        <v>17</v>
      </c>
      <c r="I207" s="177"/>
      <c r="J207" s="178">
        <f>ROUND(I207*H207,2)</f>
        <v>0</v>
      </c>
      <c r="K207" s="174" t="s">
        <v>133</v>
      </c>
      <c r="L207" s="179"/>
      <c r="M207" s="180" t="s">
        <v>3</v>
      </c>
      <c r="N207" s="181" t="s">
        <v>43</v>
      </c>
      <c r="O207" s="53"/>
      <c r="P207" s="147">
        <f>O207*H207</f>
        <v>0</v>
      </c>
      <c r="Q207" s="147">
        <v>0.00039</v>
      </c>
      <c r="R207" s="147">
        <f>Q207*H207</f>
        <v>0.00663</v>
      </c>
      <c r="S207" s="147">
        <v>0</v>
      </c>
      <c r="T207" s="148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49" t="s">
        <v>279</v>
      </c>
      <c r="AT207" s="149" t="s">
        <v>232</v>
      </c>
      <c r="AU207" s="149" t="s">
        <v>135</v>
      </c>
      <c r="AY207" s="17" t="s">
        <v>126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7" t="s">
        <v>135</v>
      </c>
      <c r="BK207" s="150">
        <f>ROUND(I207*H207,2)</f>
        <v>0</v>
      </c>
      <c r="BL207" s="17" t="s">
        <v>209</v>
      </c>
      <c r="BM207" s="149" t="s">
        <v>446</v>
      </c>
    </row>
    <row r="208" spans="1:65" s="2" customFormat="1" ht="19.9" customHeight="1">
      <c r="A208" s="32"/>
      <c r="B208" s="137"/>
      <c r="C208" s="138" t="s">
        <v>447</v>
      </c>
      <c r="D208" s="138" t="s">
        <v>129</v>
      </c>
      <c r="E208" s="139" t="s">
        <v>448</v>
      </c>
      <c r="F208" s="140" t="s">
        <v>449</v>
      </c>
      <c r="G208" s="141" t="s">
        <v>132</v>
      </c>
      <c r="H208" s="142">
        <v>9.8</v>
      </c>
      <c r="I208" s="143"/>
      <c r="J208" s="144">
        <f>ROUND(I208*H208,2)</f>
        <v>0</v>
      </c>
      <c r="K208" s="140" t="s">
        <v>133</v>
      </c>
      <c r="L208" s="33"/>
      <c r="M208" s="145" t="s">
        <v>3</v>
      </c>
      <c r="N208" s="146" t="s">
        <v>43</v>
      </c>
      <c r="O208" s="53"/>
      <c r="P208" s="147">
        <f>O208*H208</f>
        <v>0</v>
      </c>
      <c r="Q208" s="147">
        <v>0.009</v>
      </c>
      <c r="R208" s="147">
        <f>Q208*H208</f>
        <v>0.0882</v>
      </c>
      <c r="S208" s="147">
        <v>0</v>
      </c>
      <c r="T208" s="148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49" t="s">
        <v>209</v>
      </c>
      <c r="AT208" s="149" t="s">
        <v>129</v>
      </c>
      <c r="AU208" s="149" t="s">
        <v>135</v>
      </c>
      <c r="AY208" s="17" t="s">
        <v>126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7" t="s">
        <v>135</v>
      </c>
      <c r="BK208" s="150">
        <f>ROUND(I208*H208,2)</f>
        <v>0</v>
      </c>
      <c r="BL208" s="17" t="s">
        <v>209</v>
      </c>
      <c r="BM208" s="149" t="s">
        <v>450</v>
      </c>
    </row>
    <row r="209" spans="1:65" s="2" customFormat="1" ht="14.45" customHeight="1">
      <c r="A209" s="32"/>
      <c r="B209" s="137"/>
      <c r="C209" s="172" t="s">
        <v>451</v>
      </c>
      <c r="D209" s="172" t="s">
        <v>232</v>
      </c>
      <c r="E209" s="173" t="s">
        <v>452</v>
      </c>
      <c r="F209" s="174" t="s">
        <v>453</v>
      </c>
      <c r="G209" s="175" t="s">
        <v>132</v>
      </c>
      <c r="H209" s="176">
        <v>11.27</v>
      </c>
      <c r="I209" s="177"/>
      <c r="J209" s="178">
        <f>ROUND(I209*H209,2)</f>
        <v>0</v>
      </c>
      <c r="K209" s="174" t="s">
        <v>133</v>
      </c>
      <c r="L209" s="179"/>
      <c r="M209" s="180" t="s">
        <v>3</v>
      </c>
      <c r="N209" s="181" t="s">
        <v>43</v>
      </c>
      <c r="O209" s="53"/>
      <c r="P209" s="147">
        <f>O209*H209</f>
        <v>0</v>
      </c>
      <c r="Q209" s="147">
        <v>0.023</v>
      </c>
      <c r="R209" s="147">
        <f>Q209*H209</f>
        <v>0.25921</v>
      </c>
      <c r="S209" s="147">
        <v>0</v>
      </c>
      <c r="T209" s="148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49" t="s">
        <v>279</v>
      </c>
      <c r="AT209" s="149" t="s">
        <v>232</v>
      </c>
      <c r="AU209" s="149" t="s">
        <v>135</v>
      </c>
      <c r="AY209" s="17" t="s">
        <v>126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7" t="s">
        <v>135</v>
      </c>
      <c r="BK209" s="150">
        <f>ROUND(I209*H209,2)</f>
        <v>0</v>
      </c>
      <c r="BL209" s="17" t="s">
        <v>209</v>
      </c>
      <c r="BM209" s="149" t="s">
        <v>454</v>
      </c>
    </row>
    <row r="210" spans="2:51" s="13" customFormat="1" ht="12">
      <c r="B210" s="151"/>
      <c r="D210" s="152" t="s">
        <v>137</v>
      </c>
      <c r="F210" s="154" t="s">
        <v>455</v>
      </c>
      <c r="H210" s="155">
        <v>11.27</v>
      </c>
      <c r="I210" s="156"/>
      <c r="L210" s="151"/>
      <c r="M210" s="157"/>
      <c r="N210" s="158"/>
      <c r="O210" s="158"/>
      <c r="P210" s="158"/>
      <c r="Q210" s="158"/>
      <c r="R210" s="158"/>
      <c r="S210" s="158"/>
      <c r="T210" s="159"/>
      <c r="AT210" s="153" t="s">
        <v>137</v>
      </c>
      <c r="AU210" s="153" t="s">
        <v>135</v>
      </c>
      <c r="AV210" s="13" t="s">
        <v>135</v>
      </c>
      <c r="AW210" s="13" t="s">
        <v>4</v>
      </c>
      <c r="AX210" s="13" t="s">
        <v>79</v>
      </c>
      <c r="AY210" s="153" t="s">
        <v>126</v>
      </c>
    </row>
    <row r="211" spans="1:65" s="2" customFormat="1" ht="14.45" customHeight="1">
      <c r="A211" s="32"/>
      <c r="B211" s="137"/>
      <c r="C211" s="138" t="s">
        <v>456</v>
      </c>
      <c r="D211" s="138" t="s">
        <v>129</v>
      </c>
      <c r="E211" s="139" t="s">
        <v>457</v>
      </c>
      <c r="F211" s="140" t="s">
        <v>458</v>
      </c>
      <c r="G211" s="141" t="s">
        <v>132</v>
      </c>
      <c r="H211" s="142">
        <v>9.8</v>
      </c>
      <c r="I211" s="143"/>
      <c r="J211" s="144">
        <f>ROUND(I211*H211,2)</f>
        <v>0</v>
      </c>
      <c r="K211" s="140" t="s">
        <v>133</v>
      </c>
      <c r="L211" s="33"/>
      <c r="M211" s="145" t="s">
        <v>3</v>
      </c>
      <c r="N211" s="146" t="s">
        <v>43</v>
      </c>
      <c r="O211" s="53"/>
      <c r="P211" s="147">
        <f>O211*H211</f>
        <v>0</v>
      </c>
      <c r="Q211" s="147">
        <v>0.0015</v>
      </c>
      <c r="R211" s="147">
        <f>Q211*H211</f>
        <v>0.014700000000000001</v>
      </c>
      <c r="S211" s="147">
        <v>0</v>
      </c>
      <c r="T211" s="148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49" t="s">
        <v>209</v>
      </c>
      <c r="AT211" s="149" t="s">
        <v>129</v>
      </c>
      <c r="AU211" s="149" t="s">
        <v>135</v>
      </c>
      <c r="AY211" s="17" t="s">
        <v>126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135</v>
      </c>
      <c r="BK211" s="150">
        <f>ROUND(I211*H211,2)</f>
        <v>0</v>
      </c>
      <c r="BL211" s="17" t="s">
        <v>209</v>
      </c>
      <c r="BM211" s="149" t="s">
        <v>459</v>
      </c>
    </row>
    <row r="212" spans="1:65" s="2" customFormat="1" ht="24">
      <c r="A212" s="32"/>
      <c r="B212" s="137"/>
      <c r="C212" s="138" t="s">
        <v>460</v>
      </c>
      <c r="D212" s="138" t="s">
        <v>129</v>
      </c>
      <c r="E212" s="139" t="s">
        <v>461</v>
      </c>
      <c r="F212" s="140" t="s">
        <v>462</v>
      </c>
      <c r="G212" s="141" t="s">
        <v>235</v>
      </c>
      <c r="H212" s="142">
        <v>0.417</v>
      </c>
      <c r="I212" s="143"/>
      <c r="J212" s="144">
        <f>ROUND(I212*H212,2)</f>
        <v>0</v>
      </c>
      <c r="K212" s="140" t="s">
        <v>133</v>
      </c>
      <c r="L212" s="33"/>
      <c r="M212" s="145" t="s">
        <v>3</v>
      </c>
      <c r="N212" s="146" t="s">
        <v>43</v>
      </c>
      <c r="O212" s="53"/>
      <c r="P212" s="147">
        <f>O212*H212</f>
        <v>0</v>
      </c>
      <c r="Q212" s="147">
        <v>0</v>
      </c>
      <c r="R212" s="147">
        <f>Q212*H212</f>
        <v>0</v>
      </c>
      <c r="S212" s="147">
        <v>0</v>
      </c>
      <c r="T212" s="148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49" t="s">
        <v>209</v>
      </c>
      <c r="AT212" s="149" t="s">
        <v>129</v>
      </c>
      <c r="AU212" s="149" t="s">
        <v>135</v>
      </c>
      <c r="AY212" s="17" t="s">
        <v>126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135</v>
      </c>
      <c r="BK212" s="150">
        <f>ROUND(I212*H212,2)</f>
        <v>0</v>
      </c>
      <c r="BL212" s="17" t="s">
        <v>209</v>
      </c>
      <c r="BM212" s="149" t="s">
        <v>463</v>
      </c>
    </row>
    <row r="213" spans="2:63" s="12" customFormat="1" ht="22.9" customHeight="1">
      <c r="B213" s="124"/>
      <c r="D213" s="125" t="s">
        <v>70</v>
      </c>
      <c r="E213" s="135" t="s">
        <v>464</v>
      </c>
      <c r="F213" s="135" t="s">
        <v>465</v>
      </c>
      <c r="I213" s="127"/>
      <c r="J213" s="136">
        <f>BK213</f>
        <v>0</v>
      </c>
      <c r="L213" s="124"/>
      <c r="M213" s="129"/>
      <c r="N213" s="130"/>
      <c r="O213" s="130"/>
      <c r="P213" s="131">
        <f>SUM(P214:P228)</f>
        <v>0</v>
      </c>
      <c r="Q213" s="130"/>
      <c r="R213" s="131">
        <f>SUM(R214:R228)</f>
        <v>0.36664959999999996</v>
      </c>
      <c r="S213" s="130"/>
      <c r="T213" s="132">
        <f>SUM(T214:T228)</f>
        <v>0.12132</v>
      </c>
      <c r="AR213" s="125" t="s">
        <v>135</v>
      </c>
      <c r="AT213" s="133" t="s">
        <v>70</v>
      </c>
      <c r="AU213" s="133" t="s">
        <v>79</v>
      </c>
      <c r="AY213" s="125" t="s">
        <v>126</v>
      </c>
      <c r="BK213" s="134">
        <f>SUM(BK214:BK228)</f>
        <v>0</v>
      </c>
    </row>
    <row r="214" spans="1:65" s="2" customFormat="1" ht="14.45" customHeight="1">
      <c r="A214" s="32"/>
      <c r="B214" s="137"/>
      <c r="C214" s="138" t="s">
        <v>466</v>
      </c>
      <c r="D214" s="138" t="s">
        <v>129</v>
      </c>
      <c r="E214" s="139" t="s">
        <v>467</v>
      </c>
      <c r="F214" s="140" t="s">
        <v>468</v>
      </c>
      <c r="G214" s="141" t="s">
        <v>132</v>
      </c>
      <c r="H214" s="142">
        <v>30.8</v>
      </c>
      <c r="I214" s="143"/>
      <c r="J214" s="144">
        <f>ROUND(I214*H214,2)</f>
        <v>0</v>
      </c>
      <c r="K214" s="140" t="s">
        <v>133</v>
      </c>
      <c r="L214" s="33"/>
      <c r="M214" s="145" t="s">
        <v>3</v>
      </c>
      <c r="N214" s="146" t="s">
        <v>43</v>
      </c>
      <c r="O214" s="53"/>
      <c r="P214" s="147">
        <f>O214*H214</f>
        <v>0</v>
      </c>
      <c r="Q214" s="147">
        <v>0</v>
      </c>
      <c r="R214" s="147">
        <f>Q214*H214</f>
        <v>0</v>
      </c>
      <c r="S214" s="147">
        <v>0</v>
      </c>
      <c r="T214" s="148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49" t="s">
        <v>209</v>
      </c>
      <c r="AT214" s="149" t="s">
        <v>129</v>
      </c>
      <c r="AU214" s="149" t="s">
        <v>135</v>
      </c>
      <c r="AY214" s="17" t="s">
        <v>126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7" t="s">
        <v>135</v>
      </c>
      <c r="BK214" s="150">
        <f>ROUND(I214*H214,2)</f>
        <v>0</v>
      </c>
      <c r="BL214" s="17" t="s">
        <v>209</v>
      </c>
      <c r="BM214" s="149" t="s">
        <v>469</v>
      </c>
    </row>
    <row r="215" spans="2:51" s="13" customFormat="1" ht="12">
      <c r="B215" s="151"/>
      <c r="D215" s="152" t="s">
        <v>137</v>
      </c>
      <c r="E215" s="153" t="s">
        <v>3</v>
      </c>
      <c r="F215" s="154" t="s">
        <v>470</v>
      </c>
      <c r="H215" s="155">
        <v>30.8</v>
      </c>
      <c r="I215" s="156"/>
      <c r="L215" s="151"/>
      <c r="M215" s="157"/>
      <c r="N215" s="158"/>
      <c r="O215" s="158"/>
      <c r="P215" s="158"/>
      <c r="Q215" s="158"/>
      <c r="R215" s="158"/>
      <c r="S215" s="158"/>
      <c r="T215" s="159"/>
      <c r="AT215" s="153" t="s">
        <v>137</v>
      </c>
      <c r="AU215" s="153" t="s">
        <v>135</v>
      </c>
      <c r="AV215" s="13" t="s">
        <v>135</v>
      </c>
      <c r="AW215" s="13" t="s">
        <v>33</v>
      </c>
      <c r="AX215" s="13" t="s">
        <v>79</v>
      </c>
      <c r="AY215" s="153" t="s">
        <v>126</v>
      </c>
    </row>
    <row r="216" spans="1:65" s="2" customFormat="1" ht="14.45" customHeight="1">
      <c r="A216" s="32"/>
      <c r="B216" s="137"/>
      <c r="C216" s="138" t="s">
        <v>471</v>
      </c>
      <c r="D216" s="138" t="s">
        <v>129</v>
      </c>
      <c r="E216" s="139" t="s">
        <v>472</v>
      </c>
      <c r="F216" s="140" t="s">
        <v>473</v>
      </c>
      <c r="G216" s="141" t="s">
        <v>132</v>
      </c>
      <c r="H216" s="142">
        <v>30.8</v>
      </c>
      <c r="I216" s="143"/>
      <c r="J216" s="144">
        <f>ROUND(I216*H216,2)</f>
        <v>0</v>
      </c>
      <c r="K216" s="140" t="s">
        <v>133</v>
      </c>
      <c r="L216" s="33"/>
      <c r="M216" s="145" t="s">
        <v>3</v>
      </c>
      <c r="N216" s="146" t="s">
        <v>43</v>
      </c>
      <c r="O216" s="53"/>
      <c r="P216" s="147">
        <f>O216*H216</f>
        <v>0</v>
      </c>
      <c r="Q216" s="147">
        <v>0</v>
      </c>
      <c r="R216" s="147">
        <f>Q216*H216</f>
        <v>0</v>
      </c>
      <c r="S216" s="147">
        <v>0</v>
      </c>
      <c r="T216" s="148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49" t="s">
        <v>209</v>
      </c>
      <c r="AT216" s="149" t="s">
        <v>129</v>
      </c>
      <c r="AU216" s="149" t="s">
        <v>135</v>
      </c>
      <c r="AY216" s="17" t="s">
        <v>126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7" t="s">
        <v>135</v>
      </c>
      <c r="BK216" s="150">
        <f>ROUND(I216*H216,2)</f>
        <v>0</v>
      </c>
      <c r="BL216" s="17" t="s">
        <v>209</v>
      </c>
      <c r="BM216" s="149" t="s">
        <v>474</v>
      </c>
    </row>
    <row r="217" spans="1:65" s="2" customFormat="1" ht="19.9" customHeight="1">
      <c r="A217" s="32"/>
      <c r="B217" s="137"/>
      <c r="C217" s="138" t="s">
        <v>475</v>
      </c>
      <c r="D217" s="138" t="s">
        <v>129</v>
      </c>
      <c r="E217" s="139" t="s">
        <v>476</v>
      </c>
      <c r="F217" s="140" t="s">
        <v>477</v>
      </c>
      <c r="G217" s="141" t="s">
        <v>132</v>
      </c>
      <c r="H217" s="142">
        <v>30.8</v>
      </c>
      <c r="I217" s="143"/>
      <c r="J217" s="144">
        <f>ROUND(I217*H217,2)</f>
        <v>0</v>
      </c>
      <c r="K217" s="140" t="s">
        <v>133</v>
      </c>
      <c r="L217" s="33"/>
      <c r="M217" s="145" t="s">
        <v>3</v>
      </c>
      <c r="N217" s="146" t="s">
        <v>43</v>
      </c>
      <c r="O217" s="53"/>
      <c r="P217" s="147">
        <f>O217*H217</f>
        <v>0</v>
      </c>
      <c r="Q217" s="147">
        <v>7E-05</v>
      </c>
      <c r="R217" s="147">
        <f>Q217*H217</f>
        <v>0.002156</v>
      </c>
      <c r="S217" s="147">
        <v>0</v>
      </c>
      <c r="T217" s="148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49" t="s">
        <v>209</v>
      </c>
      <c r="AT217" s="149" t="s">
        <v>129</v>
      </c>
      <c r="AU217" s="149" t="s">
        <v>135</v>
      </c>
      <c r="AY217" s="17" t="s">
        <v>126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135</v>
      </c>
      <c r="BK217" s="150">
        <f>ROUND(I217*H217,2)</f>
        <v>0</v>
      </c>
      <c r="BL217" s="17" t="s">
        <v>209</v>
      </c>
      <c r="BM217" s="149" t="s">
        <v>478</v>
      </c>
    </row>
    <row r="218" spans="1:65" s="2" customFormat="1" ht="19.9" customHeight="1">
      <c r="A218" s="32"/>
      <c r="B218" s="137"/>
      <c r="C218" s="138" t="s">
        <v>479</v>
      </c>
      <c r="D218" s="138" t="s">
        <v>129</v>
      </c>
      <c r="E218" s="139" t="s">
        <v>480</v>
      </c>
      <c r="F218" s="140" t="s">
        <v>481</v>
      </c>
      <c r="G218" s="141" t="s">
        <v>132</v>
      </c>
      <c r="H218" s="142">
        <v>30.8</v>
      </c>
      <c r="I218" s="143"/>
      <c r="J218" s="144">
        <f>ROUND(I218*H218,2)</f>
        <v>0</v>
      </c>
      <c r="K218" s="140" t="s">
        <v>133</v>
      </c>
      <c r="L218" s="33"/>
      <c r="M218" s="145" t="s">
        <v>3</v>
      </c>
      <c r="N218" s="146" t="s">
        <v>43</v>
      </c>
      <c r="O218" s="53"/>
      <c r="P218" s="147">
        <f>O218*H218</f>
        <v>0</v>
      </c>
      <c r="Q218" s="147">
        <v>0.00758</v>
      </c>
      <c r="R218" s="147">
        <f>Q218*H218</f>
        <v>0.233464</v>
      </c>
      <c r="S218" s="147">
        <v>0</v>
      </c>
      <c r="T218" s="148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49" t="s">
        <v>209</v>
      </c>
      <c r="AT218" s="149" t="s">
        <v>129</v>
      </c>
      <c r="AU218" s="149" t="s">
        <v>135</v>
      </c>
      <c r="AY218" s="17" t="s">
        <v>126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7" t="s">
        <v>135</v>
      </c>
      <c r="BK218" s="150">
        <f>ROUND(I218*H218,2)</f>
        <v>0</v>
      </c>
      <c r="BL218" s="17" t="s">
        <v>209</v>
      </c>
      <c r="BM218" s="149" t="s">
        <v>482</v>
      </c>
    </row>
    <row r="219" spans="1:65" s="2" customFormat="1" ht="14.45" customHeight="1">
      <c r="A219" s="32"/>
      <c r="B219" s="137"/>
      <c r="C219" s="138" t="s">
        <v>483</v>
      </c>
      <c r="D219" s="138" t="s">
        <v>129</v>
      </c>
      <c r="E219" s="139" t="s">
        <v>484</v>
      </c>
      <c r="F219" s="140" t="s">
        <v>485</v>
      </c>
      <c r="G219" s="141" t="s">
        <v>132</v>
      </c>
      <c r="H219" s="142">
        <v>40.44</v>
      </c>
      <c r="I219" s="143"/>
      <c r="J219" s="144">
        <f>ROUND(I219*H219,2)</f>
        <v>0</v>
      </c>
      <c r="K219" s="140" t="s">
        <v>133</v>
      </c>
      <c r="L219" s="33"/>
      <c r="M219" s="145" t="s">
        <v>3</v>
      </c>
      <c r="N219" s="146" t="s">
        <v>43</v>
      </c>
      <c r="O219" s="53"/>
      <c r="P219" s="147">
        <f>O219*H219</f>
        <v>0</v>
      </c>
      <c r="Q219" s="147">
        <v>0</v>
      </c>
      <c r="R219" s="147">
        <f>Q219*H219</f>
        <v>0</v>
      </c>
      <c r="S219" s="147">
        <v>0.003</v>
      </c>
      <c r="T219" s="148">
        <f>S219*H219</f>
        <v>0.12132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49" t="s">
        <v>209</v>
      </c>
      <c r="AT219" s="149" t="s">
        <v>129</v>
      </c>
      <c r="AU219" s="149" t="s">
        <v>135</v>
      </c>
      <c r="AY219" s="17" t="s">
        <v>126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135</v>
      </c>
      <c r="BK219" s="150">
        <f>ROUND(I219*H219,2)</f>
        <v>0</v>
      </c>
      <c r="BL219" s="17" t="s">
        <v>209</v>
      </c>
      <c r="BM219" s="149" t="s">
        <v>486</v>
      </c>
    </row>
    <row r="220" spans="2:51" s="13" customFormat="1" ht="12">
      <c r="B220" s="151"/>
      <c r="D220" s="152" t="s">
        <v>137</v>
      </c>
      <c r="E220" s="153" t="s">
        <v>3</v>
      </c>
      <c r="F220" s="154" t="s">
        <v>487</v>
      </c>
      <c r="H220" s="155">
        <v>40.44</v>
      </c>
      <c r="I220" s="156"/>
      <c r="L220" s="151"/>
      <c r="M220" s="157"/>
      <c r="N220" s="158"/>
      <c r="O220" s="158"/>
      <c r="P220" s="158"/>
      <c r="Q220" s="158"/>
      <c r="R220" s="158"/>
      <c r="S220" s="158"/>
      <c r="T220" s="159"/>
      <c r="AT220" s="153" t="s">
        <v>137</v>
      </c>
      <c r="AU220" s="153" t="s">
        <v>135</v>
      </c>
      <c r="AV220" s="13" t="s">
        <v>135</v>
      </c>
      <c r="AW220" s="13" t="s">
        <v>33</v>
      </c>
      <c r="AX220" s="13" t="s">
        <v>79</v>
      </c>
      <c r="AY220" s="153" t="s">
        <v>126</v>
      </c>
    </row>
    <row r="221" spans="1:65" s="2" customFormat="1" ht="14.45" customHeight="1">
      <c r="A221" s="32"/>
      <c r="B221" s="137"/>
      <c r="C221" s="138" t="s">
        <v>488</v>
      </c>
      <c r="D221" s="138" t="s">
        <v>129</v>
      </c>
      <c r="E221" s="139" t="s">
        <v>489</v>
      </c>
      <c r="F221" s="140" t="s">
        <v>490</v>
      </c>
      <c r="G221" s="141" t="s">
        <v>132</v>
      </c>
      <c r="H221" s="142">
        <v>30.8</v>
      </c>
      <c r="I221" s="143"/>
      <c r="J221" s="144">
        <f>ROUND(I221*H221,2)</f>
        <v>0</v>
      </c>
      <c r="K221" s="140" t="s">
        <v>133</v>
      </c>
      <c r="L221" s="33"/>
      <c r="M221" s="145" t="s">
        <v>3</v>
      </c>
      <c r="N221" s="146" t="s">
        <v>43</v>
      </c>
      <c r="O221" s="53"/>
      <c r="P221" s="147">
        <f>O221*H221</f>
        <v>0</v>
      </c>
      <c r="Q221" s="147">
        <v>0.0003</v>
      </c>
      <c r="R221" s="147">
        <f>Q221*H221</f>
        <v>0.00924</v>
      </c>
      <c r="S221" s="147">
        <v>0</v>
      </c>
      <c r="T221" s="148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49" t="s">
        <v>209</v>
      </c>
      <c r="AT221" s="149" t="s">
        <v>129</v>
      </c>
      <c r="AU221" s="149" t="s">
        <v>135</v>
      </c>
      <c r="AY221" s="17" t="s">
        <v>126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7" t="s">
        <v>135</v>
      </c>
      <c r="BK221" s="150">
        <f>ROUND(I221*H221,2)</f>
        <v>0</v>
      </c>
      <c r="BL221" s="17" t="s">
        <v>209</v>
      </c>
      <c r="BM221" s="149" t="s">
        <v>491</v>
      </c>
    </row>
    <row r="222" spans="1:65" s="2" customFormat="1" ht="19.9" customHeight="1">
      <c r="A222" s="32"/>
      <c r="B222" s="137"/>
      <c r="C222" s="172" t="s">
        <v>492</v>
      </c>
      <c r="D222" s="172" t="s">
        <v>232</v>
      </c>
      <c r="E222" s="173" t="s">
        <v>493</v>
      </c>
      <c r="F222" s="174" t="s">
        <v>494</v>
      </c>
      <c r="G222" s="175" t="s">
        <v>132</v>
      </c>
      <c r="H222" s="176">
        <v>33.88</v>
      </c>
      <c r="I222" s="177"/>
      <c r="J222" s="178">
        <f>ROUND(I222*H222,2)</f>
        <v>0</v>
      </c>
      <c r="K222" s="174" t="s">
        <v>133</v>
      </c>
      <c r="L222" s="179"/>
      <c r="M222" s="180" t="s">
        <v>3</v>
      </c>
      <c r="N222" s="181" t="s">
        <v>43</v>
      </c>
      <c r="O222" s="53"/>
      <c r="P222" s="147">
        <f>O222*H222</f>
        <v>0</v>
      </c>
      <c r="Q222" s="147">
        <v>0.0033</v>
      </c>
      <c r="R222" s="147">
        <f>Q222*H222</f>
        <v>0.11180400000000001</v>
      </c>
      <c r="S222" s="147">
        <v>0</v>
      </c>
      <c r="T222" s="148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49" t="s">
        <v>279</v>
      </c>
      <c r="AT222" s="149" t="s">
        <v>232</v>
      </c>
      <c r="AU222" s="149" t="s">
        <v>135</v>
      </c>
      <c r="AY222" s="17" t="s">
        <v>126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7" t="s">
        <v>135</v>
      </c>
      <c r="BK222" s="150">
        <f>ROUND(I222*H222,2)</f>
        <v>0</v>
      </c>
      <c r="BL222" s="17" t="s">
        <v>209</v>
      </c>
      <c r="BM222" s="149" t="s">
        <v>495</v>
      </c>
    </row>
    <row r="223" spans="2:51" s="13" customFormat="1" ht="12">
      <c r="B223" s="151"/>
      <c r="D223" s="152" t="s">
        <v>137</v>
      </c>
      <c r="F223" s="154" t="s">
        <v>496</v>
      </c>
      <c r="H223" s="155">
        <v>33.88</v>
      </c>
      <c r="I223" s="156"/>
      <c r="L223" s="151"/>
      <c r="M223" s="157"/>
      <c r="N223" s="158"/>
      <c r="O223" s="158"/>
      <c r="P223" s="158"/>
      <c r="Q223" s="158"/>
      <c r="R223" s="158"/>
      <c r="S223" s="158"/>
      <c r="T223" s="159"/>
      <c r="AT223" s="153" t="s">
        <v>137</v>
      </c>
      <c r="AU223" s="153" t="s">
        <v>135</v>
      </c>
      <c r="AV223" s="13" t="s">
        <v>135</v>
      </c>
      <c r="AW223" s="13" t="s">
        <v>4</v>
      </c>
      <c r="AX223" s="13" t="s">
        <v>79</v>
      </c>
      <c r="AY223" s="153" t="s">
        <v>126</v>
      </c>
    </row>
    <row r="224" spans="1:65" s="2" customFormat="1" ht="14.45" customHeight="1">
      <c r="A224" s="32"/>
      <c r="B224" s="137"/>
      <c r="C224" s="138" t="s">
        <v>497</v>
      </c>
      <c r="D224" s="138" t="s">
        <v>129</v>
      </c>
      <c r="E224" s="139" t="s">
        <v>498</v>
      </c>
      <c r="F224" s="140" t="s">
        <v>499</v>
      </c>
      <c r="G224" s="141" t="s">
        <v>170</v>
      </c>
      <c r="H224" s="142">
        <v>31.6</v>
      </c>
      <c r="I224" s="143"/>
      <c r="J224" s="144">
        <f>ROUND(I224*H224,2)</f>
        <v>0</v>
      </c>
      <c r="K224" s="140" t="s">
        <v>133</v>
      </c>
      <c r="L224" s="33"/>
      <c r="M224" s="145" t="s">
        <v>3</v>
      </c>
      <c r="N224" s="146" t="s">
        <v>43</v>
      </c>
      <c r="O224" s="53"/>
      <c r="P224" s="147">
        <f>O224*H224</f>
        <v>0</v>
      </c>
      <c r="Q224" s="147">
        <v>1E-05</v>
      </c>
      <c r="R224" s="147">
        <f>Q224*H224</f>
        <v>0.00031600000000000004</v>
      </c>
      <c r="S224" s="147">
        <v>0</v>
      </c>
      <c r="T224" s="148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49" t="s">
        <v>209</v>
      </c>
      <c r="AT224" s="149" t="s">
        <v>129</v>
      </c>
      <c r="AU224" s="149" t="s">
        <v>135</v>
      </c>
      <c r="AY224" s="17" t="s">
        <v>126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7" t="s">
        <v>135</v>
      </c>
      <c r="BK224" s="150">
        <f>ROUND(I224*H224,2)</f>
        <v>0</v>
      </c>
      <c r="BL224" s="17" t="s">
        <v>209</v>
      </c>
      <c r="BM224" s="149" t="s">
        <v>500</v>
      </c>
    </row>
    <row r="225" spans="2:51" s="13" customFormat="1" ht="12">
      <c r="B225" s="151"/>
      <c r="D225" s="152" t="s">
        <v>137</v>
      </c>
      <c r="E225" s="153" t="s">
        <v>3</v>
      </c>
      <c r="F225" s="154" t="s">
        <v>501</v>
      </c>
      <c r="H225" s="155">
        <v>31.6</v>
      </c>
      <c r="I225" s="156"/>
      <c r="L225" s="151"/>
      <c r="M225" s="157"/>
      <c r="N225" s="158"/>
      <c r="O225" s="158"/>
      <c r="P225" s="158"/>
      <c r="Q225" s="158"/>
      <c r="R225" s="158"/>
      <c r="S225" s="158"/>
      <c r="T225" s="159"/>
      <c r="AT225" s="153" t="s">
        <v>137</v>
      </c>
      <c r="AU225" s="153" t="s">
        <v>135</v>
      </c>
      <c r="AV225" s="13" t="s">
        <v>135</v>
      </c>
      <c r="AW225" s="13" t="s">
        <v>33</v>
      </c>
      <c r="AX225" s="13" t="s">
        <v>79</v>
      </c>
      <c r="AY225" s="153" t="s">
        <v>126</v>
      </c>
    </row>
    <row r="226" spans="1:65" s="2" customFormat="1" ht="14.45" customHeight="1">
      <c r="A226" s="32"/>
      <c r="B226" s="137"/>
      <c r="C226" s="172" t="s">
        <v>502</v>
      </c>
      <c r="D226" s="172" t="s">
        <v>232</v>
      </c>
      <c r="E226" s="173" t="s">
        <v>503</v>
      </c>
      <c r="F226" s="174" t="s">
        <v>504</v>
      </c>
      <c r="G226" s="175" t="s">
        <v>170</v>
      </c>
      <c r="H226" s="176">
        <v>32.232</v>
      </c>
      <c r="I226" s="177"/>
      <c r="J226" s="178">
        <f>ROUND(I226*H226,2)</f>
        <v>0</v>
      </c>
      <c r="K226" s="174" t="s">
        <v>133</v>
      </c>
      <c r="L226" s="179"/>
      <c r="M226" s="180" t="s">
        <v>3</v>
      </c>
      <c r="N226" s="181" t="s">
        <v>43</v>
      </c>
      <c r="O226" s="53"/>
      <c r="P226" s="147">
        <f>O226*H226</f>
        <v>0</v>
      </c>
      <c r="Q226" s="147">
        <v>0.0003</v>
      </c>
      <c r="R226" s="147">
        <f>Q226*H226</f>
        <v>0.009669599999999999</v>
      </c>
      <c r="S226" s="147">
        <v>0</v>
      </c>
      <c r="T226" s="148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49" t="s">
        <v>279</v>
      </c>
      <c r="AT226" s="149" t="s">
        <v>232</v>
      </c>
      <c r="AU226" s="149" t="s">
        <v>135</v>
      </c>
      <c r="AY226" s="17" t="s">
        <v>126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7" t="s">
        <v>135</v>
      </c>
      <c r="BK226" s="150">
        <f>ROUND(I226*H226,2)</f>
        <v>0</v>
      </c>
      <c r="BL226" s="17" t="s">
        <v>209</v>
      </c>
      <c r="BM226" s="149" t="s">
        <v>505</v>
      </c>
    </row>
    <row r="227" spans="2:51" s="13" customFormat="1" ht="12">
      <c r="B227" s="151"/>
      <c r="D227" s="152" t="s">
        <v>137</v>
      </c>
      <c r="F227" s="154" t="s">
        <v>506</v>
      </c>
      <c r="H227" s="155">
        <v>32.232</v>
      </c>
      <c r="I227" s="156"/>
      <c r="L227" s="151"/>
      <c r="M227" s="157"/>
      <c r="N227" s="158"/>
      <c r="O227" s="158"/>
      <c r="P227" s="158"/>
      <c r="Q227" s="158"/>
      <c r="R227" s="158"/>
      <c r="S227" s="158"/>
      <c r="T227" s="159"/>
      <c r="AT227" s="153" t="s">
        <v>137</v>
      </c>
      <c r="AU227" s="153" t="s">
        <v>135</v>
      </c>
      <c r="AV227" s="13" t="s">
        <v>135</v>
      </c>
      <c r="AW227" s="13" t="s">
        <v>4</v>
      </c>
      <c r="AX227" s="13" t="s">
        <v>79</v>
      </c>
      <c r="AY227" s="153" t="s">
        <v>126</v>
      </c>
    </row>
    <row r="228" spans="1:65" s="2" customFormat="1" ht="24">
      <c r="A228" s="32"/>
      <c r="B228" s="137"/>
      <c r="C228" s="138" t="s">
        <v>507</v>
      </c>
      <c r="D228" s="138" t="s">
        <v>129</v>
      </c>
      <c r="E228" s="139" t="s">
        <v>508</v>
      </c>
      <c r="F228" s="140" t="s">
        <v>509</v>
      </c>
      <c r="G228" s="141" t="s">
        <v>235</v>
      </c>
      <c r="H228" s="142">
        <v>0.367</v>
      </c>
      <c r="I228" s="143"/>
      <c r="J228" s="144">
        <f>ROUND(I228*H228,2)</f>
        <v>0</v>
      </c>
      <c r="K228" s="140" t="s">
        <v>133</v>
      </c>
      <c r="L228" s="33"/>
      <c r="M228" s="145" t="s">
        <v>3</v>
      </c>
      <c r="N228" s="146" t="s">
        <v>43</v>
      </c>
      <c r="O228" s="53"/>
      <c r="P228" s="147">
        <f>O228*H228</f>
        <v>0</v>
      </c>
      <c r="Q228" s="147">
        <v>0</v>
      </c>
      <c r="R228" s="147">
        <f>Q228*H228</f>
        <v>0</v>
      </c>
      <c r="S228" s="147">
        <v>0</v>
      </c>
      <c r="T228" s="148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49" t="s">
        <v>209</v>
      </c>
      <c r="AT228" s="149" t="s">
        <v>129</v>
      </c>
      <c r="AU228" s="149" t="s">
        <v>135</v>
      </c>
      <c r="AY228" s="17" t="s">
        <v>126</v>
      </c>
      <c r="BE228" s="150">
        <f>IF(N228="základní",J228,0)</f>
        <v>0</v>
      </c>
      <c r="BF228" s="150">
        <f>IF(N228="snížená",J228,0)</f>
        <v>0</v>
      </c>
      <c r="BG228" s="150">
        <f>IF(N228="zákl. přenesená",J228,0)</f>
        <v>0</v>
      </c>
      <c r="BH228" s="150">
        <f>IF(N228="sníž. přenesená",J228,0)</f>
        <v>0</v>
      </c>
      <c r="BI228" s="150">
        <f>IF(N228="nulová",J228,0)</f>
        <v>0</v>
      </c>
      <c r="BJ228" s="17" t="s">
        <v>135</v>
      </c>
      <c r="BK228" s="150">
        <f>ROUND(I228*H228,2)</f>
        <v>0</v>
      </c>
      <c r="BL228" s="17" t="s">
        <v>209</v>
      </c>
      <c r="BM228" s="149" t="s">
        <v>510</v>
      </c>
    </row>
    <row r="229" spans="2:63" s="12" customFormat="1" ht="22.9" customHeight="1">
      <c r="B229" s="124"/>
      <c r="D229" s="125" t="s">
        <v>70</v>
      </c>
      <c r="E229" s="135" t="s">
        <v>511</v>
      </c>
      <c r="F229" s="135" t="s">
        <v>512</v>
      </c>
      <c r="I229" s="127"/>
      <c r="J229" s="136">
        <f>BK229</f>
        <v>0</v>
      </c>
      <c r="L229" s="124"/>
      <c r="M229" s="129"/>
      <c r="N229" s="130"/>
      <c r="O229" s="130"/>
      <c r="P229" s="131">
        <f>SUM(P230:P241)</f>
        <v>0</v>
      </c>
      <c r="Q229" s="130"/>
      <c r="R229" s="131">
        <f>SUM(R230:R241)</f>
        <v>0.6792969999999999</v>
      </c>
      <c r="S229" s="130"/>
      <c r="T229" s="132">
        <f>SUM(T230:T241)</f>
        <v>0</v>
      </c>
      <c r="AR229" s="125" t="s">
        <v>135</v>
      </c>
      <c r="AT229" s="133" t="s">
        <v>70</v>
      </c>
      <c r="AU229" s="133" t="s">
        <v>79</v>
      </c>
      <c r="AY229" s="125" t="s">
        <v>126</v>
      </c>
      <c r="BK229" s="134">
        <f>SUM(BK230:BK241)</f>
        <v>0</v>
      </c>
    </row>
    <row r="230" spans="1:65" s="2" customFormat="1" ht="14.45" customHeight="1">
      <c r="A230" s="32"/>
      <c r="B230" s="137"/>
      <c r="C230" s="138" t="s">
        <v>513</v>
      </c>
      <c r="D230" s="138" t="s">
        <v>129</v>
      </c>
      <c r="E230" s="139" t="s">
        <v>514</v>
      </c>
      <c r="F230" s="140" t="s">
        <v>515</v>
      </c>
      <c r="G230" s="141" t="s">
        <v>132</v>
      </c>
      <c r="H230" s="142">
        <v>37.37</v>
      </c>
      <c r="I230" s="143"/>
      <c r="J230" s="144">
        <f>ROUND(I230*H230,2)</f>
        <v>0</v>
      </c>
      <c r="K230" s="140" t="s">
        <v>133</v>
      </c>
      <c r="L230" s="33"/>
      <c r="M230" s="145" t="s">
        <v>3</v>
      </c>
      <c r="N230" s="146" t="s">
        <v>43</v>
      </c>
      <c r="O230" s="53"/>
      <c r="P230" s="147">
        <f>O230*H230</f>
        <v>0</v>
      </c>
      <c r="Q230" s="147">
        <v>0.0003</v>
      </c>
      <c r="R230" s="147">
        <f>Q230*H230</f>
        <v>0.011210999999999999</v>
      </c>
      <c r="S230" s="147">
        <v>0</v>
      </c>
      <c r="T230" s="148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49" t="s">
        <v>209</v>
      </c>
      <c r="AT230" s="149" t="s">
        <v>129</v>
      </c>
      <c r="AU230" s="149" t="s">
        <v>135</v>
      </c>
      <c r="AY230" s="17" t="s">
        <v>126</v>
      </c>
      <c r="BE230" s="150">
        <f>IF(N230="základní",J230,0)</f>
        <v>0</v>
      </c>
      <c r="BF230" s="150">
        <f>IF(N230="snížená",J230,0)</f>
        <v>0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7" t="s">
        <v>135</v>
      </c>
      <c r="BK230" s="150">
        <f>ROUND(I230*H230,2)</f>
        <v>0</v>
      </c>
      <c r="BL230" s="17" t="s">
        <v>209</v>
      </c>
      <c r="BM230" s="149" t="s">
        <v>516</v>
      </c>
    </row>
    <row r="231" spans="2:51" s="13" customFormat="1" ht="12">
      <c r="B231" s="151"/>
      <c r="D231" s="152" t="s">
        <v>137</v>
      </c>
      <c r="E231" s="153" t="s">
        <v>3</v>
      </c>
      <c r="F231" s="154" t="s">
        <v>517</v>
      </c>
      <c r="H231" s="155">
        <v>11.44</v>
      </c>
      <c r="I231" s="156"/>
      <c r="L231" s="151"/>
      <c r="M231" s="157"/>
      <c r="N231" s="158"/>
      <c r="O231" s="158"/>
      <c r="P231" s="158"/>
      <c r="Q231" s="158"/>
      <c r="R231" s="158"/>
      <c r="S231" s="158"/>
      <c r="T231" s="159"/>
      <c r="AT231" s="153" t="s">
        <v>137</v>
      </c>
      <c r="AU231" s="153" t="s">
        <v>135</v>
      </c>
      <c r="AV231" s="13" t="s">
        <v>135</v>
      </c>
      <c r="AW231" s="13" t="s">
        <v>33</v>
      </c>
      <c r="AX231" s="13" t="s">
        <v>71</v>
      </c>
      <c r="AY231" s="153" t="s">
        <v>126</v>
      </c>
    </row>
    <row r="232" spans="2:51" s="13" customFormat="1" ht="12">
      <c r="B232" s="151"/>
      <c r="D232" s="152" t="s">
        <v>137</v>
      </c>
      <c r="E232" s="153" t="s">
        <v>3</v>
      </c>
      <c r="F232" s="154" t="s">
        <v>518</v>
      </c>
      <c r="H232" s="155">
        <v>26.13</v>
      </c>
      <c r="I232" s="156"/>
      <c r="L232" s="151"/>
      <c r="M232" s="157"/>
      <c r="N232" s="158"/>
      <c r="O232" s="158"/>
      <c r="P232" s="158"/>
      <c r="Q232" s="158"/>
      <c r="R232" s="158"/>
      <c r="S232" s="158"/>
      <c r="T232" s="159"/>
      <c r="AT232" s="153" t="s">
        <v>137</v>
      </c>
      <c r="AU232" s="153" t="s">
        <v>135</v>
      </c>
      <c r="AV232" s="13" t="s">
        <v>135</v>
      </c>
      <c r="AW232" s="13" t="s">
        <v>33</v>
      </c>
      <c r="AX232" s="13" t="s">
        <v>71</v>
      </c>
      <c r="AY232" s="153" t="s">
        <v>126</v>
      </c>
    </row>
    <row r="233" spans="2:51" s="13" customFormat="1" ht="12">
      <c r="B233" s="151"/>
      <c r="D233" s="152" t="s">
        <v>137</v>
      </c>
      <c r="E233" s="153" t="s">
        <v>3</v>
      </c>
      <c r="F233" s="154" t="s">
        <v>519</v>
      </c>
      <c r="H233" s="155">
        <v>-3.2</v>
      </c>
      <c r="I233" s="156"/>
      <c r="L233" s="151"/>
      <c r="M233" s="157"/>
      <c r="N233" s="158"/>
      <c r="O233" s="158"/>
      <c r="P233" s="158"/>
      <c r="Q233" s="158"/>
      <c r="R233" s="158"/>
      <c r="S233" s="158"/>
      <c r="T233" s="159"/>
      <c r="AT233" s="153" t="s">
        <v>137</v>
      </c>
      <c r="AU233" s="153" t="s">
        <v>135</v>
      </c>
      <c r="AV233" s="13" t="s">
        <v>135</v>
      </c>
      <c r="AW233" s="13" t="s">
        <v>33</v>
      </c>
      <c r="AX233" s="13" t="s">
        <v>71</v>
      </c>
      <c r="AY233" s="153" t="s">
        <v>126</v>
      </c>
    </row>
    <row r="234" spans="2:51" s="13" customFormat="1" ht="12">
      <c r="B234" s="151"/>
      <c r="D234" s="152" t="s">
        <v>137</v>
      </c>
      <c r="E234" s="153" t="s">
        <v>3</v>
      </c>
      <c r="F234" s="154" t="s">
        <v>520</v>
      </c>
      <c r="H234" s="155">
        <v>3</v>
      </c>
      <c r="I234" s="156"/>
      <c r="L234" s="151"/>
      <c r="M234" s="157"/>
      <c r="N234" s="158"/>
      <c r="O234" s="158"/>
      <c r="P234" s="158"/>
      <c r="Q234" s="158"/>
      <c r="R234" s="158"/>
      <c r="S234" s="158"/>
      <c r="T234" s="159"/>
      <c r="AT234" s="153" t="s">
        <v>137</v>
      </c>
      <c r="AU234" s="153" t="s">
        <v>135</v>
      </c>
      <c r="AV234" s="13" t="s">
        <v>135</v>
      </c>
      <c r="AW234" s="13" t="s">
        <v>33</v>
      </c>
      <c r="AX234" s="13" t="s">
        <v>71</v>
      </c>
      <c r="AY234" s="153" t="s">
        <v>126</v>
      </c>
    </row>
    <row r="235" spans="2:51" s="14" customFormat="1" ht="12">
      <c r="B235" s="160"/>
      <c r="D235" s="152" t="s">
        <v>137</v>
      </c>
      <c r="E235" s="161" t="s">
        <v>3</v>
      </c>
      <c r="F235" s="162" t="s">
        <v>147</v>
      </c>
      <c r="H235" s="163">
        <v>37.37</v>
      </c>
      <c r="I235" s="164"/>
      <c r="L235" s="160"/>
      <c r="M235" s="165"/>
      <c r="N235" s="166"/>
      <c r="O235" s="166"/>
      <c r="P235" s="166"/>
      <c r="Q235" s="166"/>
      <c r="R235" s="166"/>
      <c r="S235" s="166"/>
      <c r="T235" s="167"/>
      <c r="AT235" s="161" t="s">
        <v>137</v>
      </c>
      <c r="AU235" s="161" t="s">
        <v>135</v>
      </c>
      <c r="AV235" s="14" t="s">
        <v>134</v>
      </c>
      <c r="AW235" s="14" t="s">
        <v>33</v>
      </c>
      <c r="AX235" s="14" t="s">
        <v>79</v>
      </c>
      <c r="AY235" s="161" t="s">
        <v>126</v>
      </c>
    </row>
    <row r="236" spans="1:65" s="2" customFormat="1" ht="24">
      <c r="A236" s="32"/>
      <c r="B236" s="137"/>
      <c r="C236" s="138" t="s">
        <v>521</v>
      </c>
      <c r="D236" s="138" t="s">
        <v>129</v>
      </c>
      <c r="E236" s="139" t="s">
        <v>522</v>
      </c>
      <c r="F236" s="140" t="s">
        <v>523</v>
      </c>
      <c r="G236" s="141" t="s">
        <v>132</v>
      </c>
      <c r="H236" s="142">
        <v>37.37</v>
      </c>
      <c r="I236" s="143"/>
      <c r="J236" s="144">
        <f aca="true" t="shared" si="20" ref="J236:J241">ROUND(I236*H236,2)</f>
        <v>0</v>
      </c>
      <c r="K236" s="140" t="s">
        <v>133</v>
      </c>
      <c r="L236" s="33"/>
      <c r="M236" s="145" t="s">
        <v>3</v>
      </c>
      <c r="N236" s="146" t="s">
        <v>43</v>
      </c>
      <c r="O236" s="53"/>
      <c r="P236" s="147">
        <f aca="true" t="shared" si="21" ref="P236:P241">O236*H236</f>
        <v>0</v>
      </c>
      <c r="Q236" s="147">
        <v>0.006</v>
      </c>
      <c r="R236" s="147">
        <f aca="true" t="shared" si="22" ref="R236:R241">Q236*H236</f>
        <v>0.22422</v>
      </c>
      <c r="S236" s="147">
        <v>0</v>
      </c>
      <c r="T236" s="148">
        <f aca="true" t="shared" si="23" ref="T236:T241"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49" t="s">
        <v>209</v>
      </c>
      <c r="AT236" s="149" t="s">
        <v>129</v>
      </c>
      <c r="AU236" s="149" t="s">
        <v>135</v>
      </c>
      <c r="AY236" s="17" t="s">
        <v>126</v>
      </c>
      <c r="BE236" s="150">
        <f aca="true" t="shared" si="24" ref="BE236:BE241">IF(N236="základní",J236,0)</f>
        <v>0</v>
      </c>
      <c r="BF236" s="150">
        <f aca="true" t="shared" si="25" ref="BF236:BF241">IF(N236="snížená",J236,0)</f>
        <v>0</v>
      </c>
      <c r="BG236" s="150">
        <f aca="true" t="shared" si="26" ref="BG236:BG241">IF(N236="zákl. přenesená",J236,0)</f>
        <v>0</v>
      </c>
      <c r="BH236" s="150">
        <f aca="true" t="shared" si="27" ref="BH236:BH241">IF(N236="sníž. přenesená",J236,0)</f>
        <v>0</v>
      </c>
      <c r="BI236" s="150">
        <f aca="true" t="shared" si="28" ref="BI236:BI241">IF(N236="nulová",J236,0)</f>
        <v>0</v>
      </c>
      <c r="BJ236" s="17" t="s">
        <v>135</v>
      </c>
      <c r="BK236" s="150">
        <f aca="true" t="shared" si="29" ref="BK236:BK241">ROUND(I236*H236,2)</f>
        <v>0</v>
      </c>
      <c r="BL236" s="17" t="s">
        <v>209</v>
      </c>
      <c r="BM236" s="149" t="s">
        <v>524</v>
      </c>
    </row>
    <row r="237" spans="1:65" s="2" customFormat="1" ht="14.45" customHeight="1">
      <c r="A237" s="32"/>
      <c r="B237" s="137"/>
      <c r="C237" s="172" t="s">
        <v>525</v>
      </c>
      <c r="D237" s="172" t="s">
        <v>232</v>
      </c>
      <c r="E237" s="173" t="s">
        <v>526</v>
      </c>
      <c r="F237" s="174" t="s">
        <v>527</v>
      </c>
      <c r="G237" s="175" t="s">
        <v>132</v>
      </c>
      <c r="H237" s="176">
        <v>37.37</v>
      </c>
      <c r="I237" s="177"/>
      <c r="J237" s="178">
        <f t="shared" si="20"/>
        <v>0</v>
      </c>
      <c r="K237" s="174" t="s">
        <v>133</v>
      </c>
      <c r="L237" s="179"/>
      <c r="M237" s="180" t="s">
        <v>3</v>
      </c>
      <c r="N237" s="181" t="s">
        <v>43</v>
      </c>
      <c r="O237" s="53"/>
      <c r="P237" s="147">
        <f t="shared" si="21"/>
        <v>0</v>
      </c>
      <c r="Q237" s="147">
        <v>0.0118</v>
      </c>
      <c r="R237" s="147">
        <f t="shared" si="22"/>
        <v>0.44096599999999997</v>
      </c>
      <c r="S237" s="147">
        <v>0</v>
      </c>
      <c r="T237" s="148">
        <f t="shared" si="2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49" t="s">
        <v>279</v>
      </c>
      <c r="AT237" s="149" t="s">
        <v>232</v>
      </c>
      <c r="AU237" s="149" t="s">
        <v>135</v>
      </c>
      <c r="AY237" s="17" t="s">
        <v>126</v>
      </c>
      <c r="BE237" s="150">
        <f t="shared" si="24"/>
        <v>0</v>
      </c>
      <c r="BF237" s="150">
        <f t="shared" si="25"/>
        <v>0</v>
      </c>
      <c r="BG237" s="150">
        <f t="shared" si="26"/>
        <v>0</v>
      </c>
      <c r="BH237" s="150">
        <f t="shared" si="27"/>
        <v>0</v>
      </c>
      <c r="BI237" s="150">
        <f t="shared" si="28"/>
        <v>0</v>
      </c>
      <c r="BJ237" s="17" t="s">
        <v>135</v>
      </c>
      <c r="BK237" s="150">
        <f t="shared" si="29"/>
        <v>0</v>
      </c>
      <c r="BL237" s="17" t="s">
        <v>209</v>
      </c>
      <c r="BM237" s="149" t="s">
        <v>528</v>
      </c>
    </row>
    <row r="238" spans="1:65" s="2" customFormat="1" ht="19.9" customHeight="1">
      <c r="A238" s="32"/>
      <c r="B238" s="137"/>
      <c r="C238" s="138" t="s">
        <v>529</v>
      </c>
      <c r="D238" s="138" t="s">
        <v>129</v>
      </c>
      <c r="E238" s="139" t="s">
        <v>530</v>
      </c>
      <c r="F238" s="140" t="s">
        <v>531</v>
      </c>
      <c r="G238" s="141" t="s">
        <v>132</v>
      </c>
      <c r="H238" s="142">
        <v>37.37</v>
      </c>
      <c r="I238" s="143"/>
      <c r="J238" s="144">
        <f t="shared" si="20"/>
        <v>0</v>
      </c>
      <c r="K238" s="140" t="s">
        <v>133</v>
      </c>
      <c r="L238" s="33"/>
      <c r="M238" s="145" t="s">
        <v>3</v>
      </c>
      <c r="N238" s="146" t="s">
        <v>43</v>
      </c>
      <c r="O238" s="53"/>
      <c r="P238" s="147">
        <f t="shared" si="21"/>
        <v>0</v>
      </c>
      <c r="Q238" s="147">
        <v>0</v>
      </c>
      <c r="R238" s="147">
        <f t="shared" si="22"/>
        <v>0</v>
      </c>
      <c r="S238" s="147">
        <v>0</v>
      </c>
      <c r="T238" s="148">
        <f t="shared" si="2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49" t="s">
        <v>209</v>
      </c>
      <c r="AT238" s="149" t="s">
        <v>129</v>
      </c>
      <c r="AU238" s="149" t="s">
        <v>135</v>
      </c>
      <c r="AY238" s="17" t="s">
        <v>126</v>
      </c>
      <c r="BE238" s="150">
        <f t="shared" si="24"/>
        <v>0</v>
      </c>
      <c r="BF238" s="150">
        <f t="shared" si="25"/>
        <v>0</v>
      </c>
      <c r="BG238" s="150">
        <f t="shared" si="26"/>
        <v>0</v>
      </c>
      <c r="BH238" s="150">
        <f t="shared" si="27"/>
        <v>0</v>
      </c>
      <c r="BI238" s="150">
        <f t="shared" si="28"/>
        <v>0</v>
      </c>
      <c r="BJ238" s="17" t="s">
        <v>135</v>
      </c>
      <c r="BK238" s="150">
        <f t="shared" si="29"/>
        <v>0</v>
      </c>
      <c r="BL238" s="17" t="s">
        <v>209</v>
      </c>
      <c r="BM238" s="149" t="s">
        <v>532</v>
      </c>
    </row>
    <row r="239" spans="1:65" s="2" customFormat="1" ht="14.45" customHeight="1">
      <c r="A239" s="32"/>
      <c r="B239" s="137"/>
      <c r="C239" s="138" t="s">
        <v>533</v>
      </c>
      <c r="D239" s="138" t="s">
        <v>129</v>
      </c>
      <c r="E239" s="139" t="s">
        <v>534</v>
      </c>
      <c r="F239" s="140" t="s">
        <v>535</v>
      </c>
      <c r="G239" s="141" t="s">
        <v>170</v>
      </c>
      <c r="H239" s="142">
        <v>3</v>
      </c>
      <c r="I239" s="143"/>
      <c r="J239" s="144">
        <f t="shared" si="20"/>
        <v>0</v>
      </c>
      <c r="K239" s="140" t="s">
        <v>133</v>
      </c>
      <c r="L239" s="33"/>
      <c r="M239" s="145" t="s">
        <v>3</v>
      </c>
      <c r="N239" s="146" t="s">
        <v>43</v>
      </c>
      <c r="O239" s="53"/>
      <c r="P239" s="147">
        <f t="shared" si="21"/>
        <v>0</v>
      </c>
      <c r="Q239" s="147">
        <v>0.00055</v>
      </c>
      <c r="R239" s="147">
        <f t="shared" si="22"/>
        <v>0.00165</v>
      </c>
      <c r="S239" s="147">
        <v>0</v>
      </c>
      <c r="T239" s="148">
        <f t="shared" si="2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49" t="s">
        <v>209</v>
      </c>
      <c r="AT239" s="149" t="s">
        <v>129</v>
      </c>
      <c r="AU239" s="149" t="s">
        <v>135</v>
      </c>
      <c r="AY239" s="17" t="s">
        <v>126</v>
      </c>
      <c r="BE239" s="150">
        <f t="shared" si="24"/>
        <v>0</v>
      </c>
      <c r="BF239" s="150">
        <f t="shared" si="25"/>
        <v>0</v>
      </c>
      <c r="BG239" s="150">
        <f t="shared" si="26"/>
        <v>0</v>
      </c>
      <c r="BH239" s="150">
        <f t="shared" si="27"/>
        <v>0</v>
      </c>
      <c r="BI239" s="150">
        <f t="shared" si="28"/>
        <v>0</v>
      </c>
      <c r="BJ239" s="17" t="s">
        <v>135</v>
      </c>
      <c r="BK239" s="150">
        <f t="shared" si="29"/>
        <v>0</v>
      </c>
      <c r="BL239" s="17" t="s">
        <v>209</v>
      </c>
      <c r="BM239" s="149" t="s">
        <v>536</v>
      </c>
    </row>
    <row r="240" spans="1:65" s="2" customFormat="1" ht="14.45" customHeight="1">
      <c r="A240" s="32"/>
      <c r="B240" s="137"/>
      <c r="C240" s="138" t="s">
        <v>537</v>
      </c>
      <c r="D240" s="138" t="s">
        <v>129</v>
      </c>
      <c r="E240" s="139" t="s">
        <v>538</v>
      </c>
      <c r="F240" s="140" t="s">
        <v>539</v>
      </c>
      <c r="G240" s="141" t="s">
        <v>170</v>
      </c>
      <c r="H240" s="142">
        <v>2.5</v>
      </c>
      <c r="I240" s="143"/>
      <c r="J240" s="144">
        <f t="shared" si="20"/>
        <v>0</v>
      </c>
      <c r="K240" s="140" t="s">
        <v>133</v>
      </c>
      <c r="L240" s="33"/>
      <c r="M240" s="145" t="s">
        <v>3</v>
      </c>
      <c r="N240" s="146" t="s">
        <v>43</v>
      </c>
      <c r="O240" s="53"/>
      <c r="P240" s="147">
        <f t="shared" si="21"/>
        <v>0</v>
      </c>
      <c r="Q240" s="147">
        <v>0.0005</v>
      </c>
      <c r="R240" s="147">
        <f t="shared" si="22"/>
        <v>0.00125</v>
      </c>
      <c r="S240" s="147">
        <v>0</v>
      </c>
      <c r="T240" s="148">
        <f t="shared" si="2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49" t="s">
        <v>209</v>
      </c>
      <c r="AT240" s="149" t="s">
        <v>129</v>
      </c>
      <c r="AU240" s="149" t="s">
        <v>135</v>
      </c>
      <c r="AY240" s="17" t="s">
        <v>126</v>
      </c>
      <c r="BE240" s="150">
        <f t="shared" si="24"/>
        <v>0</v>
      </c>
      <c r="BF240" s="150">
        <f t="shared" si="25"/>
        <v>0</v>
      </c>
      <c r="BG240" s="150">
        <f t="shared" si="26"/>
        <v>0</v>
      </c>
      <c r="BH240" s="150">
        <f t="shared" si="27"/>
        <v>0</v>
      </c>
      <c r="BI240" s="150">
        <f t="shared" si="28"/>
        <v>0</v>
      </c>
      <c r="BJ240" s="17" t="s">
        <v>135</v>
      </c>
      <c r="BK240" s="150">
        <f t="shared" si="29"/>
        <v>0</v>
      </c>
      <c r="BL240" s="17" t="s">
        <v>209</v>
      </c>
      <c r="BM240" s="149" t="s">
        <v>540</v>
      </c>
    </row>
    <row r="241" spans="1:65" s="2" customFormat="1" ht="24">
      <c r="A241" s="32"/>
      <c r="B241" s="137"/>
      <c r="C241" s="138" t="s">
        <v>541</v>
      </c>
      <c r="D241" s="138" t="s">
        <v>129</v>
      </c>
      <c r="E241" s="139" t="s">
        <v>542</v>
      </c>
      <c r="F241" s="140" t="s">
        <v>543</v>
      </c>
      <c r="G241" s="141" t="s">
        <v>235</v>
      </c>
      <c r="H241" s="142">
        <v>0.679</v>
      </c>
      <c r="I241" s="143"/>
      <c r="J241" s="144">
        <f t="shared" si="20"/>
        <v>0</v>
      </c>
      <c r="K241" s="140" t="s">
        <v>133</v>
      </c>
      <c r="L241" s="33"/>
      <c r="M241" s="145" t="s">
        <v>3</v>
      </c>
      <c r="N241" s="146" t="s">
        <v>43</v>
      </c>
      <c r="O241" s="53"/>
      <c r="P241" s="147">
        <f t="shared" si="21"/>
        <v>0</v>
      </c>
      <c r="Q241" s="147">
        <v>0</v>
      </c>
      <c r="R241" s="147">
        <f t="shared" si="22"/>
        <v>0</v>
      </c>
      <c r="S241" s="147">
        <v>0</v>
      </c>
      <c r="T241" s="148">
        <f t="shared" si="2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49" t="s">
        <v>209</v>
      </c>
      <c r="AT241" s="149" t="s">
        <v>129</v>
      </c>
      <c r="AU241" s="149" t="s">
        <v>135</v>
      </c>
      <c r="AY241" s="17" t="s">
        <v>126</v>
      </c>
      <c r="BE241" s="150">
        <f t="shared" si="24"/>
        <v>0</v>
      </c>
      <c r="BF241" s="150">
        <f t="shared" si="25"/>
        <v>0</v>
      </c>
      <c r="BG241" s="150">
        <f t="shared" si="26"/>
        <v>0</v>
      </c>
      <c r="BH241" s="150">
        <f t="shared" si="27"/>
        <v>0</v>
      </c>
      <c r="BI241" s="150">
        <f t="shared" si="28"/>
        <v>0</v>
      </c>
      <c r="BJ241" s="17" t="s">
        <v>135</v>
      </c>
      <c r="BK241" s="150">
        <f t="shared" si="29"/>
        <v>0</v>
      </c>
      <c r="BL241" s="17" t="s">
        <v>209</v>
      </c>
      <c r="BM241" s="149" t="s">
        <v>544</v>
      </c>
    </row>
    <row r="242" spans="2:63" s="12" customFormat="1" ht="22.9" customHeight="1">
      <c r="B242" s="124"/>
      <c r="D242" s="125" t="s">
        <v>70</v>
      </c>
      <c r="E242" s="135" t="s">
        <v>545</v>
      </c>
      <c r="F242" s="135" t="s">
        <v>546</v>
      </c>
      <c r="I242" s="127"/>
      <c r="J242" s="136">
        <f>BK242</f>
        <v>0</v>
      </c>
      <c r="L242" s="124"/>
      <c r="M242" s="129"/>
      <c r="N242" s="130"/>
      <c r="O242" s="130"/>
      <c r="P242" s="131">
        <f>SUM(P243:P246)</f>
        <v>0</v>
      </c>
      <c r="Q242" s="130"/>
      <c r="R242" s="131">
        <f>SUM(R243:R246)</f>
        <v>0.0037095</v>
      </c>
      <c r="S242" s="130"/>
      <c r="T242" s="132">
        <f>SUM(T243:T246)</f>
        <v>0</v>
      </c>
      <c r="AR242" s="125" t="s">
        <v>135</v>
      </c>
      <c r="AT242" s="133" t="s">
        <v>70</v>
      </c>
      <c r="AU242" s="133" t="s">
        <v>79</v>
      </c>
      <c r="AY242" s="125" t="s">
        <v>126</v>
      </c>
      <c r="BK242" s="134">
        <f>SUM(BK243:BK246)</f>
        <v>0</v>
      </c>
    </row>
    <row r="243" spans="1:65" s="2" customFormat="1" ht="14.45" customHeight="1">
      <c r="A243" s="32"/>
      <c r="B243" s="137"/>
      <c r="C243" s="138" t="s">
        <v>547</v>
      </c>
      <c r="D243" s="138" t="s">
        <v>129</v>
      </c>
      <c r="E243" s="139" t="s">
        <v>548</v>
      </c>
      <c r="F243" s="140" t="s">
        <v>549</v>
      </c>
      <c r="G243" s="141" t="s">
        <v>132</v>
      </c>
      <c r="H243" s="142">
        <v>9.765</v>
      </c>
      <c r="I243" s="143"/>
      <c r="J243" s="144">
        <f>ROUND(I243*H243,2)</f>
        <v>0</v>
      </c>
      <c r="K243" s="140" t="s">
        <v>133</v>
      </c>
      <c r="L243" s="33"/>
      <c r="M243" s="145" t="s">
        <v>3</v>
      </c>
      <c r="N243" s="146" t="s">
        <v>43</v>
      </c>
      <c r="O243" s="53"/>
      <c r="P243" s="147">
        <f>O243*H243</f>
        <v>0</v>
      </c>
      <c r="Q243" s="147">
        <v>0.00014</v>
      </c>
      <c r="R243" s="147">
        <f>Q243*H243</f>
        <v>0.0013671</v>
      </c>
      <c r="S243" s="147">
        <v>0</v>
      </c>
      <c r="T243" s="148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49" t="s">
        <v>209</v>
      </c>
      <c r="AT243" s="149" t="s">
        <v>129</v>
      </c>
      <c r="AU243" s="149" t="s">
        <v>135</v>
      </c>
      <c r="AY243" s="17" t="s">
        <v>126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17" t="s">
        <v>135</v>
      </c>
      <c r="BK243" s="150">
        <f>ROUND(I243*H243,2)</f>
        <v>0</v>
      </c>
      <c r="BL243" s="17" t="s">
        <v>209</v>
      </c>
      <c r="BM243" s="149" t="s">
        <v>550</v>
      </c>
    </row>
    <row r="244" spans="2:51" s="13" customFormat="1" ht="12">
      <c r="B244" s="151"/>
      <c r="D244" s="152" t="s">
        <v>137</v>
      </c>
      <c r="E244" s="153" t="s">
        <v>3</v>
      </c>
      <c r="F244" s="154" t="s">
        <v>551</v>
      </c>
      <c r="H244" s="155">
        <v>9.765</v>
      </c>
      <c r="I244" s="156"/>
      <c r="L244" s="151"/>
      <c r="M244" s="157"/>
      <c r="N244" s="158"/>
      <c r="O244" s="158"/>
      <c r="P244" s="158"/>
      <c r="Q244" s="158"/>
      <c r="R244" s="158"/>
      <c r="S244" s="158"/>
      <c r="T244" s="159"/>
      <c r="AT244" s="153" t="s">
        <v>137</v>
      </c>
      <c r="AU244" s="153" t="s">
        <v>135</v>
      </c>
      <c r="AV244" s="13" t="s">
        <v>135</v>
      </c>
      <c r="AW244" s="13" t="s">
        <v>33</v>
      </c>
      <c r="AX244" s="13" t="s">
        <v>79</v>
      </c>
      <c r="AY244" s="153" t="s">
        <v>126</v>
      </c>
    </row>
    <row r="245" spans="1:65" s="2" customFormat="1" ht="14.45" customHeight="1">
      <c r="A245" s="32"/>
      <c r="B245" s="137"/>
      <c r="C245" s="138" t="s">
        <v>552</v>
      </c>
      <c r="D245" s="138" t="s">
        <v>129</v>
      </c>
      <c r="E245" s="139" t="s">
        <v>553</v>
      </c>
      <c r="F245" s="140" t="s">
        <v>554</v>
      </c>
      <c r="G245" s="141" t="s">
        <v>132</v>
      </c>
      <c r="H245" s="142">
        <v>9.76</v>
      </c>
      <c r="I245" s="143"/>
      <c r="J245" s="144">
        <f>ROUND(I245*H245,2)</f>
        <v>0</v>
      </c>
      <c r="K245" s="140" t="s">
        <v>133</v>
      </c>
      <c r="L245" s="33"/>
      <c r="M245" s="145" t="s">
        <v>3</v>
      </c>
      <c r="N245" s="146" t="s">
        <v>43</v>
      </c>
      <c r="O245" s="53"/>
      <c r="P245" s="147">
        <f>O245*H245</f>
        <v>0</v>
      </c>
      <c r="Q245" s="147">
        <v>0.00012</v>
      </c>
      <c r="R245" s="147">
        <f>Q245*H245</f>
        <v>0.0011712</v>
      </c>
      <c r="S245" s="147">
        <v>0</v>
      </c>
      <c r="T245" s="148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49" t="s">
        <v>209</v>
      </c>
      <c r="AT245" s="149" t="s">
        <v>129</v>
      </c>
      <c r="AU245" s="149" t="s">
        <v>135</v>
      </c>
      <c r="AY245" s="17" t="s">
        <v>126</v>
      </c>
      <c r="BE245" s="150">
        <f>IF(N245="základní",J245,0)</f>
        <v>0</v>
      </c>
      <c r="BF245" s="150">
        <f>IF(N245="snížená",J245,0)</f>
        <v>0</v>
      </c>
      <c r="BG245" s="150">
        <f>IF(N245="zákl. přenesená",J245,0)</f>
        <v>0</v>
      </c>
      <c r="BH245" s="150">
        <f>IF(N245="sníž. přenesená",J245,0)</f>
        <v>0</v>
      </c>
      <c r="BI245" s="150">
        <f>IF(N245="nulová",J245,0)</f>
        <v>0</v>
      </c>
      <c r="BJ245" s="17" t="s">
        <v>135</v>
      </c>
      <c r="BK245" s="150">
        <f>ROUND(I245*H245,2)</f>
        <v>0</v>
      </c>
      <c r="BL245" s="17" t="s">
        <v>209</v>
      </c>
      <c r="BM245" s="149" t="s">
        <v>555</v>
      </c>
    </row>
    <row r="246" spans="1:65" s="2" customFormat="1" ht="14.45" customHeight="1">
      <c r="A246" s="32"/>
      <c r="B246" s="137"/>
      <c r="C246" s="138" t="s">
        <v>556</v>
      </c>
      <c r="D246" s="138" t="s">
        <v>129</v>
      </c>
      <c r="E246" s="139" t="s">
        <v>557</v>
      </c>
      <c r="F246" s="140" t="s">
        <v>558</v>
      </c>
      <c r="G246" s="141" t="s">
        <v>132</v>
      </c>
      <c r="H246" s="142">
        <v>9.76</v>
      </c>
      <c r="I246" s="143"/>
      <c r="J246" s="144">
        <f>ROUND(I246*H246,2)</f>
        <v>0</v>
      </c>
      <c r="K246" s="140" t="s">
        <v>133</v>
      </c>
      <c r="L246" s="33"/>
      <c r="M246" s="145" t="s">
        <v>3</v>
      </c>
      <c r="N246" s="146" t="s">
        <v>43</v>
      </c>
      <c r="O246" s="53"/>
      <c r="P246" s="147">
        <f>O246*H246</f>
        <v>0</v>
      </c>
      <c r="Q246" s="147">
        <v>0.00012</v>
      </c>
      <c r="R246" s="147">
        <f>Q246*H246</f>
        <v>0.0011712</v>
      </c>
      <c r="S246" s="147">
        <v>0</v>
      </c>
      <c r="T246" s="148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49" t="s">
        <v>209</v>
      </c>
      <c r="AT246" s="149" t="s">
        <v>129</v>
      </c>
      <c r="AU246" s="149" t="s">
        <v>135</v>
      </c>
      <c r="AY246" s="17" t="s">
        <v>126</v>
      </c>
      <c r="BE246" s="150">
        <f>IF(N246="základní",J246,0)</f>
        <v>0</v>
      </c>
      <c r="BF246" s="150">
        <f>IF(N246="snížená",J246,0)</f>
        <v>0</v>
      </c>
      <c r="BG246" s="150">
        <f>IF(N246="zákl. přenesená",J246,0)</f>
        <v>0</v>
      </c>
      <c r="BH246" s="150">
        <f>IF(N246="sníž. přenesená",J246,0)</f>
        <v>0</v>
      </c>
      <c r="BI246" s="150">
        <f>IF(N246="nulová",J246,0)</f>
        <v>0</v>
      </c>
      <c r="BJ246" s="17" t="s">
        <v>135</v>
      </c>
      <c r="BK246" s="150">
        <f>ROUND(I246*H246,2)</f>
        <v>0</v>
      </c>
      <c r="BL246" s="17" t="s">
        <v>209</v>
      </c>
      <c r="BM246" s="149" t="s">
        <v>559</v>
      </c>
    </row>
    <row r="247" spans="2:63" s="12" customFormat="1" ht="22.9" customHeight="1">
      <c r="B247" s="124"/>
      <c r="D247" s="125" t="s">
        <v>70</v>
      </c>
      <c r="E247" s="135" t="s">
        <v>560</v>
      </c>
      <c r="F247" s="135" t="s">
        <v>561</v>
      </c>
      <c r="I247" s="127"/>
      <c r="J247" s="136">
        <f>BK247</f>
        <v>0</v>
      </c>
      <c r="L247" s="124"/>
      <c r="M247" s="129"/>
      <c r="N247" s="130"/>
      <c r="O247" s="130"/>
      <c r="P247" s="131">
        <f>SUM(P248:P258)</f>
        <v>0</v>
      </c>
      <c r="Q247" s="130"/>
      <c r="R247" s="131">
        <f>SUM(R248:R258)</f>
        <v>0.13375900000000002</v>
      </c>
      <c r="S247" s="130"/>
      <c r="T247" s="132">
        <f>SUM(T248:T258)</f>
        <v>0.0285572</v>
      </c>
      <c r="AR247" s="125" t="s">
        <v>135</v>
      </c>
      <c r="AT247" s="133" t="s">
        <v>70</v>
      </c>
      <c r="AU247" s="133" t="s">
        <v>79</v>
      </c>
      <c r="AY247" s="125" t="s">
        <v>126</v>
      </c>
      <c r="BK247" s="134">
        <f>SUM(BK248:BK258)</f>
        <v>0</v>
      </c>
    </row>
    <row r="248" spans="1:65" s="2" customFormat="1" ht="14.45" customHeight="1">
      <c r="A248" s="32"/>
      <c r="B248" s="137"/>
      <c r="C248" s="138" t="s">
        <v>562</v>
      </c>
      <c r="D248" s="138" t="s">
        <v>129</v>
      </c>
      <c r="E248" s="139" t="s">
        <v>563</v>
      </c>
      <c r="F248" s="140" t="s">
        <v>564</v>
      </c>
      <c r="G248" s="141" t="s">
        <v>132</v>
      </c>
      <c r="H248" s="142">
        <v>89.25</v>
      </c>
      <c r="I248" s="143"/>
      <c r="J248" s="144">
        <f>ROUND(I248*H248,2)</f>
        <v>0</v>
      </c>
      <c r="K248" s="140" t="s">
        <v>133</v>
      </c>
      <c r="L248" s="33"/>
      <c r="M248" s="145" t="s">
        <v>3</v>
      </c>
      <c r="N248" s="146" t="s">
        <v>43</v>
      </c>
      <c r="O248" s="53"/>
      <c r="P248" s="147">
        <f>O248*H248</f>
        <v>0</v>
      </c>
      <c r="Q248" s="147">
        <v>0</v>
      </c>
      <c r="R248" s="147">
        <f>Q248*H248</f>
        <v>0</v>
      </c>
      <c r="S248" s="147">
        <v>0</v>
      </c>
      <c r="T248" s="148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49" t="s">
        <v>209</v>
      </c>
      <c r="AT248" s="149" t="s">
        <v>129</v>
      </c>
      <c r="AU248" s="149" t="s">
        <v>135</v>
      </c>
      <c r="AY248" s="17" t="s">
        <v>126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7" t="s">
        <v>135</v>
      </c>
      <c r="BK248" s="150">
        <f>ROUND(I248*H248,2)</f>
        <v>0</v>
      </c>
      <c r="BL248" s="17" t="s">
        <v>209</v>
      </c>
      <c r="BM248" s="149" t="s">
        <v>565</v>
      </c>
    </row>
    <row r="249" spans="2:51" s="13" customFormat="1" ht="12">
      <c r="B249" s="151"/>
      <c r="D249" s="152" t="s">
        <v>137</v>
      </c>
      <c r="E249" s="153" t="s">
        <v>3</v>
      </c>
      <c r="F249" s="154" t="s">
        <v>566</v>
      </c>
      <c r="H249" s="155">
        <v>39.6</v>
      </c>
      <c r="I249" s="156"/>
      <c r="L249" s="151"/>
      <c r="M249" s="157"/>
      <c r="N249" s="158"/>
      <c r="O249" s="158"/>
      <c r="P249" s="158"/>
      <c r="Q249" s="158"/>
      <c r="R249" s="158"/>
      <c r="S249" s="158"/>
      <c r="T249" s="159"/>
      <c r="AT249" s="153" t="s">
        <v>137</v>
      </c>
      <c r="AU249" s="153" t="s">
        <v>135</v>
      </c>
      <c r="AV249" s="13" t="s">
        <v>135</v>
      </c>
      <c r="AW249" s="13" t="s">
        <v>33</v>
      </c>
      <c r="AX249" s="13" t="s">
        <v>71</v>
      </c>
      <c r="AY249" s="153" t="s">
        <v>126</v>
      </c>
    </row>
    <row r="250" spans="2:51" s="13" customFormat="1" ht="12">
      <c r="B250" s="151"/>
      <c r="D250" s="152" t="s">
        <v>137</v>
      </c>
      <c r="E250" s="153" t="s">
        <v>3</v>
      </c>
      <c r="F250" s="154" t="s">
        <v>567</v>
      </c>
      <c r="H250" s="155">
        <v>9.45</v>
      </c>
      <c r="I250" s="156"/>
      <c r="L250" s="151"/>
      <c r="M250" s="157"/>
      <c r="N250" s="158"/>
      <c r="O250" s="158"/>
      <c r="P250" s="158"/>
      <c r="Q250" s="158"/>
      <c r="R250" s="158"/>
      <c r="S250" s="158"/>
      <c r="T250" s="159"/>
      <c r="AT250" s="153" t="s">
        <v>137</v>
      </c>
      <c r="AU250" s="153" t="s">
        <v>135</v>
      </c>
      <c r="AV250" s="13" t="s">
        <v>135</v>
      </c>
      <c r="AW250" s="13" t="s">
        <v>33</v>
      </c>
      <c r="AX250" s="13" t="s">
        <v>71</v>
      </c>
      <c r="AY250" s="153" t="s">
        <v>126</v>
      </c>
    </row>
    <row r="251" spans="2:51" s="13" customFormat="1" ht="12">
      <c r="B251" s="151"/>
      <c r="D251" s="152" t="s">
        <v>137</v>
      </c>
      <c r="E251" s="153" t="s">
        <v>3</v>
      </c>
      <c r="F251" s="154" t="s">
        <v>568</v>
      </c>
      <c r="H251" s="155">
        <v>40.2</v>
      </c>
      <c r="I251" s="156"/>
      <c r="L251" s="151"/>
      <c r="M251" s="157"/>
      <c r="N251" s="158"/>
      <c r="O251" s="158"/>
      <c r="P251" s="158"/>
      <c r="Q251" s="158"/>
      <c r="R251" s="158"/>
      <c r="S251" s="158"/>
      <c r="T251" s="159"/>
      <c r="AT251" s="153" t="s">
        <v>137</v>
      </c>
      <c r="AU251" s="153" t="s">
        <v>135</v>
      </c>
      <c r="AV251" s="13" t="s">
        <v>135</v>
      </c>
      <c r="AW251" s="13" t="s">
        <v>33</v>
      </c>
      <c r="AX251" s="13" t="s">
        <v>71</v>
      </c>
      <c r="AY251" s="153" t="s">
        <v>126</v>
      </c>
    </row>
    <row r="252" spans="2:51" s="14" customFormat="1" ht="12">
      <c r="B252" s="160"/>
      <c r="D252" s="152" t="s">
        <v>137</v>
      </c>
      <c r="E252" s="161" t="s">
        <v>3</v>
      </c>
      <c r="F252" s="162" t="s">
        <v>147</v>
      </c>
      <c r="H252" s="163">
        <v>89.25</v>
      </c>
      <c r="I252" s="164"/>
      <c r="L252" s="160"/>
      <c r="M252" s="165"/>
      <c r="N252" s="166"/>
      <c r="O252" s="166"/>
      <c r="P252" s="166"/>
      <c r="Q252" s="166"/>
      <c r="R252" s="166"/>
      <c r="S252" s="166"/>
      <c r="T252" s="167"/>
      <c r="AT252" s="161" t="s">
        <v>137</v>
      </c>
      <c r="AU252" s="161" t="s">
        <v>135</v>
      </c>
      <c r="AV252" s="14" t="s">
        <v>134</v>
      </c>
      <c r="AW252" s="14" t="s">
        <v>33</v>
      </c>
      <c r="AX252" s="14" t="s">
        <v>79</v>
      </c>
      <c r="AY252" s="161" t="s">
        <v>126</v>
      </c>
    </row>
    <row r="253" spans="1:65" s="2" customFormat="1" ht="14.45" customHeight="1">
      <c r="A253" s="32"/>
      <c r="B253" s="137"/>
      <c r="C253" s="138" t="s">
        <v>569</v>
      </c>
      <c r="D253" s="138" t="s">
        <v>129</v>
      </c>
      <c r="E253" s="139" t="s">
        <v>570</v>
      </c>
      <c r="F253" s="140" t="s">
        <v>571</v>
      </c>
      <c r="G253" s="141" t="s">
        <v>132</v>
      </c>
      <c r="H253" s="142">
        <v>92.12</v>
      </c>
      <c r="I253" s="143"/>
      <c r="J253" s="144">
        <f>ROUND(I253*H253,2)</f>
        <v>0</v>
      </c>
      <c r="K253" s="140" t="s">
        <v>133</v>
      </c>
      <c r="L253" s="33"/>
      <c r="M253" s="145" t="s">
        <v>3</v>
      </c>
      <c r="N253" s="146" t="s">
        <v>43</v>
      </c>
      <c r="O253" s="53"/>
      <c r="P253" s="147">
        <f>O253*H253</f>
        <v>0</v>
      </c>
      <c r="Q253" s="147">
        <v>0.001</v>
      </c>
      <c r="R253" s="147">
        <f>Q253*H253</f>
        <v>0.09212000000000001</v>
      </c>
      <c r="S253" s="147">
        <v>0.00031</v>
      </c>
      <c r="T253" s="148">
        <f>S253*H253</f>
        <v>0.0285572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49" t="s">
        <v>209</v>
      </c>
      <c r="AT253" s="149" t="s">
        <v>129</v>
      </c>
      <c r="AU253" s="149" t="s">
        <v>135</v>
      </c>
      <c r="AY253" s="17" t="s">
        <v>126</v>
      </c>
      <c r="BE253" s="150">
        <f>IF(N253="základní",J253,0)</f>
        <v>0</v>
      </c>
      <c r="BF253" s="150">
        <f>IF(N253="snížená",J253,0)</f>
        <v>0</v>
      </c>
      <c r="BG253" s="150">
        <f>IF(N253="zákl. přenesená",J253,0)</f>
        <v>0</v>
      </c>
      <c r="BH253" s="150">
        <f>IF(N253="sníž. přenesená",J253,0)</f>
        <v>0</v>
      </c>
      <c r="BI253" s="150">
        <f>IF(N253="nulová",J253,0)</f>
        <v>0</v>
      </c>
      <c r="BJ253" s="17" t="s">
        <v>135</v>
      </c>
      <c r="BK253" s="150">
        <f>ROUND(I253*H253,2)</f>
        <v>0</v>
      </c>
      <c r="BL253" s="17" t="s">
        <v>209</v>
      </c>
      <c r="BM253" s="149" t="s">
        <v>572</v>
      </c>
    </row>
    <row r="254" spans="1:65" s="2" customFormat="1" ht="14.45" customHeight="1">
      <c r="A254" s="32"/>
      <c r="B254" s="137"/>
      <c r="C254" s="138" t="s">
        <v>573</v>
      </c>
      <c r="D254" s="138" t="s">
        <v>129</v>
      </c>
      <c r="E254" s="139" t="s">
        <v>574</v>
      </c>
      <c r="F254" s="140" t="s">
        <v>575</v>
      </c>
      <c r="G254" s="141" t="s">
        <v>132</v>
      </c>
      <c r="H254" s="142">
        <v>89.25</v>
      </c>
      <c r="I254" s="143"/>
      <c r="J254" s="144">
        <f>ROUND(I254*H254,2)</f>
        <v>0</v>
      </c>
      <c r="K254" s="140" t="s">
        <v>133</v>
      </c>
      <c r="L254" s="33"/>
      <c r="M254" s="145" t="s">
        <v>3</v>
      </c>
      <c r="N254" s="146" t="s">
        <v>43</v>
      </c>
      <c r="O254" s="53"/>
      <c r="P254" s="147">
        <f>O254*H254</f>
        <v>0</v>
      </c>
      <c r="Q254" s="147">
        <v>0.0002</v>
      </c>
      <c r="R254" s="147">
        <f>Q254*H254</f>
        <v>0.01785</v>
      </c>
      <c r="S254" s="147">
        <v>0</v>
      </c>
      <c r="T254" s="148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49" t="s">
        <v>209</v>
      </c>
      <c r="AT254" s="149" t="s">
        <v>129</v>
      </c>
      <c r="AU254" s="149" t="s">
        <v>135</v>
      </c>
      <c r="AY254" s="17" t="s">
        <v>126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135</v>
      </c>
      <c r="BK254" s="150">
        <f>ROUND(I254*H254,2)</f>
        <v>0</v>
      </c>
      <c r="BL254" s="17" t="s">
        <v>209</v>
      </c>
      <c r="BM254" s="149" t="s">
        <v>576</v>
      </c>
    </row>
    <row r="255" spans="1:65" s="2" customFormat="1" ht="19.9" customHeight="1">
      <c r="A255" s="32"/>
      <c r="B255" s="137"/>
      <c r="C255" s="138" t="s">
        <v>577</v>
      </c>
      <c r="D255" s="138" t="s">
        <v>129</v>
      </c>
      <c r="E255" s="139" t="s">
        <v>578</v>
      </c>
      <c r="F255" s="140" t="s">
        <v>579</v>
      </c>
      <c r="G255" s="141" t="s">
        <v>132</v>
      </c>
      <c r="H255" s="142">
        <v>9.1</v>
      </c>
      <c r="I255" s="143"/>
      <c r="J255" s="144">
        <f>ROUND(I255*H255,2)</f>
        <v>0</v>
      </c>
      <c r="K255" s="140" t="s">
        <v>133</v>
      </c>
      <c r="L255" s="33"/>
      <c r="M255" s="145" t="s">
        <v>3</v>
      </c>
      <c r="N255" s="146" t="s">
        <v>43</v>
      </c>
      <c r="O255" s="53"/>
      <c r="P255" s="147">
        <f>O255*H255</f>
        <v>0</v>
      </c>
      <c r="Q255" s="147">
        <v>2E-05</v>
      </c>
      <c r="R255" s="147">
        <f>Q255*H255</f>
        <v>0.000182</v>
      </c>
      <c r="S255" s="147">
        <v>0</v>
      </c>
      <c r="T255" s="148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49" t="s">
        <v>209</v>
      </c>
      <c r="AT255" s="149" t="s">
        <v>129</v>
      </c>
      <c r="AU255" s="149" t="s">
        <v>135</v>
      </c>
      <c r="AY255" s="17" t="s">
        <v>126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7" t="s">
        <v>135</v>
      </c>
      <c r="BK255" s="150">
        <f>ROUND(I255*H255,2)</f>
        <v>0</v>
      </c>
      <c r="BL255" s="17" t="s">
        <v>209</v>
      </c>
      <c r="BM255" s="149" t="s">
        <v>580</v>
      </c>
    </row>
    <row r="256" spans="2:51" s="13" customFormat="1" ht="12">
      <c r="B256" s="151"/>
      <c r="D256" s="152" t="s">
        <v>137</v>
      </c>
      <c r="E256" s="153" t="s">
        <v>3</v>
      </c>
      <c r="F256" s="154" t="s">
        <v>581</v>
      </c>
      <c r="H256" s="155">
        <v>9.1</v>
      </c>
      <c r="I256" s="156"/>
      <c r="L256" s="151"/>
      <c r="M256" s="157"/>
      <c r="N256" s="158"/>
      <c r="O256" s="158"/>
      <c r="P256" s="158"/>
      <c r="Q256" s="158"/>
      <c r="R256" s="158"/>
      <c r="S256" s="158"/>
      <c r="T256" s="159"/>
      <c r="AT256" s="153" t="s">
        <v>137</v>
      </c>
      <c r="AU256" s="153" t="s">
        <v>135</v>
      </c>
      <c r="AV256" s="13" t="s">
        <v>135</v>
      </c>
      <c r="AW256" s="13" t="s">
        <v>33</v>
      </c>
      <c r="AX256" s="13" t="s">
        <v>79</v>
      </c>
      <c r="AY256" s="153" t="s">
        <v>126</v>
      </c>
    </row>
    <row r="257" spans="1:65" s="2" customFormat="1" ht="14.45" customHeight="1">
      <c r="A257" s="32"/>
      <c r="B257" s="137"/>
      <c r="C257" s="138" t="s">
        <v>582</v>
      </c>
      <c r="D257" s="138" t="s">
        <v>129</v>
      </c>
      <c r="E257" s="139" t="s">
        <v>583</v>
      </c>
      <c r="F257" s="140" t="s">
        <v>584</v>
      </c>
      <c r="G257" s="141" t="s">
        <v>132</v>
      </c>
      <c r="H257" s="142">
        <v>40.2</v>
      </c>
      <c r="I257" s="143"/>
      <c r="J257" s="144">
        <f>ROUND(I257*H257,2)</f>
        <v>0</v>
      </c>
      <c r="K257" s="140" t="s">
        <v>133</v>
      </c>
      <c r="L257" s="33"/>
      <c r="M257" s="145" t="s">
        <v>3</v>
      </c>
      <c r="N257" s="146" t="s">
        <v>43</v>
      </c>
      <c r="O257" s="53"/>
      <c r="P257" s="147">
        <f>O257*H257</f>
        <v>0</v>
      </c>
      <c r="Q257" s="147">
        <v>1E-05</v>
      </c>
      <c r="R257" s="147">
        <f>Q257*H257</f>
        <v>0.00040200000000000007</v>
      </c>
      <c r="S257" s="147">
        <v>0</v>
      </c>
      <c r="T257" s="148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49" t="s">
        <v>209</v>
      </c>
      <c r="AT257" s="149" t="s">
        <v>129</v>
      </c>
      <c r="AU257" s="149" t="s">
        <v>135</v>
      </c>
      <c r="AY257" s="17" t="s">
        <v>126</v>
      </c>
      <c r="BE257" s="150">
        <f>IF(N257="základní",J257,0)</f>
        <v>0</v>
      </c>
      <c r="BF257" s="150">
        <f>IF(N257="snížená",J257,0)</f>
        <v>0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17" t="s">
        <v>135</v>
      </c>
      <c r="BK257" s="150">
        <f>ROUND(I257*H257,2)</f>
        <v>0</v>
      </c>
      <c r="BL257" s="17" t="s">
        <v>209</v>
      </c>
      <c r="BM257" s="149" t="s">
        <v>585</v>
      </c>
    </row>
    <row r="258" spans="1:65" s="2" customFormat="1" ht="24">
      <c r="A258" s="32"/>
      <c r="B258" s="137"/>
      <c r="C258" s="138" t="s">
        <v>586</v>
      </c>
      <c r="D258" s="138" t="s">
        <v>129</v>
      </c>
      <c r="E258" s="139" t="s">
        <v>587</v>
      </c>
      <c r="F258" s="140" t="s">
        <v>588</v>
      </c>
      <c r="G258" s="141" t="s">
        <v>132</v>
      </c>
      <c r="H258" s="142">
        <v>89.25</v>
      </c>
      <c r="I258" s="143"/>
      <c r="J258" s="144">
        <f>ROUND(I258*H258,2)</f>
        <v>0</v>
      </c>
      <c r="K258" s="140" t="s">
        <v>133</v>
      </c>
      <c r="L258" s="33"/>
      <c r="M258" s="182" t="s">
        <v>3</v>
      </c>
      <c r="N258" s="183" t="s">
        <v>43</v>
      </c>
      <c r="O258" s="184"/>
      <c r="P258" s="185">
        <f>O258*H258</f>
        <v>0</v>
      </c>
      <c r="Q258" s="185">
        <v>0.00026</v>
      </c>
      <c r="R258" s="185">
        <f>Q258*H258</f>
        <v>0.023204999999999996</v>
      </c>
      <c r="S258" s="185">
        <v>0</v>
      </c>
      <c r="T258" s="18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49" t="s">
        <v>209</v>
      </c>
      <c r="AT258" s="149" t="s">
        <v>129</v>
      </c>
      <c r="AU258" s="149" t="s">
        <v>135</v>
      </c>
      <c r="AY258" s="17" t="s">
        <v>126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7" t="s">
        <v>135</v>
      </c>
      <c r="BK258" s="150">
        <f>ROUND(I258*H258,2)</f>
        <v>0</v>
      </c>
      <c r="BL258" s="17" t="s">
        <v>209</v>
      </c>
      <c r="BM258" s="149" t="s">
        <v>589</v>
      </c>
    </row>
    <row r="259" spans="1:31" s="2" customFormat="1" ht="6.95" customHeight="1">
      <c r="A259" s="32"/>
      <c r="B259" s="42"/>
      <c r="C259" s="43"/>
      <c r="D259" s="43"/>
      <c r="E259" s="43"/>
      <c r="F259" s="43"/>
      <c r="G259" s="43"/>
      <c r="H259" s="43"/>
      <c r="I259" s="43"/>
      <c r="J259" s="43"/>
      <c r="K259" s="43"/>
      <c r="L259" s="33"/>
      <c r="M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</row>
  </sheetData>
  <autoFilter ref="C94:K258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09"/>
  <sheetViews>
    <sheetView workbookViewId="0" topLeftCell="A1">
      <selection activeCell="L17" sqref="L17"/>
    </sheetView>
  </sheetViews>
  <sheetFormatPr defaultColWidth="9.140625" defaultRowHeight="12"/>
  <cols>
    <col min="1" max="16384" width="9.28125" style="325" customWidth="1"/>
  </cols>
  <sheetData>
    <row r="4" spans="2:14" ht="15">
      <c r="B4" s="326" t="s">
        <v>955</v>
      </c>
      <c r="K4" s="327" t="s">
        <v>956</v>
      </c>
      <c r="L4" s="327" t="s">
        <v>957</v>
      </c>
      <c r="M4" s="328" t="s">
        <v>958</v>
      </c>
      <c r="N4" s="328" t="s">
        <v>79</v>
      </c>
    </row>
    <row r="6" spans="2:3" ht="12">
      <c r="B6" s="329" t="s">
        <v>959</v>
      </c>
      <c r="C6" s="330" t="s">
        <v>960</v>
      </c>
    </row>
    <row r="7" ht="12">
      <c r="B7" s="329" t="s">
        <v>961</v>
      </c>
    </row>
    <row r="8" spans="1:12" ht="12">
      <c r="A8" s="327" t="s">
        <v>962</v>
      </c>
      <c r="B8" s="327" t="s">
        <v>962</v>
      </c>
      <c r="C8" s="327" t="s">
        <v>963</v>
      </c>
      <c r="F8" s="327" t="s">
        <v>962</v>
      </c>
      <c r="G8" s="327" t="s">
        <v>962</v>
      </c>
      <c r="H8" s="327" t="s">
        <v>962</v>
      </c>
      <c r="I8" s="325" t="s">
        <v>964</v>
      </c>
      <c r="J8" s="327" t="s">
        <v>962</v>
      </c>
      <c r="K8" s="327" t="s">
        <v>965</v>
      </c>
      <c r="L8" s="325" t="s">
        <v>966</v>
      </c>
    </row>
    <row r="9" spans="1:3" ht="12">
      <c r="A9" s="331" t="s">
        <v>967</v>
      </c>
      <c r="C9" s="331" t="s">
        <v>968</v>
      </c>
    </row>
    <row r="10" spans="1:12" ht="12">
      <c r="A10" s="331" t="s">
        <v>969</v>
      </c>
      <c r="B10" s="331" t="s">
        <v>970</v>
      </c>
      <c r="C10" s="331" t="s">
        <v>971</v>
      </c>
      <c r="G10" s="332">
        <v>0.05</v>
      </c>
      <c r="H10" s="332" t="s">
        <v>962</v>
      </c>
      <c r="I10" s="328" t="s">
        <v>972</v>
      </c>
      <c r="K10" s="328" t="s">
        <v>972</v>
      </c>
      <c r="L10" s="328" t="s">
        <v>972</v>
      </c>
    </row>
    <row r="11" spans="1:12" ht="12">
      <c r="A11" s="331" t="s">
        <v>973</v>
      </c>
      <c r="B11" s="331" t="s">
        <v>970</v>
      </c>
      <c r="C11" s="331" t="s">
        <v>974</v>
      </c>
      <c r="G11" s="332">
        <v>0.06</v>
      </c>
      <c r="H11" s="332" t="s">
        <v>962</v>
      </c>
      <c r="I11" s="328" t="s">
        <v>972</v>
      </c>
      <c r="K11" s="328" t="s">
        <v>972</v>
      </c>
      <c r="L11" s="328" t="s">
        <v>972</v>
      </c>
    </row>
    <row r="12" spans="1:12" ht="12">
      <c r="A12" s="331" t="s">
        <v>975</v>
      </c>
      <c r="B12" s="331" t="s">
        <v>976</v>
      </c>
      <c r="C12" s="331" t="s">
        <v>977</v>
      </c>
      <c r="G12" s="332">
        <v>0.04</v>
      </c>
      <c r="H12" s="332">
        <v>0.29</v>
      </c>
      <c r="I12" s="328" t="s">
        <v>972</v>
      </c>
      <c r="K12" s="328" t="s">
        <v>972</v>
      </c>
      <c r="L12" s="328" t="s">
        <v>972</v>
      </c>
    </row>
    <row r="13" spans="1:12" ht="12">
      <c r="A13" s="331" t="s">
        <v>970</v>
      </c>
      <c r="B13" s="331" t="s">
        <v>978</v>
      </c>
      <c r="G13" s="333">
        <v>0.11</v>
      </c>
      <c r="H13" s="333" t="s">
        <v>962</v>
      </c>
      <c r="I13" s="334" t="s">
        <v>972</v>
      </c>
      <c r="K13" s="334" t="s">
        <v>972</v>
      </c>
      <c r="L13" s="334" t="s">
        <v>972</v>
      </c>
    </row>
    <row r="14" spans="1:12" ht="12">
      <c r="A14" s="331" t="s">
        <v>976</v>
      </c>
      <c r="B14" s="331" t="s">
        <v>979</v>
      </c>
      <c r="G14" s="333">
        <v>0.04</v>
      </c>
      <c r="H14" s="333">
        <v>0.29</v>
      </c>
      <c r="I14" s="334" t="s">
        <v>972</v>
      </c>
      <c r="K14" s="334" t="s">
        <v>972</v>
      </c>
      <c r="L14" s="334" t="s">
        <v>972</v>
      </c>
    </row>
    <row r="15" spans="1:11" ht="12">
      <c r="A15" s="335" t="s">
        <v>962</v>
      </c>
      <c r="B15" s="335" t="s">
        <v>962</v>
      </c>
      <c r="C15" s="335" t="s">
        <v>962</v>
      </c>
      <c r="G15" s="336">
        <v>0.15</v>
      </c>
      <c r="H15" s="336">
        <v>0.29</v>
      </c>
      <c r="I15" s="335" t="s">
        <v>972</v>
      </c>
      <c r="J15" s="335" t="s">
        <v>972</v>
      </c>
      <c r="K15" s="335" t="s">
        <v>972</v>
      </c>
    </row>
    <row r="17" spans="1:2" ht="12">
      <c r="A17" s="331" t="s">
        <v>980</v>
      </c>
      <c r="B17" s="331" t="s">
        <v>960</v>
      </c>
    </row>
    <row r="18" spans="1:12" ht="12">
      <c r="A18" s="331" t="s">
        <v>970</v>
      </c>
      <c r="B18" s="331" t="s">
        <v>978</v>
      </c>
      <c r="G18" s="333">
        <v>0.11</v>
      </c>
      <c r="H18" s="333" t="s">
        <v>962</v>
      </c>
      <c r="I18" s="334" t="s">
        <v>972</v>
      </c>
      <c r="K18" s="334" t="s">
        <v>972</v>
      </c>
      <c r="L18" s="334" t="s">
        <v>972</v>
      </c>
    </row>
    <row r="19" spans="1:12" ht="12">
      <c r="A19" s="331" t="s">
        <v>976</v>
      </c>
      <c r="B19" s="331" t="s">
        <v>979</v>
      </c>
      <c r="G19" s="333">
        <v>0.04</v>
      </c>
      <c r="H19" s="333">
        <v>0.29</v>
      </c>
      <c r="I19" s="334" t="s">
        <v>972</v>
      </c>
      <c r="K19" s="334" t="s">
        <v>972</v>
      </c>
      <c r="L19" s="334" t="s">
        <v>972</v>
      </c>
    </row>
    <row r="20" spans="1:11" ht="12">
      <c r="A20" s="335" t="s">
        <v>962</v>
      </c>
      <c r="B20" s="335" t="s">
        <v>962</v>
      </c>
      <c r="C20" s="335" t="s">
        <v>962</v>
      </c>
      <c r="G20" s="336">
        <v>0.15</v>
      </c>
      <c r="H20" s="336">
        <v>0.29</v>
      </c>
      <c r="I20" s="335" t="s">
        <v>972</v>
      </c>
      <c r="J20" s="335" t="s">
        <v>972</v>
      </c>
      <c r="K20" s="335" t="s">
        <v>972</v>
      </c>
    </row>
    <row r="39" spans="2:14" ht="15">
      <c r="B39" s="326" t="s">
        <v>981</v>
      </c>
      <c r="K39" s="327" t="s">
        <v>956</v>
      </c>
      <c r="L39" s="327" t="s">
        <v>957</v>
      </c>
      <c r="M39" s="328" t="s">
        <v>958</v>
      </c>
      <c r="N39" s="328" t="s">
        <v>79</v>
      </c>
    </row>
    <row r="41" spans="2:3" ht="12">
      <c r="B41" s="329" t="s">
        <v>959</v>
      </c>
      <c r="C41" s="330" t="s">
        <v>960</v>
      </c>
    </row>
    <row r="42" ht="12">
      <c r="B42" s="329" t="s">
        <v>961</v>
      </c>
    </row>
    <row r="43" spans="1:13" ht="12">
      <c r="A43" s="327" t="s">
        <v>982</v>
      </c>
      <c r="B43" s="327" t="s">
        <v>983</v>
      </c>
      <c r="E43" s="327" t="s">
        <v>984</v>
      </c>
      <c r="F43" s="327" t="s">
        <v>962</v>
      </c>
      <c r="G43" s="327" t="s">
        <v>985</v>
      </c>
      <c r="H43" s="327" t="s">
        <v>962</v>
      </c>
      <c r="I43" s="327" t="s">
        <v>962</v>
      </c>
      <c r="J43" s="327" t="s">
        <v>962</v>
      </c>
      <c r="K43" s="327" t="s">
        <v>964</v>
      </c>
      <c r="L43" s="327" t="s">
        <v>965</v>
      </c>
      <c r="M43" s="325" t="s">
        <v>966</v>
      </c>
    </row>
    <row r="44" spans="1:2" ht="12">
      <c r="A44" s="337" t="s">
        <v>986</v>
      </c>
      <c r="B44" s="337" t="s">
        <v>987</v>
      </c>
    </row>
    <row r="45" spans="1:2" ht="12">
      <c r="A45" s="337" t="s">
        <v>988</v>
      </c>
      <c r="B45" s="337" t="s">
        <v>989</v>
      </c>
    </row>
    <row r="46" spans="1:13" ht="12">
      <c r="A46" s="331" t="s">
        <v>990</v>
      </c>
      <c r="B46" s="331" t="s">
        <v>991</v>
      </c>
      <c r="E46" s="331" t="s">
        <v>992</v>
      </c>
      <c r="G46" s="332">
        <v>23</v>
      </c>
      <c r="H46" s="331" t="s">
        <v>993</v>
      </c>
      <c r="I46" s="332" t="s">
        <v>962</v>
      </c>
      <c r="J46" s="332" t="s">
        <v>962</v>
      </c>
      <c r="K46" s="331" t="s">
        <v>993</v>
      </c>
      <c r="L46" s="331" t="s">
        <v>993</v>
      </c>
      <c r="M46" s="331" t="s">
        <v>993</v>
      </c>
    </row>
    <row r="47" spans="1:13" ht="12">
      <c r="A47" s="327" t="s">
        <v>994</v>
      </c>
      <c r="B47" s="331" t="s">
        <v>995</v>
      </c>
      <c r="E47" s="331" t="s">
        <v>992</v>
      </c>
      <c r="G47" s="332">
        <v>23</v>
      </c>
      <c r="H47" s="331" t="s">
        <v>993</v>
      </c>
      <c r="I47" s="332" t="s">
        <v>962</v>
      </c>
      <c r="J47" s="332" t="s">
        <v>962</v>
      </c>
      <c r="K47" s="331" t="s">
        <v>993</v>
      </c>
      <c r="L47" s="331" t="s">
        <v>993</v>
      </c>
      <c r="M47" s="331" t="s">
        <v>993</v>
      </c>
    </row>
    <row r="48" spans="1:13" ht="12">
      <c r="A48" s="331" t="s">
        <v>996</v>
      </c>
      <c r="B48" s="331" t="s">
        <v>997</v>
      </c>
      <c r="E48" s="331" t="s">
        <v>315</v>
      </c>
      <c r="G48" s="332">
        <v>7</v>
      </c>
      <c r="H48" s="331" t="s">
        <v>993</v>
      </c>
      <c r="I48" s="332" t="s">
        <v>962</v>
      </c>
      <c r="J48" s="332" t="s">
        <v>962</v>
      </c>
      <c r="K48" s="331" t="s">
        <v>993</v>
      </c>
      <c r="L48" s="331" t="s">
        <v>993</v>
      </c>
      <c r="M48" s="331" t="s">
        <v>993</v>
      </c>
    </row>
    <row r="49" spans="1:13" ht="12">
      <c r="A49" s="327" t="s">
        <v>998</v>
      </c>
      <c r="B49" s="331" t="s">
        <v>999</v>
      </c>
      <c r="E49" s="331" t="s">
        <v>992</v>
      </c>
      <c r="G49" s="332">
        <v>7</v>
      </c>
      <c r="H49" s="331" t="s">
        <v>993</v>
      </c>
      <c r="I49" s="332" t="s">
        <v>962</v>
      </c>
      <c r="J49" s="332" t="s">
        <v>962</v>
      </c>
      <c r="K49" s="331" t="s">
        <v>993</v>
      </c>
      <c r="L49" s="331" t="s">
        <v>993</v>
      </c>
      <c r="M49" s="331" t="s">
        <v>993</v>
      </c>
    </row>
    <row r="50" spans="1:13" ht="12">
      <c r="A50" s="331" t="s">
        <v>1000</v>
      </c>
      <c r="B50" s="331" t="s">
        <v>1001</v>
      </c>
      <c r="E50" s="331" t="s">
        <v>232</v>
      </c>
      <c r="G50" s="332">
        <v>5</v>
      </c>
      <c r="H50" s="331" t="s">
        <v>993</v>
      </c>
      <c r="I50" s="332" t="s">
        <v>962</v>
      </c>
      <c r="J50" s="332" t="s">
        <v>962</v>
      </c>
      <c r="K50" s="331" t="s">
        <v>993</v>
      </c>
      <c r="L50" s="331" t="s">
        <v>993</v>
      </c>
      <c r="M50" s="331" t="s">
        <v>993</v>
      </c>
    </row>
    <row r="51" spans="1:13" ht="12">
      <c r="A51" s="327" t="s">
        <v>1002</v>
      </c>
      <c r="B51" s="331" t="s">
        <v>1003</v>
      </c>
      <c r="E51" s="331" t="s">
        <v>232</v>
      </c>
      <c r="G51" s="332">
        <v>5.25</v>
      </c>
      <c r="H51" s="331" t="s">
        <v>993</v>
      </c>
      <c r="I51" s="332" t="s">
        <v>962</v>
      </c>
      <c r="J51" s="332" t="s">
        <v>962</v>
      </c>
      <c r="K51" s="331" t="s">
        <v>993</v>
      </c>
      <c r="L51" s="331" t="s">
        <v>993</v>
      </c>
      <c r="M51" s="331" t="s">
        <v>993</v>
      </c>
    </row>
    <row r="52" spans="1:13" ht="12">
      <c r="A52" s="331" t="s">
        <v>1004</v>
      </c>
      <c r="B52" s="331" t="s">
        <v>1005</v>
      </c>
      <c r="E52" s="331" t="s">
        <v>170</v>
      </c>
      <c r="G52" s="332">
        <v>90</v>
      </c>
      <c r="H52" s="331" t="s">
        <v>993</v>
      </c>
      <c r="I52" s="332" t="s">
        <v>962</v>
      </c>
      <c r="J52" s="332" t="s">
        <v>962</v>
      </c>
      <c r="K52" s="331" t="s">
        <v>993</v>
      </c>
      <c r="L52" s="331" t="s">
        <v>993</v>
      </c>
      <c r="M52" s="331" t="s">
        <v>993</v>
      </c>
    </row>
    <row r="53" spans="1:13" ht="12">
      <c r="A53" s="327" t="s">
        <v>1006</v>
      </c>
      <c r="B53" s="331" t="s">
        <v>1007</v>
      </c>
      <c r="E53" s="331" t="s">
        <v>232</v>
      </c>
      <c r="G53" s="332">
        <v>36.75</v>
      </c>
      <c r="H53" s="331" t="s">
        <v>993</v>
      </c>
      <c r="I53" s="332" t="s">
        <v>962</v>
      </c>
      <c r="J53" s="332" t="s">
        <v>962</v>
      </c>
      <c r="K53" s="331" t="s">
        <v>993</v>
      </c>
      <c r="L53" s="331" t="s">
        <v>993</v>
      </c>
      <c r="M53" s="331" t="s">
        <v>993</v>
      </c>
    </row>
    <row r="54" spans="1:13" ht="12">
      <c r="A54" s="327" t="s">
        <v>1008</v>
      </c>
      <c r="B54" s="331" t="s">
        <v>1009</v>
      </c>
      <c r="E54" s="331" t="s">
        <v>232</v>
      </c>
      <c r="G54" s="332">
        <v>57.75</v>
      </c>
      <c r="H54" s="331" t="s">
        <v>993</v>
      </c>
      <c r="I54" s="332">
        <v>0.01</v>
      </c>
      <c r="J54" s="332" t="s">
        <v>962</v>
      </c>
      <c r="K54" s="331" t="s">
        <v>993</v>
      </c>
      <c r="L54" s="331" t="s">
        <v>993</v>
      </c>
      <c r="M54" s="331" t="s">
        <v>993</v>
      </c>
    </row>
    <row r="55" spans="1:13" ht="12">
      <c r="A55" s="331" t="s">
        <v>1010</v>
      </c>
      <c r="B55" s="331" t="s">
        <v>1011</v>
      </c>
      <c r="E55" s="331" t="s">
        <v>170</v>
      </c>
      <c r="G55" s="332">
        <v>166</v>
      </c>
      <c r="H55" s="331" t="s">
        <v>993</v>
      </c>
      <c r="I55" s="332" t="s">
        <v>962</v>
      </c>
      <c r="J55" s="332" t="s">
        <v>962</v>
      </c>
      <c r="K55" s="331" t="s">
        <v>993</v>
      </c>
      <c r="L55" s="331" t="s">
        <v>993</v>
      </c>
      <c r="M55" s="331" t="s">
        <v>993</v>
      </c>
    </row>
    <row r="56" spans="1:13" ht="12">
      <c r="A56" s="327" t="s">
        <v>1012</v>
      </c>
      <c r="B56" s="331" t="s">
        <v>1013</v>
      </c>
      <c r="E56" s="331" t="s">
        <v>232</v>
      </c>
      <c r="G56" s="332">
        <v>174.3</v>
      </c>
      <c r="H56" s="331" t="s">
        <v>993</v>
      </c>
      <c r="I56" s="332">
        <v>0.03</v>
      </c>
      <c r="J56" s="332" t="s">
        <v>962</v>
      </c>
      <c r="K56" s="331" t="s">
        <v>993</v>
      </c>
      <c r="L56" s="331" t="s">
        <v>993</v>
      </c>
      <c r="M56" s="331" t="s">
        <v>993</v>
      </c>
    </row>
    <row r="57" spans="1:13" ht="12">
      <c r="A57" s="331" t="s">
        <v>1014</v>
      </c>
      <c r="B57" s="331" t="s">
        <v>1015</v>
      </c>
      <c r="E57" s="331" t="s">
        <v>170</v>
      </c>
      <c r="G57" s="332">
        <v>20</v>
      </c>
      <c r="H57" s="331" t="s">
        <v>993</v>
      </c>
      <c r="I57" s="332" t="s">
        <v>962</v>
      </c>
      <c r="J57" s="332" t="s">
        <v>962</v>
      </c>
      <c r="K57" s="331" t="s">
        <v>993</v>
      </c>
      <c r="L57" s="331" t="s">
        <v>993</v>
      </c>
      <c r="M57" s="331" t="s">
        <v>993</v>
      </c>
    </row>
    <row r="58" spans="1:13" ht="12">
      <c r="A58" s="327" t="s">
        <v>1016</v>
      </c>
      <c r="B58" s="331" t="s">
        <v>1017</v>
      </c>
      <c r="E58" s="331" t="s">
        <v>232</v>
      </c>
      <c r="G58" s="332">
        <v>21</v>
      </c>
      <c r="H58" s="331" t="s">
        <v>993</v>
      </c>
      <c r="I58" s="332">
        <v>0.01</v>
      </c>
      <c r="J58" s="332" t="s">
        <v>962</v>
      </c>
      <c r="K58" s="331" t="s">
        <v>993</v>
      </c>
      <c r="L58" s="331" t="s">
        <v>993</v>
      </c>
      <c r="M58" s="331" t="s">
        <v>993</v>
      </c>
    </row>
    <row r="59" spans="1:13" ht="12">
      <c r="A59" s="331" t="s">
        <v>1018</v>
      </c>
      <c r="B59" s="331" t="s">
        <v>1019</v>
      </c>
      <c r="E59" s="331" t="s">
        <v>170</v>
      </c>
      <c r="G59" s="332">
        <v>30</v>
      </c>
      <c r="H59" s="331" t="s">
        <v>993</v>
      </c>
      <c r="I59" s="332" t="s">
        <v>962</v>
      </c>
      <c r="J59" s="332" t="s">
        <v>962</v>
      </c>
      <c r="K59" s="331" t="s">
        <v>993</v>
      </c>
      <c r="L59" s="331" t="s">
        <v>993</v>
      </c>
      <c r="M59" s="331" t="s">
        <v>993</v>
      </c>
    </row>
    <row r="60" spans="1:13" ht="12">
      <c r="A60" s="327" t="s">
        <v>1020</v>
      </c>
      <c r="B60" s="331" t="s">
        <v>1021</v>
      </c>
      <c r="E60" s="331" t="s">
        <v>232</v>
      </c>
      <c r="G60" s="332">
        <v>30.3</v>
      </c>
      <c r="H60" s="331" t="s">
        <v>993</v>
      </c>
      <c r="I60" s="332" t="s">
        <v>962</v>
      </c>
      <c r="J60" s="332" t="s">
        <v>962</v>
      </c>
      <c r="K60" s="331" t="s">
        <v>993</v>
      </c>
      <c r="L60" s="331" t="s">
        <v>993</v>
      </c>
      <c r="M60" s="331" t="s">
        <v>993</v>
      </c>
    </row>
    <row r="61" spans="1:13" ht="12">
      <c r="A61" s="331" t="s">
        <v>1022</v>
      </c>
      <c r="B61" s="331" t="s">
        <v>1023</v>
      </c>
      <c r="E61" s="331" t="s">
        <v>315</v>
      </c>
      <c r="G61" s="332">
        <v>1</v>
      </c>
      <c r="H61" s="331" t="s">
        <v>993</v>
      </c>
      <c r="I61" s="332" t="s">
        <v>962</v>
      </c>
      <c r="J61" s="332" t="s">
        <v>962</v>
      </c>
      <c r="K61" s="331" t="s">
        <v>993</v>
      </c>
      <c r="L61" s="331" t="s">
        <v>993</v>
      </c>
      <c r="M61" s="331" t="s">
        <v>993</v>
      </c>
    </row>
    <row r="62" spans="1:13" ht="12">
      <c r="A62" s="327" t="s">
        <v>1024</v>
      </c>
      <c r="B62" s="331" t="s">
        <v>1025</v>
      </c>
      <c r="E62" s="331" t="s">
        <v>992</v>
      </c>
      <c r="G62" s="332">
        <v>1</v>
      </c>
      <c r="H62" s="331" t="s">
        <v>993</v>
      </c>
      <c r="I62" s="332" t="s">
        <v>962</v>
      </c>
      <c r="J62" s="332" t="s">
        <v>962</v>
      </c>
      <c r="K62" s="331" t="s">
        <v>993</v>
      </c>
      <c r="L62" s="331" t="s">
        <v>993</v>
      </c>
      <c r="M62" s="331" t="s">
        <v>993</v>
      </c>
    </row>
    <row r="63" spans="1:13" ht="12">
      <c r="A63" s="331" t="s">
        <v>1026</v>
      </c>
      <c r="B63" s="331" t="s">
        <v>1027</v>
      </c>
      <c r="E63" s="331" t="s">
        <v>315</v>
      </c>
      <c r="G63" s="332">
        <v>1</v>
      </c>
      <c r="H63" s="331" t="s">
        <v>993</v>
      </c>
      <c r="I63" s="332" t="s">
        <v>962</v>
      </c>
      <c r="J63" s="332" t="s">
        <v>962</v>
      </c>
      <c r="K63" s="331" t="s">
        <v>993</v>
      </c>
      <c r="L63" s="331" t="s">
        <v>993</v>
      </c>
      <c r="M63" s="331" t="s">
        <v>993</v>
      </c>
    </row>
    <row r="64" spans="1:13" ht="12">
      <c r="A64" s="327" t="s">
        <v>1028</v>
      </c>
      <c r="B64" s="331" t="s">
        <v>1029</v>
      </c>
      <c r="E64" s="331" t="s">
        <v>992</v>
      </c>
      <c r="G64" s="332">
        <v>1</v>
      </c>
      <c r="H64" s="331" t="s">
        <v>993</v>
      </c>
      <c r="I64" s="332" t="s">
        <v>962</v>
      </c>
      <c r="J64" s="332" t="s">
        <v>962</v>
      </c>
      <c r="K64" s="331" t="s">
        <v>993</v>
      </c>
      <c r="L64" s="331" t="s">
        <v>993</v>
      </c>
      <c r="M64" s="331" t="s">
        <v>993</v>
      </c>
    </row>
    <row r="65" spans="1:13" ht="12">
      <c r="A65" s="331" t="s">
        <v>1030</v>
      </c>
      <c r="B65" s="331" t="s">
        <v>1031</v>
      </c>
      <c r="E65" s="331" t="s">
        <v>315</v>
      </c>
      <c r="G65" s="332">
        <v>6</v>
      </c>
      <c r="H65" s="331" t="s">
        <v>993</v>
      </c>
      <c r="I65" s="332" t="s">
        <v>962</v>
      </c>
      <c r="J65" s="332" t="s">
        <v>962</v>
      </c>
      <c r="K65" s="331" t="s">
        <v>993</v>
      </c>
      <c r="L65" s="331" t="s">
        <v>993</v>
      </c>
      <c r="M65" s="331" t="s">
        <v>993</v>
      </c>
    </row>
    <row r="66" spans="1:13" ht="12">
      <c r="A66" s="327" t="s">
        <v>1032</v>
      </c>
      <c r="B66" s="331" t="s">
        <v>1033</v>
      </c>
      <c r="E66" s="331" t="s">
        <v>992</v>
      </c>
      <c r="G66" s="332">
        <v>6</v>
      </c>
      <c r="H66" s="331" t="s">
        <v>993</v>
      </c>
      <c r="I66" s="332" t="s">
        <v>962</v>
      </c>
      <c r="J66" s="332" t="s">
        <v>962</v>
      </c>
      <c r="K66" s="331" t="s">
        <v>993</v>
      </c>
      <c r="L66" s="331" t="s">
        <v>993</v>
      </c>
      <c r="M66" s="331" t="s">
        <v>993</v>
      </c>
    </row>
    <row r="67" spans="1:13" ht="12">
      <c r="A67" s="331" t="s">
        <v>1034</v>
      </c>
      <c r="B67" s="331" t="s">
        <v>1035</v>
      </c>
      <c r="E67" s="331" t="s">
        <v>315</v>
      </c>
      <c r="G67" s="332">
        <v>15</v>
      </c>
      <c r="H67" s="331" t="s">
        <v>993</v>
      </c>
      <c r="I67" s="332" t="s">
        <v>962</v>
      </c>
      <c r="J67" s="332" t="s">
        <v>962</v>
      </c>
      <c r="K67" s="331" t="s">
        <v>993</v>
      </c>
      <c r="L67" s="331" t="s">
        <v>993</v>
      </c>
      <c r="M67" s="331" t="s">
        <v>993</v>
      </c>
    </row>
    <row r="68" spans="1:13" ht="12">
      <c r="A68" s="327" t="s">
        <v>1036</v>
      </c>
      <c r="B68" s="331" t="s">
        <v>1037</v>
      </c>
      <c r="E68" s="331" t="s">
        <v>992</v>
      </c>
      <c r="G68" s="332">
        <v>15</v>
      </c>
      <c r="H68" s="331" t="s">
        <v>993</v>
      </c>
      <c r="I68" s="332" t="s">
        <v>962</v>
      </c>
      <c r="J68" s="332" t="s">
        <v>962</v>
      </c>
      <c r="K68" s="331" t="s">
        <v>993</v>
      </c>
      <c r="L68" s="331" t="s">
        <v>993</v>
      </c>
      <c r="M68" s="331" t="s">
        <v>993</v>
      </c>
    </row>
    <row r="69" spans="1:13" ht="12">
      <c r="A69" s="331" t="s">
        <v>1038</v>
      </c>
      <c r="B69" s="331" t="s">
        <v>1039</v>
      </c>
      <c r="E69" s="331" t="s">
        <v>315</v>
      </c>
      <c r="G69" s="332">
        <v>1</v>
      </c>
      <c r="H69" s="331" t="s">
        <v>993</v>
      </c>
      <c r="I69" s="332" t="s">
        <v>962</v>
      </c>
      <c r="J69" s="332" t="s">
        <v>962</v>
      </c>
      <c r="K69" s="331" t="s">
        <v>993</v>
      </c>
      <c r="L69" s="331" t="s">
        <v>993</v>
      </c>
      <c r="M69" s="331" t="s">
        <v>993</v>
      </c>
    </row>
    <row r="70" spans="1:13" ht="12">
      <c r="A70" s="327" t="s">
        <v>1040</v>
      </c>
      <c r="B70" s="331" t="s">
        <v>1041</v>
      </c>
      <c r="E70" s="331" t="s">
        <v>992</v>
      </c>
      <c r="G70" s="332">
        <v>1</v>
      </c>
      <c r="H70" s="331" t="s">
        <v>993</v>
      </c>
      <c r="I70" s="332" t="s">
        <v>962</v>
      </c>
      <c r="J70" s="332" t="s">
        <v>962</v>
      </c>
      <c r="K70" s="331" t="s">
        <v>993</v>
      </c>
      <c r="L70" s="331" t="s">
        <v>993</v>
      </c>
      <c r="M70" s="331" t="s">
        <v>993</v>
      </c>
    </row>
    <row r="71" spans="1:13" ht="12">
      <c r="A71" s="331" t="s">
        <v>1042</v>
      </c>
      <c r="B71" s="331" t="s">
        <v>1043</v>
      </c>
      <c r="E71" s="331" t="s">
        <v>1044</v>
      </c>
      <c r="G71" s="332">
        <v>1</v>
      </c>
      <c r="H71" s="331" t="s">
        <v>993</v>
      </c>
      <c r="I71" s="332" t="s">
        <v>962</v>
      </c>
      <c r="J71" s="332" t="s">
        <v>962</v>
      </c>
      <c r="K71" s="331" t="s">
        <v>993</v>
      </c>
      <c r="L71" s="331" t="s">
        <v>993</v>
      </c>
      <c r="M71" s="331" t="s">
        <v>993</v>
      </c>
    </row>
    <row r="72" spans="1:13" ht="12">
      <c r="A72" s="331" t="s">
        <v>1045</v>
      </c>
      <c r="B72" s="331" t="s">
        <v>1046</v>
      </c>
      <c r="E72" s="331" t="s">
        <v>1044</v>
      </c>
      <c r="G72" s="332">
        <v>1</v>
      </c>
      <c r="H72" s="331" t="s">
        <v>993</v>
      </c>
      <c r="I72" s="332" t="s">
        <v>962</v>
      </c>
      <c r="J72" s="332" t="s">
        <v>962</v>
      </c>
      <c r="K72" s="331" t="s">
        <v>993</v>
      </c>
      <c r="L72" s="331" t="s">
        <v>993</v>
      </c>
      <c r="M72" s="331" t="s">
        <v>993</v>
      </c>
    </row>
    <row r="73" spans="1:13" ht="12">
      <c r="A73" s="331" t="s">
        <v>1047</v>
      </c>
      <c r="B73" s="331" t="s">
        <v>1048</v>
      </c>
      <c r="E73" s="331" t="s">
        <v>1049</v>
      </c>
      <c r="G73" s="332">
        <v>6</v>
      </c>
      <c r="H73" s="331" t="s">
        <v>993</v>
      </c>
      <c r="I73" s="332" t="s">
        <v>962</v>
      </c>
      <c r="J73" s="332" t="s">
        <v>962</v>
      </c>
      <c r="K73" s="331" t="s">
        <v>993</v>
      </c>
      <c r="L73" s="331" t="s">
        <v>993</v>
      </c>
      <c r="M73" s="331" t="s">
        <v>993</v>
      </c>
    </row>
    <row r="74" spans="1:13" ht="12">
      <c r="A74" s="327" t="s">
        <v>1050</v>
      </c>
      <c r="B74" s="331" t="s">
        <v>1051</v>
      </c>
      <c r="E74" s="331" t="s">
        <v>1044</v>
      </c>
      <c r="G74" s="332">
        <v>1</v>
      </c>
      <c r="H74" s="331" t="s">
        <v>993</v>
      </c>
      <c r="I74" s="332" t="s">
        <v>962</v>
      </c>
      <c r="J74" s="332" t="s">
        <v>962</v>
      </c>
      <c r="K74" s="331" t="s">
        <v>993</v>
      </c>
      <c r="L74" s="331" t="s">
        <v>993</v>
      </c>
      <c r="M74" s="331" t="s">
        <v>993</v>
      </c>
    </row>
    <row r="75" spans="1:13" ht="12">
      <c r="A75" s="331" t="s">
        <v>1052</v>
      </c>
      <c r="B75" s="331" t="s">
        <v>1053</v>
      </c>
      <c r="E75" s="331" t="s">
        <v>1049</v>
      </c>
      <c r="G75" s="332">
        <v>16</v>
      </c>
      <c r="H75" s="331" t="s">
        <v>993</v>
      </c>
      <c r="I75" s="332" t="s">
        <v>962</v>
      </c>
      <c r="J75" s="332" t="s">
        <v>962</v>
      </c>
      <c r="K75" s="331" t="s">
        <v>993</v>
      </c>
      <c r="L75" s="331" t="s">
        <v>993</v>
      </c>
      <c r="M75" s="331" t="s">
        <v>993</v>
      </c>
    </row>
    <row r="76" spans="1:13" ht="12">
      <c r="A76" s="331" t="s">
        <v>1054</v>
      </c>
      <c r="B76" s="331" t="s">
        <v>1055</v>
      </c>
      <c r="E76" s="331" t="s">
        <v>1049</v>
      </c>
      <c r="G76" s="332">
        <v>8</v>
      </c>
      <c r="H76" s="331" t="s">
        <v>993</v>
      </c>
      <c r="I76" s="332" t="s">
        <v>962</v>
      </c>
      <c r="J76" s="332" t="s">
        <v>962</v>
      </c>
      <c r="K76" s="331" t="s">
        <v>993</v>
      </c>
      <c r="L76" s="331" t="s">
        <v>993</v>
      </c>
      <c r="M76" s="331" t="s">
        <v>993</v>
      </c>
    </row>
    <row r="77" spans="1:13" ht="12">
      <c r="A77" s="327" t="s">
        <v>1056</v>
      </c>
      <c r="B77" s="331" t="s">
        <v>1057</v>
      </c>
      <c r="E77" s="331" t="s">
        <v>1044</v>
      </c>
      <c r="G77" s="332">
        <v>1</v>
      </c>
      <c r="H77" s="331" t="s">
        <v>993</v>
      </c>
      <c r="I77" s="332" t="s">
        <v>962</v>
      </c>
      <c r="J77" s="332" t="s">
        <v>962</v>
      </c>
      <c r="K77" s="331" t="s">
        <v>993</v>
      </c>
      <c r="L77" s="331" t="s">
        <v>993</v>
      </c>
      <c r="M77" s="331" t="s">
        <v>993</v>
      </c>
    </row>
    <row r="78" spans="1:13" ht="12">
      <c r="A78" s="327" t="s">
        <v>1058</v>
      </c>
      <c r="B78" s="331" t="s">
        <v>1059</v>
      </c>
      <c r="E78" s="331" t="s">
        <v>1060</v>
      </c>
      <c r="G78" s="332">
        <v>1</v>
      </c>
      <c r="H78" s="331" t="s">
        <v>993</v>
      </c>
      <c r="I78" s="332" t="s">
        <v>962</v>
      </c>
      <c r="J78" s="332" t="s">
        <v>962</v>
      </c>
      <c r="K78" s="331" t="s">
        <v>993</v>
      </c>
      <c r="L78" s="331" t="s">
        <v>993</v>
      </c>
      <c r="M78" s="331" t="s">
        <v>993</v>
      </c>
    </row>
    <row r="79" spans="1:13" ht="23.25" customHeight="1">
      <c r="A79" s="327" t="s">
        <v>1061</v>
      </c>
      <c r="B79" s="338" t="s">
        <v>1062</v>
      </c>
      <c r="C79" s="338"/>
      <c r="D79" s="338"/>
      <c r="E79" s="331" t="s">
        <v>1044</v>
      </c>
      <c r="G79" s="332">
        <v>1</v>
      </c>
      <c r="H79" s="331" t="s">
        <v>993</v>
      </c>
      <c r="I79" s="332" t="s">
        <v>962</v>
      </c>
      <c r="J79" s="332" t="s">
        <v>962</v>
      </c>
      <c r="K79" s="331" t="s">
        <v>993</v>
      </c>
      <c r="L79" s="331" t="s">
        <v>993</v>
      </c>
      <c r="M79" s="331" t="s">
        <v>993</v>
      </c>
    </row>
    <row r="80" spans="1:13" ht="12">
      <c r="A80" s="337" t="s">
        <v>1063</v>
      </c>
      <c r="B80" s="337" t="s">
        <v>989</v>
      </c>
      <c r="F80" s="339" t="s">
        <v>1064</v>
      </c>
      <c r="G80" s="339" t="s">
        <v>1064</v>
      </c>
      <c r="H80" s="339" t="s">
        <v>1064</v>
      </c>
      <c r="I80" s="333">
        <v>0.05</v>
      </c>
      <c r="J80" s="333" t="s">
        <v>962</v>
      </c>
      <c r="K80" s="339" t="s">
        <v>993</v>
      </c>
      <c r="L80" s="339" t="s">
        <v>993</v>
      </c>
      <c r="M80" s="339" t="s">
        <v>993</v>
      </c>
    </row>
    <row r="82" spans="1:2" ht="12">
      <c r="A82" s="337" t="s">
        <v>988</v>
      </c>
      <c r="B82" s="337" t="s">
        <v>1065</v>
      </c>
    </row>
    <row r="83" spans="1:13" ht="12">
      <c r="A83" s="331" t="s">
        <v>1066</v>
      </c>
      <c r="B83" s="331" t="s">
        <v>1067</v>
      </c>
      <c r="E83" s="331" t="s">
        <v>992</v>
      </c>
      <c r="G83" s="332">
        <v>4</v>
      </c>
      <c r="H83" s="331" t="s">
        <v>993</v>
      </c>
      <c r="I83" s="332" t="s">
        <v>962</v>
      </c>
      <c r="J83" s="332" t="s">
        <v>962</v>
      </c>
      <c r="K83" s="331" t="s">
        <v>993</v>
      </c>
      <c r="L83" s="331" t="s">
        <v>993</v>
      </c>
      <c r="M83" s="331" t="s">
        <v>993</v>
      </c>
    </row>
    <row r="84" spans="1:13" ht="12">
      <c r="A84" s="327" t="s">
        <v>1068</v>
      </c>
      <c r="B84" s="331" t="s">
        <v>1069</v>
      </c>
      <c r="E84" s="331" t="s">
        <v>992</v>
      </c>
      <c r="G84" s="332">
        <v>3</v>
      </c>
      <c r="H84" s="331" t="s">
        <v>993</v>
      </c>
      <c r="I84" s="332">
        <v>0.02</v>
      </c>
      <c r="J84" s="332" t="s">
        <v>962</v>
      </c>
      <c r="K84" s="331" t="s">
        <v>993</v>
      </c>
      <c r="L84" s="331" t="s">
        <v>993</v>
      </c>
      <c r="M84" s="331" t="s">
        <v>993</v>
      </c>
    </row>
    <row r="85" spans="1:13" ht="12">
      <c r="A85" s="327" t="s">
        <v>1070</v>
      </c>
      <c r="B85" s="331" t="s">
        <v>1071</v>
      </c>
      <c r="E85" s="331" t="s">
        <v>992</v>
      </c>
      <c r="G85" s="332">
        <v>1</v>
      </c>
      <c r="H85" s="331" t="s">
        <v>993</v>
      </c>
      <c r="I85" s="332">
        <v>0.01</v>
      </c>
      <c r="J85" s="332" t="s">
        <v>962</v>
      </c>
      <c r="K85" s="331" t="s">
        <v>993</v>
      </c>
      <c r="L85" s="331" t="s">
        <v>993</v>
      </c>
      <c r="M85" s="331" t="s">
        <v>993</v>
      </c>
    </row>
    <row r="86" spans="1:13" ht="12">
      <c r="A86" s="327" t="s">
        <v>1072</v>
      </c>
      <c r="B86" s="331" t="s">
        <v>1073</v>
      </c>
      <c r="E86" s="331" t="s">
        <v>992</v>
      </c>
      <c r="G86" s="332">
        <v>2</v>
      </c>
      <c r="H86" s="331" t="s">
        <v>993</v>
      </c>
      <c r="I86" s="332">
        <v>0.01</v>
      </c>
      <c r="J86" s="332" t="s">
        <v>962</v>
      </c>
      <c r="K86" s="331" t="s">
        <v>993</v>
      </c>
      <c r="L86" s="331" t="s">
        <v>993</v>
      </c>
      <c r="M86" s="331" t="s">
        <v>993</v>
      </c>
    </row>
    <row r="87" spans="1:13" ht="12">
      <c r="A87" s="327" t="s">
        <v>1074</v>
      </c>
      <c r="B87" s="331" t="s">
        <v>1075</v>
      </c>
      <c r="E87" s="331" t="s">
        <v>992</v>
      </c>
      <c r="G87" s="332">
        <v>4</v>
      </c>
      <c r="H87" s="331" t="s">
        <v>993</v>
      </c>
      <c r="I87" s="332">
        <v>0.03</v>
      </c>
      <c r="J87" s="332" t="s">
        <v>962</v>
      </c>
      <c r="K87" s="331" t="s">
        <v>993</v>
      </c>
      <c r="L87" s="331" t="s">
        <v>993</v>
      </c>
      <c r="M87" s="331" t="s">
        <v>993</v>
      </c>
    </row>
    <row r="88" spans="1:13" ht="12">
      <c r="A88" s="337" t="s">
        <v>1063</v>
      </c>
      <c r="B88" s="337" t="s">
        <v>1065</v>
      </c>
      <c r="F88" s="339" t="s">
        <v>1064</v>
      </c>
      <c r="G88" s="339" t="s">
        <v>1064</v>
      </c>
      <c r="H88" s="339" t="s">
        <v>1064</v>
      </c>
      <c r="I88" s="333">
        <v>0.06</v>
      </c>
      <c r="J88" s="333" t="s">
        <v>962</v>
      </c>
      <c r="K88" s="339" t="s">
        <v>993</v>
      </c>
      <c r="L88" s="339" t="s">
        <v>993</v>
      </c>
      <c r="M88" s="339" t="s">
        <v>993</v>
      </c>
    </row>
    <row r="90" spans="1:2" ht="12">
      <c r="A90" s="337" t="s">
        <v>988</v>
      </c>
      <c r="B90" s="337" t="s">
        <v>1076</v>
      </c>
    </row>
    <row r="91" spans="1:13" ht="12">
      <c r="A91" s="331" t="s">
        <v>1077</v>
      </c>
      <c r="B91" s="331" t="s">
        <v>1078</v>
      </c>
      <c r="E91" s="331" t="s">
        <v>992</v>
      </c>
      <c r="G91" s="332">
        <v>5</v>
      </c>
      <c r="H91" s="331" t="s">
        <v>993</v>
      </c>
      <c r="I91" s="332" t="s">
        <v>962</v>
      </c>
      <c r="J91" s="332" t="s">
        <v>962</v>
      </c>
      <c r="K91" s="331" t="s">
        <v>993</v>
      </c>
      <c r="L91" s="331" t="s">
        <v>993</v>
      </c>
      <c r="M91" s="331" t="s">
        <v>993</v>
      </c>
    </row>
    <row r="92" spans="1:13" ht="12">
      <c r="A92" s="331" t="s">
        <v>1079</v>
      </c>
      <c r="B92" s="331" t="s">
        <v>1080</v>
      </c>
      <c r="E92" s="331" t="s">
        <v>232</v>
      </c>
      <c r="G92" s="332">
        <v>40</v>
      </c>
      <c r="H92" s="331" t="s">
        <v>993</v>
      </c>
      <c r="I92" s="332">
        <v>0.02</v>
      </c>
      <c r="J92" s="332">
        <v>0.08</v>
      </c>
      <c r="K92" s="331" t="s">
        <v>993</v>
      </c>
      <c r="L92" s="331" t="s">
        <v>993</v>
      </c>
      <c r="M92" s="331" t="s">
        <v>993</v>
      </c>
    </row>
    <row r="93" spans="1:13" ht="12">
      <c r="A93" s="331" t="s">
        <v>1081</v>
      </c>
      <c r="B93" s="331" t="s">
        <v>1082</v>
      </c>
      <c r="E93" s="331" t="s">
        <v>232</v>
      </c>
      <c r="G93" s="332">
        <v>22</v>
      </c>
      <c r="H93" s="331" t="s">
        <v>993</v>
      </c>
      <c r="I93" s="332">
        <v>0.01</v>
      </c>
      <c r="J93" s="332">
        <v>0.11</v>
      </c>
      <c r="K93" s="331" t="s">
        <v>993</v>
      </c>
      <c r="L93" s="331" t="s">
        <v>993</v>
      </c>
      <c r="M93" s="331" t="s">
        <v>993</v>
      </c>
    </row>
    <row r="94" spans="1:13" ht="12">
      <c r="A94" s="331" t="s">
        <v>1083</v>
      </c>
      <c r="B94" s="331" t="s">
        <v>1084</v>
      </c>
      <c r="E94" s="331" t="s">
        <v>232</v>
      </c>
      <c r="G94" s="332">
        <v>10</v>
      </c>
      <c r="H94" s="331" t="s">
        <v>993</v>
      </c>
      <c r="I94" s="332" t="s">
        <v>962</v>
      </c>
      <c r="J94" s="332">
        <v>0.1</v>
      </c>
      <c r="K94" s="331" t="s">
        <v>993</v>
      </c>
      <c r="L94" s="331" t="s">
        <v>993</v>
      </c>
      <c r="M94" s="331" t="s">
        <v>993</v>
      </c>
    </row>
    <row r="95" spans="1:13" ht="12">
      <c r="A95" s="331" t="s">
        <v>1085</v>
      </c>
      <c r="B95" s="331" t="s">
        <v>1086</v>
      </c>
      <c r="E95" s="331" t="s">
        <v>992</v>
      </c>
      <c r="G95" s="332">
        <v>16</v>
      </c>
      <c r="H95" s="331" t="s">
        <v>993</v>
      </c>
      <c r="I95" s="332" t="s">
        <v>962</v>
      </c>
      <c r="J95" s="332" t="s">
        <v>962</v>
      </c>
      <c r="K95" s="331" t="s">
        <v>993</v>
      </c>
      <c r="L95" s="331" t="s">
        <v>993</v>
      </c>
      <c r="M95" s="331" t="s">
        <v>993</v>
      </c>
    </row>
    <row r="96" spans="1:13" ht="12">
      <c r="A96" s="337" t="s">
        <v>1063</v>
      </c>
      <c r="B96" s="337" t="s">
        <v>1076</v>
      </c>
      <c r="F96" s="339" t="s">
        <v>1064</v>
      </c>
      <c r="G96" s="339" t="s">
        <v>1064</v>
      </c>
      <c r="H96" s="339" t="s">
        <v>1064</v>
      </c>
      <c r="I96" s="333">
        <v>0.04</v>
      </c>
      <c r="J96" s="333">
        <v>0.29</v>
      </c>
      <c r="K96" s="339" t="s">
        <v>993</v>
      </c>
      <c r="L96" s="339" t="s">
        <v>993</v>
      </c>
      <c r="M96" s="339" t="s">
        <v>993</v>
      </c>
    </row>
    <row r="104" spans="2:14" ht="15">
      <c r="B104" s="326" t="s">
        <v>981</v>
      </c>
      <c r="K104" s="327" t="s">
        <v>956</v>
      </c>
      <c r="L104" s="327" t="s">
        <v>957</v>
      </c>
      <c r="M104" s="328" t="s">
        <v>958</v>
      </c>
      <c r="N104" s="328" t="s">
        <v>135</v>
      </c>
    </row>
    <row r="106" spans="2:3" ht="12">
      <c r="B106" s="329" t="s">
        <v>959</v>
      </c>
      <c r="C106" s="330" t="s">
        <v>960</v>
      </c>
    </row>
    <row r="107" ht="12">
      <c r="B107" s="329" t="s">
        <v>961</v>
      </c>
    </row>
    <row r="108" spans="1:12" ht="12">
      <c r="A108" s="327" t="s">
        <v>982</v>
      </c>
      <c r="B108" s="327" t="s">
        <v>983</v>
      </c>
      <c r="E108" s="327" t="s">
        <v>984</v>
      </c>
      <c r="F108" s="327" t="s">
        <v>962</v>
      </c>
      <c r="G108" s="327" t="s">
        <v>962</v>
      </c>
      <c r="H108" s="327" t="s">
        <v>962</v>
      </c>
      <c r="I108" s="327" t="s">
        <v>962</v>
      </c>
      <c r="J108" s="327" t="s">
        <v>962</v>
      </c>
      <c r="K108" s="327" t="s">
        <v>962</v>
      </c>
      <c r="L108" s="327" t="s">
        <v>962</v>
      </c>
    </row>
    <row r="109" spans="1:13" ht="12">
      <c r="A109" s="337" t="s">
        <v>1063</v>
      </c>
      <c r="B109" s="337" t="s">
        <v>987</v>
      </c>
      <c r="F109" s="339" t="s">
        <v>1064</v>
      </c>
      <c r="G109" s="339" t="s">
        <v>1064</v>
      </c>
      <c r="H109" s="339" t="s">
        <v>1064</v>
      </c>
      <c r="I109" s="333">
        <v>0.15</v>
      </c>
      <c r="J109" s="333">
        <v>0.29</v>
      </c>
      <c r="K109" s="339" t="s">
        <v>993</v>
      </c>
      <c r="L109" s="339" t="s">
        <v>993</v>
      </c>
      <c r="M109" s="339" t="s">
        <v>993</v>
      </c>
    </row>
  </sheetData>
  <mergeCells count="1">
    <mergeCell ref="B79:D7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 topLeftCell="A1">
      <selection activeCell="F12" sqref="F12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99" t="s">
        <v>6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88</v>
      </c>
      <c r="L4" s="20"/>
      <c r="M4" s="88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4.45" customHeight="1">
      <c r="B7" s="20"/>
      <c r="E7" s="314" t="str">
        <f>'Rekapitulace stavby'!K6</f>
        <v>Přestavba bytů 1+1 v bytovém domě čp. 814</v>
      </c>
      <c r="F7" s="315"/>
      <c r="G7" s="315"/>
      <c r="H7" s="315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8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5.6" customHeight="1">
      <c r="A9" s="32"/>
      <c r="B9" s="33"/>
      <c r="C9" s="32"/>
      <c r="D9" s="32"/>
      <c r="E9" s="293" t="s">
        <v>591</v>
      </c>
      <c r="F9" s="313"/>
      <c r="G9" s="313"/>
      <c r="H9" s="313"/>
      <c r="I9" s="32"/>
      <c r="J9" s="32"/>
      <c r="K9" s="32"/>
      <c r="L9" s="8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8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27" t="s">
        <v>20</v>
      </c>
      <c r="J11" s="25" t="s">
        <v>3</v>
      </c>
      <c r="K11" s="32"/>
      <c r="L11" s="8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/>
      <c r="G12" s="32"/>
      <c r="H12" s="32"/>
      <c r="I12" s="27" t="s">
        <v>23</v>
      </c>
      <c r="J12" s="50" t="str">
        <f>'Rekapitulace stavby'!AN8</f>
        <v>23. 8. 2021</v>
      </c>
      <c r="K12" s="32"/>
      <c r="L12" s="8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8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3</v>
      </c>
      <c r="K14" s="32"/>
      <c r="L14" s="8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28</v>
      </c>
      <c r="F15" s="32"/>
      <c r="G15" s="32"/>
      <c r="H15" s="32"/>
      <c r="I15" s="27" t="s">
        <v>29</v>
      </c>
      <c r="J15" s="25" t="s">
        <v>3</v>
      </c>
      <c r="K15" s="32"/>
      <c r="L15" s="8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8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30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8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316" t="str">
        <f>'Rekapitulace stavby'!E14</f>
        <v>Vyplň údaj</v>
      </c>
      <c r="F18" s="308"/>
      <c r="G18" s="308"/>
      <c r="H18" s="308"/>
      <c r="I18" s="27" t="s">
        <v>29</v>
      </c>
      <c r="J18" s="28" t="str">
        <f>'Rekapitulace stavby'!AN14</f>
        <v>Vyplň údaj</v>
      </c>
      <c r="K18" s="32"/>
      <c r="L18" s="8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8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32</v>
      </c>
      <c r="E20" s="32"/>
      <c r="F20" s="32"/>
      <c r="G20" s="32"/>
      <c r="H20" s="32"/>
      <c r="I20" s="27" t="s">
        <v>26</v>
      </c>
      <c r="J20" s="25"/>
      <c r="K20" s="32"/>
      <c r="L20" s="8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/>
      <c r="F21" s="32"/>
      <c r="G21" s="32"/>
      <c r="H21" s="32"/>
      <c r="I21" s="27" t="s">
        <v>29</v>
      </c>
      <c r="J21" s="25" t="s">
        <v>3</v>
      </c>
      <c r="K21" s="32"/>
      <c r="L21" s="8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8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3</v>
      </c>
      <c r="K23" s="32"/>
      <c r="L23" s="8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/>
      <c r="F24" s="32"/>
      <c r="G24" s="32"/>
      <c r="H24" s="32"/>
      <c r="I24" s="27" t="s">
        <v>29</v>
      </c>
      <c r="J24" s="25" t="s">
        <v>3</v>
      </c>
      <c r="K24" s="32"/>
      <c r="L24" s="8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8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8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0"/>
      <c r="B27" s="91"/>
      <c r="C27" s="90"/>
      <c r="D27" s="90"/>
      <c r="E27" s="312" t="s">
        <v>3</v>
      </c>
      <c r="F27" s="312"/>
      <c r="G27" s="312"/>
      <c r="H27" s="312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8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8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37</v>
      </c>
      <c r="E30" s="32"/>
      <c r="F30" s="32"/>
      <c r="G30" s="32"/>
      <c r="H30" s="32"/>
      <c r="I30" s="32"/>
      <c r="J30" s="66">
        <f>ROUND(J84,2)</f>
        <v>0</v>
      </c>
      <c r="K30" s="32"/>
      <c r="L30" s="8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8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8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41</v>
      </c>
      <c r="E33" s="27" t="s">
        <v>42</v>
      </c>
      <c r="F33" s="95">
        <f>ROUND((SUM(BE84:BE141)),2)</f>
        <v>0</v>
      </c>
      <c r="G33" s="32"/>
      <c r="H33" s="32"/>
      <c r="I33" s="96">
        <v>0.21</v>
      </c>
      <c r="J33" s="95">
        <f>ROUND(((SUM(BE84:BE141))*I33),2)</f>
        <v>0</v>
      </c>
      <c r="K33" s="32"/>
      <c r="L33" s="8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5">
        <f>ROUND((SUM(BF84:BF141)),2)</f>
        <v>0</v>
      </c>
      <c r="G34" s="32"/>
      <c r="H34" s="32"/>
      <c r="I34" s="96">
        <v>0.15</v>
      </c>
      <c r="J34" s="95">
        <f>ROUND(((SUM(BF84:BF141))*I34),2)</f>
        <v>0</v>
      </c>
      <c r="K34" s="32"/>
      <c r="L34" s="8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5">
        <f>ROUND((SUM(BG84:BG141)),2)</f>
        <v>0</v>
      </c>
      <c r="G35" s="32"/>
      <c r="H35" s="32"/>
      <c r="I35" s="96">
        <v>0.21</v>
      </c>
      <c r="J35" s="95">
        <f>0</f>
        <v>0</v>
      </c>
      <c r="K35" s="32"/>
      <c r="L35" s="8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5">
        <f>ROUND((SUM(BH84:BH141)),2)</f>
        <v>0</v>
      </c>
      <c r="G36" s="32"/>
      <c r="H36" s="32"/>
      <c r="I36" s="96">
        <v>0.15</v>
      </c>
      <c r="J36" s="95">
        <f>0</f>
        <v>0</v>
      </c>
      <c r="K36" s="32"/>
      <c r="L36" s="8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5">
        <f>ROUND((SUM(BI84:BI141)),2)</f>
        <v>0</v>
      </c>
      <c r="G37" s="32"/>
      <c r="H37" s="32"/>
      <c r="I37" s="96">
        <v>0</v>
      </c>
      <c r="J37" s="95">
        <f>0</f>
        <v>0</v>
      </c>
      <c r="K37" s="32"/>
      <c r="L37" s="8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8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47</v>
      </c>
      <c r="E39" s="55"/>
      <c r="F39" s="55"/>
      <c r="G39" s="99" t="s">
        <v>48</v>
      </c>
      <c r="H39" s="100" t="s">
        <v>49</v>
      </c>
      <c r="I39" s="55"/>
      <c r="J39" s="101">
        <f>SUM(J30:J37)</f>
        <v>0</v>
      </c>
      <c r="K39" s="102"/>
      <c r="L39" s="8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8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8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91</v>
      </c>
      <c r="D45" s="32"/>
      <c r="E45" s="32"/>
      <c r="F45" s="32"/>
      <c r="G45" s="32"/>
      <c r="H45" s="32"/>
      <c r="I45" s="32"/>
      <c r="J45" s="32"/>
      <c r="K45" s="32"/>
      <c r="L45" s="8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8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32"/>
      <c r="J47" s="32"/>
      <c r="K47" s="32"/>
      <c r="L47" s="8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4.45" customHeight="1">
      <c r="A48" s="32"/>
      <c r="B48" s="33"/>
      <c r="C48" s="32"/>
      <c r="D48" s="32"/>
      <c r="E48" s="314" t="str">
        <f>E7</f>
        <v>Přestavba bytů 1+1 v bytovém domě čp. 814</v>
      </c>
      <c r="F48" s="315"/>
      <c r="G48" s="315"/>
      <c r="H48" s="315"/>
      <c r="I48" s="32"/>
      <c r="J48" s="32"/>
      <c r="K48" s="32"/>
      <c r="L48" s="8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89</v>
      </c>
      <c r="D49" s="32"/>
      <c r="E49" s="32"/>
      <c r="F49" s="32"/>
      <c r="G49" s="32"/>
      <c r="H49" s="32"/>
      <c r="I49" s="32"/>
      <c r="J49" s="32"/>
      <c r="K49" s="32"/>
      <c r="L49" s="8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5.6" customHeight="1">
      <c r="A50" s="32"/>
      <c r="B50" s="33"/>
      <c r="C50" s="32"/>
      <c r="D50" s="32"/>
      <c r="E50" s="293" t="str">
        <f>E9</f>
        <v>ZTI - Zdravotechnické instalace</v>
      </c>
      <c r="F50" s="313"/>
      <c r="G50" s="313"/>
      <c r="H50" s="313"/>
      <c r="I50" s="32"/>
      <c r="J50" s="32"/>
      <c r="K50" s="32"/>
      <c r="L50" s="8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8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>
        <f>F12</f>
        <v>0</v>
      </c>
      <c r="G52" s="32"/>
      <c r="H52" s="32"/>
      <c r="I52" s="27" t="s">
        <v>23</v>
      </c>
      <c r="J52" s="50" t="str">
        <f>IF(J12="","",J12)</f>
        <v>23. 8. 2021</v>
      </c>
      <c r="K52" s="32"/>
      <c r="L52" s="8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8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6" customHeight="1">
      <c r="A54" s="32"/>
      <c r="B54" s="33"/>
      <c r="C54" s="27" t="s">
        <v>25</v>
      </c>
      <c r="D54" s="32"/>
      <c r="E54" s="32"/>
      <c r="F54" s="25" t="str">
        <f>E15</f>
        <v>statutární město Karviná</v>
      </c>
      <c r="G54" s="32"/>
      <c r="H54" s="32"/>
      <c r="I54" s="27" t="s">
        <v>32</v>
      </c>
      <c r="J54" s="30"/>
      <c r="K54" s="32"/>
      <c r="L54" s="8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6" customHeight="1">
      <c r="A55" s="32"/>
      <c r="B55" s="33"/>
      <c r="C55" s="27" t="s">
        <v>30</v>
      </c>
      <c r="D55" s="32"/>
      <c r="E55" s="32"/>
      <c r="F55" s="25" t="str">
        <f>IF(E18="","",E18)</f>
        <v>Vyplň údaj</v>
      </c>
      <c r="G55" s="32"/>
      <c r="H55" s="32"/>
      <c r="I55" s="27" t="s">
        <v>34</v>
      </c>
      <c r="J55" s="30"/>
      <c r="K55" s="32"/>
      <c r="L55" s="8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8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03" t="s">
        <v>92</v>
      </c>
      <c r="D57" s="97"/>
      <c r="E57" s="97"/>
      <c r="F57" s="97"/>
      <c r="G57" s="97"/>
      <c r="H57" s="97"/>
      <c r="I57" s="97"/>
      <c r="J57" s="104" t="s">
        <v>93</v>
      </c>
      <c r="K57" s="97"/>
      <c r="L57" s="8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5" t="s">
        <v>69</v>
      </c>
      <c r="D59" s="32"/>
      <c r="E59" s="32"/>
      <c r="F59" s="32"/>
      <c r="G59" s="32"/>
      <c r="H59" s="32"/>
      <c r="I59" s="32"/>
      <c r="J59" s="66">
        <f>J84</f>
        <v>0</v>
      </c>
      <c r="K59" s="32"/>
      <c r="L59" s="8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94</v>
      </c>
    </row>
    <row r="60" spans="2:12" s="9" customFormat="1" ht="24.95" customHeight="1">
      <c r="B60" s="106"/>
      <c r="D60" s="107" t="s">
        <v>101</v>
      </c>
      <c r="E60" s="108"/>
      <c r="F60" s="108"/>
      <c r="G60" s="108"/>
      <c r="H60" s="108"/>
      <c r="I60" s="108"/>
      <c r="J60" s="109">
        <f>J85</f>
        <v>0</v>
      </c>
      <c r="L60" s="106"/>
    </row>
    <row r="61" spans="2:12" s="10" customFormat="1" ht="19.9" customHeight="1">
      <c r="B61" s="110"/>
      <c r="D61" s="111" t="s">
        <v>592</v>
      </c>
      <c r="E61" s="112"/>
      <c r="F61" s="112"/>
      <c r="G61" s="112"/>
      <c r="H61" s="112"/>
      <c r="I61" s="112"/>
      <c r="J61" s="113">
        <f>J86</f>
        <v>0</v>
      </c>
      <c r="L61" s="110"/>
    </row>
    <row r="62" spans="2:12" s="9" customFormat="1" ht="24.95" customHeight="1">
      <c r="B62" s="106"/>
      <c r="D62" s="107" t="s">
        <v>593</v>
      </c>
      <c r="E62" s="108"/>
      <c r="F62" s="108"/>
      <c r="G62" s="108"/>
      <c r="H62" s="108"/>
      <c r="I62" s="108"/>
      <c r="J62" s="109">
        <f>J115</f>
        <v>0</v>
      </c>
      <c r="L62" s="106"/>
    </row>
    <row r="63" spans="2:12" s="9" customFormat="1" ht="24.95" customHeight="1">
      <c r="B63" s="106"/>
      <c r="D63" s="107" t="s">
        <v>594</v>
      </c>
      <c r="E63" s="108"/>
      <c r="F63" s="108"/>
      <c r="G63" s="108"/>
      <c r="H63" s="108"/>
      <c r="I63" s="108"/>
      <c r="J63" s="109">
        <f>J127</f>
        <v>0</v>
      </c>
      <c r="L63" s="106"/>
    </row>
    <row r="64" spans="2:12" s="9" customFormat="1" ht="24.95" customHeight="1">
      <c r="B64" s="106"/>
      <c r="D64" s="107" t="s">
        <v>595</v>
      </c>
      <c r="E64" s="108"/>
      <c r="F64" s="108"/>
      <c r="G64" s="108"/>
      <c r="H64" s="108"/>
      <c r="I64" s="108"/>
      <c r="J64" s="109">
        <f>J140</f>
        <v>0</v>
      </c>
      <c r="L64" s="106"/>
    </row>
    <row r="65" spans="1:31" s="2" customFormat="1" ht="21.75" customHeight="1">
      <c r="A65" s="32"/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8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6.95" customHeight="1">
      <c r="A66" s="32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8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70" spans="1:31" s="2" customFormat="1" ht="6.95" customHeight="1">
      <c r="A70" s="32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89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24.95" customHeight="1">
      <c r="A71" s="32"/>
      <c r="B71" s="33"/>
      <c r="C71" s="21" t="s">
        <v>111</v>
      </c>
      <c r="D71" s="32"/>
      <c r="E71" s="32"/>
      <c r="F71" s="32"/>
      <c r="G71" s="32"/>
      <c r="H71" s="32"/>
      <c r="I71" s="32"/>
      <c r="J71" s="32"/>
      <c r="K71" s="32"/>
      <c r="L71" s="8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8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7" t="s">
        <v>17</v>
      </c>
      <c r="D73" s="32"/>
      <c r="E73" s="32"/>
      <c r="F73" s="32"/>
      <c r="G73" s="32"/>
      <c r="H73" s="32"/>
      <c r="I73" s="32"/>
      <c r="J73" s="32"/>
      <c r="K73" s="32"/>
      <c r="L73" s="8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4.45" customHeight="1">
      <c r="A74" s="32"/>
      <c r="B74" s="33"/>
      <c r="C74" s="32"/>
      <c r="D74" s="32"/>
      <c r="E74" s="314" t="str">
        <f>E7</f>
        <v>Přestavba bytů 1+1 v bytovém domě čp. 814</v>
      </c>
      <c r="F74" s="315"/>
      <c r="G74" s="315"/>
      <c r="H74" s="315"/>
      <c r="I74" s="32"/>
      <c r="J74" s="32"/>
      <c r="K74" s="32"/>
      <c r="L74" s="89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89</v>
      </c>
      <c r="D75" s="32"/>
      <c r="E75" s="32"/>
      <c r="F75" s="32"/>
      <c r="G75" s="32"/>
      <c r="H75" s="32"/>
      <c r="I75" s="32"/>
      <c r="J75" s="32"/>
      <c r="K75" s="32"/>
      <c r="L75" s="89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6" customHeight="1">
      <c r="A76" s="32"/>
      <c r="B76" s="33"/>
      <c r="C76" s="32"/>
      <c r="D76" s="32"/>
      <c r="E76" s="293" t="str">
        <f>E9</f>
        <v>ZTI - Zdravotechnické instalace</v>
      </c>
      <c r="F76" s="313"/>
      <c r="G76" s="313"/>
      <c r="H76" s="313"/>
      <c r="I76" s="32"/>
      <c r="J76" s="32"/>
      <c r="K76" s="32"/>
      <c r="L76" s="8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8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7" t="s">
        <v>21</v>
      </c>
      <c r="D78" s="32"/>
      <c r="E78" s="32"/>
      <c r="F78" s="25">
        <f>F12</f>
        <v>0</v>
      </c>
      <c r="G78" s="32"/>
      <c r="H78" s="32"/>
      <c r="I78" s="27" t="s">
        <v>23</v>
      </c>
      <c r="J78" s="50" t="str">
        <f>IF(J12="","",J12)</f>
        <v>23. 8. 2021</v>
      </c>
      <c r="K78" s="32"/>
      <c r="L78" s="89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>
      <c r="A79" s="32"/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89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5.6" customHeight="1">
      <c r="A80" s="32"/>
      <c r="B80" s="33"/>
      <c r="C80" s="27" t="s">
        <v>25</v>
      </c>
      <c r="D80" s="32"/>
      <c r="E80" s="32"/>
      <c r="F80" s="25" t="str">
        <f>E15</f>
        <v>statutární město Karviná</v>
      </c>
      <c r="G80" s="32"/>
      <c r="H80" s="32"/>
      <c r="I80" s="27" t="s">
        <v>32</v>
      </c>
      <c r="J80" s="30">
        <f>E21</f>
        <v>0</v>
      </c>
      <c r="K80" s="32"/>
      <c r="L80" s="89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5.6" customHeight="1">
      <c r="A81" s="32"/>
      <c r="B81" s="33"/>
      <c r="C81" s="27" t="s">
        <v>30</v>
      </c>
      <c r="D81" s="32"/>
      <c r="E81" s="32"/>
      <c r="F81" s="25" t="str">
        <f>IF(E18="","",E18)</f>
        <v>Vyplň údaj</v>
      </c>
      <c r="G81" s="32"/>
      <c r="H81" s="32"/>
      <c r="I81" s="27" t="s">
        <v>34</v>
      </c>
      <c r="J81" s="30">
        <f>E24</f>
        <v>0</v>
      </c>
      <c r="K81" s="32"/>
      <c r="L81" s="8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0.3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8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1" customFormat="1" ht="29.25" customHeight="1">
      <c r="A83" s="114"/>
      <c r="B83" s="115"/>
      <c r="C83" s="116" t="s">
        <v>112</v>
      </c>
      <c r="D83" s="117" t="s">
        <v>56</v>
      </c>
      <c r="E83" s="117" t="s">
        <v>52</v>
      </c>
      <c r="F83" s="117" t="s">
        <v>53</v>
      </c>
      <c r="G83" s="117" t="s">
        <v>113</v>
      </c>
      <c r="H83" s="117" t="s">
        <v>114</v>
      </c>
      <c r="I83" s="117" t="s">
        <v>115</v>
      </c>
      <c r="J83" s="117" t="s">
        <v>93</v>
      </c>
      <c r="K83" s="118" t="s">
        <v>116</v>
      </c>
      <c r="L83" s="119"/>
      <c r="M83" s="57" t="s">
        <v>3</v>
      </c>
      <c r="N83" s="58" t="s">
        <v>41</v>
      </c>
      <c r="O83" s="58" t="s">
        <v>117</v>
      </c>
      <c r="P83" s="58" t="s">
        <v>118</v>
      </c>
      <c r="Q83" s="58" t="s">
        <v>119</v>
      </c>
      <c r="R83" s="58" t="s">
        <v>120</v>
      </c>
      <c r="S83" s="58" t="s">
        <v>121</v>
      </c>
      <c r="T83" s="59" t="s">
        <v>122</v>
      </c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</row>
    <row r="84" spans="1:63" s="2" customFormat="1" ht="22.9" customHeight="1">
      <c r="A84" s="32"/>
      <c r="B84" s="33"/>
      <c r="C84" s="64" t="s">
        <v>123</v>
      </c>
      <c r="D84" s="32"/>
      <c r="E84" s="32"/>
      <c r="F84" s="32"/>
      <c r="G84" s="32"/>
      <c r="H84" s="32"/>
      <c r="I84" s="32"/>
      <c r="J84" s="120">
        <f>BK84</f>
        <v>0</v>
      </c>
      <c r="K84" s="32"/>
      <c r="L84" s="33"/>
      <c r="M84" s="60"/>
      <c r="N84" s="51"/>
      <c r="O84" s="61"/>
      <c r="P84" s="121">
        <f>P85+P115+P127+P140</f>
        <v>0</v>
      </c>
      <c r="Q84" s="61"/>
      <c r="R84" s="121">
        <f>R85+R115+R127+R140</f>
        <v>0.195332</v>
      </c>
      <c r="S84" s="61"/>
      <c r="T84" s="122">
        <f>T85+T115+T127+T140</f>
        <v>0.21735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T84" s="17" t="s">
        <v>70</v>
      </c>
      <c r="AU84" s="17" t="s">
        <v>94</v>
      </c>
      <c r="BK84" s="123">
        <f>BK85+BK115+BK127+BK140</f>
        <v>0</v>
      </c>
    </row>
    <row r="85" spans="2:63" s="12" customFormat="1" ht="25.9" customHeight="1">
      <c r="B85" s="124"/>
      <c r="D85" s="125" t="s">
        <v>70</v>
      </c>
      <c r="E85" s="126" t="s">
        <v>262</v>
      </c>
      <c r="F85" s="126" t="s">
        <v>263</v>
      </c>
      <c r="I85" s="127"/>
      <c r="J85" s="128">
        <f>BK85</f>
        <v>0</v>
      </c>
      <c r="L85" s="124"/>
      <c r="M85" s="129"/>
      <c r="N85" s="130"/>
      <c r="O85" s="130"/>
      <c r="P85" s="131">
        <f>P86</f>
        <v>0</v>
      </c>
      <c r="Q85" s="130"/>
      <c r="R85" s="131">
        <f>R86</f>
        <v>0.15642</v>
      </c>
      <c r="S85" s="130"/>
      <c r="T85" s="132">
        <f>T86</f>
        <v>0.16274</v>
      </c>
      <c r="AR85" s="125" t="s">
        <v>135</v>
      </c>
      <c r="AT85" s="133" t="s">
        <v>70</v>
      </c>
      <c r="AU85" s="133" t="s">
        <v>71</v>
      </c>
      <c r="AY85" s="125" t="s">
        <v>126</v>
      </c>
      <c r="BK85" s="134">
        <f>BK86</f>
        <v>0</v>
      </c>
    </row>
    <row r="86" spans="2:63" s="12" customFormat="1" ht="22.9" customHeight="1">
      <c r="B86" s="124"/>
      <c r="D86" s="125" t="s">
        <v>70</v>
      </c>
      <c r="E86" s="135" t="s">
        <v>596</v>
      </c>
      <c r="F86" s="135" t="s">
        <v>597</v>
      </c>
      <c r="I86" s="127"/>
      <c r="J86" s="136">
        <f>BK86</f>
        <v>0</v>
      </c>
      <c r="L86" s="124"/>
      <c r="M86" s="129"/>
      <c r="N86" s="130"/>
      <c r="O86" s="130"/>
      <c r="P86" s="131">
        <f>SUM(P87:P114)</f>
        <v>0</v>
      </c>
      <c r="Q86" s="130"/>
      <c r="R86" s="131">
        <f>SUM(R87:R114)</f>
        <v>0.15642</v>
      </c>
      <c r="S86" s="130"/>
      <c r="T86" s="132">
        <f>SUM(T87:T114)</f>
        <v>0.16274</v>
      </c>
      <c r="AR86" s="125" t="s">
        <v>135</v>
      </c>
      <c r="AT86" s="133" t="s">
        <v>70</v>
      </c>
      <c r="AU86" s="133" t="s">
        <v>79</v>
      </c>
      <c r="AY86" s="125" t="s">
        <v>126</v>
      </c>
      <c r="BK86" s="134">
        <f>SUM(BK87:BK114)</f>
        <v>0</v>
      </c>
    </row>
    <row r="87" spans="1:65" s="2" customFormat="1" ht="14.45" customHeight="1">
      <c r="A87" s="32"/>
      <c r="B87" s="137"/>
      <c r="C87" s="138" t="s">
        <v>79</v>
      </c>
      <c r="D87" s="138" t="s">
        <v>129</v>
      </c>
      <c r="E87" s="139" t="s">
        <v>598</v>
      </c>
      <c r="F87" s="140" t="s">
        <v>599</v>
      </c>
      <c r="G87" s="141" t="s">
        <v>590</v>
      </c>
      <c r="H87" s="142">
        <v>2</v>
      </c>
      <c r="I87" s="143"/>
      <c r="J87" s="144">
        <f aca="true" t="shared" si="0" ref="J87:J114">ROUND(I87*H87,2)</f>
        <v>0</v>
      </c>
      <c r="K87" s="140" t="s">
        <v>133</v>
      </c>
      <c r="L87" s="33"/>
      <c r="M87" s="145" t="s">
        <v>3</v>
      </c>
      <c r="N87" s="146" t="s">
        <v>43</v>
      </c>
      <c r="O87" s="53"/>
      <c r="P87" s="147">
        <f aca="true" t="shared" si="1" ref="P87:P114">O87*H87</f>
        <v>0</v>
      </c>
      <c r="Q87" s="147">
        <v>0</v>
      </c>
      <c r="R87" s="147">
        <f aca="true" t="shared" si="2" ref="R87:R114">Q87*H87</f>
        <v>0</v>
      </c>
      <c r="S87" s="147">
        <v>0.01933</v>
      </c>
      <c r="T87" s="148">
        <f aca="true" t="shared" si="3" ref="T87:T114">S87*H87</f>
        <v>0.03866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49" t="s">
        <v>209</v>
      </c>
      <c r="AT87" s="149" t="s">
        <v>129</v>
      </c>
      <c r="AU87" s="149" t="s">
        <v>135</v>
      </c>
      <c r="AY87" s="17" t="s">
        <v>126</v>
      </c>
      <c r="BE87" s="150">
        <f aca="true" t="shared" si="4" ref="BE87:BE114">IF(N87="základní",J87,0)</f>
        <v>0</v>
      </c>
      <c r="BF87" s="150">
        <f aca="true" t="shared" si="5" ref="BF87:BF114">IF(N87="snížená",J87,0)</f>
        <v>0</v>
      </c>
      <c r="BG87" s="150">
        <f aca="true" t="shared" si="6" ref="BG87:BG114">IF(N87="zákl. přenesená",J87,0)</f>
        <v>0</v>
      </c>
      <c r="BH87" s="150">
        <f aca="true" t="shared" si="7" ref="BH87:BH114">IF(N87="sníž. přenesená",J87,0)</f>
        <v>0</v>
      </c>
      <c r="BI87" s="150">
        <f aca="true" t="shared" si="8" ref="BI87:BI114">IF(N87="nulová",J87,0)</f>
        <v>0</v>
      </c>
      <c r="BJ87" s="17" t="s">
        <v>135</v>
      </c>
      <c r="BK87" s="150">
        <f aca="true" t="shared" si="9" ref="BK87:BK114">ROUND(I87*H87,2)</f>
        <v>0</v>
      </c>
      <c r="BL87" s="17" t="s">
        <v>209</v>
      </c>
      <c r="BM87" s="149" t="s">
        <v>600</v>
      </c>
    </row>
    <row r="88" spans="1:65" s="2" customFormat="1" ht="14.45" customHeight="1">
      <c r="A88" s="32"/>
      <c r="B88" s="137"/>
      <c r="C88" s="138" t="s">
        <v>135</v>
      </c>
      <c r="D88" s="138" t="s">
        <v>129</v>
      </c>
      <c r="E88" s="139" t="s">
        <v>601</v>
      </c>
      <c r="F88" s="140" t="s">
        <v>602</v>
      </c>
      <c r="G88" s="141" t="s">
        <v>315</v>
      </c>
      <c r="H88" s="142">
        <v>1</v>
      </c>
      <c r="I88" s="143"/>
      <c r="J88" s="144">
        <f t="shared" si="0"/>
        <v>0</v>
      </c>
      <c r="K88" s="140" t="s">
        <v>133</v>
      </c>
      <c r="L88" s="33"/>
      <c r="M88" s="145" t="s">
        <v>3</v>
      </c>
      <c r="N88" s="146" t="s">
        <v>43</v>
      </c>
      <c r="O88" s="53"/>
      <c r="P88" s="147">
        <f t="shared" si="1"/>
        <v>0</v>
      </c>
      <c r="Q88" s="147">
        <v>0.00183</v>
      </c>
      <c r="R88" s="147">
        <f t="shared" si="2"/>
        <v>0.00183</v>
      </c>
      <c r="S88" s="147">
        <v>0</v>
      </c>
      <c r="T88" s="148">
        <f t="shared" si="3"/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49" t="s">
        <v>209</v>
      </c>
      <c r="AT88" s="149" t="s">
        <v>129</v>
      </c>
      <c r="AU88" s="149" t="s">
        <v>135</v>
      </c>
      <c r="AY88" s="17" t="s">
        <v>126</v>
      </c>
      <c r="BE88" s="150">
        <f t="shared" si="4"/>
        <v>0</v>
      </c>
      <c r="BF88" s="150">
        <f t="shared" si="5"/>
        <v>0</v>
      </c>
      <c r="BG88" s="150">
        <f t="shared" si="6"/>
        <v>0</v>
      </c>
      <c r="BH88" s="150">
        <f t="shared" si="7"/>
        <v>0</v>
      </c>
      <c r="BI88" s="150">
        <f t="shared" si="8"/>
        <v>0</v>
      </c>
      <c r="BJ88" s="17" t="s">
        <v>135</v>
      </c>
      <c r="BK88" s="150">
        <f t="shared" si="9"/>
        <v>0</v>
      </c>
      <c r="BL88" s="17" t="s">
        <v>209</v>
      </c>
      <c r="BM88" s="149" t="s">
        <v>603</v>
      </c>
    </row>
    <row r="89" spans="1:65" s="2" customFormat="1" ht="14.45" customHeight="1">
      <c r="A89" s="32"/>
      <c r="B89" s="137"/>
      <c r="C89" s="172" t="s">
        <v>127</v>
      </c>
      <c r="D89" s="172" t="s">
        <v>232</v>
      </c>
      <c r="E89" s="173" t="s">
        <v>604</v>
      </c>
      <c r="F89" s="174" t="s">
        <v>605</v>
      </c>
      <c r="G89" s="175" t="s">
        <v>315</v>
      </c>
      <c r="H89" s="176">
        <v>1</v>
      </c>
      <c r="I89" s="177"/>
      <c r="J89" s="178">
        <f t="shared" si="0"/>
        <v>0</v>
      </c>
      <c r="K89" s="174" t="s">
        <v>133</v>
      </c>
      <c r="L89" s="179"/>
      <c r="M89" s="180" t="s">
        <v>3</v>
      </c>
      <c r="N89" s="181" t="s">
        <v>43</v>
      </c>
      <c r="O89" s="53"/>
      <c r="P89" s="147">
        <f t="shared" si="1"/>
        <v>0</v>
      </c>
      <c r="Q89" s="147">
        <v>0.026</v>
      </c>
      <c r="R89" s="147">
        <f t="shared" si="2"/>
        <v>0.026</v>
      </c>
      <c r="S89" s="147">
        <v>0</v>
      </c>
      <c r="T89" s="148">
        <f t="shared" si="3"/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49" t="s">
        <v>279</v>
      </c>
      <c r="AT89" s="149" t="s">
        <v>232</v>
      </c>
      <c r="AU89" s="149" t="s">
        <v>135</v>
      </c>
      <c r="AY89" s="17" t="s">
        <v>126</v>
      </c>
      <c r="BE89" s="150">
        <f t="shared" si="4"/>
        <v>0</v>
      </c>
      <c r="BF89" s="150">
        <f t="shared" si="5"/>
        <v>0</v>
      </c>
      <c r="BG89" s="150">
        <f t="shared" si="6"/>
        <v>0</v>
      </c>
      <c r="BH89" s="150">
        <f t="shared" si="7"/>
        <v>0</v>
      </c>
      <c r="BI89" s="150">
        <f t="shared" si="8"/>
        <v>0</v>
      </c>
      <c r="BJ89" s="17" t="s">
        <v>135</v>
      </c>
      <c r="BK89" s="150">
        <f t="shared" si="9"/>
        <v>0</v>
      </c>
      <c r="BL89" s="17" t="s">
        <v>209</v>
      </c>
      <c r="BM89" s="149" t="s">
        <v>606</v>
      </c>
    </row>
    <row r="90" spans="1:65" s="2" customFormat="1" ht="14.45" customHeight="1">
      <c r="A90" s="32"/>
      <c r="B90" s="137"/>
      <c r="C90" s="138" t="s">
        <v>134</v>
      </c>
      <c r="D90" s="138" t="s">
        <v>129</v>
      </c>
      <c r="E90" s="139" t="s">
        <v>607</v>
      </c>
      <c r="F90" s="140" t="s">
        <v>608</v>
      </c>
      <c r="G90" s="141" t="s">
        <v>590</v>
      </c>
      <c r="H90" s="142">
        <v>2</v>
      </c>
      <c r="I90" s="143"/>
      <c r="J90" s="144">
        <f t="shared" si="0"/>
        <v>0</v>
      </c>
      <c r="K90" s="140" t="s">
        <v>133</v>
      </c>
      <c r="L90" s="33"/>
      <c r="M90" s="145" t="s">
        <v>3</v>
      </c>
      <c r="N90" s="146" t="s">
        <v>43</v>
      </c>
      <c r="O90" s="53"/>
      <c r="P90" s="147">
        <f t="shared" si="1"/>
        <v>0</v>
      </c>
      <c r="Q90" s="147">
        <v>0</v>
      </c>
      <c r="R90" s="147">
        <f t="shared" si="2"/>
        <v>0</v>
      </c>
      <c r="S90" s="147">
        <v>0.01946</v>
      </c>
      <c r="T90" s="148">
        <f t="shared" si="3"/>
        <v>0.03892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49" t="s">
        <v>209</v>
      </c>
      <c r="AT90" s="149" t="s">
        <v>129</v>
      </c>
      <c r="AU90" s="149" t="s">
        <v>135</v>
      </c>
      <c r="AY90" s="17" t="s">
        <v>126</v>
      </c>
      <c r="BE90" s="150">
        <f t="shared" si="4"/>
        <v>0</v>
      </c>
      <c r="BF90" s="150">
        <f t="shared" si="5"/>
        <v>0</v>
      </c>
      <c r="BG90" s="150">
        <f t="shared" si="6"/>
        <v>0</v>
      </c>
      <c r="BH90" s="150">
        <f t="shared" si="7"/>
        <v>0</v>
      </c>
      <c r="BI90" s="150">
        <f t="shared" si="8"/>
        <v>0</v>
      </c>
      <c r="BJ90" s="17" t="s">
        <v>135</v>
      </c>
      <c r="BK90" s="150">
        <f t="shared" si="9"/>
        <v>0</v>
      </c>
      <c r="BL90" s="17" t="s">
        <v>209</v>
      </c>
      <c r="BM90" s="149" t="s">
        <v>609</v>
      </c>
    </row>
    <row r="91" spans="1:65" s="2" customFormat="1" ht="19.9" customHeight="1">
      <c r="A91" s="32"/>
      <c r="B91" s="137"/>
      <c r="C91" s="138" t="s">
        <v>154</v>
      </c>
      <c r="D91" s="138" t="s">
        <v>129</v>
      </c>
      <c r="E91" s="139" t="s">
        <v>610</v>
      </c>
      <c r="F91" s="140" t="s">
        <v>611</v>
      </c>
      <c r="G91" s="141" t="s">
        <v>590</v>
      </c>
      <c r="H91" s="142">
        <v>1</v>
      </c>
      <c r="I91" s="143"/>
      <c r="J91" s="144">
        <f t="shared" si="0"/>
        <v>0</v>
      </c>
      <c r="K91" s="140" t="s">
        <v>133</v>
      </c>
      <c r="L91" s="33"/>
      <c r="M91" s="145" t="s">
        <v>3</v>
      </c>
      <c r="N91" s="146" t="s">
        <v>43</v>
      </c>
      <c r="O91" s="53"/>
      <c r="P91" s="147">
        <f t="shared" si="1"/>
        <v>0</v>
      </c>
      <c r="Q91" s="147">
        <v>0.00946</v>
      </c>
      <c r="R91" s="147">
        <f t="shared" si="2"/>
        <v>0.00946</v>
      </c>
      <c r="S91" s="147">
        <v>0</v>
      </c>
      <c r="T91" s="148">
        <f t="shared" si="3"/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49" t="s">
        <v>209</v>
      </c>
      <c r="AT91" s="149" t="s">
        <v>129</v>
      </c>
      <c r="AU91" s="149" t="s">
        <v>135</v>
      </c>
      <c r="AY91" s="17" t="s">
        <v>126</v>
      </c>
      <c r="BE91" s="150">
        <f t="shared" si="4"/>
        <v>0</v>
      </c>
      <c r="BF91" s="150">
        <f t="shared" si="5"/>
        <v>0</v>
      </c>
      <c r="BG91" s="150">
        <f t="shared" si="6"/>
        <v>0</v>
      </c>
      <c r="BH91" s="150">
        <f t="shared" si="7"/>
        <v>0</v>
      </c>
      <c r="BI91" s="150">
        <f t="shared" si="8"/>
        <v>0</v>
      </c>
      <c r="BJ91" s="17" t="s">
        <v>135</v>
      </c>
      <c r="BK91" s="150">
        <f t="shared" si="9"/>
        <v>0</v>
      </c>
      <c r="BL91" s="17" t="s">
        <v>209</v>
      </c>
      <c r="BM91" s="149" t="s">
        <v>612</v>
      </c>
    </row>
    <row r="92" spans="1:65" s="2" customFormat="1" ht="24">
      <c r="A92" s="32"/>
      <c r="B92" s="137"/>
      <c r="C92" s="138" t="s">
        <v>139</v>
      </c>
      <c r="D92" s="138" t="s">
        <v>129</v>
      </c>
      <c r="E92" s="139" t="s">
        <v>613</v>
      </c>
      <c r="F92" s="140" t="s">
        <v>614</v>
      </c>
      <c r="G92" s="141" t="s">
        <v>590</v>
      </c>
      <c r="H92" s="142">
        <v>1</v>
      </c>
      <c r="I92" s="143"/>
      <c r="J92" s="144">
        <f t="shared" si="0"/>
        <v>0</v>
      </c>
      <c r="K92" s="140" t="s">
        <v>133</v>
      </c>
      <c r="L92" s="33"/>
      <c r="M92" s="145" t="s">
        <v>3</v>
      </c>
      <c r="N92" s="146" t="s">
        <v>43</v>
      </c>
      <c r="O92" s="53"/>
      <c r="P92" s="147">
        <f t="shared" si="1"/>
        <v>0</v>
      </c>
      <c r="Q92" s="147">
        <v>0.0364</v>
      </c>
      <c r="R92" s="147">
        <f t="shared" si="2"/>
        <v>0.0364</v>
      </c>
      <c r="S92" s="147">
        <v>0</v>
      </c>
      <c r="T92" s="148">
        <f t="shared" si="3"/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49" t="s">
        <v>209</v>
      </c>
      <c r="AT92" s="149" t="s">
        <v>129</v>
      </c>
      <c r="AU92" s="149" t="s">
        <v>135</v>
      </c>
      <c r="AY92" s="17" t="s">
        <v>126</v>
      </c>
      <c r="BE92" s="150">
        <f t="shared" si="4"/>
        <v>0</v>
      </c>
      <c r="BF92" s="150">
        <f t="shared" si="5"/>
        <v>0</v>
      </c>
      <c r="BG92" s="150">
        <f t="shared" si="6"/>
        <v>0</v>
      </c>
      <c r="BH92" s="150">
        <f t="shared" si="7"/>
        <v>0</v>
      </c>
      <c r="BI92" s="150">
        <f t="shared" si="8"/>
        <v>0</v>
      </c>
      <c r="BJ92" s="17" t="s">
        <v>135</v>
      </c>
      <c r="BK92" s="150">
        <f t="shared" si="9"/>
        <v>0</v>
      </c>
      <c r="BL92" s="17" t="s">
        <v>209</v>
      </c>
      <c r="BM92" s="149" t="s">
        <v>615</v>
      </c>
    </row>
    <row r="93" spans="1:65" s="2" customFormat="1" ht="14.45" customHeight="1">
      <c r="A93" s="32"/>
      <c r="B93" s="137"/>
      <c r="C93" s="138" t="s">
        <v>163</v>
      </c>
      <c r="D93" s="138" t="s">
        <v>129</v>
      </c>
      <c r="E93" s="139" t="s">
        <v>616</v>
      </c>
      <c r="F93" s="140" t="s">
        <v>617</v>
      </c>
      <c r="G93" s="141" t="s">
        <v>590</v>
      </c>
      <c r="H93" s="142">
        <v>2</v>
      </c>
      <c r="I93" s="143"/>
      <c r="J93" s="144">
        <f t="shared" si="0"/>
        <v>0</v>
      </c>
      <c r="K93" s="140" t="s">
        <v>133</v>
      </c>
      <c r="L93" s="33"/>
      <c r="M93" s="145" t="s">
        <v>3</v>
      </c>
      <c r="N93" s="146" t="s">
        <v>43</v>
      </c>
      <c r="O93" s="53"/>
      <c r="P93" s="147">
        <f t="shared" si="1"/>
        <v>0</v>
      </c>
      <c r="Q93" s="147">
        <v>0</v>
      </c>
      <c r="R93" s="147">
        <f t="shared" si="2"/>
        <v>0</v>
      </c>
      <c r="S93" s="147">
        <v>0.0329</v>
      </c>
      <c r="T93" s="148">
        <f t="shared" si="3"/>
        <v>0.0658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49" t="s">
        <v>209</v>
      </c>
      <c r="AT93" s="149" t="s">
        <v>129</v>
      </c>
      <c r="AU93" s="149" t="s">
        <v>135</v>
      </c>
      <c r="AY93" s="17" t="s">
        <v>126</v>
      </c>
      <c r="BE93" s="150">
        <f t="shared" si="4"/>
        <v>0</v>
      </c>
      <c r="BF93" s="150">
        <f t="shared" si="5"/>
        <v>0</v>
      </c>
      <c r="BG93" s="150">
        <f t="shared" si="6"/>
        <v>0</v>
      </c>
      <c r="BH93" s="150">
        <f t="shared" si="7"/>
        <v>0</v>
      </c>
      <c r="BI93" s="150">
        <f t="shared" si="8"/>
        <v>0</v>
      </c>
      <c r="BJ93" s="17" t="s">
        <v>135</v>
      </c>
      <c r="BK93" s="150">
        <f t="shared" si="9"/>
        <v>0</v>
      </c>
      <c r="BL93" s="17" t="s">
        <v>209</v>
      </c>
      <c r="BM93" s="149" t="s">
        <v>618</v>
      </c>
    </row>
    <row r="94" spans="1:65" s="2" customFormat="1" ht="14.45" customHeight="1">
      <c r="A94" s="32"/>
      <c r="B94" s="137"/>
      <c r="C94" s="138" t="s">
        <v>167</v>
      </c>
      <c r="D94" s="138" t="s">
        <v>129</v>
      </c>
      <c r="E94" s="139" t="s">
        <v>619</v>
      </c>
      <c r="F94" s="140" t="s">
        <v>620</v>
      </c>
      <c r="G94" s="141" t="s">
        <v>590</v>
      </c>
      <c r="H94" s="142">
        <v>1</v>
      </c>
      <c r="I94" s="143"/>
      <c r="J94" s="144">
        <f t="shared" si="0"/>
        <v>0</v>
      </c>
      <c r="K94" s="140" t="s">
        <v>133</v>
      </c>
      <c r="L94" s="33"/>
      <c r="M94" s="145" t="s">
        <v>3</v>
      </c>
      <c r="N94" s="146" t="s">
        <v>43</v>
      </c>
      <c r="O94" s="53"/>
      <c r="P94" s="147">
        <f t="shared" si="1"/>
        <v>0</v>
      </c>
      <c r="Q94" s="147">
        <v>0.01698</v>
      </c>
      <c r="R94" s="147">
        <f t="shared" si="2"/>
        <v>0.01698</v>
      </c>
      <c r="S94" s="147">
        <v>0</v>
      </c>
      <c r="T94" s="148">
        <f t="shared" si="3"/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49" t="s">
        <v>209</v>
      </c>
      <c r="AT94" s="149" t="s">
        <v>129</v>
      </c>
      <c r="AU94" s="149" t="s">
        <v>135</v>
      </c>
      <c r="AY94" s="17" t="s">
        <v>126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7" t="s">
        <v>135</v>
      </c>
      <c r="BK94" s="150">
        <f t="shared" si="9"/>
        <v>0</v>
      </c>
      <c r="BL94" s="17" t="s">
        <v>209</v>
      </c>
      <c r="BM94" s="149" t="s">
        <v>621</v>
      </c>
    </row>
    <row r="95" spans="1:65" s="2" customFormat="1" ht="24">
      <c r="A95" s="32"/>
      <c r="B95" s="137"/>
      <c r="C95" s="138" t="s">
        <v>173</v>
      </c>
      <c r="D95" s="138" t="s">
        <v>129</v>
      </c>
      <c r="E95" s="139" t="s">
        <v>622</v>
      </c>
      <c r="F95" s="140" t="s">
        <v>623</v>
      </c>
      <c r="G95" s="141" t="s">
        <v>590</v>
      </c>
      <c r="H95" s="142">
        <v>1</v>
      </c>
      <c r="I95" s="143"/>
      <c r="J95" s="144">
        <f t="shared" si="0"/>
        <v>0</v>
      </c>
      <c r="K95" s="140" t="s">
        <v>133</v>
      </c>
      <c r="L95" s="33"/>
      <c r="M95" s="145" t="s">
        <v>3</v>
      </c>
      <c r="N95" s="146" t="s">
        <v>43</v>
      </c>
      <c r="O95" s="53"/>
      <c r="P95" s="147">
        <f t="shared" si="1"/>
        <v>0</v>
      </c>
      <c r="Q95" s="147">
        <v>0.04239</v>
      </c>
      <c r="R95" s="147">
        <f t="shared" si="2"/>
        <v>0.04239</v>
      </c>
      <c r="S95" s="147">
        <v>0</v>
      </c>
      <c r="T95" s="148">
        <f t="shared" si="3"/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49" t="s">
        <v>209</v>
      </c>
      <c r="AT95" s="149" t="s">
        <v>129</v>
      </c>
      <c r="AU95" s="149" t="s">
        <v>135</v>
      </c>
      <c r="AY95" s="17" t="s">
        <v>126</v>
      </c>
      <c r="BE95" s="150">
        <f t="shared" si="4"/>
        <v>0</v>
      </c>
      <c r="BF95" s="150">
        <f t="shared" si="5"/>
        <v>0</v>
      </c>
      <c r="BG95" s="150">
        <f t="shared" si="6"/>
        <v>0</v>
      </c>
      <c r="BH95" s="150">
        <f t="shared" si="7"/>
        <v>0</v>
      </c>
      <c r="BI95" s="150">
        <f t="shared" si="8"/>
        <v>0</v>
      </c>
      <c r="BJ95" s="17" t="s">
        <v>135</v>
      </c>
      <c r="BK95" s="150">
        <f t="shared" si="9"/>
        <v>0</v>
      </c>
      <c r="BL95" s="17" t="s">
        <v>209</v>
      </c>
      <c r="BM95" s="149" t="s">
        <v>624</v>
      </c>
    </row>
    <row r="96" spans="1:65" s="2" customFormat="1" ht="14.45" customHeight="1">
      <c r="A96" s="32"/>
      <c r="B96" s="137"/>
      <c r="C96" s="138" t="s">
        <v>177</v>
      </c>
      <c r="D96" s="138" t="s">
        <v>129</v>
      </c>
      <c r="E96" s="139" t="s">
        <v>625</v>
      </c>
      <c r="F96" s="140" t="s">
        <v>626</v>
      </c>
      <c r="G96" s="141" t="s">
        <v>590</v>
      </c>
      <c r="H96" s="142">
        <v>5</v>
      </c>
      <c r="I96" s="143"/>
      <c r="J96" s="144">
        <f t="shared" si="0"/>
        <v>0</v>
      </c>
      <c r="K96" s="140" t="s">
        <v>133</v>
      </c>
      <c r="L96" s="33"/>
      <c r="M96" s="145" t="s">
        <v>3</v>
      </c>
      <c r="N96" s="146" t="s">
        <v>43</v>
      </c>
      <c r="O96" s="53"/>
      <c r="P96" s="147">
        <f t="shared" si="1"/>
        <v>0</v>
      </c>
      <c r="Q96" s="147">
        <v>0.0008</v>
      </c>
      <c r="R96" s="147">
        <f t="shared" si="2"/>
        <v>0.004</v>
      </c>
      <c r="S96" s="147">
        <v>0</v>
      </c>
      <c r="T96" s="148">
        <f t="shared" si="3"/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49" t="s">
        <v>209</v>
      </c>
      <c r="AT96" s="149" t="s">
        <v>129</v>
      </c>
      <c r="AU96" s="149" t="s">
        <v>135</v>
      </c>
      <c r="AY96" s="17" t="s">
        <v>126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7" t="s">
        <v>135</v>
      </c>
      <c r="BK96" s="150">
        <f t="shared" si="9"/>
        <v>0</v>
      </c>
      <c r="BL96" s="17" t="s">
        <v>209</v>
      </c>
      <c r="BM96" s="149" t="s">
        <v>627</v>
      </c>
    </row>
    <row r="97" spans="1:65" s="2" customFormat="1" ht="24">
      <c r="A97" s="32"/>
      <c r="B97" s="137"/>
      <c r="C97" s="138" t="s">
        <v>182</v>
      </c>
      <c r="D97" s="138" t="s">
        <v>129</v>
      </c>
      <c r="E97" s="139" t="s">
        <v>628</v>
      </c>
      <c r="F97" s="140" t="s">
        <v>629</v>
      </c>
      <c r="G97" s="141" t="s">
        <v>590</v>
      </c>
      <c r="H97" s="142">
        <v>1</v>
      </c>
      <c r="I97" s="143"/>
      <c r="J97" s="144">
        <f t="shared" si="0"/>
        <v>0</v>
      </c>
      <c r="K97" s="140" t="s">
        <v>133</v>
      </c>
      <c r="L97" s="33"/>
      <c r="M97" s="145" t="s">
        <v>3</v>
      </c>
      <c r="N97" s="146" t="s">
        <v>43</v>
      </c>
      <c r="O97" s="53"/>
      <c r="P97" s="147">
        <f t="shared" si="1"/>
        <v>0</v>
      </c>
      <c r="Q97" s="147">
        <v>0.00493</v>
      </c>
      <c r="R97" s="147">
        <f t="shared" si="2"/>
        <v>0.00493</v>
      </c>
      <c r="S97" s="147">
        <v>0</v>
      </c>
      <c r="T97" s="148">
        <f t="shared" si="3"/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49" t="s">
        <v>209</v>
      </c>
      <c r="AT97" s="149" t="s">
        <v>129</v>
      </c>
      <c r="AU97" s="149" t="s">
        <v>135</v>
      </c>
      <c r="AY97" s="17" t="s">
        <v>126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7" t="s">
        <v>135</v>
      </c>
      <c r="BK97" s="150">
        <f t="shared" si="9"/>
        <v>0</v>
      </c>
      <c r="BL97" s="17" t="s">
        <v>209</v>
      </c>
      <c r="BM97" s="149" t="s">
        <v>630</v>
      </c>
    </row>
    <row r="98" spans="1:65" s="2" customFormat="1" ht="14.45" customHeight="1">
      <c r="A98" s="32"/>
      <c r="B98" s="137"/>
      <c r="C98" s="138" t="s">
        <v>187</v>
      </c>
      <c r="D98" s="138" t="s">
        <v>129</v>
      </c>
      <c r="E98" s="139" t="s">
        <v>631</v>
      </c>
      <c r="F98" s="140" t="s">
        <v>632</v>
      </c>
      <c r="G98" s="141" t="s">
        <v>590</v>
      </c>
      <c r="H98" s="142">
        <v>1</v>
      </c>
      <c r="I98" s="143"/>
      <c r="J98" s="144">
        <f t="shared" si="0"/>
        <v>0</v>
      </c>
      <c r="K98" s="140" t="s">
        <v>133</v>
      </c>
      <c r="L98" s="33"/>
      <c r="M98" s="145" t="s">
        <v>3</v>
      </c>
      <c r="N98" s="146" t="s">
        <v>43</v>
      </c>
      <c r="O98" s="53"/>
      <c r="P98" s="147">
        <f t="shared" si="1"/>
        <v>0</v>
      </c>
      <c r="Q98" s="147">
        <v>0.00163</v>
      </c>
      <c r="R98" s="147">
        <f t="shared" si="2"/>
        <v>0.00163</v>
      </c>
      <c r="S98" s="147">
        <v>0</v>
      </c>
      <c r="T98" s="148">
        <f t="shared" si="3"/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49" t="s">
        <v>209</v>
      </c>
      <c r="AT98" s="149" t="s">
        <v>129</v>
      </c>
      <c r="AU98" s="149" t="s">
        <v>135</v>
      </c>
      <c r="AY98" s="17" t="s">
        <v>126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7" t="s">
        <v>135</v>
      </c>
      <c r="BK98" s="150">
        <f t="shared" si="9"/>
        <v>0</v>
      </c>
      <c r="BL98" s="17" t="s">
        <v>209</v>
      </c>
      <c r="BM98" s="149" t="s">
        <v>633</v>
      </c>
    </row>
    <row r="99" spans="1:65" s="2" customFormat="1" ht="14.45" customHeight="1">
      <c r="A99" s="32"/>
      <c r="B99" s="137"/>
      <c r="C99" s="138" t="s">
        <v>192</v>
      </c>
      <c r="D99" s="138" t="s">
        <v>129</v>
      </c>
      <c r="E99" s="139" t="s">
        <v>634</v>
      </c>
      <c r="F99" s="140" t="s">
        <v>635</v>
      </c>
      <c r="G99" s="141" t="s">
        <v>315</v>
      </c>
      <c r="H99" s="142">
        <v>10</v>
      </c>
      <c r="I99" s="143"/>
      <c r="J99" s="144">
        <f t="shared" si="0"/>
        <v>0</v>
      </c>
      <c r="K99" s="140" t="s">
        <v>133</v>
      </c>
      <c r="L99" s="33"/>
      <c r="M99" s="145" t="s">
        <v>3</v>
      </c>
      <c r="N99" s="146" t="s">
        <v>43</v>
      </c>
      <c r="O99" s="53"/>
      <c r="P99" s="147">
        <f t="shared" si="1"/>
        <v>0</v>
      </c>
      <c r="Q99" s="147">
        <v>0</v>
      </c>
      <c r="R99" s="147">
        <f t="shared" si="2"/>
        <v>0</v>
      </c>
      <c r="S99" s="147">
        <v>0.00049</v>
      </c>
      <c r="T99" s="148">
        <f t="shared" si="3"/>
        <v>0.0049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49" t="s">
        <v>209</v>
      </c>
      <c r="AT99" s="149" t="s">
        <v>129</v>
      </c>
      <c r="AU99" s="149" t="s">
        <v>135</v>
      </c>
      <c r="AY99" s="17" t="s">
        <v>126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7" t="s">
        <v>135</v>
      </c>
      <c r="BK99" s="150">
        <f t="shared" si="9"/>
        <v>0</v>
      </c>
      <c r="BL99" s="17" t="s">
        <v>209</v>
      </c>
      <c r="BM99" s="149" t="s">
        <v>636</v>
      </c>
    </row>
    <row r="100" spans="1:65" s="2" customFormat="1" ht="14.45" customHeight="1">
      <c r="A100" s="32"/>
      <c r="B100" s="137"/>
      <c r="C100" s="138" t="s">
        <v>197</v>
      </c>
      <c r="D100" s="138" t="s">
        <v>129</v>
      </c>
      <c r="E100" s="139" t="s">
        <v>637</v>
      </c>
      <c r="F100" s="140" t="s">
        <v>638</v>
      </c>
      <c r="G100" s="141" t="s">
        <v>590</v>
      </c>
      <c r="H100" s="142">
        <v>6</v>
      </c>
      <c r="I100" s="143"/>
      <c r="J100" s="144">
        <f t="shared" si="0"/>
        <v>0</v>
      </c>
      <c r="K100" s="140" t="s">
        <v>133</v>
      </c>
      <c r="L100" s="33"/>
      <c r="M100" s="145" t="s">
        <v>3</v>
      </c>
      <c r="N100" s="146" t="s">
        <v>43</v>
      </c>
      <c r="O100" s="53"/>
      <c r="P100" s="147">
        <f t="shared" si="1"/>
        <v>0</v>
      </c>
      <c r="Q100" s="147">
        <v>0</v>
      </c>
      <c r="R100" s="147">
        <f t="shared" si="2"/>
        <v>0</v>
      </c>
      <c r="S100" s="147">
        <v>0.00156</v>
      </c>
      <c r="T100" s="148">
        <f t="shared" si="3"/>
        <v>0.00936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49" t="s">
        <v>209</v>
      </c>
      <c r="AT100" s="149" t="s">
        <v>129</v>
      </c>
      <c r="AU100" s="149" t="s">
        <v>135</v>
      </c>
      <c r="AY100" s="17" t="s">
        <v>126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7" t="s">
        <v>135</v>
      </c>
      <c r="BK100" s="150">
        <f t="shared" si="9"/>
        <v>0</v>
      </c>
      <c r="BL100" s="17" t="s">
        <v>209</v>
      </c>
      <c r="BM100" s="149" t="s">
        <v>639</v>
      </c>
    </row>
    <row r="101" spans="1:65" s="2" customFormat="1" ht="14.45" customHeight="1">
      <c r="A101" s="32"/>
      <c r="B101" s="137"/>
      <c r="C101" s="138" t="s">
        <v>9</v>
      </c>
      <c r="D101" s="138" t="s">
        <v>129</v>
      </c>
      <c r="E101" s="139" t="s">
        <v>640</v>
      </c>
      <c r="F101" s="140" t="s">
        <v>641</v>
      </c>
      <c r="G101" s="141" t="s">
        <v>590</v>
      </c>
      <c r="H101" s="142">
        <v>1</v>
      </c>
      <c r="I101" s="143"/>
      <c r="J101" s="144">
        <f t="shared" si="0"/>
        <v>0</v>
      </c>
      <c r="K101" s="140" t="s">
        <v>133</v>
      </c>
      <c r="L101" s="33"/>
      <c r="M101" s="145" t="s">
        <v>3</v>
      </c>
      <c r="N101" s="146" t="s">
        <v>43</v>
      </c>
      <c r="O101" s="53"/>
      <c r="P101" s="147">
        <f t="shared" si="1"/>
        <v>0</v>
      </c>
      <c r="Q101" s="147">
        <v>0.0018</v>
      </c>
      <c r="R101" s="147">
        <f t="shared" si="2"/>
        <v>0.0018</v>
      </c>
      <c r="S101" s="147">
        <v>0</v>
      </c>
      <c r="T101" s="148">
        <f t="shared" si="3"/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49" t="s">
        <v>209</v>
      </c>
      <c r="AT101" s="149" t="s">
        <v>129</v>
      </c>
      <c r="AU101" s="149" t="s">
        <v>135</v>
      </c>
      <c r="AY101" s="17" t="s">
        <v>126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7" t="s">
        <v>135</v>
      </c>
      <c r="BK101" s="150">
        <f t="shared" si="9"/>
        <v>0</v>
      </c>
      <c r="BL101" s="17" t="s">
        <v>209</v>
      </c>
      <c r="BM101" s="149" t="s">
        <v>642</v>
      </c>
    </row>
    <row r="102" spans="1:65" s="2" customFormat="1" ht="14.45" customHeight="1">
      <c r="A102" s="32"/>
      <c r="B102" s="137"/>
      <c r="C102" s="138" t="s">
        <v>209</v>
      </c>
      <c r="D102" s="138" t="s">
        <v>129</v>
      </c>
      <c r="E102" s="139" t="s">
        <v>643</v>
      </c>
      <c r="F102" s="140" t="s">
        <v>644</v>
      </c>
      <c r="G102" s="141" t="s">
        <v>590</v>
      </c>
      <c r="H102" s="142">
        <v>2</v>
      </c>
      <c r="I102" s="143"/>
      <c r="J102" s="144">
        <f t="shared" si="0"/>
        <v>0</v>
      </c>
      <c r="K102" s="140" t="s">
        <v>133</v>
      </c>
      <c r="L102" s="33"/>
      <c r="M102" s="145" t="s">
        <v>3</v>
      </c>
      <c r="N102" s="146" t="s">
        <v>43</v>
      </c>
      <c r="O102" s="53"/>
      <c r="P102" s="147">
        <f t="shared" si="1"/>
        <v>0</v>
      </c>
      <c r="Q102" s="147">
        <v>0.00184</v>
      </c>
      <c r="R102" s="147">
        <f t="shared" si="2"/>
        <v>0.00368</v>
      </c>
      <c r="S102" s="147">
        <v>0</v>
      </c>
      <c r="T102" s="148">
        <f t="shared" si="3"/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49" t="s">
        <v>209</v>
      </c>
      <c r="AT102" s="149" t="s">
        <v>129</v>
      </c>
      <c r="AU102" s="149" t="s">
        <v>135</v>
      </c>
      <c r="AY102" s="17" t="s">
        <v>126</v>
      </c>
      <c r="BE102" s="150">
        <f t="shared" si="4"/>
        <v>0</v>
      </c>
      <c r="BF102" s="150">
        <f t="shared" si="5"/>
        <v>0</v>
      </c>
      <c r="BG102" s="150">
        <f t="shared" si="6"/>
        <v>0</v>
      </c>
      <c r="BH102" s="150">
        <f t="shared" si="7"/>
        <v>0</v>
      </c>
      <c r="BI102" s="150">
        <f t="shared" si="8"/>
        <v>0</v>
      </c>
      <c r="BJ102" s="17" t="s">
        <v>135</v>
      </c>
      <c r="BK102" s="150">
        <f t="shared" si="9"/>
        <v>0</v>
      </c>
      <c r="BL102" s="17" t="s">
        <v>209</v>
      </c>
      <c r="BM102" s="149" t="s">
        <v>645</v>
      </c>
    </row>
    <row r="103" spans="1:65" s="2" customFormat="1" ht="14.45" customHeight="1">
      <c r="A103" s="32"/>
      <c r="B103" s="137"/>
      <c r="C103" s="138" t="s">
        <v>214</v>
      </c>
      <c r="D103" s="138" t="s">
        <v>129</v>
      </c>
      <c r="E103" s="139" t="s">
        <v>646</v>
      </c>
      <c r="F103" s="140" t="s">
        <v>647</v>
      </c>
      <c r="G103" s="141" t="s">
        <v>590</v>
      </c>
      <c r="H103" s="142">
        <v>1</v>
      </c>
      <c r="I103" s="143"/>
      <c r="J103" s="144">
        <f t="shared" si="0"/>
        <v>0</v>
      </c>
      <c r="K103" s="140" t="s">
        <v>3</v>
      </c>
      <c r="L103" s="33"/>
      <c r="M103" s="145" t="s">
        <v>3</v>
      </c>
      <c r="N103" s="146" t="s">
        <v>43</v>
      </c>
      <c r="O103" s="53"/>
      <c r="P103" s="147">
        <f t="shared" si="1"/>
        <v>0</v>
      </c>
      <c r="Q103" s="147">
        <v>0.00184</v>
      </c>
      <c r="R103" s="147">
        <f t="shared" si="2"/>
        <v>0.00184</v>
      </c>
      <c r="S103" s="147">
        <v>0</v>
      </c>
      <c r="T103" s="148">
        <f t="shared" si="3"/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49" t="s">
        <v>209</v>
      </c>
      <c r="AT103" s="149" t="s">
        <v>129</v>
      </c>
      <c r="AU103" s="149" t="s">
        <v>135</v>
      </c>
      <c r="AY103" s="17" t="s">
        <v>126</v>
      </c>
      <c r="BE103" s="150">
        <f t="shared" si="4"/>
        <v>0</v>
      </c>
      <c r="BF103" s="150">
        <f t="shared" si="5"/>
        <v>0</v>
      </c>
      <c r="BG103" s="150">
        <f t="shared" si="6"/>
        <v>0</v>
      </c>
      <c r="BH103" s="150">
        <f t="shared" si="7"/>
        <v>0</v>
      </c>
      <c r="BI103" s="150">
        <f t="shared" si="8"/>
        <v>0</v>
      </c>
      <c r="BJ103" s="17" t="s">
        <v>135</v>
      </c>
      <c r="BK103" s="150">
        <f t="shared" si="9"/>
        <v>0</v>
      </c>
      <c r="BL103" s="17" t="s">
        <v>209</v>
      </c>
      <c r="BM103" s="149" t="s">
        <v>648</v>
      </c>
    </row>
    <row r="104" spans="1:65" s="2" customFormat="1" ht="14.45" customHeight="1">
      <c r="A104" s="32"/>
      <c r="B104" s="137"/>
      <c r="C104" s="138" t="s">
        <v>219</v>
      </c>
      <c r="D104" s="138" t="s">
        <v>129</v>
      </c>
      <c r="E104" s="139" t="s">
        <v>649</v>
      </c>
      <c r="F104" s="140" t="s">
        <v>650</v>
      </c>
      <c r="G104" s="141" t="s">
        <v>315</v>
      </c>
      <c r="H104" s="142">
        <v>1</v>
      </c>
      <c r="I104" s="143"/>
      <c r="J104" s="144">
        <f t="shared" si="0"/>
        <v>0</v>
      </c>
      <c r="K104" s="140" t="s">
        <v>133</v>
      </c>
      <c r="L104" s="33"/>
      <c r="M104" s="145" t="s">
        <v>3</v>
      </c>
      <c r="N104" s="146" t="s">
        <v>43</v>
      </c>
      <c r="O104" s="53"/>
      <c r="P104" s="147">
        <f t="shared" si="1"/>
        <v>0</v>
      </c>
      <c r="Q104" s="147">
        <v>0.00012</v>
      </c>
      <c r="R104" s="147">
        <f t="shared" si="2"/>
        <v>0.00012</v>
      </c>
      <c r="S104" s="147">
        <v>0</v>
      </c>
      <c r="T104" s="148">
        <f t="shared" si="3"/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49" t="s">
        <v>209</v>
      </c>
      <c r="AT104" s="149" t="s">
        <v>129</v>
      </c>
      <c r="AU104" s="149" t="s">
        <v>135</v>
      </c>
      <c r="AY104" s="17" t="s">
        <v>126</v>
      </c>
      <c r="BE104" s="150">
        <f t="shared" si="4"/>
        <v>0</v>
      </c>
      <c r="BF104" s="150">
        <f t="shared" si="5"/>
        <v>0</v>
      </c>
      <c r="BG104" s="150">
        <f t="shared" si="6"/>
        <v>0</v>
      </c>
      <c r="BH104" s="150">
        <f t="shared" si="7"/>
        <v>0</v>
      </c>
      <c r="BI104" s="150">
        <f t="shared" si="8"/>
        <v>0</v>
      </c>
      <c r="BJ104" s="17" t="s">
        <v>135</v>
      </c>
      <c r="BK104" s="150">
        <f t="shared" si="9"/>
        <v>0</v>
      </c>
      <c r="BL104" s="17" t="s">
        <v>209</v>
      </c>
      <c r="BM104" s="149" t="s">
        <v>651</v>
      </c>
    </row>
    <row r="105" spans="1:65" s="2" customFormat="1" ht="14.45" customHeight="1">
      <c r="A105" s="32"/>
      <c r="B105" s="137"/>
      <c r="C105" s="138" t="s">
        <v>223</v>
      </c>
      <c r="D105" s="138" t="s">
        <v>129</v>
      </c>
      <c r="E105" s="139" t="s">
        <v>652</v>
      </c>
      <c r="F105" s="140" t="s">
        <v>653</v>
      </c>
      <c r="G105" s="141" t="s">
        <v>315</v>
      </c>
      <c r="H105" s="142">
        <v>1</v>
      </c>
      <c r="I105" s="143"/>
      <c r="J105" s="144">
        <f t="shared" si="0"/>
        <v>0</v>
      </c>
      <c r="K105" s="140" t="s">
        <v>133</v>
      </c>
      <c r="L105" s="33"/>
      <c r="M105" s="145" t="s">
        <v>3</v>
      </c>
      <c r="N105" s="146" t="s">
        <v>43</v>
      </c>
      <c r="O105" s="53"/>
      <c r="P105" s="147">
        <f t="shared" si="1"/>
        <v>0</v>
      </c>
      <c r="Q105" s="147">
        <v>0.00016</v>
      </c>
      <c r="R105" s="147">
        <f t="shared" si="2"/>
        <v>0.00016</v>
      </c>
      <c r="S105" s="147">
        <v>0</v>
      </c>
      <c r="T105" s="148">
        <f t="shared" si="3"/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49" t="s">
        <v>209</v>
      </c>
      <c r="AT105" s="149" t="s">
        <v>129</v>
      </c>
      <c r="AU105" s="149" t="s">
        <v>135</v>
      </c>
      <c r="AY105" s="17" t="s">
        <v>126</v>
      </c>
      <c r="BE105" s="150">
        <f t="shared" si="4"/>
        <v>0</v>
      </c>
      <c r="BF105" s="150">
        <f t="shared" si="5"/>
        <v>0</v>
      </c>
      <c r="BG105" s="150">
        <f t="shared" si="6"/>
        <v>0</v>
      </c>
      <c r="BH105" s="150">
        <f t="shared" si="7"/>
        <v>0</v>
      </c>
      <c r="BI105" s="150">
        <f t="shared" si="8"/>
        <v>0</v>
      </c>
      <c r="BJ105" s="17" t="s">
        <v>135</v>
      </c>
      <c r="BK105" s="150">
        <f t="shared" si="9"/>
        <v>0</v>
      </c>
      <c r="BL105" s="17" t="s">
        <v>209</v>
      </c>
      <c r="BM105" s="149" t="s">
        <v>654</v>
      </c>
    </row>
    <row r="106" spans="1:65" s="2" customFormat="1" ht="14.45" customHeight="1">
      <c r="A106" s="32"/>
      <c r="B106" s="137"/>
      <c r="C106" s="138" t="s">
        <v>227</v>
      </c>
      <c r="D106" s="138" t="s">
        <v>129</v>
      </c>
      <c r="E106" s="139" t="s">
        <v>655</v>
      </c>
      <c r="F106" s="140" t="s">
        <v>656</v>
      </c>
      <c r="G106" s="141" t="s">
        <v>315</v>
      </c>
      <c r="H106" s="142">
        <v>2</v>
      </c>
      <c r="I106" s="143"/>
      <c r="J106" s="144">
        <f t="shared" si="0"/>
        <v>0</v>
      </c>
      <c r="K106" s="140" t="s">
        <v>133</v>
      </c>
      <c r="L106" s="33"/>
      <c r="M106" s="145" t="s">
        <v>3</v>
      </c>
      <c r="N106" s="146" t="s">
        <v>43</v>
      </c>
      <c r="O106" s="53"/>
      <c r="P106" s="147">
        <f t="shared" si="1"/>
        <v>0</v>
      </c>
      <c r="Q106" s="147">
        <v>0.00014</v>
      </c>
      <c r="R106" s="147">
        <f t="shared" si="2"/>
        <v>0.00028</v>
      </c>
      <c r="S106" s="147">
        <v>0</v>
      </c>
      <c r="T106" s="148">
        <f t="shared" si="3"/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49" t="s">
        <v>209</v>
      </c>
      <c r="AT106" s="149" t="s">
        <v>129</v>
      </c>
      <c r="AU106" s="149" t="s">
        <v>135</v>
      </c>
      <c r="AY106" s="17" t="s">
        <v>126</v>
      </c>
      <c r="BE106" s="150">
        <f t="shared" si="4"/>
        <v>0</v>
      </c>
      <c r="BF106" s="150">
        <f t="shared" si="5"/>
        <v>0</v>
      </c>
      <c r="BG106" s="150">
        <f t="shared" si="6"/>
        <v>0</v>
      </c>
      <c r="BH106" s="150">
        <f t="shared" si="7"/>
        <v>0</v>
      </c>
      <c r="BI106" s="150">
        <f t="shared" si="8"/>
        <v>0</v>
      </c>
      <c r="BJ106" s="17" t="s">
        <v>135</v>
      </c>
      <c r="BK106" s="150">
        <f t="shared" si="9"/>
        <v>0</v>
      </c>
      <c r="BL106" s="17" t="s">
        <v>209</v>
      </c>
      <c r="BM106" s="149" t="s">
        <v>657</v>
      </c>
    </row>
    <row r="107" spans="1:65" s="2" customFormat="1" ht="14.45" customHeight="1">
      <c r="A107" s="32"/>
      <c r="B107" s="137"/>
      <c r="C107" s="138" t="s">
        <v>8</v>
      </c>
      <c r="D107" s="138" t="s">
        <v>129</v>
      </c>
      <c r="E107" s="139" t="s">
        <v>658</v>
      </c>
      <c r="F107" s="140" t="s">
        <v>659</v>
      </c>
      <c r="G107" s="141" t="s">
        <v>315</v>
      </c>
      <c r="H107" s="142">
        <v>6</v>
      </c>
      <c r="I107" s="143"/>
      <c r="J107" s="144">
        <f t="shared" si="0"/>
        <v>0</v>
      </c>
      <c r="K107" s="140" t="s">
        <v>133</v>
      </c>
      <c r="L107" s="33"/>
      <c r="M107" s="145" t="s">
        <v>3</v>
      </c>
      <c r="N107" s="146" t="s">
        <v>43</v>
      </c>
      <c r="O107" s="53"/>
      <c r="P107" s="147">
        <f t="shared" si="1"/>
        <v>0</v>
      </c>
      <c r="Q107" s="147">
        <v>0</v>
      </c>
      <c r="R107" s="147">
        <f t="shared" si="2"/>
        <v>0</v>
      </c>
      <c r="S107" s="147">
        <v>0.00085</v>
      </c>
      <c r="T107" s="148">
        <f t="shared" si="3"/>
        <v>0.0050999999999999995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49" t="s">
        <v>209</v>
      </c>
      <c r="AT107" s="149" t="s">
        <v>129</v>
      </c>
      <c r="AU107" s="149" t="s">
        <v>135</v>
      </c>
      <c r="AY107" s="17" t="s">
        <v>126</v>
      </c>
      <c r="BE107" s="150">
        <f t="shared" si="4"/>
        <v>0</v>
      </c>
      <c r="BF107" s="150">
        <f t="shared" si="5"/>
        <v>0</v>
      </c>
      <c r="BG107" s="150">
        <f t="shared" si="6"/>
        <v>0</v>
      </c>
      <c r="BH107" s="150">
        <f t="shared" si="7"/>
        <v>0</v>
      </c>
      <c r="BI107" s="150">
        <f t="shared" si="8"/>
        <v>0</v>
      </c>
      <c r="BJ107" s="17" t="s">
        <v>135</v>
      </c>
      <c r="BK107" s="150">
        <f t="shared" si="9"/>
        <v>0</v>
      </c>
      <c r="BL107" s="17" t="s">
        <v>209</v>
      </c>
      <c r="BM107" s="149" t="s">
        <v>660</v>
      </c>
    </row>
    <row r="108" spans="1:65" s="2" customFormat="1" ht="14.45" customHeight="1">
      <c r="A108" s="32"/>
      <c r="B108" s="137"/>
      <c r="C108" s="138" t="s">
        <v>240</v>
      </c>
      <c r="D108" s="138" t="s">
        <v>129</v>
      </c>
      <c r="E108" s="139" t="s">
        <v>661</v>
      </c>
      <c r="F108" s="140" t="s">
        <v>662</v>
      </c>
      <c r="G108" s="141" t="s">
        <v>315</v>
      </c>
      <c r="H108" s="142">
        <v>2</v>
      </c>
      <c r="I108" s="143"/>
      <c r="J108" s="144">
        <f t="shared" si="0"/>
        <v>0</v>
      </c>
      <c r="K108" s="140" t="s">
        <v>133</v>
      </c>
      <c r="L108" s="33"/>
      <c r="M108" s="145" t="s">
        <v>3</v>
      </c>
      <c r="N108" s="146" t="s">
        <v>43</v>
      </c>
      <c r="O108" s="53"/>
      <c r="P108" s="147">
        <f t="shared" si="1"/>
        <v>0</v>
      </c>
      <c r="Q108" s="147">
        <v>0.00024</v>
      </c>
      <c r="R108" s="147">
        <f t="shared" si="2"/>
        <v>0.00048</v>
      </c>
      <c r="S108" s="147">
        <v>0</v>
      </c>
      <c r="T108" s="148">
        <f t="shared" si="3"/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49" t="s">
        <v>209</v>
      </c>
      <c r="AT108" s="149" t="s">
        <v>129</v>
      </c>
      <c r="AU108" s="149" t="s">
        <v>135</v>
      </c>
      <c r="AY108" s="17" t="s">
        <v>126</v>
      </c>
      <c r="BE108" s="150">
        <f t="shared" si="4"/>
        <v>0</v>
      </c>
      <c r="BF108" s="150">
        <f t="shared" si="5"/>
        <v>0</v>
      </c>
      <c r="BG108" s="150">
        <f t="shared" si="6"/>
        <v>0</v>
      </c>
      <c r="BH108" s="150">
        <f t="shared" si="7"/>
        <v>0</v>
      </c>
      <c r="BI108" s="150">
        <f t="shared" si="8"/>
        <v>0</v>
      </c>
      <c r="BJ108" s="17" t="s">
        <v>135</v>
      </c>
      <c r="BK108" s="150">
        <f t="shared" si="9"/>
        <v>0</v>
      </c>
      <c r="BL108" s="17" t="s">
        <v>209</v>
      </c>
      <c r="BM108" s="149" t="s">
        <v>663</v>
      </c>
    </row>
    <row r="109" spans="1:65" s="2" customFormat="1" ht="19.9" customHeight="1">
      <c r="A109" s="32"/>
      <c r="B109" s="137"/>
      <c r="C109" s="138" t="s">
        <v>244</v>
      </c>
      <c r="D109" s="138" t="s">
        <v>129</v>
      </c>
      <c r="E109" s="139" t="s">
        <v>664</v>
      </c>
      <c r="F109" s="140" t="s">
        <v>665</v>
      </c>
      <c r="G109" s="141" t="s">
        <v>315</v>
      </c>
      <c r="H109" s="142">
        <v>1</v>
      </c>
      <c r="I109" s="143"/>
      <c r="J109" s="144">
        <f t="shared" si="0"/>
        <v>0</v>
      </c>
      <c r="K109" s="140" t="s">
        <v>133</v>
      </c>
      <c r="L109" s="33"/>
      <c r="M109" s="145" t="s">
        <v>3</v>
      </c>
      <c r="N109" s="146" t="s">
        <v>43</v>
      </c>
      <c r="O109" s="53"/>
      <c r="P109" s="147">
        <f t="shared" si="1"/>
        <v>0</v>
      </c>
      <c r="Q109" s="147">
        <v>0.00037</v>
      </c>
      <c r="R109" s="147">
        <f t="shared" si="2"/>
        <v>0.00037</v>
      </c>
      <c r="S109" s="147">
        <v>0</v>
      </c>
      <c r="T109" s="148">
        <f t="shared" si="3"/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49" t="s">
        <v>209</v>
      </c>
      <c r="AT109" s="149" t="s">
        <v>129</v>
      </c>
      <c r="AU109" s="149" t="s">
        <v>135</v>
      </c>
      <c r="AY109" s="17" t="s">
        <v>126</v>
      </c>
      <c r="BE109" s="150">
        <f t="shared" si="4"/>
        <v>0</v>
      </c>
      <c r="BF109" s="150">
        <f t="shared" si="5"/>
        <v>0</v>
      </c>
      <c r="BG109" s="150">
        <f t="shared" si="6"/>
        <v>0</v>
      </c>
      <c r="BH109" s="150">
        <f t="shared" si="7"/>
        <v>0</v>
      </c>
      <c r="BI109" s="150">
        <f t="shared" si="8"/>
        <v>0</v>
      </c>
      <c r="BJ109" s="17" t="s">
        <v>135</v>
      </c>
      <c r="BK109" s="150">
        <f t="shared" si="9"/>
        <v>0</v>
      </c>
      <c r="BL109" s="17" t="s">
        <v>209</v>
      </c>
      <c r="BM109" s="149" t="s">
        <v>666</v>
      </c>
    </row>
    <row r="110" spans="1:65" s="2" customFormat="1" ht="14.45" customHeight="1">
      <c r="A110" s="32"/>
      <c r="B110" s="137"/>
      <c r="C110" s="138" t="s">
        <v>248</v>
      </c>
      <c r="D110" s="138" t="s">
        <v>129</v>
      </c>
      <c r="E110" s="139" t="s">
        <v>667</v>
      </c>
      <c r="F110" s="140" t="s">
        <v>668</v>
      </c>
      <c r="G110" s="141" t="s">
        <v>315</v>
      </c>
      <c r="H110" s="142">
        <v>1</v>
      </c>
      <c r="I110" s="143"/>
      <c r="J110" s="144">
        <f t="shared" si="0"/>
        <v>0</v>
      </c>
      <c r="K110" s="140" t="s">
        <v>133</v>
      </c>
      <c r="L110" s="33"/>
      <c r="M110" s="145" t="s">
        <v>3</v>
      </c>
      <c r="N110" s="146" t="s">
        <v>43</v>
      </c>
      <c r="O110" s="53"/>
      <c r="P110" s="147">
        <f t="shared" si="1"/>
        <v>0</v>
      </c>
      <c r="Q110" s="147">
        <v>0.00047</v>
      </c>
      <c r="R110" s="147">
        <f t="shared" si="2"/>
        <v>0.00047</v>
      </c>
      <c r="S110" s="147">
        <v>0</v>
      </c>
      <c r="T110" s="148">
        <f t="shared" si="3"/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49" t="s">
        <v>209</v>
      </c>
      <c r="AT110" s="149" t="s">
        <v>129</v>
      </c>
      <c r="AU110" s="149" t="s">
        <v>135</v>
      </c>
      <c r="AY110" s="17" t="s">
        <v>126</v>
      </c>
      <c r="BE110" s="150">
        <f t="shared" si="4"/>
        <v>0</v>
      </c>
      <c r="BF110" s="150">
        <f t="shared" si="5"/>
        <v>0</v>
      </c>
      <c r="BG110" s="150">
        <f t="shared" si="6"/>
        <v>0</v>
      </c>
      <c r="BH110" s="150">
        <f t="shared" si="7"/>
        <v>0</v>
      </c>
      <c r="BI110" s="150">
        <f t="shared" si="8"/>
        <v>0</v>
      </c>
      <c r="BJ110" s="17" t="s">
        <v>135</v>
      </c>
      <c r="BK110" s="150">
        <f t="shared" si="9"/>
        <v>0</v>
      </c>
      <c r="BL110" s="17" t="s">
        <v>209</v>
      </c>
      <c r="BM110" s="149" t="s">
        <v>669</v>
      </c>
    </row>
    <row r="111" spans="1:65" s="2" customFormat="1" ht="24">
      <c r="A111" s="32"/>
      <c r="B111" s="137"/>
      <c r="C111" s="138" t="s">
        <v>252</v>
      </c>
      <c r="D111" s="138" t="s">
        <v>129</v>
      </c>
      <c r="E111" s="139" t="s">
        <v>670</v>
      </c>
      <c r="F111" s="140" t="s">
        <v>671</v>
      </c>
      <c r="G111" s="141" t="s">
        <v>315</v>
      </c>
      <c r="H111" s="142">
        <v>1</v>
      </c>
      <c r="I111" s="143"/>
      <c r="J111" s="144">
        <f t="shared" si="0"/>
        <v>0</v>
      </c>
      <c r="K111" s="140" t="s">
        <v>133</v>
      </c>
      <c r="L111" s="33"/>
      <c r="M111" s="145" t="s">
        <v>3</v>
      </c>
      <c r="N111" s="146" t="s">
        <v>43</v>
      </c>
      <c r="O111" s="53"/>
      <c r="P111" s="147">
        <f t="shared" si="1"/>
        <v>0</v>
      </c>
      <c r="Q111" s="147">
        <v>0.00074</v>
      </c>
      <c r="R111" s="147">
        <f t="shared" si="2"/>
        <v>0.00074</v>
      </c>
      <c r="S111" s="147">
        <v>0</v>
      </c>
      <c r="T111" s="148">
        <f t="shared" si="3"/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49" t="s">
        <v>209</v>
      </c>
      <c r="AT111" s="149" t="s">
        <v>129</v>
      </c>
      <c r="AU111" s="149" t="s">
        <v>135</v>
      </c>
      <c r="AY111" s="17" t="s">
        <v>126</v>
      </c>
      <c r="BE111" s="150">
        <f t="shared" si="4"/>
        <v>0</v>
      </c>
      <c r="BF111" s="150">
        <f t="shared" si="5"/>
        <v>0</v>
      </c>
      <c r="BG111" s="150">
        <f t="shared" si="6"/>
        <v>0</v>
      </c>
      <c r="BH111" s="150">
        <f t="shared" si="7"/>
        <v>0</v>
      </c>
      <c r="BI111" s="150">
        <f t="shared" si="8"/>
        <v>0</v>
      </c>
      <c r="BJ111" s="17" t="s">
        <v>135</v>
      </c>
      <c r="BK111" s="150">
        <f t="shared" si="9"/>
        <v>0</v>
      </c>
      <c r="BL111" s="17" t="s">
        <v>209</v>
      </c>
      <c r="BM111" s="149" t="s">
        <v>672</v>
      </c>
    </row>
    <row r="112" spans="1:65" s="2" customFormat="1" ht="14.45" customHeight="1">
      <c r="A112" s="32"/>
      <c r="B112" s="137"/>
      <c r="C112" s="172" t="s">
        <v>258</v>
      </c>
      <c r="D112" s="172" t="s">
        <v>232</v>
      </c>
      <c r="E112" s="173" t="s">
        <v>673</v>
      </c>
      <c r="F112" s="174" t="s">
        <v>674</v>
      </c>
      <c r="G112" s="175" t="s">
        <v>185</v>
      </c>
      <c r="H112" s="176">
        <v>1</v>
      </c>
      <c r="I112" s="177"/>
      <c r="J112" s="178">
        <f t="shared" si="0"/>
        <v>0</v>
      </c>
      <c r="K112" s="174" t="s">
        <v>133</v>
      </c>
      <c r="L112" s="179"/>
      <c r="M112" s="180" t="s">
        <v>3</v>
      </c>
      <c r="N112" s="181" t="s">
        <v>43</v>
      </c>
      <c r="O112" s="53"/>
      <c r="P112" s="147">
        <f t="shared" si="1"/>
        <v>0</v>
      </c>
      <c r="Q112" s="147">
        <v>0.00227</v>
      </c>
      <c r="R112" s="147">
        <f t="shared" si="2"/>
        <v>0.00227</v>
      </c>
      <c r="S112" s="147">
        <v>0</v>
      </c>
      <c r="T112" s="148">
        <f t="shared" si="3"/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49" t="s">
        <v>279</v>
      </c>
      <c r="AT112" s="149" t="s">
        <v>232</v>
      </c>
      <c r="AU112" s="149" t="s">
        <v>135</v>
      </c>
      <c r="AY112" s="17" t="s">
        <v>126</v>
      </c>
      <c r="BE112" s="150">
        <f t="shared" si="4"/>
        <v>0</v>
      </c>
      <c r="BF112" s="150">
        <f t="shared" si="5"/>
        <v>0</v>
      </c>
      <c r="BG112" s="150">
        <f t="shared" si="6"/>
        <v>0</v>
      </c>
      <c r="BH112" s="150">
        <f t="shared" si="7"/>
        <v>0</v>
      </c>
      <c r="BI112" s="150">
        <f t="shared" si="8"/>
        <v>0</v>
      </c>
      <c r="BJ112" s="17" t="s">
        <v>135</v>
      </c>
      <c r="BK112" s="150">
        <f t="shared" si="9"/>
        <v>0</v>
      </c>
      <c r="BL112" s="17" t="s">
        <v>209</v>
      </c>
      <c r="BM112" s="149" t="s">
        <v>675</v>
      </c>
    </row>
    <row r="113" spans="1:65" s="2" customFormat="1" ht="14.45" customHeight="1">
      <c r="A113" s="32"/>
      <c r="B113" s="137"/>
      <c r="C113" s="172" t="s">
        <v>266</v>
      </c>
      <c r="D113" s="172" t="s">
        <v>232</v>
      </c>
      <c r="E113" s="173" t="s">
        <v>676</v>
      </c>
      <c r="F113" s="174" t="s">
        <v>677</v>
      </c>
      <c r="G113" s="175" t="s">
        <v>315</v>
      </c>
      <c r="H113" s="176">
        <v>1</v>
      </c>
      <c r="I113" s="177"/>
      <c r="J113" s="178">
        <f t="shared" si="0"/>
        <v>0</v>
      </c>
      <c r="K113" s="174" t="s">
        <v>133</v>
      </c>
      <c r="L113" s="179"/>
      <c r="M113" s="180" t="s">
        <v>3</v>
      </c>
      <c r="N113" s="181" t="s">
        <v>43</v>
      </c>
      <c r="O113" s="53"/>
      <c r="P113" s="147">
        <f t="shared" si="1"/>
        <v>0</v>
      </c>
      <c r="Q113" s="147">
        <v>0.00059</v>
      </c>
      <c r="R113" s="147">
        <f t="shared" si="2"/>
        <v>0.00059</v>
      </c>
      <c r="S113" s="147">
        <v>0</v>
      </c>
      <c r="T113" s="148">
        <f t="shared" si="3"/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49" t="s">
        <v>279</v>
      </c>
      <c r="AT113" s="149" t="s">
        <v>232</v>
      </c>
      <c r="AU113" s="149" t="s">
        <v>135</v>
      </c>
      <c r="AY113" s="17" t="s">
        <v>126</v>
      </c>
      <c r="BE113" s="150">
        <f t="shared" si="4"/>
        <v>0</v>
      </c>
      <c r="BF113" s="150">
        <f t="shared" si="5"/>
        <v>0</v>
      </c>
      <c r="BG113" s="150">
        <f t="shared" si="6"/>
        <v>0</v>
      </c>
      <c r="BH113" s="150">
        <f t="shared" si="7"/>
        <v>0</v>
      </c>
      <c r="BI113" s="150">
        <f t="shared" si="8"/>
        <v>0</v>
      </c>
      <c r="BJ113" s="17" t="s">
        <v>135</v>
      </c>
      <c r="BK113" s="150">
        <f t="shared" si="9"/>
        <v>0</v>
      </c>
      <c r="BL113" s="17" t="s">
        <v>209</v>
      </c>
      <c r="BM113" s="149" t="s">
        <v>678</v>
      </c>
    </row>
    <row r="114" spans="1:65" s="2" customFormat="1" ht="24">
      <c r="A114" s="32"/>
      <c r="B114" s="137"/>
      <c r="C114" s="138" t="s">
        <v>272</v>
      </c>
      <c r="D114" s="138" t="s">
        <v>129</v>
      </c>
      <c r="E114" s="139" t="s">
        <v>679</v>
      </c>
      <c r="F114" s="140" t="s">
        <v>680</v>
      </c>
      <c r="G114" s="141" t="s">
        <v>235</v>
      </c>
      <c r="H114" s="142">
        <v>0.156</v>
      </c>
      <c r="I114" s="143"/>
      <c r="J114" s="144">
        <f t="shared" si="0"/>
        <v>0</v>
      </c>
      <c r="K114" s="140" t="s">
        <v>133</v>
      </c>
      <c r="L114" s="33"/>
      <c r="M114" s="145" t="s">
        <v>3</v>
      </c>
      <c r="N114" s="146" t="s">
        <v>43</v>
      </c>
      <c r="O114" s="53"/>
      <c r="P114" s="147">
        <f t="shared" si="1"/>
        <v>0</v>
      </c>
      <c r="Q114" s="147">
        <v>0</v>
      </c>
      <c r="R114" s="147">
        <f t="shared" si="2"/>
        <v>0</v>
      </c>
      <c r="S114" s="147">
        <v>0</v>
      </c>
      <c r="T114" s="148">
        <f t="shared" si="3"/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49" t="s">
        <v>209</v>
      </c>
      <c r="AT114" s="149" t="s">
        <v>129</v>
      </c>
      <c r="AU114" s="149" t="s">
        <v>135</v>
      </c>
      <c r="AY114" s="17" t="s">
        <v>126</v>
      </c>
      <c r="BE114" s="150">
        <f t="shared" si="4"/>
        <v>0</v>
      </c>
      <c r="BF114" s="150">
        <f t="shared" si="5"/>
        <v>0</v>
      </c>
      <c r="BG114" s="150">
        <f t="shared" si="6"/>
        <v>0</v>
      </c>
      <c r="BH114" s="150">
        <f t="shared" si="7"/>
        <v>0</v>
      </c>
      <c r="BI114" s="150">
        <f t="shared" si="8"/>
        <v>0</v>
      </c>
      <c r="BJ114" s="17" t="s">
        <v>135</v>
      </c>
      <c r="BK114" s="150">
        <f t="shared" si="9"/>
        <v>0</v>
      </c>
      <c r="BL114" s="17" t="s">
        <v>209</v>
      </c>
      <c r="BM114" s="149" t="s">
        <v>681</v>
      </c>
    </row>
    <row r="115" spans="2:63" s="12" customFormat="1" ht="25.9" customHeight="1">
      <c r="B115" s="124"/>
      <c r="D115" s="125" t="s">
        <v>70</v>
      </c>
      <c r="E115" s="126" t="s">
        <v>682</v>
      </c>
      <c r="F115" s="126" t="s">
        <v>683</v>
      </c>
      <c r="I115" s="127"/>
      <c r="J115" s="128">
        <f>BK115</f>
        <v>0</v>
      </c>
      <c r="L115" s="124"/>
      <c r="M115" s="129"/>
      <c r="N115" s="130"/>
      <c r="O115" s="130"/>
      <c r="P115" s="131">
        <f>SUM(P116:P126)</f>
        <v>0</v>
      </c>
      <c r="Q115" s="130"/>
      <c r="R115" s="131">
        <f>SUM(R116:R126)</f>
        <v>0.0071</v>
      </c>
      <c r="S115" s="130"/>
      <c r="T115" s="132">
        <f>SUM(T116:T126)</f>
        <v>0.026298</v>
      </c>
      <c r="AR115" s="125" t="s">
        <v>134</v>
      </c>
      <c r="AT115" s="133" t="s">
        <v>70</v>
      </c>
      <c r="AU115" s="133" t="s">
        <v>71</v>
      </c>
      <c r="AY115" s="125" t="s">
        <v>126</v>
      </c>
      <c r="BK115" s="134">
        <f>SUM(BK116:BK126)</f>
        <v>0</v>
      </c>
    </row>
    <row r="116" spans="1:65" s="2" customFormat="1" ht="14.45" customHeight="1">
      <c r="A116" s="32"/>
      <c r="B116" s="137"/>
      <c r="C116" s="138" t="s">
        <v>276</v>
      </c>
      <c r="D116" s="138" t="s">
        <v>129</v>
      </c>
      <c r="E116" s="139" t="s">
        <v>684</v>
      </c>
      <c r="F116" s="140" t="s">
        <v>685</v>
      </c>
      <c r="G116" s="141" t="s">
        <v>170</v>
      </c>
      <c r="H116" s="142">
        <v>9.6</v>
      </c>
      <c r="I116" s="143"/>
      <c r="J116" s="144">
        <f aca="true" t="shared" si="10" ref="J116:J126">ROUND(I116*H116,2)</f>
        <v>0</v>
      </c>
      <c r="K116" s="140" t="s">
        <v>133</v>
      </c>
      <c r="L116" s="33"/>
      <c r="M116" s="145" t="s">
        <v>3</v>
      </c>
      <c r="N116" s="146" t="s">
        <v>43</v>
      </c>
      <c r="O116" s="53"/>
      <c r="P116" s="147">
        <f aca="true" t="shared" si="11" ref="P116:P126">O116*H116</f>
        <v>0</v>
      </c>
      <c r="Q116" s="147">
        <v>0</v>
      </c>
      <c r="R116" s="147">
        <f aca="true" t="shared" si="12" ref="R116:R126">Q116*H116</f>
        <v>0</v>
      </c>
      <c r="S116" s="147">
        <v>0.0021</v>
      </c>
      <c r="T116" s="148">
        <f aca="true" t="shared" si="13" ref="T116:T126">S116*H116</f>
        <v>0.020159999999999997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49" t="s">
        <v>686</v>
      </c>
      <c r="AT116" s="149" t="s">
        <v>129</v>
      </c>
      <c r="AU116" s="149" t="s">
        <v>79</v>
      </c>
      <c r="AY116" s="17" t="s">
        <v>126</v>
      </c>
      <c r="BE116" s="150">
        <f aca="true" t="shared" si="14" ref="BE116:BE126">IF(N116="základní",J116,0)</f>
        <v>0</v>
      </c>
      <c r="BF116" s="150">
        <f aca="true" t="shared" si="15" ref="BF116:BF126">IF(N116="snížená",J116,0)</f>
        <v>0</v>
      </c>
      <c r="BG116" s="150">
        <f aca="true" t="shared" si="16" ref="BG116:BG126">IF(N116="zákl. přenesená",J116,0)</f>
        <v>0</v>
      </c>
      <c r="BH116" s="150">
        <f aca="true" t="shared" si="17" ref="BH116:BH126">IF(N116="sníž. přenesená",J116,0)</f>
        <v>0</v>
      </c>
      <c r="BI116" s="150">
        <f aca="true" t="shared" si="18" ref="BI116:BI126">IF(N116="nulová",J116,0)</f>
        <v>0</v>
      </c>
      <c r="BJ116" s="17" t="s">
        <v>135</v>
      </c>
      <c r="BK116" s="150">
        <f aca="true" t="shared" si="19" ref="BK116:BK126">ROUND(I116*H116,2)</f>
        <v>0</v>
      </c>
      <c r="BL116" s="17" t="s">
        <v>686</v>
      </c>
      <c r="BM116" s="149" t="s">
        <v>687</v>
      </c>
    </row>
    <row r="117" spans="1:65" s="2" customFormat="1" ht="14.45" customHeight="1">
      <c r="A117" s="32"/>
      <c r="B117" s="137"/>
      <c r="C117" s="138" t="s">
        <v>282</v>
      </c>
      <c r="D117" s="138" t="s">
        <v>129</v>
      </c>
      <c r="E117" s="139" t="s">
        <v>688</v>
      </c>
      <c r="F117" s="140" t="s">
        <v>689</v>
      </c>
      <c r="G117" s="141" t="s">
        <v>170</v>
      </c>
      <c r="H117" s="142">
        <v>3.1</v>
      </c>
      <c r="I117" s="143"/>
      <c r="J117" s="144">
        <f t="shared" si="10"/>
        <v>0</v>
      </c>
      <c r="K117" s="140" t="s">
        <v>133</v>
      </c>
      <c r="L117" s="33"/>
      <c r="M117" s="145" t="s">
        <v>3</v>
      </c>
      <c r="N117" s="146" t="s">
        <v>43</v>
      </c>
      <c r="O117" s="53"/>
      <c r="P117" s="147">
        <f t="shared" si="11"/>
        <v>0</v>
      </c>
      <c r="Q117" s="147">
        <v>0</v>
      </c>
      <c r="R117" s="147">
        <f t="shared" si="12"/>
        <v>0</v>
      </c>
      <c r="S117" s="147">
        <v>0.00198</v>
      </c>
      <c r="T117" s="148">
        <f t="shared" si="13"/>
        <v>0.006138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686</v>
      </c>
      <c r="AT117" s="149" t="s">
        <v>129</v>
      </c>
      <c r="AU117" s="149" t="s">
        <v>79</v>
      </c>
      <c r="AY117" s="17" t="s">
        <v>126</v>
      </c>
      <c r="BE117" s="150">
        <f t="shared" si="14"/>
        <v>0</v>
      </c>
      <c r="BF117" s="150">
        <f t="shared" si="15"/>
        <v>0</v>
      </c>
      <c r="BG117" s="150">
        <f t="shared" si="16"/>
        <v>0</v>
      </c>
      <c r="BH117" s="150">
        <f t="shared" si="17"/>
        <v>0</v>
      </c>
      <c r="BI117" s="150">
        <f t="shared" si="18"/>
        <v>0</v>
      </c>
      <c r="BJ117" s="17" t="s">
        <v>135</v>
      </c>
      <c r="BK117" s="150">
        <f t="shared" si="19"/>
        <v>0</v>
      </c>
      <c r="BL117" s="17" t="s">
        <v>686</v>
      </c>
      <c r="BM117" s="149" t="s">
        <v>690</v>
      </c>
    </row>
    <row r="118" spans="1:65" s="2" customFormat="1" ht="14.45" customHeight="1">
      <c r="A118" s="32"/>
      <c r="B118" s="137"/>
      <c r="C118" s="138" t="s">
        <v>288</v>
      </c>
      <c r="D118" s="138" t="s">
        <v>129</v>
      </c>
      <c r="E118" s="139" t="s">
        <v>691</v>
      </c>
      <c r="F118" s="140" t="s">
        <v>692</v>
      </c>
      <c r="G118" s="141" t="s">
        <v>170</v>
      </c>
      <c r="H118" s="142">
        <v>1.2</v>
      </c>
      <c r="I118" s="143"/>
      <c r="J118" s="144">
        <f t="shared" si="10"/>
        <v>0</v>
      </c>
      <c r="K118" s="140" t="s">
        <v>133</v>
      </c>
      <c r="L118" s="33"/>
      <c r="M118" s="145" t="s">
        <v>3</v>
      </c>
      <c r="N118" s="146" t="s">
        <v>43</v>
      </c>
      <c r="O118" s="53"/>
      <c r="P118" s="147">
        <f t="shared" si="11"/>
        <v>0</v>
      </c>
      <c r="Q118" s="147">
        <v>0.00041</v>
      </c>
      <c r="R118" s="147">
        <f t="shared" si="12"/>
        <v>0.0004919999999999999</v>
      </c>
      <c r="S118" s="147">
        <v>0</v>
      </c>
      <c r="T118" s="148">
        <f t="shared" si="13"/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49" t="s">
        <v>686</v>
      </c>
      <c r="AT118" s="149" t="s">
        <v>129</v>
      </c>
      <c r="AU118" s="149" t="s">
        <v>79</v>
      </c>
      <c r="AY118" s="17" t="s">
        <v>126</v>
      </c>
      <c r="BE118" s="150">
        <f t="shared" si="14"/>
        <v>0</v>
      </c>
      <c r="BF118" s="150">
        <f t="shared" si="15"/>
        <v>0</v>
      </c>
      <c r="BG118" s="150">
        <f t="shared" si="16"/>
        <v>0</v>
      </c>
      <c r="BH118" s="150">
        <f t="shared" si="17"/>
        <v>0</v>
      </c>
      <c r="BI118" s="150">
        <f t="shared" si="18"/>
        <v>0</v>
      </c>
      <c r="BJ118" s="17" t="s">
        <v>135</v>
      </c>
      <c r="BK118" s="150">
        <f t="shared" si="19"/>
        <v>0</v>
      </c>
      <c r="BL118" s="17" t="s">
        <v>686</v>
      </c>
      <c r="BM118" s="149" t="s">
        <v>693</v>
      </c>
    </row>
    <row r="119" spans="1:65" s="2" customFormat="1" ht="14.45" customHeight="1">
      <c r="A119" s="32"/>
      <c r="B119" s="137"/>
      <c r="C119" s="138" t="s">
        <v>279</v>
      </c>
      <c r="D119" s="138" t="s">
        <v>129</v>
      </c>
      <c r="E119" s="139" t="s">
        <v>694</v>
      </c>
      <c r="F119" s="140" t="s">
        <v>695</v>
      </c>
      <c r="G119" s="141" t="s">
        <v>170</v>
      </c>
      <c r="H119" s="142">
        <v>9.1</v>
      </c>
      <c r="I119" s="143"/>
      <c r="J119" s="144">
        <f t="shared" si="10"/>
        <v>0</v>
      </c>
      <c r="K119" s="140" t="s">
        <v>133</v>
      </c>
      <c r="L119" s="33"/>
      <c r="M119" s="145" t="s">
        <v>3</v>
      </c>
      <c r="N119" s="146" t="s">
        <v>43</v>
      </c>
      <c r="O119" s="53"/>
      <c r="P119" s="147">
        <f t="shared" si="11"/>
        <v>0</v>
      </c>
      <c r="Q119" s="147">
        <v>0.00048</v>
      </c>
      <c r="R119" s="147">
        <f t="shared" si="12"/>
        <v>0.004368</v>
      </c>
      <c r="S119" s="147">
        <v>0</v>
      </c>
      <c r="T119" s="148">
        <f t="shared" si="13"/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49" t="s">
        <v>686</v>
      </c>
      <c r="AT119" s="149" t="s">
        <v>129</v>
      </c>
      <c r="AU119" s="149" t="s">
        <v>79</v>
      </c>
      <c r="AY119" s="17" t="s">
        <v>126</v>
      </c>
      <c r="BE119" s="150">
        <f t="shared" si="14"/>
        <v>0</v>
      </c>
      <c r="BF119" s="150">
        <f t="shared" si="15"/>
        <v>0</v>
      </c>
      <c r="BG119" s="150">
        <f t="shared" si="16"/>
        <v>0</v>
      </c>
      <c r="BH119" s="150">
        <f t="shared" si="17"/>
        <v>0</v>
      </c>
      <c r="BI119" s="150">
        <f t="shared" si="18"/>
        <v>0</v>
      </c>
      <c r="BJ119" s="17" t="s">
        <v>135</v>
      </c>
      <c r="BK119" s="150">
        <f t="shared" si="19"/>
        <v>0</v>
      </c>
      <c r="BL119" s="17" t="s">
        <v>686</v>
      </c>
      <c r="BM119" s="149" t="s">
        <v>696</v>
      </c>
    </row>
    <row r="120" spans="1:65" s="2" customFormat="1" ht="14.45" customHeight="1">
      <c r="A120" s="32"/>
      <c r="B120" s="137"/>
      <c r="C120" s="138" t="s">
        <v>297</v>
      </c>
      <c r="D120" s="138" t="s">
        <v>129</v>
      </c>
      <c r="E120" s="139" t="s">
        <v>697</v>
      </c>
      <c r="F120" s="140" t="s">
        <v>698</v>
      </c>
      <c r="G120" s="141" t="s">
        <v>170</v>
      </c>
      <c r="H120" s="142">
        <v>1</v>
      </c>
      <c r="I120" s="143"/>
      <c r="J120" s="144">
        <f t="shared" si="10"/>
        <v>0</v>
      </c>
      <c r="K120" s="140" t="s">
        <v>133</v>
      </c>
      <c r="L120" s="33"/>
      <c r="M120" s="145" t="s">
        <v>3</v>
      </c>
      <c r="N120" s="146" t="s">
        <v>43</v>
      </c>
      <c r="O120" s="53"/>
      <c r="P120" s="147">
        <f t="shared" si="11"/>
        <v>0</v>
      </c>
      <c r="Q120" s="147">
        <v>0.00224</v>
      </c>
      <c r="R120" s="147">
        <f t="shared" si="12"/>
        <v>0.00224</v>
      </c>
      <c r="S120" s="147">
        <v>0</v>
      </c>
      <c r="T120" s="148">
        <f t="shared" si="1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49" t="s">
        <v>686</v>
      </c>
      <c r="AT120" s="149" t="s">
        <v>129</v>
      </c>
      <c r="AU120" s="149" t="s">
        <v>79</v>
      </c>
      <c r="AY120" s="17" t="s">
        <v>126</v>
      </c>
      <c r="BE120" s="150">
        <f t="shared" si="14"/>
        <v>0</v>
      </c>
      <c r="BF120" s="150">
        <f t="shared" si="15"/>
        <v>0</v>
      </c>
      <c r="BG120" s="150">
        <f t="shared" si="16"/>
        <v>0</v>
      </c>
      <c r="BH120" s="150">
        <f t="shared" si="17"/>
        <v>0</v>
      </c>
      <c r="BI120" s="150">
        <f t="shared" si="18"/>
        <v>0</v>
      </c>
      <c r="BJ120" s="17" t="s">
        <v>135</v>
      </c>
      <c r="BK120" s="150">
        <f t="shared" si="19"/>
        <v>0</v>
      </c>
      <c r="BL120" s="17" t="s">
        <v>686</v>
      </c>
      <c r="BM120" s="149" t="s">
        <v>699</v>
      </c>
    </row>
    <row r="121" spans="1:65" s="2" customFormat="1" ht="14.45" customHeight="1">
      <c r="A121" s="32"/>
      <c r="B121" s="137"/>
      <c r="C121" s="138" t="s">
        <v>302</v>
      </c>
      <c r="D121" s="138" t="s">
        <v>129</v>
      </c>
      <c r="E121" s="139" t="s">
        <v>700</v>
      </c>
      <c r="F121" s="140" t="s">
        <v>701</v>
      </c>
      <c r="G121" s="141" t="s">
        <v>315</v>
      </c>
      <c r="H121" s="142">
        <v>6</v>
      </c>
      <c r="I121" s="143"/>
      <c r="J121" s="144">
        <f t="shared" si="10"/>
        <v>0</v>
      </c>
      <c r="K121" s="140" t="s">
        <v>133</v>
      </c>
      <c r="L121" s="33"/>
      <c r="M121" s="145" t="s">
        <v>3</v>
      </c>
      <c r="N121" s="146" t="s">
        <v>43</v>
      </c>
      <c r="O121" s="53"/>
      <c r="P121" s="147">
        <f t="shared" si="11"/>
        <v>0</v>
      </c>
      <c r="Q121" s="147">
        <v>0</v>
      </c>
      <c r="R121" s="147">
        <f t="shared" si="12"/>
        <v>0</v>
      </c>
      <c r="S121" s="147">
        <v>0</v>
      </c>
      <c r="T121" s="148">
        <f t="shared" si="1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49" t="s">
        <v>134</v>
      </c>
      <c r="AT121" s="149" t="s">
        <v>129</v>
      </c>
      <c r="AU121" s="149" t="s">
        <v>79</v>
      </c>
      <c r="AY121" s="17" t="s">
        <v>126</v>
      </c>
      <c r="BE121" s="150">
        <f t="shared" si="14"/>
        <v>0</v>
      </c>
      <c r="BF121" s="150">
        <f t="shared" si="15"/>
        <v>0</v>
      </c>
      <c r="BG121" s="150">
        <f t="shared" si="16"/>
        <v>0</v>
      </c>
      <c r="BH121" s="150">
        <f t="shared" si="17"/>
        <v>0</v>
      </c>
      <c r="BI121" s="150">
        <f t="shared" si="18"/>
        <v>0</v>
      </c>
      <c r="BJ121" s="17" t="s">
        <v>135</v>
      </c>
      <c r="BK121" s="150">
        <f t="shared" si="19"/>
        <v>0</v>
      </c>
      <c r="BL121" s="17" t="s">
        <v>134</v>
      </c>
      <c r="BM121" s="149" t="s">
        <v>702</v>
      </c>
    </row>
    <row r="122" spans="1:65" s="2" customFormat="1" ht="14.45" customHeight="1">
      <c r="A122" s="32"/>
      <c r="B122" s="137"/>
      <c r="C122" s="138" t="s">
        <v>308</v>
      </c>
      <c r="D122" s="138" t="s">
        <v>129</v>
      </c>
      <c r="E122" s="139" t="s">
        <v>703</v>
      </c>
      <c r="F122" s="140" t="s">
        <v>704</v>
      </c>
      <c r="G122" s="141" t="s">
        <v>315</v>
      </c>
      <c r="H122" s="142">
        <v>7</v>
      </c>
      <c r="I122" s="143"/>
      <c r="J122" s="144">
        <f t="shared" si="10"/>
        <v>0</v>
      </c>
      <c r="K122" s="140" t="s">
        <v>133</v>
      </c>
      <c r="L122" s="33"/>
      <c r="M122" s="145" t="s">
        <v>3</v>
      </c>
      <c r="N122" s="146" t="s">
        <v>43</v>
      </c>
      <c r="O122" s="53"/>
      <c r="P122" s="147">
        <f t="shared" si="11"/>
        <v>0</v>
      </c>
      <c r="Q122" s="147">
        <v>0</v>
      </c>
      <c r="R122" s="147">
        <f t="shared" si="12"/>
        <v>0</v>
      </c>
      <c r="S122" s="147">
        <v>0</v>
      </c>
      <c r="T122" s="148">
        <f t="shared" si="1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49" t="s">
        <v>134</v>
      </c>
      <c r="AT122" s="149" t="s">
        <v>129</v>
      </c>
      <c r="AU122" s="149" t="s">
        <v>79</v>
      </c>
      <c r="AY122" s="17" t="s">
        <v>126</v>
      </c>
      <c r="BE122" s="150">
        <f t="shared" si="14"/>
        <v>0</v>
      </c>
      <c r="BF122" s="150">
        <f t="shared" si="15"/>
        <v>0</v>
      </c>
      <c r="BG122" s="150">
        <f t="shared" si="16"/>
        <v>0</v>
      </c>
      <c r="BH122" s="150">
        <f t="shared" si="17"/>
        <v>0</v>
      </c>
      <c r="BI122" s="150">
        <f t="shared" si="18"/>
        <v>0</v>
      </c>
      <c r="BJ122" s="17" t="s">
        <v>135</v>
      </c>
      <c r="BK122" s="150">
        <f t="shared" si="19"/>
        <v>0</v>
      </c>
      <c r="BL122" s="17" t="s">
        <v>134</v>
      </c>
      <c r="BM122" s="149" t="s">
        <v>705</v>
      </c>
    </row>
    <row r="123" spans="1:65" s="2" customFormat="1" ht="14.45" customHeight="1">
      <c r="A123" s="32"/>
      <c r="B123" s="137"/>
      <c r="C123" s="138" t="s">
        <v>312</v>
      </c>
      <c r="D123" s="138" t="s">
        <v>129</v>
      </c>
      <c r="E123" s="139" t="s">
        <v>706</v>
      </c>
      <c r="F123" s="140" t="s">
        <v>707</v>
      </c>
      <c r="G123" s="141" t="s">
        <v>315</v>
      </c>
      <c r="H123" s="142">
        <v>6</v>
      </c>
      <c r="I123" s="143"/>
      <c r="J123" s="144">
        <f t="shared" si="10"/>
        <v>0</v>
      </c>
      <c r="K123" s="140" t="s">
        <v>133</v>
      </c>
      <c r="L123" s="33"/>
      <c r="M123" s="145" t="s">
        <v>3</v>
      </c>
      <c r="N123" s="146" t="s">
        <v>43</v>
      </c>
      <c r="O123" s="53"/>
      <c r="P123" s="147">
        <f t="shared" si="11"/>
        <v>0</v>
      </c>
      <c r="Q123" s="147">
        <v>0</v>
      </c>
      <c r="R123" s="147">
        <f t="shared" si="12"/>
        <v>0</v>
      </c>
      <c r="S123" s="147">
        <v>0</v>
      </c>
      <c r="T123" s="148">
        <f t="shared" si="1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49" t="s">
        <v>134</v>
      </c>
      <c r="AT123" s="149" t="s">
        <v>129</v>
      </c>
      <c r="AU123" s="149" t="s">
        <v>79</v>
      </c>
      <c r="AY123" s="17" t="s">
        <v>126</v>
      </c>
      <c r="BE123" s="150">
        <f t="shared" si="14"/>
        <v>0</v>
      </c>
      <c r="BF123" s="150">
        <f t="shared" si="15"/>
        <v>0</v>
      </c>
      <c r="BG123" s="150">
        <f t="shared" si="16"/>
        <v>0</v>
      </c>
      <c r="BH123" s="150">
        <f t="shared" si="17"/>
        <v>0</v>
      </c>
      <c r="BI123" s="150">
        <f t="shared" si="18"/>
        <v>0</v>
      </c>
      <c r="BJ123" s="17" t="s">
        <v>135</v>
      </c>
      <c r="BK123" s="150">
        <f t="shared" si="19"/>
        <v>0</v>
      </c>
      <c r="BL123" s="17" t="s">
        <v>134</v>
      </c>
      <c r="BM123" s="149" t="s">
        <v>708</v>
      </c>
    </row>
    <row r="124" spans="1:65" s="2" customFormat="1" ht="14.45" customHeight="1">
      <c r="A124" s="32"/>
      <c r="B124" s="137"/>
      <c r="C124" s="138" t="s">
        <v>317</v>
      </c>
      <c r="D124" s="138" t="s">
        <v>129</v>
      </c>
      <c r="E124" s="139" t="s">
        <v>709</v>
      </c>
      <c r="F124" s="140" t="s">
        <v>710</v>
      </c>
      <c r="G124" s="141" t="s">
        <v>315</v>
      </c>
      <c r="H124" s="142">
        <v>6</v>
      </c>
      <c r="I124" s="143"/>
      <c r="J124" s="144">
        <f t="shared" si="10"/>
        <v>0</v>
      </c>
      <c r="K124" s="140" t="s">
        <v>133</v>
      </c>
      <c r="L124" s="33"/>
      <c r="M124" s="145" t="s">
        <v>3</v>
      </c>
      <c r="N124" s="146" t="s">
        <v>43</v>
      </c>
      <c r="O124" s="53"/>
      <c r="P124" s="147">
        <f t="shared" si="11"/>
        <v>0</v>
      </c>
      <c r="Q124" s="147">
        <v>0</v>
      </c>
      <c r="R124" s="147">
        <f t="shared" si="12"/>
        <v>0</v>
      </c>
      <c r="S124" s="147">
        <v>0</v>
      </c>
      <c r="T124" s="148">
        <f t="shared" si="1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49" t="s">
        <v>134</v>
      </c>
      <c r="AT124" s="149" t="s">
        <v>129</v>
      </c>
      <c r="AU124" s="149" t="s">
        <v>79</v>
      </c>
      <c r="AY124" s="17" t="s">
        <v>126</v>
      </c>
      <c r="BE124" s="150">
        <f t="shared" si="14"/>
        <v>0</v>
      </c>
      <c r="BF124" s="150">
        <f t="shared" si="15"/>
        <v>0</v>
      </c>
      <c r="BG124" s="150">
        <f t="shared" si="16"/>
        <v>0</v>
      </c>
      <c r="BH124" s="150">
        <f t="shared" si="17"/>
        <v>0</v>
      </c>
      <c r="BI124" s="150">
        <f t="shared" si="18"/>
        <v>0</v>
      </c>
      <c r="BJ124" s="17" t="s">
        <v>135</v>
      </c>
      <c r="BK124" s="150">
        <f t="shared" si="19"/>
        <v>0</v>
      </c>
      <c r="BL124" s="17" t="s">
        <v>134</v>
      </c>
      <c r="BM124" s="149" t="s">
        <v>711</v>
      </c>
    </row>
    <row r="125" spans="1:65" s="2" customFormat="1" ht="14.45" customHeight="1">
      <c r="A125" s="32"/>
      <c r="B125" s="137"/>
      <c r="C125" s="138" t="s">
        <v>321</v>
      </c>
      <c r="D125" s="138" t="s">
        <v>129</v>
      </c>
      <c r="E125" s="139" t="s">
        <v>712</v>
      </c>
      <c r="F125" s="140" t="s">
        <v>713</v>
      </c>
      <c r="G125" s="141" t="s">
        <v>170</v>
      </c>
      <c r="H125" s="142">
        <v>12</v>
      </c>
      <c r="I125" s="143"/>
      <c r="J125" s="144">
        <f t="shared" si="10"/>
        <v>0</v>
      </c>
      <c r="K125" s="140" t="s">
        <v>133</v>
      </c>
      <c r="L125" s="33"/>
      <c r="M125" s="145" t="s">
        <v>3</v>
      </c>
      <c r="N125" s="146" t="s">
        <v>43</v>
      </c>
      <c r="O125" s="53"/>
      <c r="P125" s="147">
        <f t="shared" si="11"/>
        <v>0</v>
      </c>
      <c r="Q125" s="147">
        <v>0</v>
      </c>
      <c r="R125" s="147">
        <f t="shared" si="12"/>
        <v>0</v>
      </c>
      <c r="S125" s="147">
        <v>0</v>
      </c>
      <c r="T125" s="148">
        <f t="shared" si="1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49" t="s">
        <v>134</v>
      </c>
      <c r="AT125" s="149" t="s">
        <v>129</v>
      </c>
      <c r="AU125" s="149" t="s">
        <v>79</v>
      </c>
      <c r="AY125" s="17" t="s">
        <v>126</v>
      </c>
      <c r="BE125" s="150">
        <f t="shared" si="14"/>
        <v>0</v>
      </c>
      <c r="BF125" s="150">
        <f t="shared" si="15"/>
        <v>0</v>
      </c>
      <c r="BG125" s="150">
        <f t="shared" si="16"/>
        <v>0</v>
      </c>
      <c r="BH125" s="150">
        <f t="shared" si="17"/>
        <v>0</v>
      </c>
      <c r="BI125" s="150">
        <f t="shared" si="18"/>
        <v>0</v>
      </c>
      <c r="BJ125" s="17" t="s">
        <v>135</v>
      </c>
      <c r="BK125" s="150">
        <f t="shared" si="19"/>
        <v>0</v>
      </c>
      <c r="BL125" s="17" t="s">
        <v>134</v>
      </c>
      <c r="BM125" s="149" t="s">
        <v>714</v>
      </c>
    </row>
    <row r="126" spans="1:65" s="2" customFormat="1" ht="24">
      <c r="A126" s="32"/>
      <c r="B126" s="137"/>
      <c r="C126" s="138" t="s">
        <v>325</v>
      </c>
      <c r="D126" s="138" t="s">
        <v>129</v>
      </c>
      <c r="E126" s="139" t="s">
        <v>715</v>
      </c>
      <c r="F126" s="140" t="s">
        <v>716</v>
      </c>
      <c r="G126" s="141" t="s">
        <v>235</v>
      </c>
      <c r="H126" s="142">
        <v>0.007</v>
      </c>
      <c r="I126" s="143"/>
      <c r="J126" s="144">
        <f t="shared" si="10"/>
        <v>0</v>
      </c>
      <c r="K126" s="140" t="s">
        <v>133</v>
      </c>
      <c r="L126" s="33"/>
      <c r="M126" s="145" t="s">
        <v>3</v>
      </c>
      <c r="N126" s="146" t="s">
        <v>43</v>
      </c>
      <c r="O126" s="53"/>
      <c r="P126" s="147">
        <f t="shared" si="11"/>
        <v>0</v>
      </c>
      <c r="Q126" s="147">
        <v>0</v>
      </c>
      <c r="R126" s="147">
        <f t="shared" si="12"/>
        <v>0</v>
      </c>
      <c r="S126" s="147">
        <v>0</v>
      </c>
      <c r="T126" s="148">
        <f t="shared" si="1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49" t="s">
        <v>209</v>
      </c>
      <c r="AT126" s="149" t="s">
        <v>129</v>
      </c>
      <c r="AU126" s="149" t="s">
        <v>79</v>
      </c>
      <c r="AY126" s="17" t="s">
        <v>126</v>
      </c>
      <c r="BE126" s="150">
        <f t="shared" si="14"/>
        <v>0</v>
      </c>
      <c r="BF126" s="150">
        <f t="shared" si="15"/>
        <v>0</v>
      </c>
      <c r="BG126" s="150">
        <f t="shared" si="16"/>
        <v>0</v>
      </c>
      <c r="BH126" s="150">
        <f t="shared" si="17"/>
        <v>0</v>
      </c>
      <c r="BI126" s="150">
        <f t="shared" si="18"/>
        <v>0</v>
      </c>
      <c r="BJ126" s="17" t="s">
        <v>135</v>
      </c>
      <c r="BK126" s="150">
        <f t="shared" si="19"/>
        <v>0</v>
      </c>
      <c r="BL126" s="17" t="s">
        <v>209</v>
      </c>
      <c r="BM126" s="149" t="s">
        <v>717</v>
      </c>
    </row>
    <row r="127" spans="2:63" s="12" customFormat="1" ht="25.9" customHeight="1">
      <c r="B127" s="124"/>
      <c r="D127" s="125" t="s">
        <v>70</v>
      </c>
      <c r="E127" s="126" t="s">
        <v>718</v>
      </c>
      <c r="F127" s="126" t="s">
        <v>719</v>
      </c>
      <c r="I127" s="127"/>
      <c r="J127" s="128">
        <f>BK127</f>
        <v>0</v>
      </c>
      <c r="L127" s="124"/>
      <c r="M127" s="129"/>
      <c r="N127" s="130"/>
      <c r="O127" s="130"/>
      <c r="P127" s="131">
        <f>SUM(P128:P139)</f>
        <v>0</v>
      </c>
      <c r="Q127" s="130"/>
      <c r="R127" s="131">
        <f>SUM(R128:R139)</f>
        <v>0.031812</v>
      </c>
      <c r="S127" s="130"/>
      <c r="T127" s="132">
        <f>SUM(T128:T139)</f>
        <v>0.028312</v>
      </c>
      <c r="AR127" s="125" t="s">
        <v>134</v>
      </c>
      <c r="AT127" s="133" t="s">
        <v>70</v>
      </c>
      <c r="AU127" s="133" t="s">
        <v>71</v>
      </c>
      <c r="AY127" s="125" t="s">
        <v>126</v>
      </c>
      <c r="BK127" s="134">
        <f>SUM(BK128:BK139)</f>
        <v>0</v>
      </c>
    </row>
    <row r="128" spans="1:65" s="2" customFormat="1" ht="14.45" customHeight="1">
      <c r="A128" s="32"/>
      <c r="B128" s="137"/>
      <c r="C128" s="138" t="s">
        <v>329</v>
      </c>
      <c r="D128" s="138" t="s">
        <v>129</v>
      </c>
      <c r="E128" s="139" t="s">
        <v>720</v>
      </c>
      <c r="F128" s="140" t="s">
        <v>721</v>
      </c>
      <c r="G128" s="141" t="s">
        <v>315</v>
      </c>
      <c r="H128" s="142">
        <v>8</v>
      </c>
      <c r="I128" s="143"/>
      <c r="J128" s="144">
        <f aca="true" t="shared" si="20" ref="J128:J139">ROUND(I128*H128,2)</f>
        <v>0</v>
      </c>
      <c r="K128" s="140" t="s">
        <v>133</v>
      </c>
      <c r="L128" s="33"/>
      <c r="M128" s="145" t="s">
        <v>3</v>
      </c>
      <c r="N128" s="146" t="s">
        <v>43</v>
      </c>
      <c r="O128" s="53"/>
      <c r="P128" s="147">
        <f aca="true" t="shared" si="21" ref="P128:P139">O128*H128</f>
        <v>0</v>
      </c>
      <c r="Q128" s="147">
        <v>0</v>
      </c>
      <c r="R128" s="147">
        <f aca="true" t="shared" si="22" ref="R128:R139">Q128*H128</f>
        <v>0</v>
      </c>
      <c r="S128" s="147">
        <v>0.00022</v>
      </c>
      <c r="T128" s="148">
        <f aca="true" t="shared" si="23" ref="T128:T139">S128*H128</f>
        <v>0.00176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49" t="s">
        <v>686</v>
      </c>
      <c r="AT128" s="149" t="s">
        <v>129</v>
      </c>
      <c r="AU128" s="149" t="s">
        <v>79</v>
      </c>
      <c r="AY128" s="17" t="s">
        <v>126</v>
      </c>
      <c r="BE128" s="150">
        <f aca="true" t="shared" si="24" ref="BE128:BE139">IF(N128="základní",J128,0)</f>
        <v>0</v>
      </c>
      <c r="BF128" s="150">
        <f aca="true" t="shared" si="25" ref="BF128:BF139">IF(N128="snížená",J128,0)</f>
        <v>0</v>
      </c>
      <c r="BG128" s="150">
        <f aca="true" t="shared" si="26" ref="BG128:BG139">IF(N128="zákl. přenesená",J128,0)</f>
        <v>0</v>
      </c>
      <c r="BH128" s="150">
        <f aca="true" t="shared" si="27" ref="BH128:BH139">IF(N128="sníž. přenesená",J128,0)</f>
        <v>0</v>
      </c>
      <c r="BI128" s="150">
        <f aca="true" t="shared" si="28" ref="BI128:BI139">IF(N128="nulová",J128,0)</f>
        <v>0</v>
      </c>
      <c r="BJ128" s="17" t="s">
        <v>135</v>
      </c>
      <c r="BK128" s="150">
        <f aca="true" t="shared" si="29" ref="BK128:BK139">ROUND(I128*H128,2)</f>
        <v>0</v>
      </c>
      <c r="BL128" s="17" t="s">
        <v>686</v>
      </c>
      <c r="BM128" s="149" t="s">
        <v>722</v>
      </c>
    </row>
    <row r="129" spans="1:65" s="2" customFormat="1" ht="14.45" customHeight="1">
      <c r="A129" s="32"/>
      <c r="B129" s="137"/>
      <c r="C129" s="138" t="s">
        <v>333</v>
      </c>
      <c r="D129" s="138" t="s">
        <v>129</v>
      </c>
      <c r="E129" s="139" t="s">
        <v>723</v>
      </c>
      <c r="F129" s="140" t="s">
        <v>724</v>
      </c>
      <c r="G129" s="141" t="s">
        <v>170</v>
      </c>
      <c r="H129" s="142">
        <v>16.4</v>
      </c>
      <c r="I129" s="143"/>
      <c r="J129" s="144">
        <f t="shared" si="20"/>
        <v>0</v>
      </c>
      <c r="K129" s="140" t="s">
        <v>133</v>
      </c>
      <c r="L129" s="33"/>
      <c r="M129" s="145" t="s">
        <v>3</v>
      </c>
      <c r="N129" s="146" t="s">
        <v>43</v>
      </c>
      <c r="O129" s="53"/>
      <c r="P129" s="147">
        <f t="shared" si="21"/>
        <v>0</v>
      </c>
      <c r="Q129" s="147">
        <v>0</v>
      </c>
      <c r="R129" s="147">
        <f t="shared" si="22"/>
        <v>0</v>
      </c>
      <c r="S129" s="147">
        <v>0.00028</v>
      </c>
      <c r="T129" s="148">
        <f t="shared" si="23"/>
        <v>0.004591999999999999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49" t="s">
        <v>686</v>
      </c>
      <c r="AT129" s="149" t="s">
        <v>129</v>
      </c>
      <c r="AU129" s="149" t="s">
        <v>79</v>
      </c>
      <c r="AY129" s="17" t="s">
        <v>126</v>
      </c>
      <c r="BE129" s="150">
        <f t="shared" si="24"/>
        <v>0</v>
      </c>
      <c r="BF129" s="150">
        <f t="shared" si="25"/>
        <v>0</v>
      </c>
      <c r="BG129" s="150">
        <f t="shared" si="26"/>
        <v>0</v>
      </c>
      <c r="BH129" s="150">
        <f t="shared" si="27"/>
        <v>0</v>
      </c>
      <c r="BI129" s="150">
        <f t="shared" si="28"/>
        <v>0</v>
      </c>
      <c r="BJ129" s="17" t="s">
        <v>135</v>
      </c>
      <c r="BK129" s="150">
        <f t="shared" si="29"/>
        <v>0</v>
      </c>
      <c r="BL129" s="17" t="s">
        <v>686</v>
      </c>
      <c r="BM129" s="149" t="s">
        <v>725</v>
      </c>
    </row>
    <row r="130" spans="1:65" s="2" customFormat="1" ht="19.9" customHeight="1">
      <c r="A130" s="32"/>
      <c r="B130" s="137"/>
      <c r="C130" s="138" t="s">
        <v>337</v>
      </c>
      <c r="D130" s="138" t="s">
        <v>129</v>
      </c>
      <c r="E130" s="139" t="s">
        <v>726</v>
      </c>
      <c r="F130" s="140" t="s">
        <v>727</v>
      </c>
      <c r="G130" s="141" t="s">
        <v>170</v>
      </c>
      <c r="H130" s="142">
        <v>8.6</v>
      </c>
      <c r="I130" s="143"/>
      <c r="J130" s="144">
        <f t="shared" si="20"/>
        <v>0</v>
      </c>
      <c r="K130" s="140" t="s">
        <v>133</v>
      </c>
      <c r="L130" s="33"/>
      <c r="M130" s="145" t="s">
        <v>3</v>
      </c>
      <c r="N130" s="146" t="s">
        <v>43</v>
      </c>
      <c r="O130" s="53"/>
      <c r="P130" s="147">
        <f t="shared" si="21"/>
        <v>0</v>
      </c>
      <c r="Q130" s="147">
        <v>0.00084</v>
      </c>
      <c r="R130" s="147">
        <f t="shared" si="22"/>
        <v>0.007224</v>
      </c>
      <c r="S130" s="147">
        <v>0</v>
      </c>
      <c r="T130" s="148">
        <f t="shared" si="2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49" t="s">
        <v>686</v>
      </c>
      <c r="AT130" s="149" t="s">
        <v>129</v>
      </c>
      <c r="AU130" s="149" t="s">
        <v>79</v>
      </c>
      <c r="AY130" s="17" t="s">
        <v>126</v>
      </c>
      <c r="BE130" s="150">
        <f t="shared" si="24"/>
        <v>0</v>
      </c>
      <c r="BF130" s="150">
        <f t="shared" si="25"/>
        <v>0</v>
      </c>
      <c r="BG130" s="150">
        <f t="shared" si="26"/>
        <v>0</v>
      </c>
      <c r="BH130" s="150">
        <f t="shared" si="27"/>
        <v>0</v>
      </c>
      <c r="BI130" s="150">
        <f t="shared" si="28"/>
        <v>0</v>
      </c>
      <c r="BJ130" s="17" t="s">
        <v>135</v>
      </c>
      <c r="BK130" s="150">
        <f t="shared" si="29"/>
        <v>0</v>
      </c>
      <c r="BL130" s="17" t="s">
        <v>686</v>
      </c>
      <c r="BM130" s="149" t="s">
        <v>728</v>
      </c>
    </row>
    <row r="131" spans="1:65" s="2" customFormat="1" ht="14.45" customHeight="1">
      <c r="A131" s="32"/>
      <c r="B131" s="137"/>
      <c r="C131" s="138" t="s">
        <v>341</v>
      </c>
      <c r="D131" s="138" t="s">
        <v>129</v>
      </c>
      <c r="E131" s="139" t="s">
        <v>729</v>
      </c>
      <c r="F131" s="140" t="s">
        <v>730</v>
      </c>
      <c r="G131" s="141" t="s">
        <v>170</v>
      </c>
      <c r="H131" s="142">
        <v>8.2</v>
      </c>
      <c r="I131" s="143"/>
      <c r="J131" s="144">
        <f t="shared" si="20"/>
        <v>0</v>
      </c>
      <c r="K131" s="140" t="s">
        <v>133</v>
      </c>
      <c r="L131" s="33"/>
      <c r="M131" s="145" t="s">
        <v>3</v>
      </c>
      <c r="N131" s="146" t="s">
        <v>43</v>
      </c>
      <c r="O131" s="53"/>
      <c r="P131" s="147">
        <f t="shared" si="21"/>
        <v>0</v>
      </c>
      <c r="Q131" s="147">
        <v>0.00098</v>
      </c>
      <c r="R131" s="147">
        <f t="shared" si="22"/>
        <v>0.008036</v>
      </c>
      <c r="S131" s="147">
        <v>0</v>
      </c>
      <c r="T131" s="148">
        <f t="shared" si="2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49" t="s">
        <v>686</v>
      </c>
      <c r="AT131" s="149" t="s">
        <v>129</v>
      </c>
      <c r="AU131" s="149" t="s">
        <v>79</v>
      </c>
      <c r="AY131" s="17" t="s">
        <v>126</v>
      </c>
      <c r="BE131" s="150">
        <f t="shared" si="24"/>
        <v>0</v>
      </c>
      <c r="BF131" s="150">
        <f t="shared" si="25"/>
        <v>0</v>
      </c>
      <c r="BG131" s="150">
        <f t="shared" si="26"/>
        <v>0</v>
      </c>
      <c r="BH131" s="150">
        <f t="shared" si="27"/>
        <v>0</v>
      </c>
      <c r="BI131" s="150">
        <f t="shared" si="28"/>
        <v>0</v>
      </c>
      <c r="BJ131" s="17" t="s">
        <v>135</v>
      </c>
      <c r="BK131" s="150">
        <f t="shared" si="29"/>
        <v>0</v>
      </c>
      <c r="BL131" s="17" t="s">
        <v>686</v>
      </c>
      <c r="BM131" s="149" t="s">
        <v>731</v>
      </c>
    </row>
    <row r="132" spans="1:65" s="2" customFormat="1" ht="14.45" customHeight="1">
      <c r="A132" s="32"/>
      <c r="B132" s="137"/>
      <c r="C132" s="138" t="s">
        <v>345</v>
      </c>
      <c r="D132" s="138" t="s">
        <v>129</v>
      </c>
      <c r="E132" s="139" t="s">
        <v>732</v>
      </c>
      <c r="F132" s="140" t="s">
        <v>733</v>
      </c>
      <c r="G132" s="141" t="s">
        <v>315</v>
      </c>
      <c r="H132" s="142">
        <v>8</v>
      </c>
      <c r="I132" s="143"/>
      <c r="J132" s="144">
        <f t="shared" si="20"/>
        <v>0</v>
      </c>
      <c r="K132" s="140" t="s">
        <v>133</v>
      </c>
      <c r="L132" s="33"/>
      <c r="M132" s="145" t="s">
        <v>3</v>
      </c>
      <c r="N132" s="146" t="s">
        <v>43</v>
      </c>
      <c r="O132" s="53"/>
      <c r="P132" s="147">
        <f t="shared" si="21"/>
        <v>0</v>
      </c>
      <c r="Q132" s="147">
        <v>0</v>
      </c>
      <c r="R132" s="147">
        <f t="shared" si="22"/>
        <v>0</v>
      </c>
      <c r="S132" s="147">
        <v>0</v>
      </c>
      <c r="T132" s="148">
        <f t="shared" si="2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49" t="s">
        <v>686</v>
      </c>
      <c r="AT132" s="149" t="s">
        <v>129</v>
      </c>
      <c r="AU132" s="149" t="s">
        <v>79</v>
      </c>
      <c r="AY132" s="17" t="s">
        <v>126</v>
      </c>
      <c r="BE132" s="150">
        <f t="shared" si="24"/>
        <v>0</v>
      </c>
      <c r="BF132" s="150">
        <f t="shared" si="25"/>
        <v>0</v>
      </c>
      <c r="BG132" s="150">
        <f t="shared" si="26"/>
        <v>0</v>
      </c>
      <c r="BH132" s="150">
        <f t="shared" si="27"/>
        <v>0</v>
      </c>
      <c r="BI132" s="150">
        <f t="shared" si="28"/>
        <v>0</v>
      </c>
      <c r="BJ132" s="17" t="s">
        <v>135</v>
      </c>
      <c r="BK132" s="150">
        <f t="shared" si="29"/>
        <v>0</v>
      </c>
      <c r="BL132" s="17" t="s">
        <v>686</v>
      </c>
      <c r="BM132" s="149" t="s">
        <v>734</v>
      </c>
    </row>
    <row r="133" spans="1:65" s="2" customFormat="1" ht="14.45" customHeight="1">
      <c r="A133" s="32"/>
      <c r="B133" s="137"/>
      <c r="C133" s="138" t="s">
        <v>351</v>
      </c>
      <c r="D133" s="138" t="s">
        <v>129</v>
      </c>
      <c r="E133" s="139" t="s">
        <v>735</v>
      </c>
      <c r="F133" s="140" t="s">
        <v>736</v>
      </c>
      <c r="G133" s="141" t="s">
        <v>315</v>
      </c>
      <c r="H133" s="142">
        <v>15</v>
      </c>
      <c r="I133" s="143"/>
      <c r="J133" s="144">
        <f t="shared" si="20"/>
        <v>0</v>
      </c>
      <c r="K133" s="140" t="s">
        <v>133</v>
      </c>
      <c r="L133" s="33"/>
      <c r="M133" s="145" t="s">
        <v>3</v>
      </c>
      <c r="N133" s="146" t="s">
        <v>43</v>
      </c>
      <c r="O133" s="53"/>
      <c r="P133" s="147">
        <f t="shared" si="21"/>
        <v>0</v>
      </c>
      <c r="Q133" s="147">
        <v>0.00013</v>
      </c>
      <c r="R133" s="147">
        <f t="shared" si="22"/>
        <v>0.00195</v>
      </c>
      <c r="S133" s="147">
        <v>0</v>
      </c>
      <c r="T133" s="148">
        <f t="shared" si="2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49" t="s">
        <v>134</v>
      </c>
      <c r="AT133" s="149" t="s">
        <v>129</v>
      </c>
      <c r="AU133" s="149" t="s">
        <v>79</v>
      </c>
      <c r="AY133" s="17" t="s">
        <v>126</v>
      </c>
      <c r="BE133" s="150">
        <f t="shared" si="24"/>
        <v>0</v>
      </c>
      <c r="BF133" s="150">
        <f t="shared" si="25"/>
        <v>0</v>
      </c>
      <c r="BG133" s="150">
        <f t="shared" si="26"/>
        <v>0</v>
      </c>
      <c r="BH133" s="150">
        <f t="shared" si="27"/>
        <v>0</v>
      </c>
      <c r="BI133" s="150">
        <f t="shared" si="28"/>
        <v>0</v>
      </c>
      <c r="BJ133" s="17" t="s">
        <v>135</v>
      </c>
      <c r="BK133" s="150">
        <f t="shared" si="29"/>
        <v>0</v>
      </c>
      <c r="BL133" s="17" t="s">
        <v>134</v>
      </c>
      <c r="BM133" s="149" t="s">
        <v>737</v>
      </c>
    </row>
    <row r="134" spans="1:65" s="2" customFormat="1" ht="14.45" customHeight="1">
      <c r="A134" s="32"/>
      <c r="B134" s="137"/>
      <c r="C134" s="138" t="s">
        <v>357</v>
      </c>
      <c r="D134" s="138" t="s">
        <v>129</v>
      </c>
      <c r="E134" s="139" t="s">
        <v>738</v>
      </c>
      <c r="F134" s="140" t="s">
        <v>739</v>
      </c>
      <c r="G134" s="141" t="s">
        <v>740</v>
      </c>
      <c r="H134" s="142">
        <v>3</v>
      </c>
      <c r="I134" s="143"/>
      <c r="J134" s="144">
        <f t="shared" si="20"/>
        <v>0</v>
      </c>
      <c r="K134" s="140" t="s">
        <v>133</v>
      </c>
      <c r="L134" s="33"/>
      <c r="M134" s="145" t="s">
        <v>3</v>
      </c>
      <c r="N134" s="146" t="s">
        <v>43</v>
      </c>
      <c r="O134" s="53"/>
      <c r="P134" s="147">
        <f t="shared" si="21"/>
        <v>0</v>
      </c>
      <c r="Q134" s="147">
        <v>0.00025</v>
      </c>
      <c r="R134" s="147">
        <f t="shared" si="22"/>
        <v>0.00075</v>
      </c>
      <c r="S134" s="147">
        <v>0</v>
      </c>
      <c r="T134" s="148">
        <f t="shared" si="2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49" t="s">
        <v>134</v>
      </c>
      <c r="AT134" s="149" t="s">
        <v>129</v>
      </c>
      <c r="AU134" s="149" t="s">
        <v>79</v>
      </c>
      <c r="AY134" s="17" t="s">
        <v>126</v>
      </c>
      <c r="BE134" s="150">
        <f t="shared" si="24"/>
        <v>0</v>
      </c>
      <c r="BF134" s="150">
        <f t="shared" si="25"/>
        <v>0</v>
      </c>
      <c r="BG134" s="150">
        <f t="shared" si="26"/>
        <v>0</v>
      </c>
      <c r="BH134" s="150">
        <f t="shared" si="27"/>
        <v>0</v>
      </c>
      <c r="BI134" s="150">
        <f t="shared" si="28"/>
        <v>0</v>
      </c>
      <c r="BJ134" s="17" t="s">
        <v>135</v>
      </c>
      <c r="BK134" s="150">
        <f t="shared" si="29"/>
        <v>0</v>
      </c>
      <c r="BL134" s="17" t="s">
        <v>134</v>
      </c>
      <c r="BM134" s="149" t="s">
        <v>741</v>
      </c>
    </row>
    <row r="135" spans="1:65" s="2" customFormat="1" ht="14.45" customHeight="1">
      <c r="A135" s="32"/>
      <c r="B135" s="137"/>
      <c r="C135" s="138" t="s">
        <v>363</v>
      </c>
      <c r="D135" s="138" t="s">
        <v>129</v>
      </c>
      <c r="E135" s="139" t="s">
        <v>742</v>
      </c>
      <c r="F135" s="140" t="s">
        <v>743</v>
      </c>
      <c r="G135" s="141" t="s">
        <v>315</v>
      </c>
      <c r="H135" s="142">
        <v>6</v>
      </c>
      <c r="I135" s="143"/>
      <c r="J135" s="144">
        <f t="shared" si="20"/>
        <v>0</v>
      </c>
      <c r="K135" s="140" t="s">
        <v>133</v>
      </c>
      <c r="L135" s="33"/>
      <c r="M135" s="145" t="s">
        <v>3</v>
      </c>
      <c r="N135" s="146" t="s">
        <v>43</v>
      </c>
      <c r="O135" s="53"/>
      <c r="P135" s="147">
        <f t="shared" si="21"/>
        <v>0</v>
      </c>
      <c r="Q135" s="147">
        <v>0.00075</v>
      </c>
      <c r="R135" s="147">
        <f t="shared" si="22"/>
        <v>0.0045000000000000005</v>
      </c>
      <c r="S135" s="147">
        <v>0</v>
      </c>
      <c r="T135" s="148">
        <f t="shared" si="2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49" t="s">
        <v>686</v>
      </c>
      <c r="AT135" s="149" t="s">
        <v>129</v>
      </c>
      <c r="AU135" s="149" t="s">
        <v>79</v>
      </c>
      <c r="AY135" s="17" t="s">
        <v>126</v>
      </c>
      <c r="BE135" s="150">
        <f t="shared" si="24"/>
        <v>0</v>
      </c>
      <c r="BF135" s="150">
        <f t="shared" si="25"/>
        <v>0</v>
      </c>
      <c r="BG135" s="150">
        <f t="shared" si="26"/>
        <v>0</v>
      </c>
      <c r="BH135" s="150">
        <f t="shared" si="27"/>
        <v>0</v>
      </c>
      <c r="BI135" s="150">
        <f t="shared" si="28"/>
        <v>0</v>
      </c>
      <c r="BJ135" s="17" t="s">
        <v>135</v>
      </c>
      <c r="BK135" s="150">
        <f t="shared" si="29"/>
        <v>0</v>
      </c>
      <c r="BL135" s="17" t="s">
        <v>686</v>
      </c>
      <c r="BM135" s="149" t="s">
        <v>744</v>
      </c>
    </row>
    <row r="136" spans="1:65" s="2" customFormat="1" ht="14.45" customHeight="1">
      <c r="A136" s="32"/>
      <c r="B136" s="137"/>
      <c r="C136" s="138" t="s">
        <v>367</v>
      </c>
      <c r="D136" s="138" t="s">
        <v>129</v>
      </c>
      <c r="E136" s="139" t="s">
        <v>745</v>
      </c>
      <c r="F136" s="140" t="s">
        <v>746</v>
      </c>
      <c r="G136" s="141" t="s">
        <v>315</v>
      </c>
      <c r="H136" s="142">
        <v>4</v>
      </c>
      <c r="I136" s="143"/>
      <c r="J136" s="144">
        <f t="shared" si="20"/>
        <v>0</v>
      </c>
      <c r="K136" s="140" t="s">
        <v>133</v>
      </c>
      <c r="L136" s="33"/>
      <c r="M136" s="145" t="s">
        <v>3</v>
      </c>
      <c r="N136" s="146" t="s">
        <v>43</v>
      </c>
      <c r="O136" s="53"/>
      <c r="P136" s="147">
        <f t="shared" si="21"/>
        <v>0</v>
      </c>
      <c r="Q136" s="147">
        <v>0</v>
      </c>
      <c r="R136" s="147">
        <f t="shared" si="22"/>
        <v>0</v>
      </c>
      <c r="S136" s="147">
        <v>0.00549</v>
      </c>
      <c r="T136" s="148">
        <f t="shared" si="23"/>
        <v>0.02196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49" t="s">
        <v>686</v>
      </c>
      <c r="AT136" s="149" t="s">
        <v>129</v>
      </c>
      <c r="AU136" s="149" t="s">
        <v>79</v>
      </c>
      <c r="AY136" s="17" t="s">
        <v>126</v>
      </c>
      <c r="BE136" s="150">
        <f t="shared" si="24"/>
        <v>0</v>
      </c>
      <c r="BF136" s="150">
        <f t="shared" si="25"/>
        <v>0</v>
      </c>
      <c r="BG136" s="150">
        <f t="shared" si="26"/>
        <v>0</v>
      </c>
      <c r="BH136" s="150">
        <f t="shared" si="27"/>
        <v>0</v>
      </c>
      <c r="BI136" s="150">
        <f t="shared" si="28"/>
        <v>0</v>
      </c>
      <c r="BJ136" s="17" t="s">
        <v>135</v>
      </c>
      <c r="BK136" s="150">
        <f t="shared" si="29"/>
        <v>0</v>
      </c>
      <c r="BL136" s="17" t="s">
        <v>686</v>
      </c>
      <c r="BM136" s="149" t="s">
        <v>747</v>
      </c>
    </row>
    <row r="137" spans="1:65" s="2" customFormat="1" ht="14.45" customHeight="1">
      <c r="A137" s="32"/>
      <c r="B137" s="137"/>
      <c r="C137" s="138" t="s">
        <v>371</v>
      </c>
      <c r="D137" s="138" t="s">
        <v>129</v>
      </c>
      <c r="E137" s="139" t="s">
        <v>748</v>
      </c>
      <c r="F137" s="140" t="s">
        <v>749</v>
      </c>
      <c r="G137" s="141" t="s">
        <v>315</v>
      </c>
      <c r="H137" s="142">
        <v>2</v>
      </c>
      <c r="I137" s="143"/>
      <c r="J137" s="144">
        <f t="shared" si="20"/>
        <v>0</v>
      </c>
      <c r="K137" s="140" t="s">
        <v>133</v>
      </c>
      <c r="L137" s="33"/>
      <c r="M137" s="145" t="s">
        <v>3</v>
      </c>
      <c r="N137" s="146" t="s">
        <v>43</v>
      </c>
      <c r="O137" s="53"/>
      <c r="P137" s="147">
        <f t="shared" si="21"/>
        <v>0</v>
      </c>
      <c r="Q137" s="147">
        <v>0.00308</v>
      </c>
      <c r="R137" s="147">
        <f t="shared" si="22"/>
        <v>0.00616</v>
      </c>
      <c r="S137" s="147">
        <v>0</v>
      </c>
      <c r="T137" s="148">
        <f t="shared" si="2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49" t="s">
        <v>686</v>
      </c>
      <c r="AT137" s="149" t="s">
        <v>129</v>
      </c>
      <c r="AU137" s="149" t="s">
        <v>79</v>
      </c>
      <c r="AY137" s="17" t="s">
        <v>126</v>
      </c>
      <c r="BE137" s="150">
        <f t="shared" si="24"/>
        <v>0</v>
      </c>
      <c r="BF137" s="150">
        <f t="shared" si="25"/>
        <v>0</v>
      </c>
      <c r="BG137" s="150">
        <f t="shared" si="26"/>
        <v>0</v>
      </c>
      <c r="BH137" s="150">
        <f t="shared" si="27"/>
        <v>0</v>
      </c>
      <c r="BI137" s="150">
        <f t="shared" si="28"/>
        <v>0</v>
      </c>
      <c r="BJ137" s="17" t="s">
        <v>135</v>
      </c>
      <c r="BK137" s="150">
        <f t="shared" si="29"/>
        <v>0</v>
      </c>
      <c r="BL137" s="17" t="s">
        <v>686</v>
      </c>
      <c r="BM137" s="149" t="s">
        <v>750</v>
      </c>
    </row>
    <row r="138" spans="1:65" s="2" customFormat="1" ht="19.9" customHeight="1">
      <c r="A138" s="32"/>
      <c r="B138" s="137"/>
      <c r="C138" s="138" t="s">
        <v>375</v>
      </c>
      <c r="D138" s="138" t="s">
        <v>129</v>
      </c>
      <c r="E138" s="139" t="s">
        <v>751</v>
      </c>
      <c r="F138" s="140" t="s">
        <v>752</v>
      </c>
      <c r="G138" s="141" t="s">
        <v>170</v>
      </c>
      <c r="H138" s="142">
        <v>16.8</v>
      </c>
      <c r="I138" s="143"/>
      <c r="J138" s="144">
        <f t="shared" si="20"/>
        <v>0</v>
      </c>
      <c r="K138" s="140" t="s">
        <v>133</v>
      </c>
      <c r="L138" s="33"/>
      <c r="M138" s="145" t="s">
        <v>3</v>
      </c>
      <c r="N138" s="146" t="s">
        <v>43</v>
      </c>
      <c r="O138" s="53"/>
      <c r="P138" s="147">
        <f t="shared" si="21"/>
        <v>0</v>
      </c>
      <c r="Q138" s="147">
        <v>0.00019</v>
      </c>
      <c r="R138" s="147">
        <f t="shared" si="22"/>
        <v>0.0031920000000000004</v>
      </c>
      <c r="S138" s="147">
        <v>0</v>
      </c>
      <c r="T138" s="148">
        <f t="shared" si="2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49" t="s">
        <v>686</v>
      </c>
      <c r="AT138" s="149" t="s">
        <v>129</v>
      </c>
      <c r="AU138" s="149" t="s">
        <v>79</v>
      </c>
      <c r="AY138" s="17" t="s">
        <v>126</v>
      </c>
      <c r="BE138" s="150">
        <f t="shared" si="24"/>
        <v>0</v>
      </c>
      <c r="BF138" s="150">
        <f t="shared" si="25"/>
        <v>0</v>
      </c>
      <c r="BG138" s="150">
        <f t="shared" si="26"/>
        <v>0</v>
      </c>
      <c r="BH138" s="150">
        <f t="shared" si="27"/>
        <v>0</v>
      </c>
      <c r="BI138" s="150">
        <f t="shared" si="28"/>
        <v>0</v>
      </c>
      <c r="BJ138" s="17" t="s">
        <v>135</v>
      </c>
      <c r="BK138" s="150">
        <f t="shared" si="29"/>
        <v>0</v>
      </c>
      <c r="BL138" s="17" t="s">
        <v>686</v>
      </c>
      <c r="BM138" s="149" t="s">
        <v>753</v>
      </c>
    </row>
    <row r="139" spans="1:65" s="2" customFormat="1" ht="24">
      <c r="A139" s="32"/>
      <c r="B139" s="137"/>
      <c r="C139" s="138" t="s">
        <v>379</v>
      </c>
      <c r="D139" s="138" t="s">
        <v>129</v>
      </c>
      <c r="E139" s="139" t="s">
        <v>754</v>
      </c>
      <c r="F139" s="140" t="s">
        <v>755</v>
      </c>
      <c r="G139" s="141" t="s">
        <v>235</v>
      </c>
      <c r="H139" s="142">
        <v>0.195</v>
      </c>
      <c r="I139" s="143"/>
      <c r="J139" s="144">
        <f t="shared" si="20"/>
        <v>0</v>
      </c>
      <c r="K139" s="140" t="s">
        <v>133</v>
      </c>
      <c r="L139" s="33"/>
      <c r="M139" s="145" t="s">
        <v>3</v>
      </c>
      <c r="N139" s="146" t="s">
        <v>43</v>
      </c>
      <c r="O139" s="53"/>
      <c r="P139" s="147">
        <f t="shared" si="21"/>
        <v>0</v>
      </c>
      <c r="Q139" s="147">
        <v>0</v>
      </c>
      <c r="R139" s="147">
        <f t="shared" si="22"/>
        <v>0</v>
      </c>
      <c r="S139" s="147">
        <v>0</v>
      </c>
      <c r="T139" s="148">
        <f t="shared" si="2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49" t="s">
        <v>686</v>
      </c>
      <c r="AT139" s="149" t="s">
        <v>129</v>
      </c>
      <c r="AU139" s="149" t="s">
        <v>79</v>
      </c>
      <c r="AY139" s="17" t="s">
        <v>126</v>
      </c>
      <c r="BE139" s="150">
        <f t="shared" si="24"/>
        <v>0</v>
      </c>
      <c r="BF139" s="150">
        <f t="shared" si="25"/>
        <v>0</v>
      </c>
      <c r="BG139" s="150">
        <f t="shared" si="26"/>
        <v>0</v>
      </c>
      <c r="BH139" s="150">
        <f t="shared" si="27"/>
        <v>0</v>
      </c>
      <c r="BI139" s="150">
        <f t="shared" si="28"/>
        <v>0</v>
      </c>
      <c r="BJ139" s="17" t="s">
        <v>135</v>
      </c>
      <c r="BK139" s="150">
        <f t="shared" si="29"/>
        <v>0</v>
      </c>
      <c r="BL139" s="17" t="s">
        <v>686</v>
      </c>
      <c r="BM139" s="149" t="s">
        <v>756</v>
      </c>
    </row>
    <row r="140" spans="2:63" s="12" customFormat="1" ht="25.9" customHeight="1">
      <c r="B140" s="124"/>
      <c r="D140" s="125" t="s">
        <v>70</v>
      </c>
      <c r="E140" s="126" t="s">
        <v>556</v>
      </c>
      <c r="F140" s="126" t="s">
        <v>757</v>
      </c>
      <c r="I140" s="127"/>
      <c r="J140" s="128">
        <f>BK140</f>
        <v>0</v>
      </c>
      <c r="L140" s="124"/>
      <c r="M140" s="129"/>
      <c r="N140" s="130"/>
      <c r="O140" s="130"/>
      <c r="P140" s="131">
        <f>P141</f>
        <v>0</v>
      </c>
      <c r="Q140" s="130"/>
      <c r="R140" s="131">
        <f>R141</f>
        <v>0</v>
      </c>
      <c r="S140" s="130"/>
      <c r="T140" s="132">
        <f>T141</f>
        <v>0</v>
      </c>
      <c r="AR140" s="125" t="s">
        <v>134</v>
      </c>
      <c r="AT140" s="133" t="s">
        <v>70</v>
      </c>
      <c r="AU140" s="133" t="s">
        <v>71</v>
      </c>
      <c r="AY140" s="125" t="s">
        <v>126</v>
      </c>
      <c r="BK140" s="134">
        <f>BK141</f>
        <v>0</v>
      </c>
    </row>
    <row r="141" spans="1:65" s="2" customFormat="1" ht="14.45" customHeight="1">
      <c r="A141" s="32"/>
      <c r="B141" s="137"/>
      <c r="C141" s="138" t="s">
        <v>383</v>
      </c>
      <c r="D141" s="138" t="s">
        <v>129</v>
      </c>
      <c r="E141" s="139" t="s">
        <v>758</v>
      </c>
      <c r="F141" s="140" t="s">
        <v>759</v>
      </c>
      <c r="G141" s="141" t="s">
        <v>760</v>
      </c>
      <c r="H141" s="142">
        <v>8</v>
      </c>
      <c r="I141" s="143"/>
      <c r="J141" s="144">
        <f>ROUND(I141*H141,2)</f>
        <v>0</v>
      </c>
      <c r="K141" s="140" t="s">
        <v>3</v>
      </c>
      <c r="L141" s="33"/>
      <c r="M141" s="182" t="s">
        <v>3</v>
      </c>
      <c r="N141" s="183" t="s">
        <v>43</v>
      </c>
      <c r="O141" s="184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49" t="s">
        <v>134</v>
      </c>
      <c r="AT141" s="149" t="s">
        <v>129</v>
      </c>
      <c r="AU141" s="149" t="s">
        <v>79</v>
      </c>
      <c r="AY141" s="17" t="s">
        <v>126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135</v>
      </c>
      <c r="BK141" s="150">
        <f>ROUND(I141*H141,2)</f>
        <v>0</v>
      </c>
      <c r="BL141" s="17" t="s">
        <v>134</v>
      </c>
      <c r="BM141" s="149" t="s">
        <v>761</v>
      </c>
    </row>
    <row r="142" spans="1:31" s="2" customFormat="1" ht="6.95" customHeight="1">
      <c r="A142" s="32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33"/>
      <c r="M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</sheetData>
  <autoFilter ref="C83:K14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76"/>
  </sheetViews>
  <sheetFormatPr defaultColWidth="9.140625" defaultRowHeight="12"/>
  <cols>
    <col min="1" max="1" width="8.28125" style="187" customWidth="1"/>
    <col min="2" max="2" width="1.7109375" style="187" customWidth="1"/>
    <col min="3" max="4" width="5.00390625" style="187" customWidth="1"/>
    <col min="5" max="5" width="11.7109375" style="187" customWidth="1"/>
    <col min="6" max="6" width="9.140625" style="187" customWidth="1"/>
    <col min="7" max="7" width="5.00390625" style="187" customWidth="1"/>
    <col min="8" max="8" width="77.8515625" style="187" customWidth="1"/>
    <col min="9" max="10" width="20.00390625" style="187" customWidth="1"/>
    <col min="11" max="11" width="1.7109375" style="187" customWidth="1"/>
  </cols>
  <sheetData>
    <row r="1" s="1" customFormat="1" ht="37.5" customHeight="1"/>
    <row r="2" spans="2:11" s="1" customFormat="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5" customFormat="1" ht="45" customHeight="1">
      <c r="B3" s="191"/>
      <c r="C3" s="318" t="s">
        <v>762</v>
      </c>
      <c r="D3" s="318"/>
      <c r="E3" s="318"/>
      <c r="F3" s="318"/>
      <c r="G3" s="318"/>
      <c r="H3" s="318"/>
      <c r="I3" s="318"/>
      <c r="J3" s="318"/>
      <c r="K3" s="192"/>
    </row>
    <row r="4" spans="2:11" s="1" customFormat="1" ht="25.5" customHeight="1">
      <c r="B4" s="193"/>
      <c r="C4" s="323" t="s">
        <v>763</v>
      </c>
      <c r="D4" s="323"/>
      <c r="E4" s="323"/>
      <c r="F4" s="323"/>
      <c r="G4" s="323"/>
      <c r="H4" s="323"/>
      <c r="I4" s="323"/>
      <c r="J4" s="323"/>
      <c r="K4" s="194"/>
    </row>
    <row r="5" spans="2:11" s="1" customFormat="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s="1" customFormat="1" ht="15" customHeight="1">
      <c r="B6" s="193"/>
      <c r="C6" s="322" t="s">
        <v>764</v>
      </c>
      <c r="D6" s="322"/>
      <c r="E6" s="322"/>
      <c r="F6" s="322"/>
      <c r="G6" s="322"/>
      <c r="H6" s="322"/>
      <c r="I6" s="322"/>
      <c r="J6" s="322"/>
      <c r="K6" s="194"/>
    </row>
    <row r="7" spans="2:11" s="1" customFormat="1" ht="15" customHeight="1">
      <c r="B7" s="197"/>
      <c r="C7" s="322" t="s">
        <v>765</v>
      </c>
      <c r="D7" s="322"/>
      <c r="E7" s="322"/>
      <c r="F7" s="322"/>
      <c r="G7" s="322"/>
      <c r="H7" s="322"/>
      <c r="I7" s="322"/>
      <c r="J7" s="322"/>
      <c r="K7" s="194"/>
    </row>
    <row r="8" spans="2:11" s="1" customFormat="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s="1" customFormat="1" ht="15" customHeight="1">
      <c r="B9" s="197"/>
      <c r="C9" s="322" t="s">
        <v>766</v>
      </c>
      <c r="D9" s="322"/>
      <c r="E9" s="322"/>
      <c r="F9" s="322"/>
      <c r="G9" s="322"/>
      <c r="H9" s="322"/>
      <c r="I9" s="322"/>
      <c r="J9" s="322"/>
      <c r="K9" s="194"/>
    </row>
    <row r="10" spans="2:11" s="1" customFormat="1" ht="15" customHeight="1">
      <c r="B10" s="197"/>
      <c r="C10" s="196"/>
      <c r="D10" s="322" t="s">
        <v>767</v>
      </c>
      <c r="E10" s="322"/>
      <c r="F10" s="322"/>
      <c r="G10" s="322"/>
      <c r="H10" s="322"/>
      <c r="I10" s="322"/>
      <c r="J10" s="322"/>
      <c r="K10" s="194"/>
    </row>
    <row r="11" spans="2:11" s="1" customFormat="1" ht="15" customHeight="1">
      <c r="B11" s="197"/>
      <c r="C11" s="198"/>
      <c r="D11" s="322" t="s">
        <v>768</v>
      </c>
      <c r="E11" s="322"/>
      <c r="F11" s="322"/>
      <c r="G11" s="322"/>
      <c r="H11" s="322"/>
      <c r="I11" s="322"/>
      <c r="J11" s="322"/>
      <c r="K11" s="194"/>
    </row>
    <row r="12" spans="2:11" s="1" customFormat="1" ht="15" customHeight="1">
      <c r="B12" s="197"/>
      <c r="C12" s="198"/>
      <c r="D12" s="196"/>
      <c r="E12" s="196"/>
      <c r="F12" s="196"/>
      <c r="G12" s="196"/>
      <c r="H12" s="196"/>
      <c r="I12" s="196"/>
      <c r="J12" s="196"/>
      <c r="K12" s="194"/>
    </row>
    <row r="13" spans="2:11" s="1" customFormat="1" ht="15" customHeight="1">
      <c r="B13" s="197"/>
      <c r="C13" s="198"/>
      <c r="D13" s="199" t="s">
        <v>769</v>
      </c>
      <c r="E13" s="196"/>
      <c r="F13" s="196"/>
      <c r="G13" s="196"/>
      <c r="H13" s="196"/>
      <c r="I13" s="196"/>
      <c r="J13" s="196"/>
      <c r="K13" s="194"/>
    </row>
    <row r="14" spans="2:11" s="1" customFormat="1" ht="12.75" customHeight="1">
      <c r="B14" s="197"/>
      <c r="C14" s="198"/>
      <c r="D14" s="198"/>
      <c r="E14" s="198"/>
      <c r="F14" s="198"/>
      <c r="G14" s="198"/>
      <c r="H14" s="198"/>
      <c r="I14" s="198"/>
      <c r="J14" s="198"/>
      <c r="K14" s="194"/>
    </row>
    <row r="15" spans="2:11" s="1" customFormat="1" ht="15" customHeight="1">
      <c r="B15" s="197"/>
      <c r="C15" s="198"/>
      <c r="D15" s="322" t="s">
        <v>770</v>
      </c>
      <c r="E15" s="322"/>
      <c r="F15" s="322"/>
      <c r="G15" s="322"/>
      <c r="H15" s="322"/>
      <c r="I15" s="322"/>
      <c r="J15" s="322"/>
      <c r="K15" s="194"/>
    </row>
    <row r="16" spans="2:11" s="1" customFormat="1" ht="15" customHeight="1">
      <c r="B16" s="197"/>
      <c r="C16" s="198"/>
      <c r="D16" s="322" t="s">
        <v>771</v>
      </c>
      <c r="E16" s="322"/>
      <c r="F16" s="322"/>
      <c r="G16" s="322"/>
      <c r="H16" s="322"/>
      <c r="I16" s="322"/>
      <c r="J16" s="322"/>
      <c r="K16" s="194"/>
    </row>
    <row r="17" spans="2:11" s="1" customFormat="1" ht="15" customHeight="1">
      <c r="B17" s="197"/>
      <c r="C17" s="198"/>
      <c r="D17" s="322" t="s">
        <v>772</v>
      </c>
      <c r="E17" s="322"/>
      <c r="F17" s="322"/>
      <c r="G17" s="322"/>
      <c r="H17" s="322"/>
      <c r="I17" s="322"/>
      <c r="J17" s="322"/>
      <c r="K17" s="194"/>
    </row>
    <row r="18" spans="2:11" s="1" customFormat="1" ht="15" customHeight="1">
      <c r="B18" s="197"/>
      <c r="C18" s="198"/>
      <c r="D18" s="198"/>
      <c r="E18" s="200" t="s">
        <v>78</v>
      </c>
      <c r="F18" s="322" t="s">
        <v>773</v>
      </c>
      <c r="G18" s="322"/>
      <c r="H18" s="322"/>
      <c r="I18" s="322"/>
      <c r="J18" s="322"/>
      <c r="K18" s="194"/>
    </row>
    <row r="19" spans="2:11" s="1" customFormat="1" ht="15" customHeight="1">
      <c r="B19" s="197"/>
      <c r="C19" s="198"/>
      <c r="D19" s="198"/>
      <c r="E19" s="200" t="s">
        <v>774</v>
      </c>
      <c r="F19" s="322" t="s">
        <v>775</v>
      </c>
      <c r="G19" s="322"/>
      <c r="H19" s="322"/>
      <c r="I19" s="322"/>
      <c r="J19" s="322"/>
      <c r="K19" s="194"/>
    </row>
    <row r="20" spans="2:11" s="1" customFormat="1" ht="15" customHeight="1">
      <c r="B20" s="197"/>
      <c r="C20" s="198"/>
      <c r="D20" s="198"/>
      <c r="E20" s="200" t="s">
        <v>776</v>
      </c>
      <c r="F20" s="322" t="s">
        <v>777</v>
      </c>
      <c r="G20" s="322"/>
      <c r="H20" s="322"/>
      <c r="I20" s="322"/>
      <c r="J20" s="322"/>
      <c r="K20" s="194"/>
    </row>
    <row r="21" spans="2:11" s="1" customFormat="1" ht="15" customHeight="1">
      <c r="B21" s="197"/>
      <c r="C21" s="198"/>
      <c r="D21" s="198"/>
      <c r="E21" s="200" t="s">
        <v>778</v>
      </c>
      <c r="F21" s="322" t="s">
        <v>779</v>
      </c>
      <c r="G21" s="322"/>
      <c r="H21" s="322"/>
      <c r="I21" s="322"/>
      <c r="J21" s="322"/>
      <c r="K21" s="194"/>
    </row>
    <row r="22" spans="2:11" s="1" customFormat="1" ht="15" customHeight="1">
      <c r="B22" s="197"/>
      <c r="C22" s="198"/>
      <c r="D22" s="198"/>
      <c r="E22" s="200" t="s">
        <v>780</v>
      </c>
      <c r="F22" s="322" t="s">
        <v>781</v>
      </c>
      <c r="G22" s="322"/>
      <c r="H22" s="322"/>
      <c r="I22" s="322"/>
      <c r="J22" s="322"/>
      <c r="K22" s="194"/>
    </row>
    <row r="23" spans="2:11" s="1" customFormat="1" ht="15" customHeight="1">
      <c r="B23" s="197"/>
      <c r="C23" s="198"/>
      <c r="D23" s="198"/>
      <c r="E23" s="200" t="s">
        <v>782</v>
      </c>
      <c r="F23" s="322" t="s">
        <v>783</v>
      </c>
      <c r="G23" s="322"/>
      <c r="H23" s="322"/>
      <c r="I23" s="322"/>
      <c r="J23" s="322"/>
      <c r="K23" s="194"/>
    </row>
    <row r="24" spans="2:11" s="1" customFormat="1" ht="12.75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4"/>
    </row>
    <row r="25" spans="2:11" s="1" customFormat="1" ht="15" customHeight="1">
      <c r="B25" s="197"/>
      <c r="C25" s="322" t="s">
        <v>784</v>
      </c>
      <c r="D25" s="322"/>
      <c r="E25" s="322"/>
      <c r="F25" s="322"/>
      <c r="G25" s="322"/>
      <c r="H25" s="322"/>
      <c r="I25" s="322"/>
      <c r="J25" s="322"/>
      <c r="K25" s="194"/>
    </row>
    <row r="26" spans="2:11" s="1" customFormat="1" ht="15" customHeight="1">
      <c r="B26" s="197"/>
      <c r="C26" s="322" t="s">
        <v>785</v>
      </c>
      <c r="D26" s="322"/>
      <c r="E26" s="322"/>
      <c r="F26" s="322"/>
      <c r="G26" s="322"/>
      <c r="H26" s="322"/>
      <c r="I26" s="322"/>
      <c r="J26" s="322"/>
      <c r="K26" s="194"/>
    </row>
    <row r="27" spans="2:11" s="1" customFormat="1" ht="15" customHeight="1">
      <c r="B27" s="197"/>
      <c r="C27" s="196"/>
      <c r="D27" s="322" t="s">
        <v>786</v>
      </c>
      <c r="E27" s="322"/>
      <c r="F27" s="322"/>
      <c r="G27" s="322"/>
      <c r="H27" s="322"/>
      <c r="I27" s="322"/>
      <c r="J27" s="322"/>
      <c r="K27" s="194"/>
    </row>
    <row r="28" spans="2:11" s="1" customFormat="1" ht="15" customHeight="1">
      <c r="B28" s="197"/>
      <c r="C28" s="198"/>
      <c r="D28" s="322" t="s">
        <v>787</v>
      </c>
      <c r="E28" s="322"/>
      <c r="F28" s="322"/>
      <c r="G28" s="322"/>
      <c r="H28" s="322"/>
      <c r="I28" s="322"/>
      <c r="J28" s="322"/>
      <c r="K28" s="194"/>
    </row>
    <row r="29" spans="2:11" s="1" customFormat="1" ht="12.7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4"/>
    </row>
    <row r="30" spans="2:11" s="1" customFormat="1" ht="15" customHeight="1">
      <c r="B30" s="197"/>
      <c r="C30" s="198"/>
      <c r="D30" s="322" t="s">
        <v>788</v>
      </c>
      <c r="E30" s="322"/>
      <c r="F30" s="322"/>
      <c r="G30" s="322"/>
      <c r="H30" s="322"/>
      <c r="I30" s="322"/>
      <c r="J30" s="322"/>
      <c r="K30" s="194"/>
    </row>
    <row r="31" spans="2:11" s="1" customFormat="1" ht="15" customHeight="1">
      <c r="B31" s="197"/>
      <c r="C31" s="198"/>
      <c r="D31" s="322" t="s">
        <v>789</v>
      </c>
      <c r="E31" s="322"/>
      <c r="F31" s="322"/>
      <c r="G31" s="322"/>
      <c r="H31" s="322"/>
      <c r="I31" s="322"/>
      <c r="J31" s="322"/>
      <c r="K31" s="194"/>
    </row>
    <row r="32" spans="2:11" s="1" customFormat="1" ht="12.7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4"/>
    </row>
    <row r="33" spans="2:11" s="1" customFormat="1" ht="15" customHeight="1">
      <c r="B33" s="197"/>
      <c r="C33" s="198"/>
      <c r="D33" s="322" t="s">
        <v>790</v>
      </c>
      <c r="E33" s="322"/>
      <c r="F33" s="322"/>
      <c r="G33" s="322"/>
      <c r="H33" s="322"/>
      <c r="I33" s="322"/>
      <c r="J33" s="322"/>
      <c r="K33" s="194"/>
    </row>
    <row r="34" spans="2:11" s="1" customFormat="1" ht="15" customHeight="1">
      <c r="B34" s="197"/>
      <c r="C34" s="198"/>
      <c r="D34" s="322" t="s">
        <v>791</v>
      </c>
      <c r="E34" s="322"/>
      <c r="F34" s="322"/>
      <c r="G34" s="322"/>
      <c r="H34" s="322"/>
      <c r="I34" s="322"/>
      <c r="J34" s="322"/>
      <c r="K34" s="194"/>
    </row>
    <row r="35" spans="2:11" s="1" customFormat="1" ht="15" customHeight="1">
      <c r="B35" s="197"/>
      <c r="C35" s="198"/>
      <c r="D35" s="322" t="s">
        <v>792</v>
      </c>
      <c r="E35" s="322"/>
      <c r="F35" s="322"/>
      <c r="G35" s="322"/>
      <c r="H35" s="322"/>
      <c r="I35" s="322"/>
      <c r="J35" s="322"/>
      <c r="K35" s="194"/>
    </row>
    <row r="36" spans="2:11" s="1" customFormat="1" ht="15" customHeight="1">
      <c r="B36" s="197"/>
      <c r="C36" s="198"/>
      <c r="D36" s="196"/>
      <c r="E36" s="199" t="s">
        <v>112</v>
      </c>
      <c r="F36" s="196"/>
      <c r="G36" s="322" t="s">
        <v>793</v>
      </c>
      <c r="H36" s="322"/>
      <c r="I36" s="322"/>
      <c r="J36" s="322"/>
      <c r="K36" s="194"/>
    </row>
    <row r="37" spans="2:11" s="1" customFormat="1" ht="30.75" customHeight="1">
      <c r="B37" s="197"/>
      <c r="C37" s="198"/>
      <c r="D37" s="196"/>
      <c r="E37" s="199" t="s">
        <v>794</v>
      </c>
      <c r="F37" s="196"/>
      <c r="G37" s="322" t="s">
        <v>795</v>
      </c>
      <c r="H37" s="322"/>
      <c r="I37" s="322"/>
      <c r="J37" s="322"/>
      <c r="K37" s="194"/>
    </row>
    <row r="38" spans="2:11" s="1" customFormat="1" ht="15" customHeight="1">
      <c r="B38" s="197"/>
      <c r="C38" s="198"/>
      <c r="D38" s="196"/>
      <c r="E38" s="199" t="s">
        <v>52</v>
      </c>
      <c r="F38" s="196"/>
      <c r="G38" s="322" t="s">
        <v>796</v>
      </c>
      <c r="H38" s="322"/>
      <c r="I38" s="322"/>
      <c r="J38" s="322"/>
      <c r="K38" s="194"/>
    </row>
    <row r="39" spans="2:11" s="1" customFormat="1" ht="15" customHeight="1">
      <c r="B39" s="197"/>
      <c r="C39" s="198"/>
      <c r="D39" s="196"/>
      <c r="E39" s="199" t="s">
        <v>53</v>
      </c>
      <c r="F39" s="196"/>
      <c r="G39" s="322" t="s">
        <v>797</v>
      </c>
      <c r="H39" s="322"/>
      <c r="I39" s="322"/>
      <c r="J39" s="322"/>
      <c r="K39" s="194"/>
    </row>
    <row r="40" spans="2:11" s="1" customFormat="1" ht="15" customHeight="1">
      <c r="B40" s="197"/>
      <c r="C40" s="198"/>
      <c r="D40" s="196"/>
      <c r="E40" s="199" t="s">
        <v>113</v>
      </c>
      <c r="F40" s="196"/>
      <c r="G40" s="322" t="s">
        <v>798</v>
      </c>
      <c r="H40" s="322"/>
      <c r="I40" s="322"/>
      <c r="J40" s="322"/>
      <c r="K40" s="194"/>
    </row>
    <row r="41" spans="2:11" s="1" customFormat="1" ht="15" customHeight="1">
      <c r="B41" s="197"/>
      <c r="C41" s="198"/>
      <c r="D41" s="196"/>
      <c r="E41" s="199" t="s">
        <v>114</v>
      </c>
      <c r="F41" s="196"/>
      <c r="G41" s="322" t="s">
        <v>799</v>
      </c>
      <c r="H41" s="322"/>
      <c r="I41" s="322"/>
      <c r="J41" s="322"/>
      <c r="K41" s="194"/>
    </row>
    <row r="42" spans="2:11" s="1" customFormat="1" ht="15" customHeight="1">
      <c r="B42" s="197"/>
      <c r="C42" s="198"/>
      <c r="D42" s="196"/>
      <c r="E42" s="199" t="s">
        <v>800</v>
      </c>
      <c r="F42" s="196"/>
      <c r="G42" s="322" t="s">
        <v>801</v>
      </c>
      <c r="H42" s="322"/>
      <c r="I42" s="322"/>
      <c r="J42" s="322"/>
      <c r="K42" s="194"/>
    </row>
    <row r="43" spans="2:11" s="1" customFormat="1" ht="15" customHeight="1">
      <c r="B43" s="197"/>
      <c r="C43" s="198"/>
      <c r="D43" s="196"/>
      <c r="E43" s="199"/>
      <c r="F43" s="196"/>
      <c r="G43" s="322" t="s">
        <v>802</v>
      </c>
      <c r="H43" s="322"/>
      <c r="I43" s="322"/>
      <c r="J43" s="322"/>
      <c r="K43" s="194"/>
    </row>
    <row r="44" spans="2:11" s="1" customFormat="1" ht="15" customHeight="1">
      <c r="B44" s="197"/>
      <c r="C44" s="198"/>
      <c r="D44" s="196"/>
      <c r="E44" s="199" t="s">
        <v>803</v>
      </c>
      <c r="F44" s="196"/>
      <c r="G44" s="322" t="s">
        <v>804</v>
      </c>
      <c r="H44" s="322"/>
      <c r="I44" s="322"/>
      <c r="J44" s="322"/>
      <c r="K44" s="194"/>
    </row>
    <row r="45" spans="2:11" s="1" customFormat="1" ht="15" customHeight="1">
      <c r="B45" s="197"/>
      <c r="C45" s="198"/>
      <c r="D45" s="196"/>
      <c r="E45" s="199" t="s">
        <v>116</v>
      </c>
      <c r="F45" s="196"/>
      <c r="G45" s="322" t="s">
        <v>805</v>
      </c>
      <c r="H45" s="322"/>
      <c r="I45" s="322"/>
      <c r="J45" s="322"/>
      <c r="K45" s="194"/>
    </row>
    <row r="46" spans="2:11" s="1" customFormat="1" ht="12.75" customHeight="1">
      <c r="B46" s="197"/>
      <c r="C46" s="198"/>
      <c r="D46" s="196"/>
      <c r="E46" s="196"/>
      <c r="F46" s="196"/>
      <c r="G46" s="196"/>
      <c r="H46" s="196"/>
      <c r="I46" s="196"/>
      <c r="J46" s="196"/>
      <c r="K46" s="194"/>
    </row>
    <row r="47" spans="2:11" s="1" customFormat="1" ht="15" customHeight="1">
      <c r="B47" s="197"/>
      <c r="C47" s="198"/>
      <c r="D47" s="322" t="s">
        <v>806</v>
      </c>
      <c r="E47" s="322"/>
      <c r="F47" s="322"/>
      <c r="G47" s="322"/>
      <c r="H47" s="322"/>
      <c r="I47" s="322"/>
      <c r="J47" s="322"/>
      <c r="K47" s="194"/>
    </row>
    <row r="48" spans="2:11" s="1" customFormat="1" ht="15" customHeight="1">
      <c r="B48" s="197"/>
      <c r="C48" s="198"/>
      <c r="D48" s="198"/>
      <c r="E48" s="322" t="s">
        <v>807</v>
      </c>
      <c r="F48" s="322"/>
      <c r="G48" s="322"/>
      <c r="H48" s="322"/>
      <c r="I48" s="322"/>
      <c r="J48" s="322"/>
      <c r="K48" s="194"/>
    </row>
    <row r="49" spans="2:11" s="1" customFormat="1" ht="15" customHeight="1">
      <c r="B49" s="197"/>
      <c r="C49" s="198"/>
      <c r="D49" s="198"/>
      <c r="E49" s="322" t="s">
        <v>808</v>
      </c>
      <c r="F49" s="322"/>
      <c r="G49" s="322"/>
      <c r="H49" s="322"/>
      <c r="I49" s="322"/>
      <c r="J49" s="322"/>
      <c r="K49" s="194"/>
    </row>
    <row r="50" spans="2:11" s="1" customFormat="1" ht="15" customHeight="1">
      <c r="B50" s="197"/>
      <c r="C50" s="198"/>
      <c r="D50" s="198"/>
      <c r="E50" s="322" t="s">
        <v>809</v>
      </c>
      <c r="F50" s="322"/>
      <c r="G50" s="322"/>
      <c r="H50" s="322"/>
      <c r="I50" s="322"/>
      <c r="J50" s="322"/>
      <c r="K50" s="194"/>
    </row>
    <row r="51" spans="2:11" s="1" customFormat="1" ht="15" customHeight="1">
      <c r="B51" s="197"/>
      <c r="C51" s="198"/>
      <c r="D51" s="322" t="s">
        <v>810</v>
      </c>
      <c r="E51" s="322"/>
      <c r="F51" s="322"/>
      <c r="G51" s="322"/>
      <c r="H51" s="322"/>
      <c r="I51" s="322"/>
      <c r="J51" s="322"/>
      <c r="K51" s="194"/>
    </row>
    <row r="52" spans="2:11" s="1" customFormat="1" ht="25.5" customHeight="1">
      <c r="B52" s="193"/>
      <c r="C52" s="323" t="s">
        <v>811</v>
      </c>
      <c r="D52" s="323"/>
      <c r="E52" s="323"/>
      <c r="F52" s="323"/>
      <c r="G52" s="323"/>
      <c r="H52" s="323"/>
      <c r="I52" s="323"/>
      <c r="J52" s="323"/>
      <c r="K52" s="194"/>
    </row>
    <row r="53" spans="2:11" s="1" customFormat="1" ht="5.25" customHeight="1">
      <c r="B53" s="193"/>
      <c r="C53" s="195"/>
      <c r="D53" s="195"/>
      <c r="E53" s="195"/>
      <c r="F53" s="195"/>
      <c r="G53" s="195"/>
      <c r="H53" s="195"/>
      <c r="I53" s="195"/>
      <c r="J53" s="195"/>
      <c r="K53" s="194"/>
    </row>
    <row r="54" spans="2:11" s="1" customFormat="1" ht="15" customHeight="1">
      <c r="B54" s="193"/>
      <c r="C54" s="322" t="s">
        <v>812</v>
      </c>
      <c r="D54" s="322"/>
      <c r="E54" s="322"/>
      <c r="F54" s="322"/>
      <c r="G54" s="322"/>
      <c r="H54" s="322"/>
      <c r="I54" s="322"/>
      <c r="J54" s="322"/>
      <c r="K54" s="194"/>
    </row>
    <row r="55" spans="2:11" s="1" customFormat="1" ht="15" customHeight="1">
      <c r="B55" s="193"/>
      <c r="C55" s="322" t="s">
        <v>813</v>
      </c>
      <c r="D55" s="322"/>
      <c r="E55" s="322"/>
      <c r="F55" s="322"/>
      <c r="G55" s="322"/>
      <c r="H55" s="322"/>
      <c r="I55" s="322"/>
      <c r="J55" s="322"/>
      <c r="K55" s="194"/>
    </row>
    <row r="56" spans="2:11" s="1" customFormat="1" ht="12.75" customHeight="1">
      <c r="B56" s="193"/>
      <c r="C56" s="196"/>
      <c r="D56" s="196"/>
      <c r="E56" s="196"/>
      <c r="F56" s="196"/>
      <c r="G56" s="196"/>
      <c r="H56" s="196"/>
      <c r="I56" s="196"/>
      <c r="J56" s="196"/>
      <c r="K56" s="194"/>
    </row>
    <row r="57" spans="2:11" s="1" customFormat="1" ht="15" customHeight="1">
      <c r="B57" s="193"/>
      <c r="C57" s="322" t="s">
        <v>814</v>
      </c>
      <c r="D57" s="322"/>
      <c r="E57" s="322"/>
      <c r="F57" s="322"/>
      <c r="G57" s="322"/>
      <c r="H57" s="322"/>
      <c r="I57" s="322"/>
      <c r="J57" s="322"/>
      <c r="K57" s="194"/>
    </row>
    <row r="58" spans="2:11" s="1" customFormat="1" ht="15" customHeight="1">
      <c r="B58" s="193"/>
      <c r="C58" s="198"/>
      <c r="D58" s="322" t="s">
        <v>815</v>
      </c>
      <c r="E58" s="322"/>
      <c r="F58" s="322"/>
      <c r="G58" s="322"/>
      <c r="H58" s="322"/>
      <c r="I58" s="322"/>
      <c r="J58" s="322"/>
      <c r="K58" s="194"/>
    </row>
    <row r="59" spans="2:11" s="1" customFormat="1" ht="15" customHeight="1">
      <c r="B59" s="193"/>
      <c r="C59" s="198"/>
      <c r="D59" s="322" t="s">
        <v>816</v>
      </c>
      <c r="E59" s="322"/>
      <c r="F59" s="322"/>
      <c r="G59" s="322"/>
      <c r="H59" s="322"/>
      <c r="I59" s="322"/>
      <c r="J59" s="322"/>
      <c r="K59" s="194"/>
    </row>
    <row r="60" spans="2:11" s="1" customFormat="1" ht="15" customHeight="1">
      <c r="B60" s="193"/>
      <c r="C60" s="198"/>
      <c r="D60" s="322" t="s">
        <v>817</v>
      </c>
      <c r="E60" s="322"/>
      <c r="F60" s="322"/>
      <c r="G60" s="322"/>
      <c r="H60" s="322"/>
      <c r="I60" s="322"/>
      <c r="J60" s="322"/>
      <c r="K60" s="194"/>
    </row>
    <row r="61" spans="2:11" s="1" customFormat="1" ht="15" customHeight="1">
      <c r="B61" s="193"/>
      <c r="C61" s="198"/>
      <c r="D61" s="322" t="s">
        <v>818</v>
      </c>
      <c r="E61" s="322"/>
      <c r="F61" s="322"/>
      <c r="G61" s="322"/>
      <c r="H61" s="322"/>
      <c r="I61" s="322"/>
      <c r="J61" s="322"/>
      <c r="K61" s="194"/>
    </row>
    <row r="62" spans="2:11" s="1" customFormat="1" ht="15" customHeight="1">
      <c r="B62" s="193"/>
      <c r="C62" s="198"/>
      <c r="D62" s="324" t="s">
        <v>819</v>
      </c>
      <c r="E62" s="324"/>
      <c r="F62" s="324"/>
      <c r="G62" s="324"/>
      <c r="H62" s="324"/>
      <c r="I62" s="324"/>
      <c r="J62" s="324"/>
      <c r="K62" s="194"/>
    </row>
    <row r="63" spans="2:11" s="1" customFormat="1" ht="15" customHeight="1">
      <c r="B63" s="193"/>
      <c r="C63" s="198"/>
      <c r="D63" s="322" t="s">
        <v>820</v>
      </c>
      <c r="E63" s="322"/>
      <c r="F63" s="322"/>
      <c r="G63" s="322"/>
      <c r="H63" s="322"/>
      <c r="I63" s="322"/>
      <c r="J63" s="322"/>
      <c r="K63" s="194"/>
    </row>
    <row r="64" spans="2:11" s="1" customFormat="1" ht="12.75" customHeight="1">
      <c r="B64" s="193"/>
      <c r="C64" s="198"/>
      <c r="D64" s="198"/>
      <c r="E64" s="201"/>
      <c r="F64" s="198"/>
      <c r="G64" s="198"/>
      <c r="H64" s="198"/>
      <c r="I64" s="198"/>
      <c r="J64" s="198"/>
      <c r="K64" s="194"/>
    </row>
    <row r="65" spans="2:11" s="1" customFormat="1" ht="15" customHeight="1">
      <c r="B65" s="193"/>
      <c r="C65" s="198"/>
      <c r="D65" s="322" t="s">
        <v>821</v>
      </c>
      <c r="E65" s="322"/>
      <c r="F65" s="322"/>
      <c r="G65" s="322"/>
      <c r="H65" s="322"/>
      <c r="I65" s="322"/>
      <c r="J65" s="322"/>
      <c r="K65" s="194"/>
    </row>
    <row r="66" spans="2:11" s="1" customFormat="1" ht="15" customHeight="1">
      <c r="B66" s="193"/>
      <c r="C66" s="198"/>
      <c r="D66" s="324" t="s">
        <v>822</v>
      </c>
      <c r="E66" s="324"/>
      <c r="F66" s="324"/>
      <c r="G66" s="324"/>
      <c r="H66" s="324"/>
      <c r="I66" s="324"/>
      <c r="J66" s="324"/>
      <c r="K66" s="194"/>
    </row>
    <row r="67" spans="2:11" s="1" customFormat="1" ht="15" customHeight="1">
      <c r="B67" s="193"/>
      <c r="C67" s="198"/>
      <c r="D67" s="322" t="s">
        <v>823</v>
      </c>
      <c r="E67" s="322"/>
      <c r="F67" s="322"/>
      <c r="G67" s="322"/>
      <c r="H67" s="322"/>
      <c r="I67" s="322"/>
      <c r="J67" s="322"/>
      <c r="K67" s="194"/>
    </row>
    <row r="68" spans="2:11" s="1" customFormat="1" ht="15" customHeight="1">
      <c r="B68" s="193"/>
      <c r="C68" s="198"/>
      <c r="D68" s="322" t="s">
        <v>824</v>
      </c>
      <c r="E68" s="322"/>
      <c r="F68" s="322"/>
      <c r="G68" s="322"/>
      <c r="H68" s="322"/>
      <c r="I68" s="322"/>
      <c r="J68" s="322"/>
      <c r="K68" s="194"/>
    </row>
    <row r="69" spans="2:11" s="1" customFormat="1" ht="15" customHeight="1">
      <c r="B69" s="193"/>
      <c r="C69" s="198"/>
      <c r="D69" s="322" t="s">
        <v>825</v>
      </c>
      <c r="E69" s="322"/>
      <c r="F69" s="322"/>
      <c r="G69" s="322"/>
      <c r="H69" s="322"/>
      <c r="I69" s="322"/>
      <c r="J69" s="322"/>
      <c r="K69" s="194"/>
    </row>
    <row r="70" spans="2:11" s="1" customFormat="1" ht="15" customHeight="1">
      <c r="B70" s="193"/>
      <c r="C70" s="198"/>
      <c r="D70" s="322" t="s">
        <v>826</v>
      </c>
      <c r="E70" s="322"/>
      <c r="F70" s="322"/>
      <c r="G70" s="322"/>
      <c r="H70" s="322"/>
      <c r="I70" s="322"/>
      <c r="J70" s="322"/>
      <c r="K70" s="194"/>
    </row>
    <row r="71" spans="2:11" s="1" customFormat="1" ht="12.75" customHeight="1">
      <c r="B71" s="202"/>
      <c r="C71" s="203"/>
      <c r="D71" s="203"/>
      <c r="E71" s="203"/>
      <c r="F71" s="203"/>
      <c r="G71" s="203"/>
      <c r="H71" s="203"/>
      <c r="I71" s="203"/>
      <c r="J71" s="203"/>
      <c r="K71" s="204"/>
    </row>
    <row r="72" spans="2:11" s="1" customFormat="1" ht="18.7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6"/>
    </row>
    <row r="73" spans="2:11" s="1" customFormat="1" ht="18.75" customHeight="1"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2:11" s="1" customFormat="1" ht="7.5" customHeight="1">
      <c r="B74" s="207"/>
      <c r="C74" s="208"/>
      <c r="D74" s="208"/>
      <c r="E74" s="208"/>
      <c r="F74" s="208"/>
      <c r="G74" s="208"/>
      <c r="H74" s="208"/>
      <c r="I74" s="208"/>
      <c r="J74" s="208"/>
      <c r="K74" s="209"/>
    </row>
    <row r="75" spans="2:11" s="1" customFormat="1" ht="45" customHeight="1">
      <c r="B75" s="210"/>
      <c r="C75" s="317" t="s">
        <v>827</v>
      </c>
      <c r="D75" s="317"/>
      <c r="E75" s="317"/>
      <c r="F75" s="317"/>
      <c r="G75" s="317"/>
      <c r="H75" s="317"/>
      <c r="I75" s="317"/>
      <c r="J75" s="317"/>
      <c r="K75" s="211"/>
    </row>
    <row r="76" spans="2:11" s="1" customFormat="1" ht="17.25" customHeight="1">
      <c r="B76" s="210"/>
      <c r="C76" s="212" t="s">
        <v>828</v>
      </c>
      <c r="D76" s="212"/>
      <c r="E76" s="212"/>
      <c r="F76" s="212" t="s">
        <v>829</v>
      </c>
      <c r="G76" s="213"/>
      <c r="H76" s="212" t="s">
        <v>53</v>
      </c>
      <c r="I76" s="212" t="s">
        <v>56</v>
      </c>
      <c r="J76" s="212" t="s">
        <v>830</v>
      </c>
      <c r="K76" s="211"/>
    </row>
    <row r="77" spans="2:11" s="1" customFormat="1" ht="17.25" customHeight="1">
      <c r="B77" s="210"/>
      <c r="C77" s="214" t="s">
        <v>831</v>
      </c>
      <c r="D77" s="214"/>
      <c r="E77" s="214"/>
      <c r="F77" s="215" t="s">
        <v>832</v>
      </c>
      <c r="G77" s="216"/>
      <c r="H77" s="214"/>
      <c r="I77" s="214"/>
      <c r="J77" s="214" t="s">
        <v>833</v>
      </c>
      <c r="K77" s="211"/>
    </row>
    <row r="78" spans="2:11" s="1" customFormat="1" ht="5.25" customHeight="1">
      <c r="B78" s="210"/>
      <c r="C78" s="217"/>
      <c r="D78" s="217"/>
      <c r="E78" s="217"/>
      <c r="F78" s="217"/>
      <c r="G78" s="218"/>
      <c r="H78" s="217"/>
      <c r="I78" s="217"/>
      <c r="J78" s="217"/>
      <c r="K78" s="211"/>
    </row>
    <row r="79" spans="2:11" s="1" customFormat="1" ht="15" customHeight="1">
      <c r="B79" s="210"/>
      <c r="C79" s="199" t="s">
        <v>52</v>
      </c>
      <c r="D79" s="219"/>
      <c r="E79" s="219"/>
      <c r="F79" s="220" t="s">
        <v>834</v>
      </c>
      <c r="G79" s="221"/>
      <c r="H79" s="199" t="s">
        <v>835</v>
      </c>
      <c r="I79" s="199" t="s">
        <v>836</v>
      </c>
      <c r="J79" s="199">
        <v>20</v>
      </c>
      <c r="K79" s="211"/>
    </row>
    <row r="80" spans="2:11" s="1" customFormat="1" ht="15" customHeight="1">
      <c r="B80" s="210"/>
      <c r="C80" s="199" t="s">
        <v>77</v>
      </c>
      <c r="D80" s="199"/>
      <c r="E80" s="199"/>
      <c r="F80" s="220" t="s">
        <v>834</v>
      </c>
      <c r="G80" s="221"/>
      <c r="H80" s="199" t="s">
        <v>837</v>
      </c>
      <c r="I80" s="199" t="s">
        <v>836</v>
      </c>
      <c r="J80" s="199">
        <v>120</v>
      </c>
      <c r="K80" s="211"/>
    </row>
    <row r="81" spans="2:11" s="1" customFormat="1" ht="15" customHeight="1">
      <c r="B81" s="222"/>
      <c r="C81" s="199" t="s">
        <v>838</v>
      </c>
      <c r="D81" s="199"/>
      <c r="E81" s="199"/>
      <c r="F81" s="220" t="s">
        <v>839</v>
      </c>
      <c r="G81" s="221"/>
      <c r="H81" s="199" t="s">
        <v>840</v>
      </c>
      <c r="I81" s="199" t="s">
        <v>836</v>
      </c>
      <c r="J81" s="199">
        <v>50</v>
      </c>
      <c r="K81" s="211"/>
    </row>
    <row r="82" spans="2:11" s="1" customFormat="1" ht="15" customHeight="1">
      <c r="B82" s="222"/>
      <c r="C82" s="199" t="s">
        <v>841</v>
      </c>
      <c r="D82" s="199"/>
      <c r="E82" s="199"/>
      <c r="F82" s="220" t="s">
        <v>834</v>
      </c>
      <c r="G82" s="221"/>
      <c r="H82" s="199" t="s">
        <v>842</v>
      </c>
      <c r="I82" s="199" t="s">
        <v>843</v>
      </c>
      <c r="J82" s="199"/>
      <c r="K82" s="211"/>
    </row>
    <row r="83" spans="2:11" s="1" customFormat="1" ht="15" customHeight="1">
      <c r="B83" s="222"/>
      <c r="C83" s="223" t="s">
        <v>844</v>
      </c>
      <c r="D83" s="223"/>
      <c r="E83" s="223"/>
      <c r="F83" s="224" t="s">
        <v>839</v>
      </c>
      <c r="G83" s="223"/>
      <c r="H83" s="223" t="s">
        <v>845</v>
      </c>
      <c r="I83" s="223" t="s">
        <v>836</v>
      </c>
      <c r="J83" s="223">
        <v>15</v>
      </c>
      <c r="K83" s="211"/>
    </row>
    <row r="84" spans="2:11" s="1" customFormat="1" ht="15" customHeight="1">
      <c r="B84" s="222"/>
      <c r="C84" s="223" t="s">
        <v>846</v>
      </c>
      <c r="D84" s="223"/>
      <c r="E84" s="223"/>
      <c r="F84" s="224" t="s">
        <v>839</v>
      </c>
      <c r="G84" s="223"/>
      <c r="H84" s="223" t="s">
        <v>847</v>
      </c>
      <c r="I84" s="223" t="s">
        <v>836</v>
      </c>
      <c r="J84" s="223">
        <v>15</v>
      </c>
      <c r="K84" s="211"/>
    </row>
    <row r="85" spans="2:11" s="1" customFormat="1" ht="15" customHeight="1">
      <c r="B85" s="222"/>
      <c r="C85" s="223" t="s">
        <v>848</v>
      </c>
      <c r="D85" s="223"/>
      <c r="E85" s="223"/>
      <c r="F85" s="224" t="s">
        <v>839</v>
      </c>
      <c r="G85" s="223"/>
      <c r="H85" s="223" t="s">
        <v>849</v>
      </c>
      <c r="I85" s="223" t="s">
        <v>836</v>
      </c>
      <c r="J85" s="223">
        <v>20</v>
      </c>
      <c r="K85" s="211"/>
    </row>
    <row r="86" spans="2:11" s="1" customFormat="1" ht="15" customHeight="1">
      <c r="B86" s="222"/>
      <c r="C86" s="223" t="s">
        <v>850</v>
      </c>
      <c r="D86" s="223"/>
      <c r="E86" s="223"/>
      <c r="F86" s="224" t="s">
        <v>839</v>
      </c>
      <c r="G86" s="223"/>
      <c r="H86" s="223" t="s">
        <v>851</v>
      </c>
      <c r="I86" s="223" t="s">
        <v>836</v>
      </c>
      <c r="J86" s="223">
        <v>20</v>
      </c>
      <c r="K86" s="211"/>
    </row>
    <row r="87" spans="2:11" s="1" customFormat="1" ht="15" customHeight="1">
      <c r="B87" s="222"/>
      <c r="C87" s="199" t="s">
        <v>852</v>
      </c>
      <c r="D87" s="199"/>
      <c r="E87" s="199"/>
      <c r="F87" s="220" t="s">
        <v>839</v>
      </c>
      <c r="G87" s="221"/>
      <c r="H87" s="199" t="s">
        <v>853</v>
      </c>
      <c r="I87" s="199" t="s">
        <v>836</v>
      </c>
      <c r="J87" s="199">
        <v>50</v>
      </c>
      <c r="K87" s="211"/>
    </row>
    <row r="88" spans="2:11" s="1" customFormat="1" ht="15" customHeight="1">
      <c r="B88" s="222"/>
      <c r="C88" s="199" t="s">
        <v>854</v>
      </c>
      <c r="D88" s="199"/>
      <c r="E88" s="199"/>
      <c r="F88" s="220" t="s">
        <v>839</v>
      </c>
      <c r="G88" s="221"/>
      <c r="H88" s="199" t="s">
        <v>855</v>
      </c>
      <c r="I88" s="199" t="s">
        <v>836</v>
      </c>
      <c r="J88" s="199">
        <v>20</v>
      </c>
      <c r="K88" s="211"/>
    </row>
    <row r="89" spans="2:11" s="1" customFormat="1" ht="15" customHeight="1">
      <c r="B89" s="222"/>
      <c r="C89" s="199" t="s">
        <v>856</v>
      </c>
      <c r="D89" s="199"/>
      <c r="E89" s="199"/>
      <c r="F89" s="220" t="s">
        <v>839</v>
      </c>
      <c r="G89" s="221"/>
      <c r="H89" s="199" t="s">
        <v>857</v>
      </c>
      <c r="I89" s="199" t="s">
        <v>836</v>
      </c>
      <c r="J89" s="199">
        <v>20</v>
      </c>
      <c r="K89" s="211"/>
    </row>
    <row r="90" spans="2:11" s="1" customFormat="1" ht="15" customHeight="1">
      <c r="B90" s="222"/>
      <c r="C90" s="199" t="s">
        <v>858</v>
      </c>
      <c r="D90" s="199"/>
      <c r="E90" s="199"/>
      <c r="F90" s="220" t="s">
        <v>839</v>
      </c>
      <c r="G90" s="221"/>
      <c r="H90" s="199" t="s">
        <v>859</v>
      </c>
      <c r="I90" s="199" t="s">
        <v>836</v>
      </c>
      <c r="J90" s="199">
        <v>50</v>
      </c>
      <c r="K90" s="211"/>
    </row>
    <row r="91" spans="2:11" s="1" customFormat="1" ht="15" customHeight="1">
      <c r="B91" s="222"/>
      <c r="C91" s="199" t="s">
        <v>860</v>
      </c>
      <c r="D91" s="199"/>
      <c r="E91" s="199"/>
      <c r="F91" s="220" t="s">
        <v>839</v>
      </c>
      <c r="G91" s="221"/>
      <c r="H91" s="199" t="s">
        <v>860</v>
      </c>
      <c r="I91" s="199" t="s">
        <v>836</v>
      </c>
      <c r="J91" s="199">
        <v>50</v>
      </c>
      <c r="K91" s="211"/>
    </row>
    <row r="92" spans="2:11" s="1" customFormat="1" ht="15" customHeight="1">
      <c r="B92" s="222"/>
      <c r="C92" s="199" t="s">
        <v>861</v>
      </c>
      <c r="D92" s="199"/>
      <c r="E92" s="199"/>
      <c r="F92" s="220" t="s">
        <v>839</v>
      </c>
      <c r="G92" s="221"/>
      <c r="H92" s="199" t="s">
        <v>862</v>
      </c>
      <c r="I92" s="199" t="s">
        <v>836</v>
      </c>
      <c r="J92" s="199">
        <v>255</v>
      </c>
      <c r="K92" s="211"/>
    </row>
    <row r="93" spans="2:11" s="1" customFormat="1" ht="15" customHeight="1">
      <c r="B93" s="222"/>
      <c r="C93" s="199" t="s">
        <v>863</v>
      </c>
      <c r="D93" s="199"/>
      <c r="E93" s="199"/>
      <c r="F93" s="220" t="s">
        <v>834</v>
      </c>
      <c r="G93" s="221"/>
      <c r="H93" s="199" t="s">
        <v>864</v>
      </c>
      <c r="I93" s="199" t="s">
        <v>865</v>
      </c>
      <c r="J93" s="199"/>
      <c r="K93" s="211"/>
    </row>
    <row r="94" spans="2:11" s="1" customFormat="1" ht="15" customHeight="1">
      <c r="B94" s="222"/>
      <c r="C94" s="199" t="s">
        <v>866</v>
      </c>
      <c r="D94" s="199"/>
      <c r="E94" s="199"/>
      <c r="F94" s="220" t="s">
        <v>834</v>
      </c>
      <c r="G94" s="221"/>
      <c r="H94" s="199" t="s">
        <v>867</v>
      </c>
      <c r="I94" s="199" t="s">
        <v>868</v>
      </c>
      <c r="J94" s="199"/>
      <c r="K94" s="211"/>
    </row>
    <row r="95" spans="2:11" s="1" customFormat="1" ht="15" customHeight="1">
      <c r="B95" s="222"/>
      <c r="C95" s="199" t="s">
        <v>869</v>
      </c>
      <c r="D95" s="199"/>
      <c r="E95" s="199"/>
      <c r="F95" s="220" t="s">
        <v>834</v>
      </c>
      <c r="G95" s="221"/>
      <c r="H95" s="199" t="s">
        <v>869</v>
      </c>
      <c r="I95" s="199" t="s">
        <v>868</v>
      </c>
      <c r="J95" s="199"/>
      <c r="K95" s="211"/>
    </row>
    <row r="96" spans="2:11" s="1" customFormat="1" ht="15" customHeight="1">
      <c r="B96" s="222"/>
      <c r="C96" s="199" t="s">
        <v>37</v>
      </c>
      <c r="D96" s="199"/>
      <c r="E96" s="199"/>
      <c r="F96" s="220" t="s">
        <v>834</v>
      </c>
      <c r="G96" s="221"/>
      <c r="H96" s="199" t="s">
        <v>870</v>
      </c>
      <c r="I96" s="199" t="s">
        <v>868</v>
      </c>
      <c r="J96" s="199"/>
      <c r="K96" s="211"/>
    </row>
    <row r="97" spans="2:11" s="1" customFormat="1" ht="15" customHeight="1">
      <c r="B97" s="222"/>
      <c r="C97" s="199" t="s">
        <v>47</v>
      </c>
      <c r="D97" s="199"/>
      <c r="E97" s="199"/>
      <c r="F97" s="220" t="s">
        <v>834</v>
      </c>
      <c r="G97" s="221"/>
      <c r="H97" s="199" t="s">
        <v>871</v>
      </c>
      <c r="I97" s="199" t="s">
        <v>868</v>
      </c>
      <c r="J97" s="199"/>
      <c r="K97" s="211"/>
    </row>
    <row r="98" spans="2:11" s="1" customFormat="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s="1" customFormat="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s="1" customFormat="1" ht="18.75" customHeight="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2:11" s="1" customFormat="1" ht="7.5" customHeight="1">
      <c r="B101" s="207"/>
      <c r="C101" s="208"/>
      <c r="D101" s="208"/>
      <c r="E101" s="208"/>
      <c r="F101" s="208"/>
      <c r="G101" s="208"/>
      <c r="H101" s="208"/>
      <c r="I101" s="208"/>
      <c r="J101" s="208"/>
      <c r="K101" s="209"/>
    </row>
    <row r="102" spans="2:11" s="1" customFormat="1" ht="45" customHeight="1">
      <c r="B102" s="210"/>
      <c r="C102" s="317" t="s">
        <v>872</v>
      </c>
      <c r="D102" s="317"/>
      <c r="E102" s="317"/>
      <c r="F102" s="317"/>
      <c r="G102" s="317"/>
      <c r="H102" s="317"/>
      <c r="I102" s="317"/>
      <c r="J102" s="317"/>
      <c r="K102" s="211"/>
    </row>
    <row r="103" spans="2:11" s="1" customFormat="1" ht="17.25" customHeight="1">
      <c r="B103" s="210"/>
      <c r="C103" s="212" t="s">
        <v>828</v>
      </c>
      <c r="D103" s="212"/>
      <c r="E103" s="212"/>
      <c r="F103" s="212" t="s">
        <v>829</v>
      </c>
      <c r="G103" s="213"/>
      <c r="H103" s="212" t="s">
        <v>53</v>
      </c>
      <c r="I103" s="212" t="s">
        <v>56</v>
      </c>
      <c r="J103" s="212" t="s">
        <v>830</v>
      </c>
      <c r="K103" s="211"/>
    </row>
    <row r="104" spans="2:11" s="1" customFormat="1" ht="17.25" customHeight="1">
      <c r="B104" s="210"/>
      <c r="C104" s="214" t="s">
        <v>831</v>
      </c>
      <c r="D104" s="214"/>
      <c r="E104" s="214"/>
      <c r="F104" s="215" t="s">
        <v>832</v>
      </c>
      <c r="G104" s="216"/>
      <c r="H104" s="214"/>
      <c r="I104" s="214"/>
      <c r="J104" s="214" t="s">
        <v>833</v>
      </c>
      <c r="K104" s="211"/>
    </row>
    <row r="105" spans="2:11" s="1" customFormat="1" ht="5.25" customHeight="1">
      <c r="B105" s="210"/>
      <c r="C105" s="212"/>
      <c r="D105" s="212"/>
      <c r="E105" s="212"/>
      <c r="F105" s="212"/>
      <c r="G105" s="230"/>
      <c r="H105" s="212"/>
      <c r="I105" s="212"/>
      <c r="J105" s="212"/>
      <c r="K105" s="211"/>
    </row>
    <row r="106" spans="2:11" s="1" customFormat="1" ht="15" customHeight="1">
      <c r="B106" s="210"/>
      <c r="C106" s="199" t="s">
        <v>52</v>
      </c>
      <c r="D106" s="219"/>
      <c r="E106" s="219"/>
      <c r="F106" s="220" t="s">
        <v>834</v>
      </c>
      <c r="G106" s="199"/>
      <c r="H106" s="199" t="s">
        <v>873</v>
      </c>
      <c r="I106" s="199" t="s">
        <v>836</v>
      </c>
      <c r="J106" s="199">
        <v>20</v>
      </c>
      <c r="K106" s="211"/>
    </row>
    <row r="107" spans="2:11" s="1" customFormat="1" ht="15" customHeight="1">
      <c r="B107" s="210"/>
      <c r="C107" s="199" t="s">
        <v>77</v>
      </c>
      <c r="D107" s="199"/>
      <c r="E107" s="199"/>
      <c r="F107" s="220" t="s">
        <v>834</v>
      </c>
      <c r="G107" s="199"/>
      <c r="H107" s="199" t="s">
        <v>873</v>
      </c>
      <c r="I107" s="199" t="s">
        <v>836</v>
      </c>
      <c r="J107" s="199">
        <v>120</v>
      </c>
      <c r="K107" s="211"/>
    </row>
    <row r="108" spans="2:11" s="1" customFormat="1" ht="15" customHeight="1">
      <c r="B108" s="222"/>
      <c r="C108" s="199" t="s">
        <v>838</v>
      </c>
      <c r="D108" s="199"/>
      <c r="E108" s="199"/>
      <c r="F108" s="220" t="s">
        <v>839</v>
      </c>
      <c r="G108" s="199"/>
      <c r="H108" s="199" t="s">
        <v>873</v>
      </c>
      <c r="I108" s="199" t="s">
        <v>836</v>
      </c>
      <c r="J108" s="199">
        <v>50</v>
      </c>
      <c r="K108" s="211"/>
    </row>
    <row r="109" spans="2:11" s="1" customFormat="1" ht="15" customHeight="1">
      <c r="B109" s="222"/>
      <c r="C109" s="199" t="s">
        <v>841</v>
      </c>
      <c r="D109" s="199"/>
      <c r="E109" s="199"/>
      <c r="F109" s="220" t="s">
        <v>834</v>
      </c>
      <c r="G109" s="199"/>
      <c r="H109" s="199" t="s">
        <v>873</v>
      </c>
      <c r="I109" s="199" t="s">
        <v>843</v>
      </c>
      <c r="J109" s="199"/>
      <c r="K109" s="211"/>
    </row>
    <row r="110" spans="2:11" s="1" customFormat="1" ht="15" customHeight="1">
      <c r="B110" s="222"/>
      <c r="C110" s="199" t="s">
        <v>852</v>
      </c>
      <c r="D110" s="199"/>
      <c r="E110" s="199"/>
      <c r="F110" s="220" t="s">
        <v>839</v>
      </c>
      <c r="G110" s="199"/>
      <c r="H110" s="199" t="s">
        <v>873</v>
      </c>
      <c r="I110" s="199" t="s">
        <v>836</v>
      </c>
      <c r="J110" s="199">
        <v>50</v>
      </c>
      <c r="K110" s="211"/>
    </row>
    <row r="111" spans="2:11" s="1" customFormat="1" ht="15" customHeight="1">
      <c r="B111" s="222"/>
      <c r="C111" s="199" t="s">
        <v>860</v>
      </c>
      <c r="D111" s="199"/>
      <c r="E111" s="199"/>
      <c r="F111" s="220" t="s">
        <v>839</v>
      </c>
      <c r="G111" s="199"/>
      <c r="H111" s="199" t="s">
        <v>873</v>
      </c>
      <c r="I111" s="199" t="s">
        <v>836</v>
      </c>
      <c r="J111" s="199">
        <v>50</v>
      </c>
      <c r="K111" s="211"/>
    </row>
    <row r="112" spans="2:11" s="1" customFormat="1" ht="15" customHeight="1">
      <c r="B112" s="222"/>
      <c r="C112" s="199" t="s">
        <v>858</v>
      </c>
      <c r="D112" s="199"/>
      <c r="E112" s="199"/>
      <c r="F112" s="220" t="s">
        <v>839</v>
      </c>
      <c r="G112" s="199"/>
      <c r="H112" s="199" t="s">
        <v>873</v>
      </c>
      <c r="I112" s="199" t="s">
        <v>836</v>
      </c>
      <c r="J112" s="199">
        <v>50</v>
      </c>
      <c r="K112" s="211"/>
    </row>
    <row r="113" spans="2:11" s="1" customFormat="1" ht="15" customHeight="1">
      <c r="B113" s="222"/>
      <c r="C113" s="199" t="s">
        <v>52</v>
      </c>
      <c r="D113" s="199"/>
      <c r="E113" s="199"/>
      <c r="F113" s="220" t="s">
        <v>834</v>
      </c>
      <c r="G113" s="199"/>
      <c r="H113" s="199" t="s">
        <v>874</v>
      </c>
      <c r="I113" s="199" t="s">
        <v>836</v>
      </c>
      <c r="J113" s="199">
        <v>20</v>
      </c>
      <c r="K113" s="211"/>
    </row>
    <row r="114" spans="2:11" s="1" customFormat="1" ht="15" customHeight="1">
      <c r="B114" s="222"/>
      <c r="C114" s="199" t="s">
        <v>875</v>
      </c>
      <c r="D114" s="199"/>
      <c r="E114" s="199"/>
      <c r="F114" s="220" t="s">
        <v>834</v>
      </c>
      <c r="G114" s="199"/>
      <c r="H114" s="199" t="s">
        <v>876</v>
      </c>
      <c r="I114" s="199" t="s">
        <v>836</v>
      </c>
      <c r="J114" s="199">
        <v>120</v>
      </c>
      <c r="K114" s="211"/>
    </row>
    <row r="115" spans="2:11" s="1" customFormat="1" ht="15" customHeight="1">
      <c r="B115" s="222"/>
      <c r="C115" s="199" t="s">
        <v>37</v>
      </c>
      <c r="D115" s="199"/>
      <c r="E115" s="199"/>
      <c r="F115" s="220" t="s">
        <v>834</v>
      </c>
      <c r="G115" s="199"/>
      <c r="H115" s="199" t="s">
        <v>877</v>
      </c>
      <c r="I115" s="199" t="s">
        <v>868</v>
      </c>
      <c r="J115" s="199"/>
      <c r="K115" s="211"/>
    </row>
    <row r="116" spans="2:11" s="1" customFormat="1" ht="15" customHeight="1">
      <c r="B116" s="222"/>
      <c r="C116" s="199" t="s">
        <v>47</v>
      </c>
      <c r="D116" s="199"/>
      <c r="E116" s="199"/>
      <c r="F116" s="220" t="s">
        <v>834</v>
      </c>
      <c r="G116" s="199"/>
      <c r="H116" s="199" t="s">
        <v>878</v>
      </c>
      <c r="I116" s="199" t="s">
        <v>868</v>
      </c>
      <c r="J116" s="199"/>
      <c r="K116" s="211"/>
    </row>
    <row r="117" spans="2:11" s="1" customFormat="1" ht="15" customHeight="1">
      <c r="B117" s="222"/>
      <c r="C117" s="199" t="s">
        <v>56</v>
      </c>
      <c r="D117" s="199"/>
      <c r="E117" s="199"/>
      <c r="F117" s="220" t="s">
        <v>834</v>
      </c>
      <c r="G117" s="199"/>
      <c r="H117" s="199" t="s">
        <v>879</v>
      </c>
      <c r="I117" s="199" t="s">
        <v>880</v>
      </c>
      <c r="J117" s="199"/>
      <c r="K117" s="211"/>
    </row>
    <row r="118" spans="2:11" s="1" customFormat="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s="1" customFormat="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s="1" customFormat="1" ht="18.75" customHeight="1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2:11" s="1" customFormat="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s="1" customFormat="1" ht="45" customHeight="1">
      <c r="B122" s="238"/>
      <c r="C122" s="318" t="s">
        <v>881</v>
      </c>
      <c r="D122" s="318"/>
      <c r="E122" s="318"/>
      <c r="F122" s="318"/>
      <c r="G122" s="318"/>
      <c r="H122" s="318"/>
      <c r="I122" s="318"/>
      <c r="J122" s="318"/>
      <c r="K122" s="239"/>
    </row>
    <row r="123" spans="2:11" s="1" customFormat="1" ht="17.25" customHeight="1">
      <c r="B123" s="240"/>
      <c r="C123" s="212" t="s">
        <v>828</v>
      </c>
      <c r="D123" s="212"/>
      <c r="E123" s="212"/>
      <c r="F123" s="212" t="s">
        <v>829</v>
      </c>
      <c r="G123" s="213"/>
      <c r="H123" s="212" t="s">
        <v>53</v>
      </c>
      <c r="I123" s="212" t="s">
        <v>56</v>
      </c>
      <c r="J123" s="212" t="s">
        <v>830</v>
      </c>
      <c r="K123" s="241"/>
    </row>
    <row r="124" spans="2:11" s="1" customFormat="1" ht="17.25" customHeight="1">
      <c r="B124" s="240"/>
      <c r="C124" s="214" t="s">
        <v>831</v>
      </c>
      <c r="D124" s="214"/>
      <c r="E124" s="214"/>
      <c r="F124" s="215" t="s">
        <v>832</v>
      </c>
      <c r="G124" s="216"/>
      <c r="H124" s="214"/>
      <c r="I124" s="214"/>
      <c r="J124" s="214" t="s">
        <v>833</v>
      </c>
      <c r="K124" s="241"/>
    </row>
    <row r="125" spans="2:11" s="1" customFormat="1" ht="5.25" customHeight="1">
      <c r="B125" s="242"/>
      <c r="C125" s="217"/>
      <c r="D125" s="217"/>
      <c r="E125" s="217"/>
      <c r="F125" s="217"/>
      <c r="G125" s="243"/>
      <c r="H125" s="217"/>
      <c r="I125" s="217"/>
      <c r="J125" s="217"/>
      <c r="K125" s="244"/>
    </row>
    <row r="126" spans="2:11" s="1" customFormat="1" ht="15" customHeight="1">
      <c r="B126" s="242"/>
      <c r="C126" s="199" t="s">
        <v>77</v>
      </c>
      <c r="D126" s="219"/>
      <c r="E126" s="219"/>
      <c r="F126" s="220" t="s">
        <v>834</v>
      </c>
      <c r="G126" s="199"/>
      <c r="H126" s="199" t="s">
        <v>873</v>
      </c>
      <c r="I126" s="199" t="s">
        <v>836</v>
      </c>
      <c r="J126" s="199">
        <v>120</v>
      </c>
      <c r="K126" s="245"/>
    </row>
    <row r="127" spans="2:11" s="1" customFormat="1" ht="15" customHeight="1">
      <c r="B127" s="242"/>
      <c r="C127" s="199" t="s">
        <v>882</v>
      </c>
      <c r="D127" s="199"/>
      <c r="E127" s="199"/>
      <c r="F127" s="220" t="s">
        <v>834</v>
      </c>
      <c r="G127" s="199"/>
      <c r="H127" s="199" t="s">
        <v>883</v>
      </c>
      <c r="I127" s="199" t="s">
        <v>836</v>
      </c>
      <c r="J127" s="199" t="s">
        <v>884</v>
      </c>
      <c r="K127" s="245"/>
    </row>
    <row r="128" spans="2:11" s="1" customFormat="1" ht="15" customHeight="1">
      <c r="B128" s="242"/>
      <c r="C128" s="199" t="s">
        <v>782</v>
      </c>
      <c r="D128" s="199"/>
      <c r="E128" s="199"/>
      <c r="F128" s="220" t="s">
        <v>834</v>
      </c>
      <c r="G128" s="199"/>
      <c r="H128" s="199" t="s">
        <v>885</v>
      </c>
      <c r="I128" s="199" t="s">
        <v>836</v>
      </c>
      <c r="J128" s="199" t="s">
        <v>884</v>
      </c>
      <c r="K128" s="245"/>
    </row>
    <row r="129" spans="2:11" s="1" customFormat="1" ht="15" customHeight="1">
      <c r="B129" s="242"/>
      <c r="C129" s="199" t="s">
        <v>844</v>
      </c>
      <c r="D129" s="199"/>
      <c r="E129" s="199"/>
      <c r="F129" s="220" t="s">
        <v>839</v>
      </c>
      <c r="G129" s="199"/>
      <c r="H129" s="199" t="s">
        <v>845</v>
      </c>
      <c r="I129" s="199" t="s">
        <v>836</v>
      </c>
      <c r="J129" s="199">
        <v>15</v>
      </c>
      <c r="K129" s="245"/>
    </row>
    <row r="130" spans="2:11" s="1" customFormat="1" ht="15" customHeight="1">
      <c r="B130" s="242"/>
      <c r="C130" s="223" t="s">
        <v>846</v>
      </c>
      <c r="D130" s="223"/>
      <c r="E130" s="223"/>
      <c r="F130" s="224" t="s">
        <v>839</v>
      </c>
      <c r="G130" s="223"/>
      <c r="H130" s="223" t="s">
        <v>847</v>
      </c>
      <c r="I130" s="223" t="s">
        <v>836</v>
      </c>
      <c r="J130" s="223">
        <v>15</v>
      </c>
      <c r="K130" s="245"/>
    </row>
    <row r="131" spans="2:11" s="1" customFormat="1" ht="15" customHeight="1">
      <c r="B131" s="242"/>
      <c r="C131" s="223" t="s">
        <v>848</v>
      </c>
      <c r="D131" s="223"/>
      <c r="E131" s="223"/>
      <c r="F131" s="224" t="s">
        <v>839</v>
      </c>
      <c r="G131" s="223"/>
      <c r="H131" s="223" t="s">
        <v>849</v>
      </c>
      <c r="I131" s="223" t="s">
        <v>836</v>
      </c>
      <c r="J131" s="223">
        <v>20</v>
      </c>
      <c r="K131" s="245"/>
    </row>
    <row r="132" spans="2:11" s="1" customFormat="1" ht="15" customHeight="1">
      <c r="B132" s="242"/>
      <c r="C132" s="223" t="s">
        <v>850</v>
      </c>
      <c r="D132" s="223"/>
      <c r="E132" s="223"/>
      <c r="F132" s="224" t="s">
        <v>839</v>
      </c>
      <c r="G132" s="223"/>
      <c r="H132" s="223" t="s">
        <v>851</v>
      </c>
      <c r="I132" s="223" t="s">
        <v>836</v>
      </c>
      <c r="J132" s="223">
        <v>20</v>
      </c>
      <c r="K132" s="245"/>
    </row>
    <row r="133" spans="2:11" s="1" customFormat="1" ht="15" customHeight="1">
      <c r="B133" s="242"/>
      <c r="C133" s="199" t="s">
        <v>838</v>
      </c>
      <c r="D133" s="199"/>
      <c r="E133" s="199"/>
      <c r="F133" s="220" t="s">
        <v>839</v>
      </c>
      <c r="G133" s="199"/>
      <c r="H133" s="199" t="s">
        <v>873</v>
      </c>
      <c r="I133" s="199" t="s">
        <v>836</v>
      </c>
      <c r="J133" s="199">
        <v>50</v>
      </c>
      <c r="K133" s="245"/>
    </row>
    <row r="134" spans="2:11" s="1" customFormat="1" ht="15" customHeight="1">
      <c r="B134" s="242"/>
      <c r="C134" s="199" t="s">
        <v>852</v>
      </c>
      <c r="D134" s="199"/>
      <c r="E134" s="199"/>
      <c r="F134" s="220" t="s">
        <v>839</v>
      </c>
      <c r="G134" s="199"/>
      <c r="H134" s="199" t="s">
        <v>873</v>
      </c>
      <c r="I134" s="199" t="s">
        <v>836</v>
      </c>
      <c r="J134" s="199">
        <v>50</v>
      </c>
      <c r="K134" s="245"/>
    </row>
    <row r="135" spans="2:11" s="1" customFormat="1" ht="15" customHeight="1">
      <c r="B135" s="242"/>
      <c r="C135" s="199" t="s">
        <v>858</v>
      </c>
      <c r="D135" s="199"/>
      <c r="E135" s="199"/>
      <c r="F135" s="220" t="s">
        <v>839</v>
      </c>
      <c r="G135" s="199"/>
      <c r="H135" s="199" t="s">
        <v>873</v>
      </c>
      <c r="I135" s="199" t="s">
        <v>836</v>
      </c>
      <c r="J135" s="199">
        <v>50</v>
      </c>
      <c r="K135" s="245"/>
    </row>
    <row r="136" spans="2:11" s="1" customFormat="1" ht="15" customHeight="1">
      <c r="B136" s="242"/>
      <c r="C136" s="199" t="s">
        <v>860</v>
      </c>
      <c r="D136" s="199"/>
      <c r="E136" s="199"/>
      <c r="F136" s="220" t="s">
        <v>839</v>
      </c>
      <c r="G136" s="199"/>
      <c r="H136" s="199" t="s">
        <v>873</v>
      </c>
      <c r="I136" s="199" t="s">
        <v>836</v>
      </c>
      <c r="J136" s="199">
        <v>50</v>
      </c>
      <c r="K136" s="245"/>
    </row>
    <row r="137" spans="2:11" s="1" customFormat="1" ht="15" customHeight="1">
      <c r="B137" s="242"/>
      <c r="C137" s="199" t="s">
        <v>861</v>
      </c>
      <c r="D137" s="199"/>
      <c r="E137" s="199"/>
      <c r="F137" s="220" t="s">
        <v>839</v>
      </c>
      <c r="G137" s="199"/>
      <c r="H137" s="199" t="s">
        <v>886</v>
      </c>
      <c r="I137" s="199" t="s">
        <v>836</v>
      </c>
      <c r="J137" s="199">
        <v>255</v>
      </c>
      <c r="K137" s="245"/>
    </row>
    <row r="138" spans="2:11" s="1" customFormat="1" ht="15" customHeight="1">
      <c r="B138" s="242"/>
      <c r="C138" s="199" t="s">
        <v>863</v>
      </c>
      <c r="D138" s="199"/>
      <c r="E138" s="199"/>
      <c r="F138" s="220" t="s">
        <v>834</v>
      </c>
      <c r="G138" s="199"/>
      <c r="H138" s="199" t="s">
        <v>887</v>
      </c>
      <c r="I138" s="199" t="s">
        <v>865</v>
      </c>
      <c r="J138" s="199"/>
      <c r="K138" s="245"/>
    </row>
    <row r="139" spans="2:11" s="1" customFormat="1" ht="15" customHeight="1">
      <c r="B139" s="242"/>
      <c r="C139" s="199" t="s">
        <v>866</v>
      </c>
      <c r="D139" s="199"/>
      <c r="E139" s="199"/>
      <c r="F139" s="220" t="s">
        <v>834</v>
      </c>
      <c r="G139" s="199"/>
      <c r="H139" s="199" t="s">
        <v>888</v>
      </c>
      <c r="I139" s="199" t="s">
        <v>868</v>
      </c>
      <c r="J139" s="199"/>
      <c r="K139" s="245"/>
    </row>
    <row r="140" spans="2:11" s="1" customFormat="1" ht="15" customHeight="1">
      <c r="B140" s="242"/>
      <c r="C140" s="199" t="s">
        <v>869</v>
      </c>
      <c r="D140" s="199"/>
      <c r="E140" s="199"/>
      <c r="F140" s="220" t="s">
        <v>834</v>
      </c>
      <c r="G140" s="199"/>
      <c r="H140" s="199" t="s">
        <v>869</v>
      </c>
      <c r="I140" s="199" t="s">
        <v>868</v>
      </c>
      <c r="J140" s="199"/>
      <c r="K140" s="245"/>
    </row>
    <row r="141" spans="2:11" s="1" customFormat="1" ht="15" customHeight="1">
      <c r="B141" s="242"/>
      <c r="C141" s="199" t="s">
        <v>37</v>
      </c>
      <c r="D141" s="199"/>
      <c r="E141" s="199"/>
      <c r="F141" s="220" t="s">
        <v>834</v>
      </c>
      <c r="G141" s="199"/>
      <c r="H141" s="199" t="s">
        <v>889</v>
      </c>
      <c r="I141" s="199" t="s">
        <v>868</v>
      </c>
      <c r="J141" s="199"/>
      <c r="K141" s="245"/>
    </row>
    <row r="142" spans="2:11" s="1" customFormat="1" ht="15" customHeight="1">
      <c r="B142" s="242"/>
      <c r="C142" s="199" t="s">
        <v>890</v>
      </c>
      <c r="D142" s="199"/>
      <c r="E142" s="199"/>
      <c r="F142" s="220" t="s">
        <v>834</v>
      </c>
      <c r="G142" s="199"/>
      <c r="H142" s="199" t="s">
        <v>891</v>
      </c>
      <c r="I142" s="199" t="s">
        <v>868</v>
      </c>
      <c r="J142" s="199"/>
      <c r="K142" s="245"/>
    </row>
    <row r="143" spans="2:11" s="1" customFormat="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s="1" customFormat="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s="1" customFormat="1" ht="18.75" customHeight="1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</row>
    <row r="146" spans="2:11" s="1" customFormat="1" ht="7.5" customHeight="1">
      <c r="B146" s="207"/>
      <c r="C146" s="208"/>
      <c r="D146" s="208"/>
      <c r="E146" s="208"/>
      <c r="F146" s="208"/>
      <c r="G146" s="208"/>
      <c r="H146" s="208"/>
      <c r="I146" s="208"/>
      <c r="J146" s="208"/>
      <c r="K146" s="209"/>
    </row>
    <row r="147" spans="2:11" s="1" customFormat="1" ht="45" customHeight="1">
      <c r="B147" s="210"/>
      <c r="C147" s="317" t="s">
        <v>892</v>
      </c>
      <c r="D147" s="317"/>
      <c r="E147" s="317"/>
      <c r="F147" s="317"/>
      <c r="G147" s="317"/>
      <c r="H147" s="317"/>
      <c r="I147" s="317"/>
      <c r="J147" s="317"/>
      <c r="K147" s="211"/>
    </row>
    <row r="148" spans="2:11" s="1" customFormat="1" ht="17.25" customHeight="1">
      <c r="B148" s="210"/>
      <c r="C148" s="212" t="s">
        <v>828</v>
      </c>
      <c r="D148" s="212"/>
      <c r="E148" s="212"/>
      <c r="F148" s="212" t="s">
        <v>829</v>
      </c>
      <c r="G148" s="213"/>
      <c r="H148" s="212" t="s">
        <v>53</v>
      </c>
      <c r="I148" s="212" t="s">
        <v>56</v>
      </c>
      <c r="J148" s="212" t="s">
        <v>830</v>
      </c>
      <c r="K148" s="211"/>
    </row>
    <row r="149" spans="2:11" s="1" customFormat="1" ht="17.25" customHeight="1">
      <c r="B149" s="210"/>
      <c r="C149" s="214" t="s">
        <v>831</v>
      </c>
      <c r="D149" s="214"/>
      <c r="E149" s="214"/>
      <c r="F149" s="215" t="s">
        <v>832</v>
      </c>
      <c r="G149" s="216"/>
      <c r="H149" s="214"/>
      <c r="I149" s="214"/>
      <c r="J149" s="214" t="s">
        <v>833</v>
      </c>
      <c r="K149" s="211"/>
    </row>
    <row r="150" spans="2:11" s="1" customFormat="1" ht="5.25" customHeight="1">
      <c r="B150" s="222"/>
      <c r="C150" s="217"/>
      <c r="D150" s="217"/>
      <c r="E150" s="217"/>
      <c r="F150" s="217"/>
      <c r="G150" s="218"/>
      <c r="H150" s="217"/>
      <c r="I150" s="217"/>
      <c r="J150" s="217"/>
      <c r="K150" s="245"/>
    </row>
    <row r="151" spans="2:11" s="1" customFormat="1" ht="15" customHeight="1">
      <c r="B151" s="222"/>
      <c r="C151" s="249" t="s">
        <v>77</v>
      </c>
      <c r="D151" s="199"/>
      <c r="E151" s="199"/>
      <c r="F151" s="250" t="s">
        <v>834</v>
      </c>
      <c r="G151" s="199"/>
      <c r="H151" s="249" t="s">
        <v>873</v>
      </c>
      <c r="I151" s="249" t="s">
        <v>836</v>
      </c>
      <c r="J151" s="249">
        <v>120</v>
      </c>
      <c r="K151" s="245"/>
    </row>
    <row r="152" spans="2:11" s="1" customFormat="1" ht="15" customHeight="1">
      <c r="B152" s="222"/>
      <c r="C152" s="249" t="s">
        <v>882</v>
      </c>
      <c r="D152" s="199"/>
      <c r="E152" s="199"/>
      <c r="F152" s="250" t="s">
        <v>834</v>
      </c>
      <c r="G152" s="199"/>
      <c r="H152" s="249" t="s">
        <v>893</v>
      </c>
      <c r="I152" s="249" t="s">
        <v>836</v>
      </c>
      <c r="J152" s="249" t="s">
        <v>884</v>
      </c>
      <c r="K152" s="245"/>
    </row>
    <row r="153" spans="2:11" s="1" customFormat="1" ht="15" customHeight="1">
      <c r="B153" s="222"/>
      <c r="C153" s="249" t="s">
        <v>782</v>
      </c>
      <c r="D153" s="199"/>
      <c r="E153" s="199"/>
      <c r="F153" s="250" t="s">
        <v>834</v>
      </c>
      <c r="G153" s="199"/>
      <c r="H153" s="249" t="s">
        <v>894</v>
      </c>
      <c r="I153" s="249" t="s">
        <v>836</v>
      </c>
      <c r="J153" s="249" t="s">
        <v>884</v>
      </c>
      <c r="K153" s="245"/>
    </row>
    <row r="154" spans="2:11" s="1" customFormat="1" ht="15" customHeight="1">
      <c r="B154" s="222"/>
      <c r="C154" s="249" t="s">
        <v>838</v>
      </c>
      <c r="D154" s="199"/>
      <c r="E154" s="199"/>
      <c r="F154" s="250" t="s">
        <v>839</v>
      </c>
      <c r="G154" s="199"/>
      <c r="H154" s="249" t="s">
        <v>873</v>
      </c>
      <c r="I154" s="249" t="s">
        <v>836</v>
      </c>
      <c r="J154" s="249">
        <v>50</v>
      </c>
      <c r="K154" s="245"/>
    </row>
    <row r="155" spans="2:11" s="1" customFormat="1" ht="15" customHeight="1">
      <c r="B155" s="222"/>
      <c r="C155" s="249" t="s">
        <v>841</v>
      </c>
      <c r="D155" s="199"/>
      <c r="E155" s="199"/>
      <c r="F155" s="250" t="s">
        <v>834</v>
      </c>
      <c r="G155" s="199"/>
      <c r="H155" s="249" t="s">
        <v>873</v>
      </c>
      <c r="I155" s="249" t="s">
        <v>843</v>
      </c>
      <c r="J155" s="249"/>
      <c r="K155" s="245"/>
    </row>
    <row r="156" spans="2:11" s="1" customFormat="1" ht="15" customHeight="1">
      <c r="B156" s="222"/>
      <c r="C156" s="249" t="s">
        <v>852</v>
      </c>
      <c r="D156" s="199"/>
      <c r="E156" s="199"/>
      <c r="F156" s="250" t="s">
        <v>839</v>
      </c>
      <c r="G156" s="199"/>
      <c r="H156" s="249" t="s">
        <v>873</v>
      </c>
      <c r="I156" s="249" t="s">
        <v>836</v>
      </c>
      <c r="J156" s="249">
        <v>50</v>
      </c>
      <c r="K156" s="245"/>
    </row>
    <row r="157" spans="2:11" s="1" customFormat="1" ht="15" customHeight="1">
      <c r="B157" s="222"/>
      <c r="C157" s="249" t="s">
        <v>860</v>
      </c>
      <c r="D157" s="199"/>
      <c r="E157" s="199"/>
      <c r="F157" s="250" t="s">
        <v>839</v>
      </c>
      <c r="G157" s="199"/>
      <c r="H157" s="249" t="s">
        <v>873</v>
      </c>
      <c r="I157" s="249" t="s">
        <v>836</v>
      </c>
      <c r="J157" s="249">
        <v>50</v>
      </c>
      <c r="K157" s="245"/>
    </row>
    <row r="158" spans="2:11" s="1" customFormat="1" ht="15" customHeight="1">
      <c r="B158" s="222"/>
      <c r="C158" s="249" t="s">
        <v>858</v>
      </c>
      <c r="D158" s="199"/>
      <c r="E158" s="199"/>
      <c r="F158" s="250" t="s">
        <v>839</v>
      </c>
      <c r="G158" s="199"/>
      <c r="H158" s="249" t="s">
        <v>873</v>
      </c>
      <c r="I158" s="249" t="s">
        <v>836</v>
      </c>
      <c r="J158" s="249">
        <v>50</v>
      </c>
      <c r="K158" s="245"/>
    </row>
    <row r="159" spans="2:11" s="1" customFormat="1" ht="15" customHeight="1">
      <c r="B159" s="222"/>
      <c r="C159" s="249" t="s">
        <v>92</v>
      </c>
      <c r="D159" s="199"/>
      <c r="E159" s="199"/>
      <c r="F159" s="250" t="s">
        <v>834</v>
      </c>
      <c r="G159" s="199"/>
      <c r="H159" s="249" t="s">
        <v>895</v>
      </c>
      <c r="I159" s="249" t="s">
        <v>836</v>
      </c>
      <c r="J159" s="249" t="s">
        <v>896</v>
      </c>
      <c r="K159" s="245"/>
    </row>
    <row r="160" spans="2:11" s="1" customFormat="1" ht="15" customHeight="1">
      <c r="B160" s="222"/>
      <c r="C160" s="249" t="s">
        <v>897</v>
      </c>
      <c r="D160" s="199"/>
      <c r="E160" s="199"/>
      <c r="F160" s="250" t="s">
        <v>834</v>
      </c>
      <c r="G160" s="199"/>
      <c r="H160" s="249" t="s">
        <v>898</v>
      </c>
      <c r="I160" s="249" t="s">
        <v>868</v>
      </c>
      <c r="J160" s="249"/>
      <c r="K160" s="245"/>
    </row>
    <row r="161" spans="2:11" s="1" customFormat="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s="1" customFormat="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s="1" customFormat="1" ht="18.75" customHeight="1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</row>
    <row r="164" spans="2:11" s="1" customFormat="1" ht="7.5" customHeight="1">
      <c r="B164" s="188"/>
      <c r="C164" s="189"/>
      <c r="D164" s="189"/>
      <c r="E164" s="189"/>
      <c r="F164" s="189"/>
      <c r="G164" s="189"/>
      <c r="H164" s="189"/>
      <c r="I164" s="189"/>
      <c r="J164" s="189"/>
      <c r="K164" s="190"/>
    </row>
    <row r="165" spans="2:11" s="1" customFormat="1" ht="45" customHeight="1">
      <c r="B165" s="191"/>
      <c r="C165" s="318" t="s">
        <v>899</v>
      </c>
      <c r="D165" s="318"/>
      <c r="E165" s="318"/>
      <c r="F165" s="318"/>
      <c r="G165" s="318"/>
      <c r="H165" s="318"/>
      <c r="I165" s="318"/>
      <c r="J165" s="318"/>
      <c r="K165" s="192"/>
    </row>
    <row r="166" spans="2:11" s="1" customFormat="1" ht="17.25" customHeight="1">
      <c r="B166" s="191"/>
      <c r="C166" s="212" t="s">
        <v>828</v>
      </c>
      <c r="D166" s="212"/>
      <c r="E166" s="212"/>
      <c r="F166" s="212" t="s">
        <v>829</v>
      </c>
      <c r="G166" s="254"/>
      <c r="H166" s="255" t="s">
        <v>53</v>
      </c>
      <c r="I166" s="255" t="s">
        <v>56</v>
      </c>
      <c r="J166" s="212" t="s">
        <v>830</v>
      </c>
      <c r="K166" s="192"/>
    </row>
    <row r="167" spans="2:11" s="1" customFormat="1" ht="17.25" customHeight="1">
      <c r="B167" s="193"/>
      <c r="C167" s="214" t="s">
        <v>831</v>
      </c>
      <c r="D167" s="214"/>
      <c r="E167" s="214"/>
      <c r="F167" s="215" t="s">
        <v>832</v>
      </c>
      <c r="G167" s="256"/>
      <c r="H167" s="257"/>
      <c r="I167" s="257"/>
      <c r="J167" s="214" t="s">
        <v>833</v>
      </c>
      <c r="K167" s="194"/>
    </row>
    <row r="168" spans="2:11" s="1" customFormat="1" ht="5.25" customHeight="1">
      <c r="B168" s="222"/>
      <c r="C168" s="217"/>
      <c r="D168" s="217"/>
      <c r="E168" s="217"/>
      <c r="F168" s="217"/>
      <c r="G168" s="218"/>
      <c r="H168" s="217"/>
      <c r="I168" s="217"/>
      <c r="J168" s="217"/>
      <c r="K168" s="245"/>
    </row>
    <row r="169" spans="2:11" s="1" customFormat="1" ht="15" customHeight="1">
      <c r="B169" s="222"/>
      <c r="C169" s="199" t="s">
        <v>77</v>
      </c>
      <c r="D169" s="199"/>
      <c r="E169" s="199"/>
      <c r="F169" s="220" t="s">
        <v>834</v>
      </c>
      <c r="G169" s="199"/>
      <c r="H169" s="199" t="s">
        <v>873</v>
      </c>
      <c r="I169" s="199" t="s">
        <v>836</v>
      </c>
      <c r="J169" s="199">
        <v>120</v>
      </c>
      <c r="K169" s="245"/>
    </row>
    <row r="170" spans="2:11" s="1" customFormat="1" ht="15" customHeight="1">
      <c r="B170" s="222"/>
      <c r="C170" s="199" t="s">
        <v>882</v>
      </c>
      <c r="D170" s="199"/>
      <c r="E170" s="199"/>
      <c r="F170" s="220" t="s">
        <v>834</v>
      </c>
      <c r="G170" s="199"/>
      <c r="H170" s="199" t="s">
        <v>883</v>
      </c>
      <c r="I170" s="199" t="s">
        <v>836</v>
      </c>
      <c r="J170" s="199" t="s">
        <v>884</v>
      </c>
      <c r="K170" s="245"/>
    </row>
    <row r="171" spans="2:11" s="1" customFormat="1" ht="15" customHeight="1">
      <c r="B171" s="222"/>
      <c r="C171" s="199" t="s">
        <v>782</v>
      </c>
      <c r="D171" s="199"/>
      <c r="E171" s="199"/>
      <c r="F171" s="220" t="s">
        <v>834</v>
      </c>
      <c r="G171" s="199"/>
      <c r="H171" s="199" t="s">
        <v>900</v>
      </c>
      <c r="I171" s="199" t="s">
        <v>836</v>
      </c>
      <c r="J171" s="199" t="s">
        <v>884</v>
      </c>
      <c r="K171" s="245"/>
    </row>
    <row r="172" spans="2:11" s="1" customFormat="1" ht="15" customHeight="1">
      <c r="B172" s="222"/>
      <c r="C172" s="199" t="s">
        <v>838</v>
      </c>
      <c r="D172" s="199"/>
      <c r="E172" s="199"/>
      <c r="F172" s="220" t="s">
        <v>839</v>
      </c>
      <c r="G172" s="199"/>
      <c r="H172" s="199" t="s">
        <v>900</v>
      </c>
      <c r="I172" s="199" t="s">
        <v>836</v>
      </c>
      <c r="J172" s="199">
        <v>50</v>
      </c>
      <c r="K172" s="245"/>
    </row>
    <row r="173" spans="2:11" s="1" customFormat="1" ht="15" customHeight="1">
      <c r="B173" s="222"/>
      <c r="C173" s="199" t="s">
        <v>841</v>
      </c>
      <c r="D173" s="199"/>
      <c r="E173" s="199"/>
      <c r="F173" s="220" t="s">
        <v>834</v>
      </c>
      <c r="G173" s="199"/>
      <c r="H173" s="199" t="s">
        <v>900</v>
      </c>
      <c r="I173" s="199" t="s">
        <v>843</v>
      </c>
      <c r="J173" s="199"/>
      <c r="K173" s="245"/>
    </row>
    <row r="174" spans="2:11" s="1" customFormat="1" ht="15" customHeight="1">
      <c r="B174" s="222"/>
      <c r="C174" s="199" t="s">
        <v>852</v>
      </c>
      <c r="D174" s="199"/>
      <c r="E174" s="199"/>
      <c r="F174" s="220" t="s">
        <v>839</v>
      </c>
      <c r="G174" s="199"/>
      <c r="H174" s="199" t="s">
        <v>900</v>
      </c>
      <c r="I174" s="199" t="s">
        <v>836</v>
      </c>
      <c r="J174" s="199">
        <v>50</v>
      </c>
      <c r="K174" s="245"/>
    </row>
    <row r="175" spans="2:11" s="1" customFormat="1" ht="15" customHeight="1">
      <c r="B175" s="222"/>
      <c r="C175" s="199" t="s">
        <v>860</v>
      </c>
      <c r="D175" s="199"/>
      <c r="E175" s="199"/>
      <c r="F175" s="220" t="s">
        <v>839</v>
      </c>
      <c r="G175" s="199"/>
      <c r="H175" s="199" t="s">
        <v>900</v>
      </c>
      <c r="I175" s="199" t="s">
        <v>836</v>
      </c>
      <c r="J175" s="199">
        <v>50</v>
      </c>
      <c r="K175" s="245"/>
    </row>
    <row r="176" spans="2:11" s="1" customFormat="1" ht="15" customHeight="1">
      <c r="B176" s="222"/>
      <c r="C176" s="199" t="s">
        <v>858</v>
      </c>
      <c r="D176" s="199"/>
      <c r="E176" s="199"/>
      <c r="F176" s="220" t="s">
        <v>839</v>
      </c>
      <c r="G176" s="199"/>
      <c r="H176" s="199" t="s">
        <v>900</v>
      </c>
      <c r="I176" s="199" t="s">
        <v>836</v>
      </c>
      <c r="J176" s="199">
        <v>50</v>
      </c>
      <c r="K176" s="245"/>
    </row>
    <row r="177" spans="2:11" s="1" customFormat="1" ht="15" customHeight="1">
      <c r="B177" s="222"/>
      <c r="C177" s="199" t="s">
        <v>112</v>
      </c>
      <c r="D177" s="199"/>
      <c r="E177" s="199"/>
      <c r="F177" s="220" t="s">
        <v>834</v>
      </c>
      <c r="G177" s="199"/>
      <c r="H177" s="199" t="s">
        <v>901</v>
      </c>
      <c r="I177" s="199" t="s">
        <v>902</v>
      </c>
      <c r="J177" s="199"/>
      <c r="K177" s="245"/>
    </row>
    <row r="178" spans="2:11" s="1" customFormat="1" ht="15" customHeight="1">
      <c r="B178" s="222"/>
      <c r="C178" s="199" t="s">
        <v>56</v>
      </c>
      <c r="D178" s="199"/>
      <c r="E178" s="199"/>
      <c r="F178" s="220" t="s">
        <v>834</v>
      </c>
      <c r="G178" s="199"/>
      <c r="H178" s="199" t="s">
        <v>903</v>
      </c>
      <c r="I178" s="199" t="s">
        <v>904</v>
      </c>
      <c r="J178" s="199">
        <v>1</v>
      </c>
      <c r="K178" s="245"/>
    </row>
    <row r="179" spans="2:11" s="1" customFormat="1" ht="15" customHeight="1">
      <c r="B179" s="222"/>
      <c r="C179" s="199" t="s">
        <v>52</v>
      </c>
      <c r="D179" s="199"/>
      <c r="E179" s="199"/>
      <c r="F179" s="220" t="s">
        <v>834</v>
      </c>
      <c r="G179" s="199"/>
      <c r="H179" s="199" t="s">
        <v>905</v>
      </c>
      <c r="I179" s="199" t="s">
        <v>836</v>
      </c>
      <c r="J179" s="199">
        <v>20</v>
      </c>
      <c r="K179" s="245"/>
    </row>
    <row r="180" spans="2:11" s="1" customFormat="1" ht="15" customHeight="1">
      <c r="B180" s="222"/>
      <c r="C180" s="199" t="s">
        <v>53</v>
      </c>
      <c r="D180" s="199"/>
      <c r="E180" s="199"/>
      <c r="F180" s="220" t="s">
        <v>834</v>
      </c>
      <c r="G180" s="199"/>
      <c r="H180" s="199" t="s">
        <v>906</v>
      </c>
      <c r="I180" s="199" t="s">
        <v>836</v>
      </c>
      <c r="J180" s="199">
        <v>255</v>
      </c>
      <c r="K180" s="245"/>
    </row>
    <row r="181" spans="2:11" s="1" customFormat="1" ht="15" customHeight="1">
      <c r="B181" s="222"/>
      <c r="C181" s="199" t="s">
        <v>113</v>
      </c>
      <c r="D181" s="199"/>
      <c r="E181" s="199"/>
      <c r="F181" s="220" t="s">
        <v>834</v>
      </c>
      <c r="G181" s="199"/>
      <c r="H181" s="199" t="s">
        <v>798</v>
      </c>
      <c r="I181" s="199" t="s">
        <v>836</v>
      </c>
      <c r="J181" s="199">
        <v>10</v>
      </c>
      <c r="K181" s="245"/>
    </row>
    <row r="182" spans="2:11" s="1" customFormat="1" ht="15" customHeight="1">
      <c r="B182" s="222"/>
      <c r="C182" s="199" t="s">
        <v>114</v>
      </c>
      <c r="D182" s="199"/>
      <c r="E182" s="199"/>
      <c r="F182" s="220" t="s">
        <v>834</v>
      </c>
      <c r="G182" s="199"/>
      <c r="H182" s="199" t="s">
        <v>907</v>
      </c>
      <c r="I182" s="199" t="s">
        <v>868</v>
      </c>
      <c r="J182" s="199"/>
      <c r="K182" s="245"/>
    </row>
    <row r="183" spans="2:11" s="1" customFormat="1" ht="15" customHeight="1">
      <c r="B183" s="222"/>
      <c r="C183" s="199" t="s">
        <v>908</v>
      </c>
      <c r="D183" s="199"/>
      <c r="E183" s="199"/>
      <c r="F183" s="220" t="s">
        <v>834</v>
      </c>
      <c r="G183" s="199"/>
      <c r="H183" s="199" t="s">
        <v>909</v>
      </c>
      <c r="I183" s="199" t="s">
        <v>868</v>
      </c>
      <c r="J183" s="199"/>
      <c r="K183" s="245"/>
    </row>
    <row r="184" spans="2:11" s="1" customFormat="1" ht="15" customHeight="1">
      <c r="B184" s="222"/>
      <c r="C184" s="199" t="s">
        <v>897</v>
      </c>
      <c r="D184" s="199"/>
      <c r="E184" s="199"/>
      <c r="F184" s="220" t="s">
        <v>834</v>
      </c>
      <c r="G184" s="199"/>
      <c r="H184" s="199" t="s">
        <v>910</v>
      </c>
      <c r="I184" s="199" t="s">
        <v>868</v>
      </c>
      <c r="J184" s="199"/>
      <c r="K184" s="245"/>
    </row>
    <row r="185" spans="2:11" s="1" customFormat="1" ht="15" customHeight="1">
      <c r="B185" s="222"/>
      <c r="C185" s="199" t="s">
        <v>116</v>
      </c>
      <c r="D185" s="199"/>
      <c r="E185" s="199"/>
      <c r="F185" s="220" t="s">
        <v>839</v>
      </c>
      <c r="G185" s="199"/>
      <c r="H185" s="199" t="s">
        <v>911</v>
      </c>
      <c r="I185" s="199" t="s">
        <v>836</v>
      </c>
      <c r="J185" s="199">
        <v>50</v>
      </c>
      <c r="K185" s="245"/>
    </row>
    <row r="186" spans="2:11" s="1" customFormat="1" ht="15" customHeight="1">
      <c r="B186" s="222"/>
      <c r="C186" s="199" t="s">
        <v>912</v>
      </c>
      <c r="D186" s="199"/>
      <c r="E186" s="199"/>
      <c r="F186" s="220" t="s">
        <v>839</v>
      </c>
      <c r="G186" s="199"/>
      <c r="H186" s="199" t="s">
        <v>913</v>
      </c>
      <c r="I186" s="199" t="s">
        <v>914</v>
      </c>
      <c r="J186" s="199"/>
      <c r="K186" s="245"/>
    </row>
    <row r="187" spans="2:11" s="1" customFormat="1" ht="15" customHeight="1">
      <c r="B187" s="222"/>
      <c r="C187" s="199" t="s">
        <v>915</v>
      </c>
      <c r="D187" s="199"/>
      <c r="E187" s="199"/>
      <c r="F187" s="220" t="s">
        <v>839</v>
      </c>
      <c r="G187" s="199"/>
      <c r="H187" s="199" t="s">
        <v>916</v>
      </c>
      <c r="I187" s="199" t="s">
        <v>914</v>
      </c>
      <c r="J187" s="199"/>
      <c r="K187" s="245"/>
    </row>
    <row r="188" spans="2:11" s="1" customFormat="1" ht="15" customHeight="1">
      <c r="B188" s="222"/>
      <c r="C188" s="199" t="s">
        <v>917</v>
      </c>
      <c r="D188" s="199"/>
      <c r="E188" s="199"/>
      <c r="F188" s="220" t="s">
        <v>839</v>
      </c>
      <c r="G188" s="199"/>
      <c r="H188" s="199" t="s">
        <v>918</v>
      </c>
      <c r="I188" s="199" t="s">
        <v>914</v>
      </c>
      <c r="J188" s="199"/>
      <c r="K188" s="245"/>
    </row>
    <row r="189" spans="2:11" s="1" customFormat="1" ht="15" customHeight="1">
      <c r="B189" s="222"/>
      <c r="C189" s="258" t="s">
        <v>919</v>
      </c>
      <c r="D189" s="199"/>
      <c r="E189" s="199"/>
      <c r="F189" s="220" t="s">
        <v>839</v>
      </c>
      <c r="G189" s="199"/>
      <c r="H189" s="199" t="s">
        <v>920</v>
      </c>
      <c r="I189" s="199" t="s">
        <v>921</v>
      </c>
      <c r="J189" s="259" t="s">
        <v>922</v>
      </c>
      <c r="K189" s="245"/>
    </row>
    <row r="190" spans="2:11" s="1" customFormat="1" ht="15" customHeight="1">
      <c r="B190" s="222"/>
      <c r="C190" s="258" t="s">
        <v>41</v>
      </c>
      <c r="D190" s="199"/>
      <c r="E190" s="199"/>
      <c r="F190" s="220" t="s">
        <v>834</v>
      </c>
      <c r="G190" s="199"/>
      <c r="H190" s="196" t="s">
        <v>923</v>
      </c>
      <c r="I190" s="199" t="s">
        <v>924</v>
      </c>
      <c r="J190" s="199"/>
      <c r="K190" s="245"/>
    </row>
    <row r="191" spans="2:11" s="1" customFormat="1" ht="15" customHeight="1">
      <c r="B191" s="222"/>
      <c r="C191" s="258" t="s">
        <v>925</v>
      </c>
      <c r="D191" s="199"/>
      <c r="E191" s="199"/>
      <c r="F191" s="220" t="s">
        <v>834</v>
      </c>
      <c r="G191" s="199"/>
      <c r="H191" s="199" t="s">
        <v>926</v>
      </c>
      <c r="I191" s="199" t="s">
        <v>868</v>
      </c>
      <c r="J191" s="199"/>
      <c r="K191" s="245"/>
    </row>
    <row r="192" spans="2:11" s="1" customFormat="1" ht="15" customHeight="1">
      <c r="B192" s="222"/>
      <c r="C192" s="258" t="s">
        <v>927</v>
      </c>
      <c r="D192" s="199"/>
      <c r="E192" s="199"/>
      <c r="F192" s="220" t="s">
        <v>834</v>
      </c>
      <c r="G192" s="199"/>
      <c r="H192" s="199" t="s">
        <v>928</v>
      </c>
      <c r="I192" s="199" t="s">
        <v>868</v>
      </c>
      <c r="J192" s="199"/>
      <c r="K192" s="245"/>
    </row>
    <row r="193" spans="2:11" s="1" customFormat="1" ht="15" customHeight="1">
      <c r="B193" s="222"/>
      <c r="C193" s="258" t="s">
        <v>929</v>
      </c>
      <c r="D193" s="199"/>
      <c r="E193" s="199"/>
      <c r="F193" s="220" t="s">
        <v>839</v>
      </c>
      <c r="G193" s="199"/>
      <c r="H193" s="199" t="s">
        <v>930</v>
      </c>
      <c r="I193" s="199" t="s">
        <v>868</v>
      </c>
      <c r="J193" s="199"/>
      <c r="K193" s="245"/>
    </row>
    <row r="194" spans="2:11" s="1" customFormat="1" ht="15" customHeight="1">
      <c r="B194" s="251"/>
      <c r="C194" s="260"/>
      <c r="D194" s="231"/>
      <c r="E194" s="231"/>
      <c r="F194" s="231"/>
      <c r="G194" s="231"/>
      <c r="H194" s="231"/>
      <c r="I194" s="231"/>
      <c r="J194" s="231"/>
      <c r="K194" s="252"/>
    </row>
    <row r="195" spans="2:11" s="1" customFormat="1" ht="18.75" customHeight="1">
      <c r="B195" s="233"/>
      <c r="C195" s="243"/>
      <c r="D195" s="243"/>
      <c r="E195" s="243"/>
      <c r="F195" s="253"/>
      <c r="G195" s="243"/>
      <c r="H195" s="243"/>
      <c r="I195" s="243"/>
      <c r="J195" s="243"/>
      <c r="K195" s="233"/>
    </row>
    <row r="196" spans="2:11" s="1" customFormat="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s="1" customFormat="1" ht="18.75" customHeight="1"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</row>
    <row r="198" spans="2:11" s="1" customFormat="1" ht="13.5">
      <c r="B198" s="188"/>
      <c r="C198" s="189"/>
      <c r="D198" s="189"/>
      <c r="E198" s="189"/>
      <c r="F198" s="189"/>
      <c r="G198" s="189"/>
      <c r="H198" s="189"/>
      <c r="I198" s="189"/>
      <c r="J198" s="189"/>
      <c r="K198" s="190"/>
    </row>
    <row r="199" spans="2:11" s="1" customFormat="1" ht="21">
      <c r="B199" s="191"/>
      <c r="C199" s="318" t="s">
        <v>931</v>
      </c>
      <c r="D199" s="318"/>
      <c r="E199" s="318"/>
      <c r="F199" s="318"/>
      <c r="G199" s="318"/>
      <c r="H199" s="318"/>
      <c r="I199" s="318"/>
      <c r="J199" s="318"/>
      <c r="K199" s="192"/>
    </row>
    <row r="200" spans="2:11" s="1" customFormat="1" ht="25.5" customHeight="1">
      <c r="B200" s="191"/>
      <c r="C200" s="261" t="s">
        <v>932</v>
      </c>
      <c r="D200" s="261"/>
      <c r="E200" s="261"/>
      <c r="F200" s="261" t="s">
        <v>933</v>
      </c>
      <c r="G200" s="262"/>
      <c r="H200" s="319" t="s">
        <v>934</v>
      </c>
      <c r="I200" s="319"/>
      <c r="J200" s="319"/>
      <c r="K200" s="192"/>
    </row>
    <row r="201" spans="2:11" s="1" customFormat="1" ht="5.25" customHeight="1">
      <c r="B201" s="222"/>
      <c r="C201" s="217"/>
      <c r="D201" s="217"/>
      <c r="E201" s="217"/>
      <c r="F201" s="217"/>
      <c r="G201" s="243"/>
      <c r="H201" s="217"/>
      <c r="I201" s="217"/>
      <c r="J201" s="217"/>
      <c r="K201" s="245"/>
    </row>
    <row r="202" spans="2:11" s="1" customFormat="1" ht="15" customHeight="1">
      <c r="B202" s="222"/>
      <c r="C202" s="199" t="s">
        <v>924</v>
      </c>
      <c r="D202" s="199"/>
      <c r="E202" s="199"/>
      <c r="F202" s="220" t="s">
        <v>42</v>
      </c>
      <c r="G202" s="199"/>
      <c r="H202" s="320" t="s">
        <v>935</v>
      </c>
      <c r="I202" s="320"/>
      <c r="J202" s="320"/>
      <c r="K202" s="245"/>
    </row>
    <row r="203" spans="2:11" s="1" customFormat="1" ht="15" customHeight="1">
      <c r="B203" s="222"/>
      <c r="C203" s="199"/>
      <c r="D203" s="199"/>
      <c r="E203" s="199"/>
      <c r="F203" s="220" t="s">
        <v>43</v>
      </c>
      <c r="G203" s="199"/>
      <c r="H203" s="320" t="s">
        <v>936</v>
      </c>
      <c r="I203" s="320"/>
      <c r="J203" s="320"/>
      <c r="K203" s="245"/>
    </row>
    <row r="204" spans="2:11" s="1" customFormat="1" ht="15" customHeight="1">
      <c r="B204" s="222"/>
      <c r="C204" s="199"/>
      <c r="D204" s="199"/>
      <c r="E204" s="199"/>
      <c r="F204" s="220" t="s">
        <v>46</v>
      </c>
      <c r="G204" s="199"/>
      <c r="H204" s="320" t="s">
        <v>937</v>
      </c>
      <c r="I204" s="320"/>
      <c r="J204" s="320"/>
      <c r="K204" s="245"/>
    </row>
    <row r="205" spans="2:11" s="1" customFormat="1" ht="15" customHeight="1">
      <c r="B205" s="222"/>
      <c r="C205" s="199"/>
      <c r="D205" s="199"/>
      <c r="E205" s="199"/>
      <c r="F205" s="220" t="s">
        <v>44</v>
      </c>
      <c r="G205" s="199"/>
      <c r="H205" s="320" t="s">
        <v>938</v>
      </c>
      <c r="I205" s="320"/>
      <c r="J205" s="320"/>
      <c r="K205" s="245"/>
    </row>
    <row r="206" spans="2:11" s="1" customFormat="1" ht="15" customHeight="1">
      <c r="B206" s="222"/>
      <c r="C206" s="199"/>
      <c r="D206" s="199"/>
      <c r="E206" s="199"/>
      <c r="F206" s="220" t="s">
        <v>45</v>
      </c>
      <c r="G206" s="199"/>
      <c r="H206" s="320" t="s">
        <v>939</v>
      </c>
      <c r="I206" s="320"/>
      <c r="J206" s="320"/>
      <c r="K206" s="245"/>
    </row>
    <row r="207" spans="2:11" s="1" customFormat="1" ht="15" customHeight="1">
      <c r="B207" s="222"/>
      <c r="C207" s="199"/>
      <c r="D207" s="199"/>
      <c r="E207" s="199"/>
      <c r="F207" s="220"/>
      <c r="G207" s="199"/>
      <c r="H207" s="199"/>
      <c r="I207" s="199"/>
      <c r="J207" s="199"/>
      <c r="K207" s="245"/>
    </row>
    <row r="208" spans="2:11" s="1" customFormat="1" ht="15" customHeight="1">
      <c r="B208" s="222"/>
      <c r="C208" s="199" t="s">
        <v>880</v>
      </c>
      <c r="D208" s="199"/>
      <c r="E208" s="199"/>
      <c r="F208" s="220" t="s">
        <v>78</v>
      </c>
      <c r="G208" s="199"/>
      <c r="H208" s="320" t="s">
        <v>940</v>
      </c>
      <c r="I208" s="320"/>
      <c r="J208" s="320"/>
      <c r="K208" s="245"/>
    </row>
    <row r="209" spans="2:11" s="1" customFormat="1" ht="15" customHeight="1">
      <c r="B209" s="222"/>
      <c r="C209" s="199"/>
      <c r="D209" s="199"/>
      <c r="E209" s="199"/>
      <c r="F209" s="220" t="s">
        <v>776</v>
      </c>
      <c r="G209" s="199"/>
      <c r="H209" s="320" t="s">
        <v>777</v>
      </c>
      <c r="I209" s="320"/>
      <c r="J209" s="320"/>
      <c r="K209" s="245"/>
    </row>
    <row r="210" spans="2:11" s="1" customFormat="1" ht="15" customHeight="1">
      <c r="B210" s="222"/>
      <c r="C210" s="199"/>
      <c r="D210" s="199"/>
      <c r="E210" s="199"/>
      <c r="F210" s="220" t="s">
        <v>774</v>
      </c>
      <c r="G210" s="199"/>
      <c r="H210" s="320" t="s">
        <v>941</v>
      </c>
      <c r="I210" s="320"/>
      <c r="J210" s="320"/>
      <c r="K210" s="245"/>
    </row>
    <row r="211" spans="2:11" s="1" customFormat="1" ht="15" customHeight="1">
      <c r="B211" s="263"/>
      <c r="C211" s="199"/>
      <c r="D211" s="199"/>
      <c r="E211" s="199"/>
      <c r="F211" s="220" t="s">
        <v>778</v>
      </c>
      <c r="G211" s="258"/>
      <c r="H211" s="321" t="s">
        <v>779</v>
      </c>
      <c r="I211" s="321"/>
      <c r="J211" s="321"/>
      <c r="K211" s="264"/>
    </row>
    <row r="212" spans="2:11" s="1" customFormat="1" ht="15" customHeight="1">
      <c r="B212" s="263"/>
      <c r="C212" s="199"/>
      <c r="D212" s="199"/>
      <c r="E212" s="199"/>
      <c r="F212" s="220" t="s">
        <v>780</v>
      </c>
      <c r="G212" s="258"/>
      <c r="H212" s="321" t="s">
        <v>942</v>
      </c>
      <c r="I212" s="321"/>
      <c r="J212" s="321"/>
      <c r="K212" s="264"/>
    </row>
    <row r="213" spans="2:11" s="1" customFormat="1" ht="15" customHeight="1">
      <c r="B213" s="263"/>
      <c r="C213" s="199"/>
      <c r="D213" s="199"/>
      <c r="E213" s="199"/>
      <c r="F213" s="220"/>
      <c r="G213" s="258"/>
      <c r="H213" s="249"/>
      <c r="I213" s="249"/>
      <c r="J213" s="249"/>
      <c r="K213" s="264"/>
    </row>
    <row r="214" spans="2:11" s="1" customFormat="1" ht="15" customHeight="1">
      <c r="B214" s="263"/>
      <c r="C214" s="199" t="s">
        <v>904</v>
      </c>
      <c r="D214" s="199"/>
      <c r="E214" s="199"/>
      <c r="F214" s="220">
        <v>1</v>
      </c>
      <c r="G214" s="258"/>
      <c r="H214" s="321" t="s">
        <v>943</v>
      </c>
      <c r="I214" s="321"/>
      <c r="J214" s="321"/>
      <c r="K214" s="264"/>
    </row>
    <row r="215" spans="2:11" s="1" customFormat="1" ht="15" customHeight="1">
      <c r="B215" s="263"/>
      <c r="C215" s="199"/>
      <c r="D215" s="199"/>
      <c r="E215" s="199"/>
      <c r="F215" s="220">
        <v>2</v>
      </c>
      <c r="G215" s="258"/>
      <c r="H215" s="321" t="s">
        <v>944</v>
      </c>
      <c r="I215" s="321"/>
      <c r="J215" s="321"/>
      <c r="K215" s="264"/>
    </row>
    <row r="216" spans="2:11" s="1" customFormat="1" ht="15" customHeight="1">
      <c r="B216" s="263"/>
      <c r="C216" s="199"/>
      <c r="D216" s="199"/>
      <c r="E216" s="199"/>
      <c r="F216" s="220">
        <v>3</v>
      </c>
      <c r="G216" s="258"/>
      <c r="H216" s="321" t="s">
        <v>945</v>
      </c>
      <c r="I216" s="321"/>
      <c r="J216" s="321"/>
      <c r="K216" s="264"/>
    </row>
    <row r="217" spans="2:11" s="1" customFormat="1" ht="15" customHeight="1">
      <c r="B217" s="263"/>
      <c r="C217" s="199"/>
      <c r="D217" s="199"/>
      <c r="E217" s="199"/>
      <c r="F217" s="220">
        <v>4</v>
      </c>
      <c r="G217" s="258"/>
      <c r="H217" s="321" t="s">
        <v>946</v>
      </c>
      <c r="I217" s="321"/>
      <c r="J217" s="321"/>
      <c r="K217" s="264"/>
    </row>
    <row r="218" spans="2:11" s="1" customFormat="1" ht="12.75" customHeight="1">
      <c r="B218" s="265"/>
      <c r="C218" s="266"/>
      <c r="D218" s="266"/>
      <c r="E218" s="266"/>
      <c r="F218" s="266"/>
      <c r="G218" s="266"/>
      <c r="H218" s="266"/>
      <c r="I218" s="266"/>
      <c r="J218" s="266"/>
      <c r="K218" s="26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Tomáš-NTB\Tomáš</dc:creator>
  <cp:keywords/>
  <dc:description/>
  <cp:lastModifiedBy>Hübnerová Nataša</cp:lastModifiedBy>
  <dcterms:created xsi:type="dcterms:W3CDTF">2021-10-26T13:27:38Z</dcterms:created>
  <dcterms:modified xsi:type="dcterms:W3CDTF">2022-05-23T10:00:29Z</dcterms:modified>
  <cp:category/>
  <cp:version/>
  <cp:contentType/>
  <cp:contentStatus/>
</cp:coreProperties>
</file>