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2"/>
  </bookViews>
  <sheets>
    <sheet name="Souhrn" sheetId="1" r:id="rId1"/>
    <sheet name="WCZeny - WC Ženy" sheetId="2" r:id="rId2"/>
    <sheet name="WCMuzi - WC Muži" sheetId="3" r:id="rId3"/>
  </sheets>
  <externalReferences>
    <externalReference r:id="rId6"/>
  </externalReferences>
  <definedNames>
    <definedName name="_xlnm._FilterDatabase" localSheetId="2" hidden="1">'WCMuzi - WC Muži'!$C$131:$K$310</definedName>
    <definedName name="_xlnm._FilterDatabase" localSheetId="1" hidden="1">'WCZeny - WC Ženy'!$C$131:$K$305</definedName>
    <definedName name="_xlnm.Print_Area" localSheetId="2">'WCMuzi - WC Muži'!$C$4:$J$76,'WCMuzi - WC Muži'!$C$82:$J$115,'WCMuzi - WC Muži'!$C$121:$J$310</definedName>
    <definedName name="_xlnm.Print_Area" localSheetId="1">'WCZeny - WC Ženy'!$C$4:$J$76,'WCZeny - WC Ženy'!$C$82:$J$115,'WCZeny - WC Ženy'!$C$121:$J$305</definedName>
    <definedName name="_xlnm.Print_Titles" localSheetId="1">'WCZeny - WC Ženy'!$131:$131</definedName>
    <definedName name="_xlnm.Print_Titles" localSheetId="2">'WCMuzi - WC Muži'!$131:$131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<sst xmlns="http://schemas.openxmlformats.org/spreadsheetml/2006/main" count="4428" uniqueCount="683">
  <si>
    <t>Souhrn nákladů dle rozpočtů</t>
  </si>
  <si>
    <t xml:space="preserve">cena dle rozpočtu (bez DPH) </t>
  </si>
  <si>
    <t xml:space="preserve">cena dle rozpočtu (s DPH) </t>
  </si>
  <si>
    <t>Cena celkem</t>
  </si>
  <si>
    <t>Oprava veřejných WC na Centrálním hřbitově</t>
  </si>
  <si>
    <t>WC ženy</t>
  </si>
  <si>
    <t>WC muži</t>
  </si>
  <si>
    <t>&gt;&gt;  skryté sloupce  &lt;&lt;</t>
  </si>
  <si>
    <t>{d8ff665b-a06c-4276-9146-cc8fbea1cb54}</t>
  </si>
  <si>
    <t>2</t>
  </si>
  <si>
    <t>KRYCÍ LIST SOUPISU PRACÍ</t>
  </si>
  <si>
    <t>v ---  níže se nacházejí doplnkové a pomocné údaje k sestavám  --- v</t>
  </si>
  <si>
    <t>False</t>
  </si>
  <si>
    <t>Stavba:</t>
  </si>
  <si>
    <t>WC Ženy</t>
  </si>
  <si>
    <t>KSO:</t>
  </si>
  <si>
    <t/>
  </si>
  <si>
    <t>CC-CZ:</t>
  </si>
  <si>
    <t>Místo:</t>
  </si>
  <si>
    <t>Karviná</t>
  </si>
  <si>
    <t>Datum:</t>
  </si>
  <si>
    <t>Zadavatel:</t>
  </si>
  <si>
    <t>IČ:</t>
  </si>
  <si>
    <t>Statutární město Karviná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</si>
  <si>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</si>
  <si>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</si>
  <si>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</si>
  <si>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</si>
  <si>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</si>
  <si>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</si>
  <si>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</si>
  <si>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</si>
  <si>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</si>
  <si>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</si>
  <si>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</si>
  <si>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</si>
  <si>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</si>
  <si>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</si>
  <si>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</si>
  <si>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</si>
  <si>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</si>
  <si>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</si>
  <si>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</si>
  <si>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</si>
  <si>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</si>
  <si>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</si>
  <si>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</si>
  <si>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</si>
  <si>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</si>
  <si>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</si>
  <si>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</si>
  <si>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</si>
  <si>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</si>
  <si>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</si>
  <si>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</si>
  <si>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</si>
  <si>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</si>
  <si>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</si>
  <si>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</si>
  <si>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</si>
  <si>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</si>
  <si>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</si>
  <si>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</si>
  <si>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</si>
  <si>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</si>
  <si>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</si>
  <si>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</si>
  <si>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</si>
  <si>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</si>
  <si>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</si>
  <si>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</si>
  <si>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</si>
  <si>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</si>
  <si>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</si>
  <si>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</si>
  <si>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</si>
  <si>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</si>
  <si>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</si>
  <si>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</si>
  <si>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</si>
  <si>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</si>
  <si>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</si>
  <si>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</si>
  <si>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</si>
  <si>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</si>
  <si>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</si>
  <si>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</si>
  <si>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</si>
  <si>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</si>
  <si>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</si>
  <si>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</si>
  <si>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</si>
  <si>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</si>
  <si>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</si>
  <si>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</si>
  <si>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</si>
  <si>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</si>
  <si>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</si>
  <si>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</si>
  <si>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</si>
  <si>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</si>
  <si>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</si>
  <si>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-644277880</t>
  </si>
  <si>
    <t>342272225</t>
  </si>
  <si>
    <t>Příčka z pórobetonových hladkých tvárnic na tenkovrstvou maltu tl 100 mm</t>
  </si>
  <si>
    <t>m2</t>
  </si>
  <si>
    <t>793962177</t>
  </si>
  <si>
    <t>VV</t>
  </si>
  <si>
    <t>4*2,25+1,8*2,25*2-0,6*2*3</t>
  </si>
  <si>
    <t>True</t>
  </si>
  <si>
    <t>342279113</t>
  </si>
  <si>
    <t xml:space="preserve">Zakládací vrstva příček </t>
  </si>
  <si>
    <t>m</t>
  </si>
  <si>
    <t>-1580546243</t>
  </si>
  <si>
    <t>4+1,8*2-0,6*2*3</t>
  </si>
  <si>
    <t>342291121</t>
  </si>
  <si>
    <t>Ukotvení příček k cihelným konstrukcím plochými kotvami</t>
  </si>
  <si>
    <t>-1827789755</t>
  </si>
  <si>
    <t>2,25*4</t>
  </si>
  <si>
    <t>6</t>
  </si>
  <si>
    <t>Úpravy povrchů, podlahy a osazování výplní</t>
  </si>
  <si>
    <t>5</t>
  </si>
  <si>
    <t>611325421</t>
  </si>
  <si>
    <t>Oprava vnitřní vápenocementové štukové omítky stropů v rozsahu plochy do 10%</t>
  </si>
  <si>
    <t>38374663</t>
  </si>
  <si>
    <t>2,3*2,1+3,425*2,55+4,625*3,425</t>
  </si>
  <si>
    <t>612131121</t>
  </si>
  <si>
    <t>Penetrační disperzní nátěr vnitřních stěn nanášený ručně</t>
  </si>
  <si>
    <t>-1676193213</t>
  </si>
  <si>
    <t>88,8*2</t>
  </si>
  <si>
    <t>7</t>
  </si>
  <si>
    <t>612135011</t>
  </si>
  <si>
    <t>Vyrovnání podkladu vnitřních stěn tmelem tl do 2 mm</t>
  </si>
  <si>
    <t>-714064685</t>
  </si>
  <si>
    <t>(2,3+4,7+1,6+1,6+4,6+3,6+0,6+2)*2-0,8*2*3</t>
  </si>
  <si>
    <t>8</t>
  </si>
  <si>
    <t>612135095</t>
  </si>
  <si>
    <t>Příplatek k vyrovnání vnitřních stěn tmelem za každý dalších 1 mm tl</t>
  </si>
  <si>
    <t>578328587</t>
  </si>
  <si>
    <t>37,2*3 'Přepočtené koeficientem množství</t>
  </si>
  <si>
    <t>9</t>
  </si>
  <si>
    <t>612142001</t>
  </si>
  <si>
    <t>Potažení vnitřních stěn sklovláknitým pletivem vtlačeným do tenkovrstvé hmoty</t>
  </si>
  <si>
    <t>-1733672587</t>
  </si>
  <si>
    <t>(4,65*2+3,425*2+4,625*2+3,425*2)*1,6</t>
  </si>
  <si>
    <t>Součet</t>
  </si>
  <si>
    <t>10</t>
  </si>
  <si>
    <t>612311131</t>
  </si>
  <si>
    <t>Potažení vnitřních stěn vápenným štukem tloušťky do 3 mm</t>
  </si>
  <si>
    <t>-144538493</t>
  </si>
  <si>
    <t>11</t>
  </si>
  <si>
    <t>642944121</t>
  </si>
  <si>
    <t>Osazování ocelových zárubní dodatečné pl do 2,5 m2</t>
  </si>
  <si>
    <t>1724936824</t>
  </si>
  <si>
    <t>12</t>
  </si>
  <si>
    <t>M</t>
  </si>
  <si>
    <t>55331480</t>
  </si>
  <si>
    <t>zárubeň jednokřídlá ocelová pro zdění tl stěny 75-100mm rozměru 600/1970, 2100mm</t>
  </si>
  <si>
    <t>-1770415674</t>
  </si>
  <si>
    <t>Ostatní konstrukce a práce, bourání</t>
  </si>
  <si>
    <t>13</t>
  </si>
  <si>
    <t>946111111</t>
  </si>
  <si>
    <t>Montáž pojízdných věží trubkových/dílcových š do 0,9 m dl do 3,2 m v do 1,5 m</t>
  </si>
  <si>
    <t>-1309862965</t>
  </si>
  <si>
    <t>14</t>
  </si>
  <si>
    <t>946111211</t>
  </si>
  <si>
    <t>Příplatek k pojízdným věžím š do 0,9 m dl do 3,2 m v do 1,5 m za první a ZKD den použití</t>
  </si>
  <si>
    <t>-542320926</t>
  </si>
  <si>
    <t>15</t>
  </si>
  <si>
    <t>946111811</t>
  </si>
  <si>
    <t>Demontáž pojízdných věží trubkových/dílcových š do 0,9 m dl do 3,2 m v do 1,5 m</t>
  </si>
  <si>
    <t>2081372287</t>
  </si>
  <si>
    <t>16</t>
  </si>
  <si>
    <t>952901111</t>
  </si>
  <si>
    <t>Vyčištění budov bytové a občanské výstavby při výšce podlaží do 4 m</t>
  </si>
  <si>
    <t>-2037441259</t>
  </si>
  <si>
    <t>17</t>
  </si>
  <si>
    <t>965046111</t>
  </si>
  <si>
    <t>Broušení stávajících betonových podlah úběr do 3 mm</t>
  </si>
  <si>
    <t>694397077</t>
  </si>
  <si>
    <t>18</t>
  </si>
  <si>
    <t>965081222</t>
  </si>
  <si>
    <t xml:space="preserve">Bourání podlah z dlaždic keramických </t>
  </si>
  <si>
    <t>113471283</t>
  </si>
  <si>
    <t>19</t>
  </si>
  <si>
    <t>977151213</t>
  </si>
  <si>
    <t>Jádrové vrty dovrchní diamantovými korunkami do D 50 mm do stavebních materiálů</t>
  </si>
  <si>
    <t>945122222</t>
  </si>
  <si>
    <t>0,3*2*3</t>
  </si>
  <si>
    <t>20</t>
  </si>
  <si>
    <t>977151223</t>
  </si>
  <si>
    <t>Jádrové vrty dovrchní diamantovými korunkami do D 150 mm do stavebních materiálů</t>
  </si>
  <si>
    <t>-1558837665</t>
  </si>
  <si>
    <t>0,3*3</t>
  </si>
  <si>
    <t>21</t>
  </si>
  <si>
    <t>977151911</t>
  </si>
  <si>
    <t>Příplatek k jádrovým vrtům za práci ve stísněném prostoru</t>
  </si>
  <si>
    <t>1540667061</t>
  </si>
  <si>
    <t>3,6+0,9</t>
  </si>
  <si>
    <t>22</t>
  </si>
  <si>
    <t>978021191</t>
  </si>
  <si>
    <t>Otlučení (osekání) cementových omítek vnitřních stěn v rozsahu do 100 %</t>
  </si>
  <si>
    <t>-2000341255</t>
  </si>
  <si>
    <t>23</t>
  </si>
  <si>
    <t>978059541</t>
  </si>
  <si>
    <t>Odsekání a odebrání obkladů stěn z vnitřních obkládaček plochy přes 1 m2</t>
  </si>
  <si>
    <t>5995301</t>
  </si>
  <si>
    <t>(4,65*2+3,425*2+4,625*2+3,425*2)*2-1,2*2-2,1*2-0,8*2*2</t>
  </si>
  <si>
    <t>997</t>
  </si>
  <si>
    <t>Přesun sutě</t>
  </si>
  <si>
    <t>24</t>
  </si>
  <si>
    <t>997013211</t>
  </si>
  <si>
    <t>Vnitrostaveništní doprava suti a vybouraných hmot pro budovy v do 6 m ručně</t>
  </si>
  <si>
    <t>t</t>
  </si>
  <si>
    <t>-1615556141</t>
  </si>
  <si>
    <t>25</t>
  </si>
  <si>
    <t>997013501</t>
  </si>
  <si>
    <t>Odvoz suti a vybouraných hmot na skládku nebo meziskládku do 1 km se složením</t>
  </si>
  <si>
    <t>1251370583</t>
  </si>
  <si>
    <t>26</t>
  </si>
  <si>
    <t>997013509</t>
  </si>
  <si>
    <t>Příplatek k odvozu suti a vybouraných hmot na skládku ZKD 1 km přes 1 km</t>
  </si>
  <si>
    <t>-712405983</t>
  </si>
  <si>
    <t>9,456*15 'Přepočtené koeficientem množství</t>
  </si>
  <si>
    <t>27</t>
  </si>
  <si>
    <t>997013631</t>
  </si>
  <si>
    <t>Poplatek za uložení na skládce (skládkovné) stavebního odpadu směsného kód odpadu 17 09 04</t>
  </si>
  <si>
    <t>1140886150</t>
  </si>
  <si>
    <t>998</t>
  </si>
  <si>
    <t>Přesun hmot</t>
  </si>
  <si>
    <t>28</t>
  </si>
  <si>
    <t>998018001</t>
  </si>
  <si>
    <t>Přesun hmot ruční pro budovy v do 6 m</t>
  </si>
  <si>
    <t>-947253694</t>
  </si>
  <si>
    <t>PSV</t>
  </si>
  <si>
    <t>Práce a dodávky PSV</t>
  </si>
  <si>
    <t>721</t>
  </si>
  <si>
    <t>Zdravotechnika - vnitřní kanalizace</t>
  </si>
  <si>
    <t>29</t>
  </si>
  <si>
    <t>721171803</t>
  </si>
  <si>
    <t>Demontáž potrubí z PVC do D 75</t>
  </si>
  <si>
    <t>-344665012</t>
  </si>
  <si>
    <t>30</t>
  </si>
  <si>
    <t>721171808</t>
  </si>
  <si>
    <t>Demontáž potrubí z PVC do D 114</t>
  </si>
  <si>
    <t>-55328256</t>
  </si>
  <si>
    <t>31</t>
  </si>
  <si>
    <t>721171905</t>
  </si>
  <si>
    <t>Potrubí z PP vsazení odbočky do hrdla DN 110</t>
  </si>
  <si>
    <t>-576722823</t>
  </si>
  <si>
    <t>32</t>
  </si>
  <si>
    <t>721171915</t>
  </si>
  <si>
    <t>Potrubí z PP propojení potrubí DN 110</t>
  </si>
  <si>
    <t>1564906832</t>
  </si>
  <si>
    <t>33</t>
  </si>
  <si>
    <t>721174025</t>
  </si>
  <si>
    <t>Potrubí kanalizační z PP odpadní DN 110</t>
  </si>
  <si>
    <t>1172975024</t>
  </si>
  <si>
    <t>34</t>
  </si>
  <si>
    <t>721174043</t>
  </si>
  <si>
    <t>Potrubí kanalizační z PP připojovací DN 50</t>
  </si>
  <si>
    <t>414220436</t>
  </si>
  <si>
    <t>35</t>
  </si>
  <si>
    <t>721194105</t>
  </si>
  <si>
    <t>Vyvedení a upevnění odpadních výpustek DN 50</t>
  </si>
  <si>
    <t>1126197695</t>
  </si>
  <si>
    <t>36</t>
  </si>
  <si>
    <t>721194109</t>
  </si>
  <si>
    <t>Vyvedení a upevnění odpadních výpustek DN 100</t>
  </si>
  <si>
    <t>-1442913765</t>
  </si>
  <si>
    <t>37</t>
  </si>
  <si>
    <t>721290111</t>
  </si>
  <si>
    <t>Zkouška těsnosti potrubí kanalizace vodou do DN 125</t>
  </si>
  <si>
    <t>1429918238</t>
  </si>
  <si>
    <t>38</t>
  </si>
  <si>
    <t>998721101</t>
  </si>
  <si>
    <t>Přesun hmot tonážní pro vnitřní kanalizace v objektech v do 6 m</t>
  </si>
  <si>
    <t>-758301255</t>
  </si>
  <si>
    <t>722</t>
  </si>
  <si>
    <t>Zdravotechnika - vnitřní vodovod</t>
  </si>
  <si>
    <t>39</t>
  </si>
  <si>
    <t>722130801</t>
  </si>
  <si>
    <t>Demontáž potrubí ocelové pozinkované závitové do DN 25</t>
  </si>
  <si>
    <t>-818988512</t>
  </si>
  <si>
    <t>40</t>
  </si>
  <si>
    <t>722130992</t>
  </si>
  <si>
    <t>Potrubí vsazení odbočky do potrubí</t>
  </si>
  <si>
    <t>264323654</t>
  </si>
  <si>
    <t>41</t>
  </si>
  <si>
    <t>722131933</t>
  </si>
  <si>
    <t>Potrubí pozinkované závitové propojení potrubí DN 25</t>
  </si>
  <si>
    <t>-1871647498</t>
  </si>
  <si>
    <t>42</t>
  </si>
  <si>
    <t>722174002</t>
  </si>
  <si>
    <t>Potrubí vodovodní plastové PPR svar polyfuze PN 16 D 20 x 2,8 mm</t>
  </si>
  <si>
    <t>-383680583</t>
  </si>
  <si>
    <t>4+0,5*4+3*2+0,75*2*2</t>
  </si>
  <si>
    <t>43</t>
  </si>
  <si>
    <t>722174003</t>
  </si>
  <si>
    <t>Potrubí vodovodní plastové PPR svar polyfuze PN 16 D 25 x 3,5 mm</t>
  </si>
  <si>
    <t>-1049530386</t>
  </si>
  <si>
    <t>44</t>
  </si>
  <si>
    <t>722179191</t>
  </si>
  <si>
    <t>Příplatek k rozvodu vody z plastů za malý rozsah prací na zakázce do 20 m</t>
  </si>
  <si>
    <t>soubor</t>
  </si>
  <si>
    <t>-1680549977</t>
  </si>
  <si>
    <t>45</t>
  </si>
  <si>
    <t>722181241</t>
  </si>
  <si>
    <t>Ochrana vodovodního potrubí přilepenými termoizolačními trubicemi z PE tl do 20 mm DN do 22 mm</t>
  </si>
  <si>
    <t>1653921894</t>
  </si>
  <si>
    <t>46</t>
  </si>
  <si>
    <t>722181242</t>
  </si>
  <si>
    <t>Ochrana vodovodního potrubí přilepenými termoizolačními trubicemi z PE tl do 20 mm DN do 45 mm</t>
  </si>
  <si>
    <t>-2033255488</t>
  </si>
  <si>
    <t>47</t>
  </si>
  <si>
    <t>722190401</t>
  </si>
  <si>
    <t>Vyvedení a upevnění výpustku do DN 25</t>
  </si>
  <si>
    <t>-140008571</t>
  </si>
  <si>
    <t>48</t>
  </si>
  <si>
    <t>722220111</t>
  </si>
  <si>
    <t>Nástěnka pro výtokový ventil G 1/2 s jedním závitem</t>
  </si>
  <si>
    <t>1464338268</t>
  </si>
  <si>
    <t>49</t>
  </si>
  <si>
    <t>722220121</t>
  </si>
  <si>
    <t>Nástěnka pro baterii G 1/2 s jedním závitem</t>
  </si>
  <si>
    <t>pár</t>
  </si>
  <si>
    <t>-1895210118</t>
  </si>
  <si>
    <t>50</t>
  </si>
  <si>
    <t>722290226</t>
  </si>
  <si>
    <t>Zkouška těsnosti vodovodního potrubí závitového do DN 50</t>
  </si>
  <si>
    <t>1308089396</t>
  </si>
  <si>
    <t>51</t>
  </si>
  <si>
    <t>722290234</t>
  </si>
  <si>
    <t>Proplach a dezinfekce vodovodního potrubí do DN 80</t>
  </si>
  <si>
    <t>257427296</t>
  </si>
  <si>
    <t>52</t>
  </si>
  <si>
    <t>998722101</t>
  </si>
  <si>
    <t>Přesun hmot tonážní pro vnitřní vodovod v objektech v do 6 m</t>
  </si>
  <si>
    <t>1925258152</t>
  </si>
  <si>
    <t>725</t>
  </si>
  <si>
    <t>Zdravotechnika - zařizovací předměty</t>
  </si>
  <si>
    <t>53</t>
  </si>
  <si>
    <t>725110814</t>
  </si>
  <si>
    <t>Demontáž klozetu Kombi, odsávací</t>
  </si>
  <si>
    <t>-1888348307</t>
  </si>
  <si>
    <t>54</t>
  </si>
  <si>
    <t>725112183</t>
  </si>
  <si>
    <t xml:space="preserve">Kombi klozet s úspornou armaturou </t>
  </si>
  <si>
    <t>1274747283</t>
  </si>
  <si>
    <t>55</t>
  </si>
  <si>
    <t>725210821</t>
  </si>
  <si>
    <t>Demontáž umyvadel bez výtokových armatur</t>
  </si>
  <si>
    <t>1342678400</t>
  </si>
  <si>
    <t>56</t>
  </si>
  <si>
    <t>725211602</t>
  </si>
  <si>
    <t>Umyvadlo keramické bílé šířky 550 mm bez krytu na sifon připevněné na stěnu šrouby</t>
  </si>
  <si>
    <t>-1930279693</t>
  </si>
  <si>
    <t>57</t>
  </si>
  <si>
    <t>725291511</t>
  </si>
  <si>
    <t>Doplňky zařízení koupelen a záchodů dávkovač tekutého mýdla na 350 ml - nerez</t>
  </si>
  <si>
    <t>2064471143</t>
  </si>
  <si>
    <t>58</t>
  </si>
  <si>
    <t>725291521</t>
  </si>
  <si>
    <t>Doplňky zařízení koupelen a záchodů zásobník toaletních papírů nerez</t>
  </si>
  <si>
    <t>-1057123026</t>
  </si>
  <si>
    <t>59</t>
  </si>
  <si>
    <t>725291631</t>
  </si>
  <si>
    <t>Doplňky zařízení koupelen a záchodů nerezové zásobník papírových ručníků</t>
  </si>
  <si>
    <t>-355811334</t>
  </si>
  <si>
    <t>60</t>
  </si>
  <si>
    <t>725293333.1</t>
  </si>
  <si>
    <t>Dodávka a montáž  zrcadlo 50*40cm  lepené na obklad</t>
  </si>
  <si>
    <t>1211661031</t>
  </si>
  <si>
    <t>61</t>
  </si>
  <si>
    <t>725294000</t>
  </si>
  <si>
    <t>Demontáž a zpětná montáž  vysoušeče rukou</t>
  </si>
  <si>
    <t>1201151487</t>
  </si>
  <si>
    <t>62</t>
  </si>
  <si>
    <t>725813111</t>
  </si>
  <si>
    <t>Ventil rohový bez připojovací trubičky nebo flexi hadičky G 1/2</t>
  </si>
  <si>
    <t>-1773798503</t>
  </si>
  <si>
    <t>63</t>
  </si>
  <si>
    <t>725820801</t>
  </si>
  <si>
    <t>Demontáž baterie nástěnné do G 3 / 4</t>
  </si>
  <si>
    <t>480911874</t>
  </si>
  <si>
    <t>64</t>
  </si>
  <si>
    <t>725822611</t>
  </si>
  <si>
    <t>Baterie umyvadlová stojánková páková bez výpusti</t>
  </si>
  <si>
    <t>-631361812</t>
  </si>
  <si>
    <t>65</t>
  </si>
  <si>
    <t>725860811</t>
  </si>
  <si>
    <t>Demontáž uzávěrů zápachu jednoduchých</t>
  </si>
  <si>
    <t>939861035</t>
  </si>
  <si>
    <t>66</t>
  </si>
  <si>
    <t>725861102</t>
  </si>
  <si>
    <t>Zápachová uzávěrka pro umyvadla DN 40</t>
  </si>
  <si>
    <t>528903299</t>
  </si>
  <si>
    <t>67</t>
  </si>
  <si>
    <t>998725101</t>
  </si>
  <si>
    <t>Přesun hmot tonážní pro zařizovací předměty v objektech v do 6 m</t>
  </si>
  <si>
    <t>1693672552</t>
  </si>
  <si>
    <t>733</t>
  </si>
  <si>
    <t>Ústřední vytápění - rozvodné potrubí</t>
  </si>
  <si>
    <t>68</t>
  </si>
  <si>
    <t>733122122</t>
  </si>
  <si>
    <t>Potrubí ocelové hladké bezešvé přípojky na stoupací potrubí G 1/2x15</t>
  </si>
  <si>
    <t>-367205117</t>
  </si>
  <si>
    <t>734</t>
  </si>
  <si>
    <t>Ústřední vytápění - armatury</t>
  </si>
  <si>
    <t>69</t>
  </si>
  <si>
    <t>734261402</t>
  </si>
  <si>
    <t>Armatura připojovací rohová G 1/2x18 PN 10 do 110°C radiátorů typu VK</t>
  </si>
  <si>
    <t>-1800100933</t>
  </si>
  <si>
    <t>735</t>
  </si>
  <si>
    <t>Ústřední vytápění - otopná tělesa</t>
  </si>
  <si>
    <t>70</t>
  </si>
  <si>
    <t>735151821</t>
  </si>
  <si>
    <t>Demontáž otopného tělesa panelového dvouřadého dl do 1500 mm</t>
  </si>
  <si>
    <t>1722104170</t>
  </si>
  <si>
    <t>71</t>
  </si>
  <si>
    <t>735152274.KRD</t>
  </si>
  <si>
    <t>Otopné těleso panelové VK jednodeskové 1 přídavná přestupní plocha, výška/délka 600/700mm výkon 701 W</t>
  </si>
  <si>
    <t>1813293313</t>
  </si>
  <si>
    <t>72</t>
  </si>
  <si>
    <t>735152278.KRD</t>
  </si>
  <si>
    <t>Otopné těleso panel VK jednodeskové 1 přídavná přestupní plocha, výška/délka 600/1100 mm výkon 1102 W</t>
  </si>
  <si>
    <t>-805159818</t>
  </si>
  <si>
    <t>73</t>
  </si>
  <si>
    <t>998735101</t>
  </si>
  <si>
    <t>Přesun hmot tonážní pro otopná tělesa v objektech v do 6 m</t>
  </si>
  <si>
    <t>-1076899903</t>
  </si>
  <si>
    <t>741</t>
  </si>
  <si>
    <t>Elektroinstalace - silnoproud</t>
  </si>
  <si>
    <t>74</t>
  </si>
  <si>
    <t>741001.1</t>
  </si>
  <si>
    <t>Úpravy vnitřní elektroinstalace -  výměna  vypínačů ,demontáž a zaslepení zásuvky, demontáž 2 nástěnných svítidel a 2 stropních svítidel a zaslepení rozvodu, ,úprava rozvodu vysoušeče</t>
  </si>
  <si>
    <t>kpl</t>
  </si>
  <si>
    <t>165992059</t>
  </si>
  <si>
    <t>766</t>
  </si>
  <si>
    <t>Konstrukce truhlářské</t>
  </si>
  <si>
    <t>75</t>
  </si>
  <si>
    <t>766001.1</t>
  </si>
  <si>
    <t>Demontáž  stávajícího parapetu , začištění  po demontáži parapetu a oprava olištování plastového okna po demontáži parapetu</t>
  </si>
  <si>
    <t>-1133041405</t>
  </si>
  <si>
    <t>76</t>
  </si>
  <si>
    <t>766660001</t>
  </si>
  <si>
    <t>Montáž dveřních křídel otvíravých jednokřídlových š do 0,8 m do ocelové zárubně</t>
  </si>
  <si>
    <t>-1090906349</t>
  </si>
  <si>
    <t>77</t>
  </si>
  <si>
    <t>61162086</t>
  </si>
  <si>
    <t>dveře jednokřídlé dřevotřískové povrch laminátový plné 800x1970</t>
  </si>
  <si>
    <t>108619506</t>
  </si>
  <si>
    <t>78</t>
  </si>
  <si>
    <t>61162084</t>
  </si>
  <si>
    <t>dveře jednokřídlé dřevotřískové povrch laminátový plné 600x1970-2100mm</t>
  </si>
  <si>
    <t>1781745334</t>
  </si>
  <si>
    <t>79</t>
  </si>
  <si>
    <t>766660729</t>
  </si>
  <si>
    <t>Montáž dveřního interiérového kování - štítku s klikou</t>
  </si>
  <si>
    <t>-411740604</t>
  </si>
  <si>
    <t>80</t>
  </si>
  <si>
    <t>54914622</t>
  </si>
  <si>
    <t>kování dveřní vrchní klika včetně štítu a montážního materiálu BB 72 matný nikl</t>
  </si>
  <si>
    <t>-2006927749</t>
  </si>
  <si>
    <t>81</t>
  </si>
  <si>
    <t>998766101</t>
  </si>
  <si>
    <t xml:space="preserve">Přesun hmot </t>
  </si>
  <si>
    <t>-2108781231</t>
  </si>
  <si>
    <t>767</t>
  </si>
  <si>
    <t>Konstrukce zámečnické</t>
  </si>
  <si>
    <t>82</t>
  </si>
  <si>
    <t>767132812</t>
  </si>
  <si>
    <t>Demontáž příček svařovaných do suti</t>
  </si>
  <si>
    <t>197597342</t>
  </si>
  <si>
    <t>4*2+1,2*2*5</t>
  </si>
  <si>
    <t>771</t>
  </si>
  <si>
    <t>Podlahy z dlaždic</t>
  </si>
  <si>
    <t>83</t>
  </si>
  <si>
    <t>771111011</t>
  </si>
  <si>
    <t>Vysátí podkladu před pokládkou dlažby</t>
  </si>
  <si>
    <t>1769488104</t>
  </si>
  <si>
    <t>84</t>
  </si>
  <si>
    <t>771121011</t>
  </si>
  <si>
    <t>Nátěr penetrační na podlahu</t>
  </si>
  <si>
    <t>-1242539325</t>
  </si>
  <si>
    <t>29,404*2</t>
  </si>
  <si>
    <t>85</t>
  </si>
  <si>
    <t>771151023</t>
  </si>
  <si>
    <t>Samonivelační stěrka podlah pevnosti 30 MPa tl 8 mm</t>
  </si>
  <si>
    <t>786229617</t>
  </si>
  <si>
    <t>86</t>
  </si>
  <si>
    <t>771474113</t>
  </si>
  <si>
    <t>Montáž soklů z dlaždic keramických rovných flexibilní lepidlo v do 120 mm</t>
  </si>
  <si>
    <t>1209384452</t>
  </si>
  <si>
    <t>2,3+4,7+1,6+1,6+4,6+3,6+0,6+2-0,8*3</t>
  </si>
  <si>
    <t>87</t>
  </si>
  <si>
    <t>59761276</t>
  </si>
  <si>
    <t>sokl-dlažba keramická slinutá hladká do interiéru i exteriéru 330x72mm</t>
  </si>
  <si>
    <t>-1849278071</t>
  </si>
  <si>
    <t>18,6*3,5 'Přepočtené koeficientem množství</t>
  </si>
  <si>
    <t>88</t>
  </si>
  <si>
    <t>771574260</t>
  </si>
  <si>
    <t>Montáž podlah keramických pro mechanické zatížení protiskluzných lepených flexibilním lepidlem do 9 ks/m2</t>
  </si>
  <si>
    <t>1381234980</t>
  </si>
  <si>
    <t>89</t>
  </si>
  <si>
    <t>59761011</t>
  </si>
  <si>
    <t>dlažba keramická slinutá  do interiéru i exteriéru do 9ks/m2</t>
  </si>
  <si>
    <t>-148300755</t>
  </si>
  <si>
    <t>90</t>
  </si>
  <si>
    <t>771591112</t>
  </si>
  <si>
    <t>Izolace pod dlažbu nátěrem nebo stěrkou ve dvou vrstvách</t>
  </si>
  <si>
    <t>-1629534996</t>
  </si>
  <si>
    <t>91</t>
  </si>
  <si>
    <t>771591115</t>
  </si>
  <si>
    <t>Podlahy spárování silikonem</t>
  </si>
  <si>
    <t>1687410718</t>
  </si>
  <si>
    <t>4,65*2+3,425*2+4,625*2+3,425*2</t>
  </si>
  <si>
    <t>92</t>
  </si>
  <si>
    <t>771591264</t>
  </si>
  <si>
    <t>Izolace těsnícími pásy mezi podlahou a stěnou</t>
  </si>
  <si>
    <t>1333884489</t>
  </si>
  <si>
    <t>4,65*2+3,425*2+4,625*2+3,425*2-1,2-0,9-0,8*2</t>
  </si>
  <si>
    <t>93</t>
  </si>
  <si>
    <t>998771101</t>
  </si>
  <si>
    <t>Přesun hmot tonážní pro podlahy z dlaždic v objektech v do 6 m</t>
  </si>
  <si>
    <t>-1538931437</t>
  </si>
  <si>
    <t>781</t>
  </si>
  <si>
    <t>Dokončovací práce - obklady</t>
  </si>
  <si>
    <t>94</t>
  </si>
  <si>
    <t>781111011</t>
  </si>
  <si>
    <t>Ometení (oprášení) stěny při přípravě podkladu</t>
  </si>
  <si>
    <t>-799935889</t>
  </si>
  <si>
    <t>(1,3+2,4+2,4+4*3+2,4+1,8*5)*2,05-0,6*2*2*3</t>
  </si>
  <si>
    <t>95</t>
  </si>
  <si>
    <t>781121011</t>
  </si>
  <si>
    <t>Nátěr penetrační na stěnu</t>
  </si>
  <si>
    <t>-1157546252</t>
  </si>
  <si>
    <t>53,275*2</t>
  </si>
  <si>
    <t>96</t>
  </si>
  <si>
    <t>781151031</t>
  </si>
  <si>
    <t>Celoplošné vyrovnání podkladu stěrkou tl 3 mm</t>
  </si>
  <si>
    <t>-1972671951</t>
  </si>
  <si>
    <t>53,275</t>
  </si>
  <si>
    <t>97</t>
  </si>
  <si>
    <t>781151041</t>
  </si>
  <si>
    <t>Příplatek k cenám celoplošné vyrovnání stěrkou za každý další 1 mm přes tl  3 mm</t>
  </si>
  <si>
    <t>1452194124</t>
  </si>
  <si>
    <t>53,275*7</t>
  </si>
  <si>
    <t>98</t>
  </si>
  <si>
    <t>781474111</t>
  </si>
  <si>
    <t>Montáž obkladů vnitřních keramických hladkých do 9 ks/m2 lepených flexibilním lepidlem</t>
  </si>
  <si>
    <t>-2104036369</t>
  </si>
  <si>
    <t>99</t>
  </si>
  <si>
    <t>59761039</t>
  </si>
  <si>
    <t>obklad keramický hladký  do 9ks/m2</t>
  </si>
  <si>
    <t>-89346493</t>
  </si>
  <si>
    <t>53,275*1,1 'Přepočtené koeficientem množství</t>
  </si>
  <si>
    <t>100</t>
  </si>
  <si>
    <t>781494111.1</t>
  </si>
  <si>
    <t>Ukončení obkladu začištěním</t>
  </si>
  <si>
    <t>356659158</t>
  </si>
  <si>
    <t>2*17</t>
  </si>
  <si>
    <t>101</t>
  </si>
  <si>
    <t>998781101</t>
  </si>
  <si>
    <t>Přesun hmot tonážní pro obklady keramické v objektech v do 6 m</t>
  </si>
  <si>
    <t>1384766961</t>
  </si>
  <si>
    <t>783</t>
  </si>
  <si>
    <t>Dokončovací práce - nátěry</t>
  </si>
  <si>
    <t>102</t>
  </si>
  <si>
    <t>783301313</t>
  </si>
  <si>
    <t>Odmaštění zámečnických konstrukcí ředidlovým odmašťovačem</t>
  </si>
  <si>
    <t>-1580871083</t>
  </si>
  <si>
    <t>103</t>
  </si>
  <si>
    <t>783306809</t>
  </si>
  <si>
    <t>Odstranění nátěru ze zámečnických konstrukcí okartáčováním</t>
  </si>
  <si>
    <t>2083943017</t>
  </si>
  <si>
    <t>104</t>
  </si>
  <si>
    <t>783314101</t>
  </si>
  <si>
    <t>Základní jednonásobný syntetický nátěr zámečnických konstrukcí</t>
  </si>
  <si>
    <t>1920596600</t>
  </si>
  <si>
    <t>5*0,3*4+2</t>
  </si>
  <si>
    <t>105</t>
  </si>
  <si>
    <t>783315101</t>
  </si>
  <si>
    <t>Mezinátěr jednonásobný syntetický standardní zámečnických konstrukcí</t>
  </si>
  <si>
    <t>-1821687548</t>
  </si>
  <si>
    <t>106</t>
  </si>
  <si>
    <t>783317101</t>
  </si>
  <si>
    <t>Krycí jednonásobný syntetický standardní nátěr zámečnických konstrukcí</t>
  </si>
  <si>
    <t>-718466019</t>
  </si>
  <si>
    <t>784</t>
  </si>
  <si>
    <t>Dokončovací práce - malby a tapety</t>
  </si>
  <si>
    <t>107</t>
  </si>
  <si>
    <t>784121001</t>
  </si>
  <si>
    <t>Oškrabání malby v mísnostech výšky do 3,80 m</t>
  </si>
  <si>
    <t>-1582430121</t>
  </si>
  <si>
    <t>(2,3*2,1+3,425*2,55+4,625*3,425)*0,2</t>
  </si>
  <si>
    <t>108</t>
  </si>
  <si>
    <t>784181121</t>
  </si>
  <si>
    <t>Hloubková jednonásobná penetrace podkladu v místnostech výšky do 3,80 m</t>
  </si>
  <si>
    <t>-2039071732</t>
  </si>
  <si>
    <t>109</t>
  </si>
  <si>
    <t>784221101</t>
  </si>
  <si>
    <t>Dvojnásobné bílé malby ze směsí za sucha dobře otěruvzdorných v místnostech do 3,80 m</t>
  </si>
  <si>
    <t>746769649</t>
  </si>
  <si>
    <t>{b851b45d-aae4-458f-9baa-487a602f3542}</t>
  </si>
  <si>
    <t>WC Muži</t>
  </si>
  <si>
    <t>-1353946859</t>
  </si>
  <si>
    <t>-818044203</t>
  </si>
  <si>
    <t>2*2,25+1,8*2,25*2-0,6*2*2</t>
  </si>
  <si>
    <t>1672385620</t>
  </si>
  <si>
    <t>2+1,8+1,8-0,6*2</t>
  </si>
  <si>
    <t>622444860</t>
  </si>
  <si>
    <t>2,25*3</t>
  </si>
  <si>
    <t>247218779</t>
  </si>
  <si>
    <t>1,6*2,1+2,74*2,55+4,625*2,74</t>
  </si>
  <si>
    <t>(4,65*2+2,74*2+4,625*2+2,74*2)*1,6*2</t>
  </si>
  <si>
    <t>(2,3+1,2*2+4,7+1+4,6+1)*2*2-0,8*2*3*2</t>
  </si>
  <si>
    <t>1035621215</t>
  </si>
  <si>
    <t>(2,3+1,2*2+4,7+1+4,6+1)*2-0,8*2*3</t>
  </si>
  <si>
    <t>456601176</t>
  </si>
  <si>
    <t>27,2*3 'Přepočtené koeficientem množství</t>
  </si>
  <si>
    <t>(4,65*2+2,74*2+4,625*2+2,74*2)*1,6</t>
  </si>
  <si>
    <t>1094490122</t>
  </si>
  <si>
    <t>-1820484070</t>
  </si>
  <si>
    <t>0,3*2</t>
  </si>
  <si>
    <t>0,3*4</t>
  </si>
  <si>
    <t>1,8+0,6</t>
  </si>
  <si>
    <t>(4,65*2+2,74*2+4,625*2+2,74*2)*2-1,2*2-2*2-0,8*2*2</t>
  </si>
  <si>
    <t>8,174*15 'Přepočtené koeficientem množství</t>
  </si>
  <si>
    <t>-1729588014</t>
  </si>
  <si>
    <t>725121023</t>
  </si>
  <si>
    <t>Splachovač automatický pisoáru s napájením skupinový</t>
  </si>
  <si>
    <t>-200555059</t>
  </si>
  <si>
    <t>725121525</t>
  </si>
  <si>
    <t>Pisoárový záchodek automatický s radarovým senzorem</t>
  </si>
  <si>
    <t>-247609076</t>
  </si>
  <si>
    <t>725122813</t>
  </si>
  <si>
    <t>Demontáž pisoárových stání s nádrží a jedním záchodkem</t>
  </si>
  <si>
    <t>-1069156842</t>
  </si>
  <si>
    <t>447902543</t>
  </si>
  <si>
    <t>-1087906275</t>
  </si>
  <si>
    <t>-1534588458</t>
  </si>
  <si>
    <t>735151811</t>
  </si>
  <si>
    <t>Demontáž otopného tělesa panelového jednořadého dl do 1500 mm</t>
  </si>
  <si>
    <t>-2043516911</t>
  </si>
  <si>
    <t>-884978816</t>
  </si>
  <si>
    <t>735152175.KRD</t>
  </si>
  <si>
    <t>Otopné těleso panel VK jednodeskové bez přídavné přestupní plochy výška/délka 600/800 mm výkon 483 W</t>
  </si>
  <si>
    <t>696058926</t>
  </si>
  <si>
    <t>735152277.KRD</t>
  </si>
  <si>
    <t>Otopné těleso panel VK jednodeskové 1 přídavná přestupní plocha výška/délka 600/1000 mm výkon 1002 W</t>
  </si>
  <si>
    <t>-1072156323</t>
  </si>
  <si>
    <t>1860996472</t>
  </si>
  <si>
    <t>Úpravy vnitřní elektroinstalace - napojení  automatických  pisoárů , výměna  vypínačů ,demontáž a zaslepení zásuvky, demontáž 2 nástěnných svítidel a 2 stropních svítidel a zaslepení rozvodu.</t>
  </si>
  <si>
    <t>-1708100044</t>
  </si>
  <si>
    <t>1241361609</t>
  </si>
  <si>
    <t>-10253875</t>
  </si>
  <si>
    <t>2*2+1,2*2*2</t>
  </si>
  <si>
    <t>23,02*2</t>
  </si>
  <si>
    <t>1591608186</t>
  </si>
  <si>
    <t>2,3+1,2*2+4,7+1+4,6+1-0,8*3</t>
  </si>
  <si>
    <t>-848027691</t>
  </si>
  <si>
    <t>13,6*3,5 'Přepočtené koeficientem množství</t>
  </si>
  <si>
    <t>4,65*2+2,74*2+4,625*2+2,74*2</t>
  </si>
  <si>
    <t>4,65*2+2,74*2+4,625*2+2,74*2-1,2-0,9-0,8*2</t>
  </si>
  <si>
    <t>(1,3+2,4+1,8+1,8*6+4,6+2*2)*2-0,6*2*2*2</t>
  </si>
  <si>
    <t>45*2</t>
  </si>
  <si>
    <t>45*7</t>
  </si>
  <si>
    <t>Montáž obkladů vnitřních keramických hladkých přes 6 do 9 ks/m2 lepených flexibilním lepidlem</t>
  </si>
  <si>
    <t>2005408992</t>
  </si>
  <si>
    <t>obklad keramický hladký  do  9ks/m2</t>
  </si>
  <si>
    <t>45*1,1 'Přepočtené koeficientem množství</t>
  </si>
  <si>
    <t>268246907</t>
  </si>
  <si>
    <t>2*13</t>
  </si>
  <si>
    <t>5*0,3*3+5</t>
  </si>
  <si>
    <t>110</t>
  </si>
  <si>
    <t>(1,6*2,1+2,74*2,55+4,625*2,74)*0,2</t>
  </si>
  <si>
    <t>111</t>
  </si>
  <si>
    <t>112</t>
  </si>
  <si>
    <t>Vyplň údaj</t>
  </si>
  <si>
    <t xml:space="preserve"> </t>
  </si>
  <si>
    <t>Příloha č.1 k SoD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</si>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</sst>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dd\.mm\.yyyy"/>
    <numFmt numFmtId="166" formatCode="#,##0.00%"/>
    <numFmt numFmtId="167" formatCode="#,##0.00000"/>
    <numFmt numFmtId="168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0" xfId="20" applyProtection="1">
      <alignment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16" xfId="20" applyBorder="1" applyProtection="1">
      <alignment/>
      <protection/>
    </xf>
    <xf numFmtId="0" fontId="4" fillId="0" borderId="17" xfId="20" applyBorder="1" applyProtection="1">
      <alignment/>
      <protection/>
    </xf>
    <xf numFmtId="0" fontId="4" fillId="0" borderId="18" xfId="20" applyBorder="1" applyProtection="1">
      <alignment/>
      <protection/>
    </xf>
    <xf numFmtId="0" fontId="6" fillId="0" borderId="0" xfId="20" applyFont="1" applyAlignment="1" applyProtection="1">
      <alignment horizontal="left" vertical="center"/>
      <protection/>
    </xf>
    <xf numFmtId="0" fontId="7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" fillId="0" borderId="18" xfId="20" applyFont="1" applyBorder="1" applyAlignment="1" applyProtection="1">
      <alignment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4" fillId="0" borderId="18" xfId="20" applyBorder="1" applyAlignment="1" applyProtection="1">
      <alignment vertical="center"/>
      <protection/>
    </xf>
    <xf numFmtId="0" fontId="4" fillId="0" borderId="0" xfId="20" applyAlignment="1" applyProtection="1">
      <alignment vertical="center"/>
      <protection/>
    </xf>
    <xf numFmtId="0" fontId="10" fillId="0" borderId="0" xfId="20" applyFont="1" applyAlignment="1" applyProtection="1">
      <alignment horizontal="left" vertical="center"/>
      <protection/>
    </xf>
    <xf numFmtId="165" fontId="10" fillId="0" borderId="0" xfId="20" applyNumberFormat="1" applyFont="1" applyAlignment="1" applyProtection="1">
      <alignment horizontal="left" vertical="center"/>
      <protection/>
    </xf>
    <xf numFmtId="0" fontId="10" fillId="2" borderId="0" xfId="20" applyFont="1" applyFill="1" applyAlignment="1" applyProtection="1">
      <alignment horizontal="left" vertical="center"/>
      <protection locked="0"/>
    </xf>
    <xf numFmtId="0" fontId="4" fillId="0" borderId="0" xfId="20" applyFont="1" applyAlignment="1" applyProtection="1">
      <alignment vertical="center" wrapText="1"/>
      <protection/>
    </xf>
    <xf numFmtId="0" fontId="4" fillId="0" borderId="18" xfId="20" applyFont="1" applyBorder="1" applyAlignment="1" applyProtection="1">
      <alignment vertical="center" wrapText="1"/>
      <protection/>
    </xf>
    <xf numFmtId="0" fontId="4" fillId="0" borderId="18" xfId="20" applyBorder="1" applyAlignment="1" applyProtection="1">
      <alignment vertical="center" wrapText="1"/>
      <protection/>
    </xf>
    <xf numFmtId="0" fontId="4" fillId="0" borderId="0" xfId="20" applyAlignment="1" applyProtection="1">
      <alignment vertical="center" wrapText="1"/>
      <protection/>
    </xf>
    <xf numFmtId="0" fontId="4" fillId="0" borderId="19" xfId="20" applyFont="1" applyBorder="1" applyAlignment="1" applyProtection="1">
      <alignment vertical="center"/>
      <protection/>
    </xf>
    <xf numFmtId="0" fontId="11" fillId="0" borderId="0" xfId="20" applyFont="1" applyAlignment="1" applyProtection="1">
      <alignment horizontal="left" vertical="center"/>
      <protection/>
    </xf>
    <xf numFmtId="4" fontId="12" fillId="0" borderId="0" xfId="20" applyNumberFormat="1" applyFont="1" applyAlignment="1" applyProtection="1">
      <alignment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left" vertical="center"/>
      <protection/>
    </xf>
    <xf numFmtId="4" fontId="8" fillId="0" borderId="0" xfId="20" applyNumberFormat="1" applyFont="1" applyAlignment="1" applyProtection="1">
      <alignment vertical="center"/>
      <protection/>
    </xf>
    <xf numFmtId="166" fontId="8" fillId="0" borderId="0" xfId="20" applyNumberFormat="1" applyFont="1" applyAlignment="1" applyProtection="1">
      <alignment horizontal="right" vertical="center"/>
      <protection/>
    </xf>
    <xf numFmtId="0" fontId="4" fillId="3" borderId="0" xfId="20" applyFont="1" applyFill="1" applyAlignment="1" applyProtection="1">
      <alignment vertical="center"/>
      <protection/>
    </xf>
    <xf numFmtId="0" fontId="14" fillId="3" borderId="20" xfId="20" applyFont="1" applyFill="1" applyBorder="1" applyAlignment="1" applyProtection="1">
      <alignment horizontal="left" vertical="center"/>
      <protection/>
    </xf>
    <xf numFmtId="0" fontId="4" fillId="3" borderId="21" xfId="20" applyFont="1" applyFill="1" applyBorder="1" applyAlignment="1" applyProtection="1">
      <alignment vertical="center"/>
      <protection/>
    </xf>
    <xf numFmtId="0" fontId="14" fillId="3" borderId="21" xfId="20" applyFont="1" applyFill="1" applyBorder="1" applyAlignment="1" applyProtection="1">
      <alignment horizontal="right" vertical="center"/>
      <protection/>
    </xf>
    <xf numFmtId="0" fontId="14" fillId="3" borderId="21" xfId="20" applyFont="1" applyFill="1" applyBorder="1" applyAlignment="1" applyProtection="1">
      <alignment horizontal="center" vertical="center"/>
      <protection/>
    </xf>
    <xf numFmtId="4" fontId="14" fillId="3" borderId="21" xfId="20" applyNumberFormat="1" applyFont="1" applyFill="1" applyBorder="1" applyAlignment="1" applyProtection="1">
      <alignment vertical="center"/>
      <protection/>
    </xf>
    <xf numFmtId="0" fontId="4" fillId="3" borderId="22" xfId="20" applyFont="1" applyFill="1" applyBorder="1" applyAlignment="1" applyProtection="1">
      <alignment vertical="center"/>
      <protection/>
    </xf>
    <xf numFmtId="0" fontId="15" fillId="0" borderId="23" xfId="20" applyFont="1" applyBorder="1" applyAlignment="1" applyProtection="1">
      <alignment horizontal="left" vertical="center"/>
      <protection/>
    </xf>
    <xf numFmtId="0" fontId="4" fillId="0" borderId="23" xfId="20" applyBorder="1" applyAlignment="1" applyProtection="1">
      <alignment vertical="center"/>
      <protection/>
    </xf>
    <xf numFmtId="0" fontId="8" fillId="0" borderId="24" xfId="20" applyFont="1" applyBorder="1" applyAlignment="1" applyProtection="1">
      <alignment horizontal="left" vertical="center"/>
      <protection/>
    </xf>
    <xf numFmtId="0" fontId="4" fillId="0" borderId="24" xfId="20" applyFont="1" applyBorder="1" applyAlignment="1" applyProtection="1">
      <alignment vertical="center"/>
      <protection/>
    </xf>
    <xf numFmtId="0" fontId="8" fillId="0" borderId="24" xfId="20" applyFont="1" applyBorder="1" applyAlignment="1" applyProtection="1">
      <alignment horizontal="center" vertical="center"/>
      <protection/>
    </xf>
    <xf numFmtId="0" fontId="8" fillId="0" borderId="24" xfId="20" applyFont="1" applyBorder="1" applyAlignment="1" applyProtection="1">
      <alignment horizontal="right" vertical="center"/>
      <protection/>
    </xf>
    <xf numFmtId="0" fontId="4" fillId="0" borderId="23" xfId="20" applyFont="1" applyBorder="1" applyAlignment="1" applyProtection="1">
      <alignment vertical="center"/>
      <protection/>
    </xf>
    <xf numFmtId="0" fontId="4" fillId="0" borderId="25" xfId="20" applyFont="1" applyBorder="1" applyAlignment="1" applyProtection="1">
      <alignment vertical="center"/>
      <protection/>
    </xf>
    <xf numFmtId="0" fontId="4" fillId="0" borderId="26" xfId="20" applyFont="1" applyBorder="1" applyAlignment="1" applyProtection="1">
      <alignment vertical="center"/>
      <protection/>
    </xf>
    <xf numFmtId="0" fontId="4" fillId="0" borderId="16" xfId="20" applyFont="1" applyBorder="1" applyAlignment="1" applyProtection="1">
      <alignment vertical="center"/>
      <protection/>
    </xf>
    <xf numFmtId="0" fontId="4" fillId="0" borderId="17" xfId="20" applyFont="1" applyBorder="1" applyAlignment="1" applyProtection="1">
      <alignment vertical="center"/>
      <protection/>
    </xf>
    <xf numFmtId="0" fontId="10" fillId="0" borderId="0" xfId="20" applyFont="1" applyAlignment="1" applyProtection="1">
      <alignment horizontal="left" vertical="center" wrapText="1"/>
      <protection/>
    </xf>
    <xf numFmtId="0" fontId="16" fillId="3" borderId="0" xfId="20" applyFont="1" applyFill="1" applyAlignment="1" applyProtection="1">
      <alignment horizontal="left" vertical="center"/>
      <protection/>
    </xf>
    <xf numFmtId="0" fontId="16" fillId="3" borderId="0" xfId="20" applyFont="1" applyFill="1" applyAlignment="1" applyProtection="1">
      <alignment horizontal="right" vertical="center"/>
      <protection/>
    </xf>
    <xf numFmtId="0" fontId="17" fillId="0" borderId="0" xfId="20" applyFont="1" applyAlignment="1" applyProtection="1">
      <alignment horizontal="left"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18" xfId="20" applyFont="1" applyBorder="1" applyAlignment="1" applyProtection="1">
      <alignment vertical="center"/>
      <protection/>
    </xf>
    <xf numFmtId="0" fontId="18" fillId="0" borderId="27" xfId="20" applyFont="1" applyBorder="1" applyAlignment="1" applyProtection="1">
      <alignment horizontal="left" vertical="center"/>
      <protection/>
    </xf>
    <xf numFmtId="0" fontId="18" fillId="0" borderId="27" xfId="20" applyFont="1" applyBorder="1" applyAlignment="1" applyProtection="1">
      <alignment vertical="center"/>
      <protection/>
    </xf>
    <xf numFmtId="4" fontId="18" fillId="0" borderId="27" xfId="20" applyNumberFormat="1" applyFont="1" applyBorder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19" fillId="0" borderId="18" xfId="20" applyFont="1" applyBorder="1" applyAlignment="1" applyProtection="1">
      <alignment vertical="center"/>
      <protection/>
    </xf>
    <xf numFmtId="0" fontId="19" fillId="0" borderId="27" xfId="20" applyFont="1" applyBorder="1" applyAlignment="1" applyProtection="1">
      <alignment horizontal="left" vertical="center"/>
      <protection/>
    </xf>
    <xf numFmtId="0" fontId="19" fillId="0" borderId="27" xfId="20" applyFont="1" applyBorder="1" applyAlignment="1" applyProtection="1">
      <alignment vertical="center"/>
      <protection/>
    </xf>
    <xf numFmtId="4" fontId="19" fillId="0" borderId="27" xfId="20" applyNumberFormat="1" applyFont="1" applyBorder="1" applyAlignment="1" applyProtection="1">
      <alignment vertical="center"/>
      <protection/>
    </xf>
    <xf numFmtId="0" fontId="4" fillId="0" borderId="0" xfId="20" applyFont="1" applyAlignment="1" applyProtection="1">
      <alignment horizontal="center" vertical="center" wrapText="1"/>
      <protection/>
    </xf>
    <xf numFmtId="0" fontId="4" fillId="0" borderId="18" xfId="20" applyFont="1" applyBorder="1" applyAlignment="1" applyProtection="1">
      <alignment horizontal="center" vertical="center" wrapText="1"/>
      <protection/>
    </xf>
    <xf numFmtId="0" fontId="16" fillId="3" borderId="28" xfId="20" applyFont="1" applyFill="1" applyBorder="1" applyAlignment="1" applyProtection="1">
      <alignment horizontal="center" vertical="center" wrapText="1"/>
      <protection/>
    </xf>
    <xf numFmtId="0" fontId="16" fillId="3" borderId="29" xfId="20" applyFont="1" applyFill="1" applyBorder="1" applyAlignment="1" applyProtection="1">
      <alignment horizontal="center" vertical="center" wrapText="1"/>
      <protection/>
    </xf>
    <xf numFmtId="0" fontId="16" fillId="3" borderId="30" xfId="20" applyFont="1" applyFill="1" applyBorder="1" applyAlignment="1" applyProtection="1">
      <alignment horizontal="center" vertical="center" wrapText="1"/>
      <protection/>
    </xf>
    <xf numFmtId="0" fontId="16" fillId="3" borderId="0" xfId="20" applyFont="1" applyFill="1" applyAlignment="1" applyProtection="1">
      <alignment horizontal="center" vertical="center" wrapText="1"/>
      <protection/>
    </xf>
    <xf numFmtId="0" fontId="4" fillId="0" borderId="18" xfId="20" applyBorder="1" applyAlignment="1" applyProtection="1">
      <alignment horizontal="center" vertical="center" wrapText="1"/>
      <protection/>
    </xf>
    <xf numFmtId="0" fontId="20" fillId="0" borderId="28" xfId="20" applyFont="1" applyBorder="1" applyAlignment="1" applyProtection="1">
      <alignment horizontal="center" vertical="center" wrapText="1"/>
      <protection/>
    </xf>
    <xf numFmtId="0" fontId="20" fillId="0" borderId="29" xfId="20" applyFont="1" applyBorder="1" applyAlignment="1" applyProtection="1">
      <alignment horizontal="center" vertical="center" wrapText="1"/>
      <protection/>
    </xf>
    <xf numFmtId="0" fontId="20" fillId="0" borderId="30" xfId="20" applyFont="1" applyBorder="1" applyAlignment="1" applyProtection="1">
      <alignment horizontal="center" vertic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12" fillId="0" borderId="0" xfId="20" applyFont="1" applyAlignment="1" applyProtection="1">
      <alignment horizontal="left" vertical="center"/>
      <protection/>
    </xf>
    <xf numFmtId="4" fontId="12" fillId="0" borderId="0" xfId="20" applyNumberFormat="1" applyFont="1" applyAlignment="1" applyProtection="1">
      <alignment/>
      <protection/>
    </xf>
    <xf numFmtId="0" fontId="4" fillId="0" borderId="31" xfId="20" applyFont="1" applyBorder="1" applyAlignment="1" applyProtection="1">
      <alignment vertical="center"/>
      <protection/>
    </xf>
    <xf numFmtId="0" fontId="4" fillId="0" borderId="19" xfId="20" applyBorder="1" applyAlignment="1" applyProtection="1">
      <alignment vertical="center"/>
      <protection/>
    </xf>
    <xf numFmtId="167" fontId="21" fillId="0" borderId="19" xfId="20" applyNumberFormat="1" applyFont="1" applyBorder="1" applyAlignment="1" applyProtection="1">
      <alignment/>
      <protection/>
    </xf>
    <xf numFmtId="167" fontId="21" fillId="0" borderId="32" xfId="20" applyNumberFormat="1" applyFont="1" applyBorder="1" applyAlignment="1" applyProtection="1">
      <alignment/>
      <protection/>
    </xf>
    <xf numFmtId="4" fontId="22" fillId="0" borderId="0" xfId="20" applyNumberFormat="1" applyFont="1" applyAlignment="1" applyProtection="1">
      <alignment vertical="center"/>
      <protection/>
    </xf>
    <xf numFmtId="0" fontId="23" fillId="0" borderId="0" xfId="20" applyFont="1" applyAlignment="1" applyProtection="1">
      <alignment/>
      <protection/>
    </xf>
    <xf numFmtId="0" fontId="23" fillId="0" borderId="18" xfId="20" applyFont="1" applyBorder="1" applyAlignment="1" applyProtection="1">
      <alignment/>
      <protection/>
    </xf>
    <xf numFmtId="0" fontId="23" fillId="0" borderId="0" xfId="20" applyFont="1" applyAlignment="1" applyProtection="1">
      <alignment horizontal="left"/>
      <protection/>
    </xf>
    <xf numFmtId="0" fontId="18" fillId="0" borderId="0" xfId="20" applyFont="1" applyAlignment="1" applyProtection="1">
      <alignment horizontal="left"/>
      <protection/>
    </xf>
    <xf numFmtId="4" fontId="18" fillId="0" borderId="0" xfId="20" applyNumberFormat="1" applyFont="1" applyAlignment="1" applyProtection="1">
      <alignment/>
      <protection/>
    </xf>
    <xf numFmtId="0" fontId="23" fillId="0" borderId="33" xfId="20" applyFont="1" applyBorder="1" applyAlignment="1" applyProtection="1">
      <alignment/>
      <protection/>
    </xf>
    <xf numFmtId="0" fontId="23" fillId="0" borderId="0" xfId="20" applyFont="1" applyBorder="1" applyAlignment="1" applyProtection="1">
      <alignment/>
      <protection/>
    </xf>
    <xf numFmtId="167" fontId="23" fillId="0" borderId="0" xfId="20" applyNumberFormat="1" applyFont="1" applyBorder="1" applyAlignment="1" applyProtection="1">
      <alignment/>
      <protection/>
    </xf>
    <xf numFmtId="167" fontId="23" fillId="0" borderId="34" xfId="20" applyNumberFormat="1" applyFont="1" applyBorder="1" applyAlignment="1" applyProtection="1">
      <alignment/>
      <protection/>
    </xf>
    <xf numFmtId="0" fontId="23" fillId="0" borderId="0" xfId="20" applyFont="1" applyAlignment="1" applyProtection="1">
      <alignment horizontal="center"/>
      <protection/>
    </xf>
    <xf numFmtId="4" fontId="23" fillId="0" borderId="0" xfId="20" applyNumberFormat="1" applyFont="1" applyAlignment="1" applyProtection="1">
      <alignment vertical="center"/>
      <protection/>
    </xf>
    <xf numFmtId="0" fontId="19" fillId="0" borderId="0" xfId="20" applyFont="1" applyAlignment="1" applyProtection="1">
      <alignment horizontal="left"/>
      <protection/>
    </xf>
    <xf numFmtId="4" fontId="19" fillId="0" borderId="0" xfId="20" applyNumberFormat="1" applyFont="1" applyAlignment="1" applyProtection="1">
      <alignment/>
      <protection/>
    </xf>
    <xf numFmtId="0" fontId="16" fillId="0" borderId="35" xfId="20" applyFont="1" applyBorder="1" applyAlignment="1" applyProtection="1">
      <alignment horizontal="center" vertical="center"/>
      <protection/>
    </xf>
    <xf numFmtId="49" fontId="16" fillId="0" borderId="35" xfId="20" applyNumberFormat="1" applyFont="1" applyBorder="1" applyAlignment="1" applyProtection="1">
      <alignment horizontal="left" vertical="center" wrapText="1"/>
      <protection/>
    </xf>
    <xf numFmtId="0" fontId="16" fillId="0" borderId="35" xfId="20" applyFont="1" applyBorder="1" applyAlignment="1" applyProtection="1">
      <alignment horizontal="left" vertical="center" wrapText="1"/>
      <protection/>
    </xf>
    <xf numFmtId="0" fontId="16" fillId="0" borderId="35" xfId="20" applyFont="1" applyBorder="1" applyAlignment="1" applyProtection="1">
      <alignment horizontal="center" vertical="center" wrapText="1"/>
      <protection/>
    </xf>
    <xf numFmtId="168" fontId="16" fillId="0" borderId="35" xfId="20" applyNumberFormat="1" applyFont="1" applyBorder="1" applyAlignment="1" applyProtection="1">
      <alignment vertical="center"/>
      <protection/>
    </xf>
    <xf numFmtId="4" fontId="16" fillId="2" borderId="35" xfId="20" applyNumberFormat="1" applyFont="1" applyFill="1" applyBorder="1" applyAlignment="1" applyProtection="1">
      <alignment vertical="center"/>
      <protection locked="0"/>
    </xf>
    <xf numFmtId="4" fontId="16" fillId="0" borderId="35" xfId="20" applyNumberFormat="1" applyFont="1" applyBorder="1" applyAlignment="1" applyProtection="1">
      <alignment vertical="center"/>
      <protection/>
    </xf>
    <xf numFmtId="0" fontId="4" fillId="0" borderId="35" xfId="20" applyFont="1" applyBorder="1" applyAlignment="1" applyProtection="1">
      <alignment vertical="center"/>
      <protection/>
    </xf>
    <xf numFmtId="0" fontId="20" fillId="2" borderId="33" xfId="20" applyFont="1" applyFill="1" applyBorder="1" applyAlignment="1" applyProtection="1">
      <alignment horizontal="left" vertical="center"/>
      <protection/>
    </xf>
    <xf numFmtId="0" fontId="20" fillId="0" borderId="0" xfId="20" applyFont="1" applyBorder="1" applyAlignment="1" applyProtection="1">
      <alignment horizontal="center" vertical="center"/>
      <protection/>
    </xf>
    <xf numFmtId="0" fontId="4" fillId="0" borderId="0" xfId="20" applyFont="1" applyBorder="1" applyAlignment="1" applyProtection="1">
      <alignment vertical="center"/>
      <protection/>
    </xf>
    <xf numFmtId="167" fontId="20" fillId="0" borderId="0" xfId="20" applyNumberFormat="1" applyFont="1" applyBorder="1" applyAlignment="1" applyProtection="1">
      <alignment vertical="center"/>
      <protection/>
    </xf>
    <xf numFmtId="167" fontId="20" fillId="0" borderId="34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horizontal="left" vertical="center"/>
      <protection/>
    </xf>
    <xf numFmtId="4" fontId="4" fillId="0" borderId="0" xfId="20" applyNumberFormat="1" applyFont="1" applyAlignment="1" applyProtection="1">
      <alignment vertical="center"/>
      <protection/>
    </xf>
    <xf numFmtId="0" fontId="24" fillId="0" borderId="0" xfId="20" applyFont="1" applyAlignment="1" applyProtection="1">
      <alignment vertical="center"/>
      <protection/>
    </xf>
    <xf numFmtId="0" fontId="24" fillId="0" borderId="18" xfId="20" applyFont="1" applyBorder="1" applyAlignment="1" applyProtection="1">
      <alignment vertical="center"/>
      <protection/>
    </xf>
    <xf numFmtId="0" fontId="25" fillId="0" borderId="0" xfId="2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left" vertical="center" wrapText="1"/>
      <protection/>
    </xf>
    <xf numFmtId="168" fontId="24" fillId="0" borderId="0" xfId="20" applyNumberFormat="1" applyFont="1" applyAlignment="1" applyProtection="1">
      <alignment vertical="center"/>
      <protection/>
    </xf>
    <xf numFmtId="0" fontId="24" fillId="0" borderId="0" xfId="20" applyFont="1" applyAlignment="1" applyProtection="1">
      <alignment vertical="center"/>
      <protection locked="0"/>
    </xf>
    <xf numFmtId="0" fontId="24" fillId="0" borderId="33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34" xfId="20" applyFont="1" applyBorder="1" applyAlignment="1" applyProtection="1">
      <alignment vertical="center"/>
      <protection/>
    </xf>
    <xf numFmtId="0" fontId="23" fillId="0" borderId="0" xfId="20" applyFont="1" applyAlignment="1" applyProtection="1">
      <alignment/>
      <protection locked="0"/>
    </xf>
    <xf numFmtId="0" fontId="26" fillId="0" borderId="0" xfId="20" applyFont="1" applyAlignment="1" applyProtection="1">
      <alignment vertical="center"/>
      <protection/>
    </xf>
    <xf numFmtId="0" fontId="26" fillId="0" borderId="18" xfId="20" applyFont="1" applyBorder="1" applyAlignment="1" applyProtection="1">
      <alignment vertical="center"/>
      <protection/>
    </xf>
    <xf numFmtId="0" fontId="26" fillId="0" borderId="0" xfId="2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left" vertical="center" wrapText="1"/>
      <protection/>
    </xf>
    <xf numFmtId="168" fontId="26" fillId="0" borderId="0" xfId="20" applyNumberFormat="1" applyFont="1" applyAlignment="1" applyProtection="1">
      <alignment vertical="center"/>
      <protection/>
    </xf>
    <xf numFmtId="0" fontId="26" fillId="0" borderId="0" xfId="20" applyFont="1" applyAlignment="1" applyProtection="1">
      <alignment vertical="center"/>
      <protection locked="0"/>
    </xf>
    <xf numFmtId="0" fontId="26" fillId="0" borderId="33" xfId="20" applyFont="1" applyBorder="1" applyAlignment="1" applyProtection="1">
      <alignment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26" fillId="0" borderId="34" xfId="20" applyFont="1" applyBorder="1" applyAlignment="1" applyProtection="1">
      <alignment vertical="center"/>
      <protection/>
    </xf>
    <xf numFmtId="0" fontId="27" fillId="0" borderId="35" xfId="20" applyFont="1" applyBorder="1" applyAlignment="1" applyProtection="1">
      <alignment horizontal="center" vertical="center"/>
      <protection/>
    </xf>
    <xf numFmtId="49" fontId="27" fillId="0" borderId="35" xfId="20" applyNumberFormat="1" applyFont="1" applyBorder="1" applyAlignment="1" applyProtection="1">
      <alignment horizontal="left" vertical="center" wrapText="1"/>
      <protection/>
    </xf>
    <xf numFmtId="0" fontId="27" fillId="0" borderId="35" xfId="20" applyFont="1" applyBorder="1" applyAlignment="1" applyProtection="1">
      <alignment horizontal="left" vertical="center" wrapText="1"/>
      <protection/>
    </xf>
    <xf numFmtId="0" fontId="27" fillId="0" borderId="35" xfId="20" applyFont="1" applyBorder="1" applyAlignment="1" applyProtection="1">
      <alignment horizontal="center" vertical="center" wrapText="1"/>
      <protection/>
    </xf>
    <xf numFmtId="168" fontId="27" fillId="0" borderId="35" xfId="20" applyNumberFormat="1" applyFont="1" applyBorder="1" applyAlignment="1" applyProtection="1">
      <alignment vertical="center"/>
      <protection/>
    </xf>
    <xf numFmtId="4" fontId="27" fillId="2" borderId="35" xfId="20" applyNumberFormat="1" applyFont="1" applyFill="1" applyBorder="1" applyAlignment="1" applyProtection="1">
      <alignment vertical="center"/>
      <protection locked="0"/>
    </xf>
    <xf numFmtId="4" fontId="27" fillId="0" borderId="35" xfId="20" applyNumberFormat="1" applyFont="1" applyBorder="1" applyAlignment="1" applyProtection="1">
      <alignment vertical="center"/>
      <protection/>
    </xf>
    <xf numFmtId="0" fontId="28" fillId="0" borderId="35" xfId="20" applyFont="1" applyBorder="1" applyAlignment="1" applyProtection="1">
      <alignment vertical="center"/>
      <protection/>
    </xf>
    <xf numFmtId="0" fontId="28" fillId="0" borderId="18" xfId="20" applyFont="1" applyBorder="1" applyAlignment="1" applyProtection="1">
      <alignment vertical="center"/>
      <protection/>
    </xf>
    <xf numFmtId="0" fontId="27" fillId="2" borderId="33" xfId="20" applyFont="1" applyFill="1" applyBorder="1" applyAlignment="1" applyProtection="1">
      <alignment horizontal="left" vertical="center"/>
      <protection/>
    </xf>
    <xf numFmtId="0" fontId="27" fillId="0" borderId="0" xfId="20" applyFont="1" applyBorder="1" applyAlignment="1" applyProtection="1">
      <alignment horizontal="center" vertical="center"/>
      <protection/>
    </xf>
    <xf numFmtId="0" fontId="20" fillId="2" borderId="36" xfId="20" applyFont="1" applyFill="1" applyBorder="1" applyAlignment="1" applyProtection="1">
      <alignment horizontal="left" vertical="center"/>
      <protection/>
    </xf>
    <xf numFmtId="0" fontId="20" fillId="0" borderId="27" xfId="20" applyFont="1" applyBorder="1" applyAlignment="1" applyProtection="1">
      <alignment horizontal="center" vertical="center"/>
      <protection/>
    </xf>
    <xf numFmtId="0" fontId="4" fillId="0" borderId="27" xfId="20" applyFont="1" applyBorder="1" applyAlignment="1" applyProtection="1">
      <alignment vertical="center"/>
      <protection/>
    </xf>
    <xf numFmtId="167" fontId="20" fillId="0" borderId="27" xfId="20" applyNumberFormat="1" applyFont="1" applyBorder="1" applyAlignment="1" applyProtection="1">
      <alignment vertical="center"/>
      <protection/>
    </xf>
    <xf numFmtId="167" fontId="20" fillId="0" borderId="37" xfId="20" applyNumberFormat="1" applyFont="1" applyBorder="1" applyAlignment="1" applyProtection="1">
      <alignment vertical="center"/>
      <protection/>
    </xf>
    <xf numFmtId="0" fontId="9" fillId="0" borderId="0" xfId="20" applyFont="1" applyAlignment="1" applyProtection="1">
      <alignment horizontal="left" vertical="center" wrapText="1"/>
      <protection/>
    </xf>
    <xf numFmtId="0" fontId="4" fillId="0" borderId="0" xfId="20" applyFont="1" applyAlignment="1" applyProtection="1">
      <alignment vertical="center"/>
      <protection/>
    </xf>
    <xf numFmtId="0" fontId="5" fillId="4" borderId="0" xfId="20" applyFont="1" applyFill="1" applyAlignment="1" applyProtection="1">
      <alignment horizontal="center" vertical="center"/>
      <protection/>
    </xf>
    <xf numFmtId="0" fontId="4" fillId="0" borderId="0" xfId="20" applyProtection="1">
      <alignment/>
      <protection/>
    </xf>
    <xf numFmtId="0" fontId="10" fillId="2" borderId="0" xfId="20" applyFont="1" applyFill="1" applyAlignment="1" applyProtection="1">
      <alignment horizontal="left"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10" fillId="0" borderId="0" xfId="2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_odd&#283;len&#237;_OP&#218;M\P&#344;EHLED%20STAVEB,%20SLU&#381;EB%20A%20DOD&#193;VEK\Oprava%20WC%20na%20centr&#225;ln&#237;m%20h&#345;bitov&#283;\0.%20Vstupn&#237;%20dokumenty\Fin&#225;ln&#237;%20rozpo&#269;ty\Oprava%20ve&#345;ejn&#253;ch%20WC%20-%20WC%20Mu&#382;i%20(zad&#225;n&#23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WCMuzi - WC Muži"/>
    </sheetNames>
    <sheetDataSet>
      <sheetData sheetId="0"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G17" sqref="G17"/>
    </sheetView>
  </sheetViews>
  <sheetFormatPr defaultColWidth="9.140625" defaultRowHeight="15"/>
  <cols>
    <col min="2" max="2" width="15.57421875" style="0" customWidth="1"/>
    <col min="3" max="3" width="18.28125" style="0" customWidth="1"/>
    <col min="4" max="4" width="16.7109375" style="0" bestFit="1" customWidth="1"/>
  </cols>
  <sheetData>
    <row r="2" ht="15">
      <c r="B2" t="s">
        <v>681</v>
      </c>
    </row>
    <row r="4" ht="18.75">
      <c r="B4" s="2" t="s">
        <v>682</v>
      </c>
    </row>
    <row r="5" ht="18.75">
      <c r="B5" s="2"/>
    </row>
    <row r="6" spans="2:6" ht="18.75">
      <c r="B6" s="2" t="s">
        <v>4</v>
      </c>
      <c r="C6" s="1"/>
      <c r="D6" s="1"/>
      <c r="E6" s="1"/>
      <c r="F6" s="1"/>
    </row>
    <row r="7" ht="15.75" thickBot="1"/>
    <row r="8" spans="2:4" ht="15.75" thickBot="1">
      <c r="B8" s="5" t="s">
        <v>0</v>
      </c>
      <c r="C8" s="6"/>
      <c r="D8" s="7"/>
    </row>
    <row r="9" spans="2:4" ht="34.5" customHeight="1">
      <c r="B9" s="11"/>
      <c r="C9" s="4" t="s">
        <v>1</v>
      </c>
      <c r="D9" s="12" t="s">
        <v>2</v>
      </c>
    </row>
    <row r="10" spans="2:4" ht="15">
      <c r="B10" s="13" t="s">
        <v>5</v>
      </c>
      <c r="C10" s="3">
        <f>'WCZeny - WC Ženy'!J28</f>
        <v>0</v>
      </c>
      <c r="D10" s="14">
        <f>'WCZeny - WC Ženy'!J37</f>
        <v>0</v>
      </c>
    </row>
    <row r="11" spans="2:4" ht="15">
      <c r="B11" s="13" t="s">
        <v>6</v>
      </c>
      <c r="C11" s="3">
        <f>'WCMuzi - WC Muži'!J28</f>
        <v>0</v>
      </c>
      <c r="D11" s="14">
        <f>'WCMuzi - WC Muži'!J37</f>
        <v>0</v>
      </c>
    </row>
    <row r="12" spans="2:4" ht="15.75" thickBot="1">
      <c r="B12" s="17"/>
      <c r="C12" s="16"/>
      <c r="D12" s="15"/>
    </row>
    <row r="13" spans="2:4" ht="15.75" thickBot="1">
      <c r="B13" s="8" t="s">
        <v>3</v>
      </c>
      <c r="C13" s="9">
        <f>SUM(C10:C11)</f>
        <v>0</v>
      </c>
      <c r="D13" s="10">
        <f>SUM(D10:D11)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workbookViewId="0" topLeftCell="A1">
      <selection activeCell="F22" sqref="F22"/>
    </sheetView>
  </sheetViews>
  <sheetFormatPr defaultColWidth="9.140625" defaultRowHeight="15"/>
  <cols>
    <col min="1" max="1" width="7.140625" style="18" customWidth="1"/>
    <col min="2" max="2" width="0.9921875" style="18" customWidth="1"/>
    <col min="3" max="3" width="3.57421875" style="18" customWidth="1"/>
    <col min="4" max="4" width="3.7109375" style="18" customWidth="1"/>
    <col min="5" max="5" width="14.7109375" style="18" customWidth="1"/>
    <col min="6" max="6" width="43.57421875" style="18" customWidth="1"/>
    <col min="7" max="7" width="6.421875" style="18" customWidth="1"/>
    <col min="8" max="8" width="12.00390625" style="18" customWidth="1"/>
    <col min="9" max="9" width="13.57421875" style="18" customWidth="1"/>
    <col min="10" max="10" width="19.140625" style="18" customWidth="1"/>
    <col min="11" max="11" width="19.140625" style="18" hidden="1" customWidth="1"/>
    <col min="12" max="12" width="8.00390625" style="18" customWidth="1"/>
    <col min="13" max="13" width="9.28125" style="18" hidden="1" customWidth="1"/>
    <col min="14" max="14" width="9.140625" style="18" customWidth="1"/>
    <col min="15" max="20" width="12.140625" style="18" hidden="1" customWidth="1"/>
    <col min="21" max="21" width="14.00390625" style="18" hidden="1" customWidth="1"/>
    <col min="22" max="22" width="10.57421875" style="18" customWidth="1"/>
    <col min="23" max="23" width="14.00390625" style="18" customWidth="1"/>
    <col min="24" max="24" width="10.57421875" style="18" customWidth="1"/>
    <col min="25" max="25" width="12.8515625" style="18" customWidth="1"/>
    <col min="26" max="26" width="9.421875" style="18" customWidth="1"/>
    <col min="27" max="27" width="12.8515625" style="18" customWidth="1"/>
    <col min="28" max="28" width="14.00390625" style="18" customWidth="1"/>
    <col min="29" max="29" width="9.421875" style="18" customWidth="1"/>
    <col min="30" max="30" width="12.8515625" style="18" customWidth="1"/>
    <col min="31" max="31" width="14.00390625" style="18" customWidth="1"/>
    <col min="32" max="16384" width="9.140625" style="18" customWidth="1"/>
  </cols>
  <sheetData>
    <row r="1" ht="12"/>
    <row r="2" spans="12:46" ht="36.95" customHeight="1">
      <c r="L2" s="160" t="s">
        <v>7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9" t="s">
        <v>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9</v>
      </c>
    </row>
    <row r="4" spans="2:46" ht="24.95" customHeight="1">
      <c r="B4" s="22"/>
      <c r="D4" s="23" t="s">
        <v>10</v>
      </c>
      <c r="L4" s="22"/>
      <c r="M4" s="24" t="s">
        <v>11</v>
      </c>
      <c r="AT4" s="19" t="s">
        <v>12</v>
      </c>
    </row>
    <row r="5" spans="2:12" ht="6.95" customHeight="1">
      <c r="B5" s="22"/>
      <c r="L5" s="22"/>
    </row>
    <row r="6" spans="1:31" s="29" customFormat="1" ht="12" customHeight="1">
      <c r="A6" s="25"/>
      <c r="B6" s="26"/>
      <c r="C6" s="25"/>
      <c r="D6" s="27" t="s">
        <v>13</v>
      </c>
      <c r="E6" s="25"/>
      <c r="F6" s="25"/>
      <c r="G6" s="25"/>
      <c r="H6" s="25"/>
      <c r="I6" s="25"/>
      <c r="J6" s="25"/>
      <c r="K6" s="25"/>
      <c r="L6" s="2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9" customFormat="1" ht="16.5" customHeight="1">
      <c r="A7" s="25"/>
      <c r="B7" s="26"/>
      <c r="C7" s="25"/>
      <c r="D7" s="25"/>
      <c r="E7" s="158" t="s">
        <v>14</v>
      </c>
      <c r="F7" s="159"/>
      <c r="G7" s="159"/>
      <c r="H7" s="159"/>
      <c r="I7" s="25"/>
      <c r="J7" s="25"/>
      <c r="K7" s="25"/>
      <c r="L7" s="2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9" customFormat="1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9" customFormat="1" ht="12" customHeight="1">
      <c r="A9" s="25"/>
      <c r="B9" s="26"/>
      <c r="C9" s="25"/>
      <c r="D9" s="27" t="s">
        <v>15</v>
      </c>
      <c r="E9" s="25"/>
      <c r="F9" s="30" t="s">
        <v>16</v>
      </c>
      <c r="G9" s="25"/>
      <c r="H9" s="25"/>
      <c r="I9" s="27" t="s">
        <v>17</v>
      </c>
      <c r="J9" s="30" t="s">
        <v>16</v>
      </c>
      <c r="K9" s="25"/>
      <c r="L9" s="28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9" customFormat="1" ht="12" customHeight="1">
      <c r="A10" s="25"/>
      <c r="B10" s="26"/>
      <c r="C10" s="25"/>
      <c r="D10" s="27" t="s">
        <v>18</v>
      </c>
      <c r="E10" s="25"/>
      <c r="F10" s="30" t="s">
        <v>19</v>
      </c>
      <c r="G10" s="25"/>
      <c r="H10" s="25"/>
      <c r="I10" s="27" t="s">
        <v>20</v>
      </c>
      <c r="J10" s="31">
        <v>44687</v>
      </c>
      <c r="K10" s="25"/>
      <c r="L10" s="2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9" customFormat="1" ht="10.9" customHeight="1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9" customFormat="1" ht="12" customHeight="1">
      <c r="A12" s="25"/>
      <c r="B12" s="26"/>
      <c r="C12" s="25"/>
      <c r="D12" s="27" t="s">
        <v>21</v>
      </c>
      <c r="E12" s="25"/>
      <c r="F12" s="25"/>
      <c r="G12" s="25"/>
      <c r="H12" s="25"/>
      <c r="I12" s="27" t="s">
        <v>22</v>
      </c>
      <c r="J12" s="30" t="s">
        <v>16</v>
      </c>
      <c r="K12" s="25"/>
      <c r="L12" s="28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9" customFormat="1" ht="18" customHeight="1">
      <c r="A13" s="25"/>
      <c r="B13" s="26"/>
      <c r="C13" s="25"/>
      <c r="D13" s="25"/>
      <c r="E13" s="30" t="s">
        <v>23</v>
      </c>
      <c r="F13" s="25"/>
      <c r="G13" s="25"/>
      <c r="H13" s="25"/>
      <c r="I13" s="27" t="s">
        <v>24</v>
      </c>
      <c r="J13" s="30" t="s">
        <v>16</v>
      </c>
      <c r="K13" s="25"/>
      <c r="L13" s="2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9" customFormat="1" ht="6.95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8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9" customFormat="1" ht="12" customHeight="1">
      <c r="A15" s="25"/>
      <c r="B15" s="26"/>
      <c r="C15" s="25"/>
      <c r="D15" s="27" t="s">
        <v>25</v>
      </c>
      <c r="E15" s="25"/>
      <c r="F15" s="25"/>
      <c r="G15" s="25"/>
      <c r="H15" s="25"/>
      <c r="I15" s="27" t="s">
        <v>22</v>
      </c>
      <c r="J15" s="32" t="s">
        <v>679</v>
      </c>
      <c r="K15" s="25"/>
      <c r="L15" s="2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9" customFormat="1" ht="18" customHeight="1">
      <c r="A16" s="25"/>
      <c r="B16" s="26"/>
      <c r="C16" s="25"/>
      <c r="D16" s="25"/>
      <c r="E16" s="162" t="s">
        <v>679</v>
      </c>
      <c r="F16" s="163"/>
      <c r="G16" s="163"/>
      <c r="H16" s="163"/>
      <c r="I16" s="27" t="s">
        <v>24</v>
      </c>
      <c r="J16" s="32" t="s">
        <v>679</v>
      </c>
      <c r="K16" s="25"/>
      <c r="L16" s="28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9" customFormat="1" ht="6.95" customHeight="1">
      <c r="A17" s="25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8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9" customFormat="1" ht="12" customHeight="1">
      <c r="A18" s="25"/>
      <c r="B18" s="26"/>
      <c r="C18" s="25"/>
      <c r="D18" s="27" t="s">
        <v>26</v>
      </c>
      <c r="E18" s="25"/>
      <c r="F18" s="25"/>
      <c r="G18" s="25"/>
      <c r="H18" s="25"/>
      <c r="I18" s="27" t="s">
        <v>22</v>
      </c>
      <c r="J18" s="30" t="s">
        <v>16</v>
      </c>
      <c r="K18" s="25"/>
      <c r="L18" s="28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9" customFormat="1" ht="18" customHeight="1">
      <c r="A19" s="25"/>
      <c r="B19" s="26"/>
      <c r="C19" s="25"/>
      <c r="D19" s="25"/>
      <c r="E19" s="30" t="s">
        <v>680</v>
      </c>
      <c r="F19" s="25"/>
      <c r="G19" s="25"/>
      <c r="H19" s="25"/>
      <c r="I19" s="27" t="s">
        <v>24</v>
      </c>
      <c r="J19" s="30" t="s">
        <v>16</v>
      </c>
      <c r="K19" s="25"/>
      <c r="L19" s="28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9" customFormat="1" ht="6.95" customHeight="1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8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9" customFormat="1" ht="12" customHeight="1">
      <c r="A21" s="25"/>
      <c r="B21" s="26"/>
      <c r="C21" s="25"/>
      <c r="D21" s="27" t="s">
        <v>27</v>
      </c>
      <c r="E21" s="25"/>
      <c r="F21" s="25"/>
      <c r="G21" s="25"/>
      <c r="H21" s="25"/>
      <c r="I21" s="27" t="s">
        <v>22</v>
      </c>
      <c r="J21" s="30" t="s">
        <v>16</v>
      </c>
      <c r="K21" s="25"/>
      <c r="L21" s="2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9" customFormat="1" ht="18" customHeight="1">
      <c r="A22" s="25"/>
      <c r="B22" s="26"/>
      <c r="C22" s="25"/>
      <c r="D22" s="25"/>
      <c r="E22" s="30" t="s">
        <v>680</v>
      </c>
      <c r="F22" s="25"/>
      <c r="G22" s="25"/>
      <c r="H22" s="25"/>
      <c r="I22" s="27" t="s">
        <v>24</v>
      </c>
      <c r="J22" s="30" t="s">
        <v>16</v>
      </c>
      <c r="K22" s="25"/>
      <c r="L22" s="2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9" customFormat="1" ht="6.95" customHeight="1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9" customFormat="1" ht="12" customHeight="1">
      <c r="A24" s="25"/>
      <c r="B24" s="26"/>
      <c r="C24" s="25"/>
      <c r="D24" s="27" t="s">
        <v>28</v>
      </c>
      <c r="E24" s="25"/>
      <c r="F24" s="25"/>
      <c r="G24" s="25"/>
      <c r="H24" s="25"/>
      <c r="I24" s="25"/>
      <c r="J24" s="25"/>
      <c r="K24" s="25"/>
      <c r="L24" s="2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36" customFormat="1" ht="16.5" customHeight="1">
      <c r="A25" s="33"/>
      <c r="B25" s="34"/>
      <c r="C25" s="33"/>
      <c r="D25" s="33"/>
      <c r="E25" s="164" t="s">
        <v>16</v>
      </c>
      <c r="F25" s="164"/>
      <c r="G25" s="164"/>
      <c r="H25" s="164"/>
      <c r="I25" s="33"/>
      <c r="J25" s="33"/>
      <c r="K25" s="33"/>
      <c r="L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9" customFormat="1" ht="6.95" customHeight="1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9" customFormat="1" ht="6.95" customHeight="1">
      <c r="A27" s="25"/>
      <c r="B27" s="26"/>
      <c r="C27" s="25"/>
      <c r="D27" s="37"/>
      <c r="E27" s="37"/>
      <c r="F27" s="37"/>
      <c r="G27" s="37"/>
      <c r="H27" s="37"/>
      <c r="I27" s="37"/>
      <c r="J27" s="37"/>
      <c r="K27" s="37"/>
      <c r="L27" s="28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9" customFormat="1" ht="25.35" customHeight="1">
      <c r="A28" s="25"/>
      <c r="B28" s="26"/>
      <c r="C28" s="25"/>
      <c r="D28" s="38" t="s">
        <v>29</v>
      </c>
      <c r="E28" s="25"/>
      <c r="F28" s="25"/>
      <c r="G28" s="25"/>
      <c r="H28" s="25"/>
      <c r="I28" s="25"/>
      <c r="J28" s="39">
        <f>ROUND(J132,2)</f>
        <v>0</v>
      </c>
      <c r="K28" s="25"/>
      <c r="L28" s="2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9" customFormat="1" ht="6.95" customHeight="1">
      <c r="A29" s="25"/>
      <c r="B29" s="26"/>
      <c r="C29" s="25"/>
      <c r="D29" s="37"/>
      <c r="E29" s="37"/>
      <c r="F29" s="37"/>
      <c r="G29" s="37"/>
      <c r="H29" s="37"/>
      <c r="I29" s="37"/>
      <c r="J29" s="37"/>
      <c r="K29" s="37"/>
      <c r="L29" s="2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9" customFormat="1" ht="14.45" customHeight="1">
      <c r="A30" s="25"/>
      <c r="B30" s="26"/>
      <c r="C30" s="25"/>
      <c r="D30" s="25"/>
      <c r="E30" s="25"/>
      <c r="F30" s="40" t="s">
        <v>30</v>
      </c>
      <c r="G30" s="25"/>
      <c r="H30" s="25"/>
      <c r="I30" s="40" t="s">
        <v>31</v>
      </c>
      <c r="J30" s="40" t="s">
        <v>32</v>
      </c>
      <c r="K30" s="25"/>
      <c r="L30" s="2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9" customFormat="1" ht="14.45" customHeight="1">
      <c r="A31" s="25"/>
      <c r="B31" s="26"/>
      <c r="C31" s="25"/>
      <c r="D31" s="41" t="s">
        <v>33</v>
      </c>
      <c r="E31" s="27" t="s">
        <v>34</v>
      </c>
      <c r="F31" s="42">
        <f>ROUND((SUM(BE132:BE305)),2)</f>
        <v>0</v>
      </c>
      <c r="G31" s="25"/>
      <c r="H31" s="25"/>
      <c r="I31" s="43">
        <v>0.21</v>
      </c>
      <c r="J31" s="42">
        <f>ROUND(((SUM(BE132:BE305))*I31),2)</f>
        <v>0</v>
      </c>
      <c r="K31" s="25"/>
      <c r="L31" s="2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9" customFormat="1" ht="14.45" customHeight="1">
      <c r="A32" s="25"/>
      <c r="B32" s="26"/>
      <c r="C32" s="25"/>
      <c r="D32" s="25"/>
      <c r="E32" s="27" t="s">
        <v>35</v>
      </c>
      <c r="F32" s="42">
        <f>ROUND((SUM(BF132:BF305)),2)</f>
        <v>0</v>
      </c>
      <c r="G32" s="25"/>
      <c r="H32" s="25"/>
      <c r="I32" s="43">
        <v>0.15</v>
      </c>
      <c r="J32" s="42">
        <f>ROUND(((SUM(BF132:BF305))*I32),2)</f>
        <v>0</v>
      </c>
      <c r="K32" s="25"/>
      <c r="L32" s="2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9" customFormat="1" ht="14.45" customHeight="1" hidden="1">
      <c r="A33" s="25"/>
      <c r="B33" s="26"/>
      <c r="C33" s="25"/>
      <c r="D33" s="25"/>
      <c r="E33" s="27" t="s">
        <v>36</v>
      </c>
      <c r="F33" s="42">
        <f>ROUND((SUM(BG132:BG305)),2)</f>
        <v>0</v>
      </c>
      <c r="G33" s="25"/>
      <c r="H33" s="25"/>
      <c r="I33" s="43">
        <v>0.21</v>
      </c>
      <c r="J33" s="42">
        <f>0</f>
        <v>0</v>
      </c>
      <c r="K33" s="25"/>
      <c r="L33" s="2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9" customFormat="1" ht="14.45" customHeight="1" hidden="1">
      <c r="A34" s="25"/>
      <c r="B34" s="26"/>
      <c r="C34" s="25"/>
      <c r="D34" s="25"/>
      <c r="E34" s="27" t="s">
        <v>37</v>
      </c>
      <c r="F34" s="42">
        <f>ROUND((SUM(BH132:BH305)),2)</f>
        <v>0</v>
      </c>
      <c r="G34" s="25"/>
      <c r="H34" s="25"/>
      <c r="I34" s="43">
        <v>0.15</v>
      </c>
      <c r="J34" s="42">
        <f>0</f>
        <v>0</v>
      </c>
      <c r="K34" s="25"/>
      <c r="L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9" customFormat="1" ht="14.45" customHeight="1" hidden="1">
      <c r="A35" s="25"/>
      <c r="B35" s="26"/>
      <c r="C35" s="25"/>
      <c r="D35" s="25"/>
      <c r="E35" s="27" t="s">
        <v>38</v>
      </c>
      <c r="F35" s="42">
        <f>ROUND((SUM(BI132:BI305)),2)</f>
        <v>0</v>
      </c>
      <c r="G35" s="25"/>
      <c r="H35" s="25"/>
      <c r="I35" s="43">
        <v>0</v>
      </c>
      <c r="J35" s="42">
        <f>0</f>
        <v>0</v>
      </c>
      <c r="K35" s="25"/>
      <c r="L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9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9" customFormat="1" ht="25.35" customHeight="1">
      <c r="A37" s="25"/>
      <c r="B37" s="26"/>
      <c r="C37" s="44"/>
      <c r="D37" s="45" t="s">
        <v>39</v>
      </c>
      <c r="E37" s="46"/>
      <c r="F37" s="46"/>
      <c r="G37" s="47" t="s">
        <v>40</v>
      </c>
      <c r="H37" s="48" t="s">
        <v>41</v>
      </c>
      <c r="I37" s="46"/>
      <c r="J37" s="49">
        <f>SUM(J28:J35)</f>
        <v>0</v>
      </c>
      <c r="K37" s="50"/>
      <c r="L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9" customFormat="1" ht="14.4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12" ht="14.45" customHeight="1">
      <c r="B39" s="22"/>
      <c r="L39" s="22"/>
    </row>
    <row r="40" spans="2:12" ht="14.45" customHeight="1">
      <c r="B40" s="22"/>
      <c r="L40" s="22"/>
    </row>
    <row r="41" spans="2:12" ht="14.45" customHeight="1">
      <c r="B41" s="22"/>
      <c r="L41" s="22"/>
    </row>
    <row r="42" spans="2:12" ht="14.45" customHeight="1">
      <c r="B42" s="22"/>
      <c r="L42" s="22"/>
    </row>
    <row r="43" spans="2:12" ht="14.45" customHeight="1">
      <c r="B43" s="22"/>
      <c r="L43" s="22"/>
    </row>
    <row r="44" spans="2:12" ht="14.45" customHeight="1">
      <c r="B44" s="22"/>
      <c r="L44" s="22"/>
    </row>
    <row r="45" spans="2:12" ht="14.45" customHeight="1">
      <c r="B45" s="22"/>
      <c r="L45" s="22"/>
    </row>
    <row r="46" spans="2:12" ht="14.45" customHeight="1">
      <c r="B46" s="22"/>
      <c r="L46" s="22"/>
    </row>
    <row r="47" spans="2:12" ht="14.45" customHeight="1">
      <c r="B47" s="22"/>
      <c r="L47" s="22"/>
    </row>
    <row r="48" spans="2:12" ht="14.45" customHeight="1">
      <c r="B48" s="22"/>
      <c r="L48" s="22"/>
    </row>
    <row r="49" spans="2:12" ht="14.45" customHeight="1">
      <c r="B49" s="22"/>
      <c r="L49" s="22"/>
    </row>
    <row r="50" spans="2:12" s="29" customFormat="1" ht="14.45" customHeight="1">
      <c r="B50" s="28"/>
      <c r="D50" s="51" t="s">
        <v>42</v>
      </c>
      <c r="E50" s="52"/>
      <c r="F50" s="52"/>
      <c r="G50" s="51" t="s">
        <v>43</v>
      </c>
      <c r="H50" s="52"/>
      <c r="I50" s="52"/>
      <c r="J50" s="52"/>
      <c r="K50" s="52"/>
      <c r="L50" s="28"/>
    </row>
    <row r="51" spans="2:12" ht="15">
      <c r="B51" s="22"/>
      <c r="L51" s="22"/>
    </row>
    <row r="52" spans="2:12" ht="15">
      <c r="B52" s="22"/>
      <c r="L52" s="22"/>
    </row>
    <row r="53" spans="2:12" ht="15">
      <c r="B53" s="22"/>
      <c r="L53" s="22"/>
    </row>
    <row r="54" spans="2:12" ht="15">
      <c r="B54" s="22"/>
      <c r="L54" s="22"/>
    </row>
    <row r="55" spans="2:12" ht="15">
      <c r="B55" s="22"/>
      <c r="L55" s="22"/>
    </row>
    <row r="56" spans="2:12" ht="15">
      <c r="B56" s="22"/>
      <c r="L56" s="22"/>
    </row>
    <row r="57" spans="2:12" ht="15">
      <c r="B57" s="22"/>
      <c r="L57" s="22"/>
    </row>
    <row r="58" spans="2:12" ht="15">
      <c r="B58" s="22"/>
      <c r="L58" s="22"/>
    </row>
    <row r="59" spans="2:12" ht="15">
      <c r="B59" s="22"/>
      <c r="L59" s="22"/>
    </row>
    <row r="60" spans="2:12" ht="15">
      <c r="B60" s="22"/>
      <c r="L60" s="22"/>
    </row>
    <row r="61" spans="1:31" s="29" customFormat="1" ht="12.75">
      <c r="A61" s="25"/>
      <c r="B61" s="26"/>
      <c r="C61" s="25"/>
      <c r="D61" s="53" t="s">
        <v>44</v>
      </c>
      <c r="E61" s="54"/>
      <c r="F61" s="55" t="s">
        <v>45</v>
      </c>
      <c r="G61" s="53" t="s">
        <v>44</v>
      </c>
      <c r="H61" s="54"/>
      <c r="I61" s="54"/>
      <c r="J61" s="56" t="s">
        <v>45</v>
      </c>
      <c r="K61" s="54"/>
      <c r="L61" s="2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5">
      <c r="B62" s="22"/>
      <c r="L62" s="22"/>
    </row>
    <row r="63" spans="2:12" ht="15">
      <c r="B63" s="22"/>
      <c r="L63" s="22"/>
    </row>
    <row r="64" spans="2:12" ht="15">
      <c r="B64" s="22"/>
      <c r="L64" s="22"/>
    </row>
    <row r="65" spans="1:31" s="29" customFormat="1" ht="12.75">
      <c r="A65" s="25"/>
      <c r="B65" s="26"/>
      <c r="C65" s="25"/>
      <c r="D65" s="51" t="s">
        <v>46</v>
      </c>
      <c r="E65" s="57"/>
      <c r="F65" s="57"/>
      <c r="G65" s="51" t="s">
        <v>47</v>
      </c>
      <c r="H65" s="57"/>
      <c r="I65" s="57"/>
      <c r="J65" s="57"/>
      <c r="K65" s="57"/>
      <c r="L65" s="2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5">
      <c r="B66" s="22"/>
      <c r="L66" s="22"/>
    </row>
    <row r="67" spans="2:12" ht="15">
      <c r="B67" s="22"/>
      <c r="L67" s="22"/>
    </row>
    <row r="68" spans="2:12" ht="15">
      <c r="B68" s="22"/>
      <c r="L68" s="22"/>
    </row>
    <row r="69" spans="2:12" ht="15">
      <c r="B69" s="22"/>
      <c r="L69" s="22"/>
    </row>
    <row r="70" spans="2:12" ht="15">
      <c r="B70" s="22"/>
      <c r="L70" s="22"/>
    </row>
    <row r="71" spans="2:12" ht="15">
      <c r="B71" s="22"/>
      <c r="L71" s="22"/>
    </row>
    <row r="72" spans="2:12" ht="15">
      <c r="B72" s="22"/>
      <c r="L72" s="22"/>
    </row>
    <row r="73" spans="2:12" ht="15">
      <c r="B73" s="22"/>
      <c r="L73" s="22"/>
    </row>
    <row r="74" spans="2:12" ht="15">
      <c r="B74" s="22"/>
      <c r="L74" s="22"/>
    </row>
    <row r="75" spans="2:12" ht="15">
      <c r="B75" s="22"/>
      <c r="L75" s="22"/>
    </row>
    <row r="76" spans="1:31" s="29" customFormat="1" ht="12.75">
      <c r="A76" s="25"/>
      <c r="B76" s="26"/>
      <c r="C76" s="25"/>
      <c r="D76" s="53" t="s">
        <v>44</v>
      </c>
      <c r="E76" s="54"/>
      <c r="F76" s="55" t="s">
        <v>45</v>
      </c>
      <c r="G76" s="53" t="s">
        <v>44</v>
      </c>
      <c r="H76" s="54"/>
      <c r="I76" s="54"/>
      <c r="J76" s="56" t="s">
        <v>45</v>
      </c>
      <c r="K76" s="54"/>
      <c r="L76" s="2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9" customFormat="1" ht="14.45" customHeight="1">
      <c r="A77" s="25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2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9" customFormat="1" ht="6.95" customHeight="1">
      <c r="A81" s="25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28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9" customFormat="1" ht="24.95" customHeight="1">
      <c r="A82" s="25"/>
      <c r="B82" s="26"/>
      <c r="C82" s="23" t="s">
        <v>48</v>
      </c>
      <c r="D82" s="25"/>
      <c r="E82" s="25"/>
      <c r="F82" s="25"/>
      <c r="G82" s="25"/>
      <c r="H82" s="25"/>
      <c r="I82" s="25"/>
      <c r="J82" s="25"/>
      <c r="K82" s="25"/>
      <c r="L82" s="28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9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8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9" customFormat="1" ht="12" customHeight="1">
      <c r="A84" s="25"/>
      <c r="B84" s="26"/>
      <c r="C84" s="27" t="s">
        <v>13</v>
      </c>
      <c r="D84" s="25"/>
      <c r="E84" s="25"/>
      <c r="F84" s="25"/>
      <c r="G84" s="25"/>
      <c r="H84" s="25"/>
      <c r="I84" s="25"/>
      <c r="J84" s="25"/>
      <c r="K84" s="25"/>
      <c r="L84" s="28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9" customFormat="1" ht="16.5" customHeight="1">
      <c r="A85" s="25"/>
      <c r="B85" s="26"/>
      <c r="C85" s="25"/>
      <c r="D85" s="25"/>
      <c r="E85" s="158" t="str">
        <f>E7</f>
        <v>WC Ženy</v>
      </c>
      <c r="F85" s="159"/>
      <c r="G85" s="159"/>
      <c r="H85" s="159"/>
      <c r="I85" s="25"/>
      <c r="J85" s="25"/>
      <c r="K85" s="25"/>
      <c r="L85" s="28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9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8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9" customFormat="1" ht="12" customHeight="1">
      <c r="A87" s="25"/>
      <c r="B87" s="26"/>
      <c r="C87" s="27" t="s">
        <v>18</v>
      </c>
      <c r="D87" s="25"/>
      <c r="E87" s="25"/>
      <c r="F87" s="30" t="str">
        <f>F10</f>
        <v>Karviná</v>
      </c>
      <c r="G87" s="25"/>
      <c r="H87" s="25"/>
      <c r="I87" s="27" t="s">
        <v>20</v>
      </c>
      <c r="J87" s="31">
        <f>IF(J10="","",J10)</f>
        <v>44687</v>
      </c>
      <c r="K87" s="25"/>
      <c r="L87" s="28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9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8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9" customFormat="1" ht="15.2" customHeight="1">
      <c r="A89" s="25"/>
      <c r="B89" s="26"/>
      <c r="C89" s="27" t="s">
        <v>21</v>
      </c>
      <c r="D89" s="25"/>
      <c r="E89" s="25"/>
      <c r="F89" s="30" t="str">
        <f>E13</f>
        <v>Statutární město Karviná</v>
      </c>
      <c r="G89" s="25"/>
      <c r="H89" s="25"/>
      <c r="I89" s="27" t="s">
        <v>26</v>
      </c>
      <c r="J89" s="62" t="str">
        <f>E19</f>
        <v xml:space="preserve"> </v>
      </c>
      <c r="K89" s="25"/>
      <c r="L89" s="2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9" customFormat="1" ht="15.2" customHeight="1">
      <c r="A90" s="25"/>
      <c r="B90" s="26"/>
      <c r="C90" s="27" t="s">
        <v>25</v>
      </c>
      <c r="D90" s="25"/>
      <c r="E90" s="25"/>
      <c r="F90" s="30" t="str">
        <f>IF(E16="","",E16)</f>
        <v>Vyplň údaj</v>
      </c>
      <c r="G90" s="25"/>
      <c r="H90" s="25"/>
      <c r="I90" s="27" t="s">
        <v>27</v>
      </c>
      <c r="J90" s="62" t="str">
        <f>E22</f>
        <v xml:space="preserve"> </v>
      </c>
      <c r="K90" s="25"/>
      <c r="L90" s="2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9" customFormat="1" ht="10.3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8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9" customFormat="1" ht="29.25" customHeight="1">
      <c r="A92" s="25"/>
      <c r="B92" s="26"/>
      <c r="C92" s="63" t="s">
        <v>49</v>
      </c>
      <c r="D92" s="44"/>
      <c r="E92" s="44"/>
      <c r="F92" s="44"/>
      <c r="G92" s="44"/>
      <c r="H92" s="44"/>
      <c r="I92" s="44"/>
      <c r="J92" s="64" t="s">
        <v>50</v>
      </c>
      <c r="K92" s="44"/>
      <c r="L92" s="28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9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8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9" customFormat="1" ht="22.9" customHeight="1">
      <c r="A94" s="25"/>
      <c r="B94" s="26"/>
      <c r="C94" s="65" t="s">
        <v>51</v>
      </c>
      <c r="D94" s="25"/>
      <c r="E94" s="25"/>
      <c r="F94" s="25"/>
      <c r="G94" s="25"/>
      <c r="H94" s="25"/>
      <c r="I94" s="25"/>
      <c r="J94" s="39">
        <f>J132</f>
        <v>0</v>
      </c>
      <c r="K94" s="25"/>
      <c r="L94" s="28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U94" s="19" t="s">
        <v>52</v>
      </c>
    </row>
    <row r="95" spans="2:12" s="66" customFormat="1" ht="24.95" customHeight="1">
      <c r="B95" s="67"/>
      <c r="D95" s="68" t="s">
        <v>53</v>
      </c>
      <c r="E95" s="69"/>
      <c r="F95" s="69"/>
      <c r="G95" s="69"/>
      <c r="H95" s="69"/>
      <c r="I95" s="69"/>
      <c r="J95" s="70">
        <f>J133</f>
        <v>0</v>
      </c>
      <c r="L95" s="67"/>
    </row>
    <row r="96" spans="2:12" s="71" customFormat="1" ht="19.9" customHeight="1">
      <c r="B96" s="72"/>
      <c r="D96" s="73" t="s">
        <v>54</v>
      </c>
      <c r="E96" s="74"/>
      <c r="F96" s="74"/>
      <c r="G96" s="74"/>
      <c r="H96" s="74"/>
      <c r="I96" s="74"/>
      <c r="J96" s="75">
        <f>J134</f>
        <v>0</v>
      </c>
      <c r="L96" s="72"/>
    </row>
    <row r="97" spans="2:12" s="71" customFormat="1" ht="19.9" customHeight="1">
      <c r="B97" s="72"/>
      <c r="D97" s="73" t="s">
        <v>55</v>
      </c>
      <c r="E97" s="74"/>
      <c r="F97" s="74"/>
      <c r="G97" s="74"/>
      <c r="H97" s="74"/>
      <c r="I97" s="74"/>
      <c r="J97" s="75">
        <f>J142</f>
        <v>0</v>
      </c>
      <c r="L97" s="72"/>
    </row>
    <row r="98" spans="2:12" s="71" customFormat="1" ht="19.9" customHeight="1">
      <c r="B98" s="72"/>
      <c r="D98" s="73" t="s">
        <v>56</v>
      </c>
      <c r="E98" s="74"/>
      <c r="F98" s="74"/>
      <c r="G98" s="74"/>
      <c r="H98" s="74"/>
      <c r="I98" s="74"/>
      <c r="J98" s="75">
        <f>J158</f>
        <v>0</v>
      </c>
      <c r="L98" s="72"/>
    </row>
    <row r="99" spans="2:12" s="71" customFormat="1" ht="19.9" customHeight="1">
      <c r="B99" s="72"/>
      <c r="D99" s="73" t="s">
        <v>57</v>
      </c>
      <c r="E99" s="74"/>
      <c r="F99" s="74"/>
      <c r="G99" s="74"/>
      <c r="H99" s="74"/>
      <c r="I99" s="74"/>
      <c r="J99" s="75">
        <f>J179</f>
        <v>0</v>
      </c>
      <c r="L99" s="72"/>
    </row>
    <row r="100" spans="2:12" s="71" customFormat="1" ht="19.9" customHeight="1">
      <c r="B100" s="72"/>
      <c r="D100" s="73" t="s">
        <v>58</v>
      </c>
      <c r="E100" s="74"/>
      <c r="F100" s="74"/>
      <c r="G100" s="74"/>
      <c r="H100" s="74"/>
      <c r="I100" s="74"/>
      <c r="J100" s="75">
        <f>J185</f>
        <v>0</v>
      </c>
      <c r="L100" s="72"/>
    </row>
    <row r="101" spans="2:12" s="66" customFormat="1" ht="24.95" customHeight="1">
      <c r="B101" s="67"/>
      <c r="D101" s="68" t="s">
        <v>59</v>
      </c>
      <c r="E101" s="69"/>
      <c r="F101" s="69"/>
      <c r="G101" s="69"/>
      <c r="H101" s="69"/>
      <c r="I101" s="69"/>
      <c r="J101" s="70">
        <f>J187</f>
        <v>0</v>
      </c>
      <c r="L101" s="67"/>
    </row>
    <row r="102" spans="2:12" s="71" customFormat="1" ht="19.9" customHeight="1">
      <c r="B102" s="72"/>
      <c r="D102" s="73" t="s">
        <v>60</v>
      </c>
      <c r="E102" s="74"/>
      <c r="F102" s="74"/>
      <c r="G102" s="74"/>
      <c r="H102" s="74"/>
      <c r="I102" s="74"/>
      <c r="J102" s="75">
        <f>J188</f>
        <v>0</v>
      </c>
      <c r="L102" s="72"/>
    </row>
    <row r="103" spans="2:12" s="71" customFormat="1" ht="19.9" customHeight="1">
      <c r="B103" s="72"/>
      <c r="D103" s="73" t="s">
        <v>61</v>
      </c>
      <c r="E103" s="74"/>
      <c r="F103" s="74"/>
      <c r="G103" s="74"/>
      <c r="H103" s="74"/>
      <c r="I103" s="74"/>
      <c r="J103" s="75">
        <f>J199</f>
        <v>0</v>
      </c>
      <c r="L103" s="72"/>
    </row>
    <row r="104" spans="2:12" s="71" customFormat="1" ht="19.9" customHeight="1">
      <c r="B104" s="72"/>
      <c r="D104" s="73" t="s">
        <v>62</v>
      </c>
      <c r="E104" s="74"/>
      <c r="F104" s="74"/>
      <c r="G104" s="74"/>
      <c r="H104" s="74"/>
      <c r="I104" s="74"/>
      <c r="J104" s="75">
        <f>J215</f>
        <v>0</v>
      </c>
      <c r="L104" s="72"/>
    </row>
    <row r="105" spans="2:12" s="71" customFormat="1" ht="19.9" customHeight="1">
      <c r="B105" s="72"/>
      <c r="D105" s="73" t="s">
        <v>63</v>
      </c>
      <c r="E105" s="74"/>
      <c r="F105" s="74"/>
      <c r="G105" s="74"/>
      <c r="H105" s="74"/>
      <c r="I105" s="74"/>
      <c r="J105" s="75">
        <f>J231</f>
        <v>0</v>
      </c>
      <c r="L105" s="72"/>
    </row>
    <row r="106" spans="2:12" s="71" customFormat="1" ht="19.9" customHeight="1">
      <c r="B106" s="72"/>
      <c r="D106" s="73" t="s">
        <v>64</v>
      </c>
      <c r="E106" s="74"/>
      <c r="F106" s="74"/>
      <c r="G106" s="74"/>
      <c r="H106" s="74"/>
      <c r="I106" s="74"/>
      <c r="J106" s="75">
        <f>J233</f>
        <v>0</v>
      </c>
      <c r="L106" s="72"/>
    </row>
    <row r="107" spans="2:12" s="71" customFormat="1" ht="19.9" customHeight="1">
      <c r="B107" s="72"/>
      <c r="D107" s="73" t="s">
        <v>65</v>
      </c>
      <c r="E107" s="74"/>
      <c r="F107" s="74"/>
      <c r="G107" s="74"/>
      <c r="H107" s="74"/>
      <c r="I107" s="74"/>
      <c r="J107" s="75">
        <f>J235</f>
        <v>0</v>
      </c>
      <c r="L107" s="72"/>
    </row>
    <row r="108" spans="2:12" s="71" customFormat="1" ht="19.9" customHeight="1">
      <c r="B108" s="72"/>
      <c r="D108" s="73" t="s">
        <v>66</v>
      </c>
      <c r="E108" s="74"/>
      <c r="F108" s="74"/>
      <c r="G108" s="74"/>
      <c r="H108" s="74"/>
      <c r="I108" s="74"/>
      <c r="J108" s="75">
        <f>J240</f>
        <v>0</v>
      </c>
      <c r="L108" s="72"/>
    </row>
    <row r="109" spans="2:12" s="71" customFormat="1" ht="19.9" customHeight="1">
      <c r="B109" s="72"/>
      <c r="D109" s="73" t="s">
        <v>67</v>
      </c>
      <c r="E109" s="74"/>
      <c r="F109" s="74"/>
      <c r="G109" s="74"/>
      <c r="H109" s="74"/>
      <c r="I109" s="74"/>
      <c r="J109" s="75">
        <f>J242</f>
        <v>0</v>
      </c>
      <c r="L109" s="72"/>
    </row>
    <row r="110" spans="2:12" s="71" customFormat="1" ht="19.9" customHeight="1">
      <c r="B110" s="72"/>
      <c r="D110" s="73" t="s">
        <v>68</v>
      </c>
      <c r="E110" s="74"/>
      <c r="F110" s="74"/>
      <c r="G110" s="74"/>
      <c r="H110" s="74"/>
      <c r="I110" s="74"/>
      <c r="J110" s="75">
        <f>J250</f>
        <v>0</v>
      </c>
      <c r="L110" s="72"/>
    </row>
    <row r="111" spans="2:12" s="71" customFormat="1" ht="19.9" customHeight="1">
      <c r="B111" s="72"/>
      <c r="D111" s="73" t="s">
        <v>69</v>
      </c>
      <c r="E111" s="74"/>
      <c r="F111" s="74"/>
      <c r="G111" s="74"/>
      <c r="H111" s="74"/>
      <c r="I111" s="74"/>
      <c r="J111" s="75">
        <f>J253</f>
        <v>0</v>
      </c>
      <c r="L111" s="72"/>
    </row>
    <row r="112" spans="2:12" s="71" customFormat="1" ht="19.9" customHeight="1">
      <c r="B112" s="72"/>
      <c r="D112" s="73" t="s">
        <v>70</v>
      </c>
      <c r="E112" s="74"/>
      <c r="F112" s="74"/>
      <c r="G112" s="74"/>
      <c r="H112" s="74"/>
      <c r="I112" s="74"/>
      <c r="J112" s="75">
        <f>J272</f>
        <v>0</v>
      </c>
      <c r="L112" s="72"/>
    </row>
    <row r="113" spans="2:12" s="71" customFormat="1" ht="19.9" customHeight="1">
      <c r="B113" s="72"/>
      <c r="D113" s="73" t="s">
        <v>71</v>
      </c>
      <c r="E113" s="74"/>
      <c r="F113" s="74"/>
      <c r="G113" s="74"/>
      <c r="H113" s="74"/>
      <c r="I113" s="74"/>
      <c r="J113" s="75">
        <f>J288</f>
        <v>0</v>
      </c>
      <c r="L113" s="72"/>
    </row>
    <row r="114" spans="2:12" s="71" customFormat="1" ht="19.9" customHeight="1">
      <c r="B114" s="72"/>
      <c r="D114" s="73" t="s">
        <v>72</v>
      </c>
      <c r="E114" s="74"/>
      <c r="F114" s="74"/>
      <c r="G114" s="74"/>
      <c r="H114" s="74"/>
      <c r="I114" s="74"/>
      <c r="J114" s="75">
        <f>J295</f>
        <v>0</v>
      </c>
      <c r="L114" s="72"/>
    </row>
    <row r="115" spans="1:31" s="29" customFormat="1" ht="21.7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8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9" customFormat="1" ht="6.95" customHeight="1">
      <c r="A116" s="25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28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20" spans="1:31" s="29" customFormat="1" ht="6.95" customHeight="1">
      <c r="A120" s="25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28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9" customFormat="1" ht="24.95" customHeight="1">
      <c r="A121" s="25"/>
      <c r="B121" s="26"/>
      <c r="C121" s="23" t="s">
        <v>73</v>
      </c>
      <c r="D121" s="25"/>
      <c r="E121" s="25"/>
      <c r="F121" s="25"/>
      <c r="G121" s="25"/>
      <c r="H121" s="25"/>
      <c r="I121" s="25"/>
      <c r="J121" s="25"/>
      <c r="K121" s="25"/>
      <c r="L121" s="28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9" customFormat="1" ht="6.9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8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9" customFormat="1" ht="12" customHeight="1">
      <c r="A123" s="25"/>
      <c r="B123" s="26"/>
      <c r="C123" s="27" t="s">
        <v>13</v>
      </c>
      <c r="D123" s="25"/>
      <c r="E123" s="25"/>
      <c r="F123" s="25"/>
      <c r="G123" s="25"/>
      <c r="H123" s="25"/>
      <c r="I123" s="25"/>
      <c r="J123" s="25"/>
      <c r="K123" s="25"/>
      <c r="L123" s="28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9" customFormat="1" ht="16.5" customHeight="1">
      <c r="A124" s="25"/>
      <c r="B124" s="26"/>
      <c r="C124" s="25"/>
      <c r="D124" s="25"/>
      <c r="E124" s="158" t="str">
        <f>E7</f>
        <v>WC Ženy</v>
      </c>
      <c r="F124" s="159"/>
      <c r="G124" s="159"/>
      <c r="H124" s="159"/>
      <c r="I124" s="25"/>
      <c r="J124" s="25"/>
      <c r="K124" s="25"/>
      <c r="L124" s="28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9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8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9" customFormat="1" ht="12" customHeight="1">
      <c r="A126" s="25"/>
      <c r="B126" s="26"/>
      <c r="C126" s="27" t="s">
        <v>18</v>
      </c>
      <c r="D126" s="25"/>
      <c r="E126" s="25"/>
      <c r="F126" s="30" t="str">
        <f>F10</f>
        <v>Karviná</v>
      </c>
      <c r="G126" s="25"/>
      <c r="H126" s="25"/>
      <c r="I126" s="27" t="s">
        <v>20</v>
      </c>
      <c r="J126" s="31">
        <f>IF(J10="","",J10)</f>
        <v>44687</v>
      </c>
      <c r="K126" s="25"/>
      <c r="L126" s="28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9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8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9" customFormat="1" ht="15.2" customHeight="1">
      <c r="A128" s="25"/>
      <c r="B128" s="26"/>
      <c r="C128" s="27" t="s">
        <v>21</v>
      </c>
      <c r="D128" s="25"/>
      <c r="E128" s="25"/>
      <c r="F128" s="30" t="str">
        <f>E13</f>
        <v>Statutární město Karviná</v>
      </c>
      <c r="G128" s="25"/>
      <c r="H128" s="25"/>
      <c r="I128" s="27" t="s">
        <v>26</v>
      </c>
      <c r="J128" s="62" t="str">
        <f>E19</f>
        <v xml:space="preserve"> </v>
      </c>
      <c r="K128" s="25"/>
      <c r="L128" s="28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9" customFormat="1" ht="15.2" customHeight="1">
      <c r="A129" s="25"/>
      <c r="B129" s="26"/>
      <c r="C129" s="27" t="s">
        <v>25</v>
      </c>
      <c r="D129" s="25"/>
      <c r="E129" s="25"/>
      <c r="F129" s="30" t="str">
        <f>IF(E16="","",E16)</f>
        <v>Vyplň údaj</v>
      </c>
      <c r="G129" s="25"/>
      <c r="H129" s="25"/>
      <c r="I129" s="27" t="s">
        <v>27</v>
      </c>
      <c r="J129" s="62" t="str">
        <f>E22</f>
        <v xml:space="preserve"> </v>
      </c>
      <c r="K129" s="25"/>
      <c r="L129" s="28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9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8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6" customFormat="1" ht="29.25" customHeight="1">
      <c r="A131" s="76"/>
      <c r="B131" s="77"/>
      <c r="C131" s="78" t="s">
        <v>74</v>
      </c>
      <c r="D131" s="79" t="s">
        <v>75</v>
      </c>
      <c r="E131" s="79" t="s">
        <v>76</v>
      </c>
      <c r="F131" s="79" t="s">
        <v>77</v>
      </c>
      <c r="G131" s="79" t="s">
        <v>78</v>
      </c>
      <c r="H131" s="79" t="s">
        <v>79</v>
      </c>
      <c r="I131" s="79" t="s">
        <v>80</v>
      </c>
      <c r="J131" s="80" t="s">
        <v>50</v>
      </c>
      <c r="K131" s="81" t="s">
        <v>81</v>
      </c>
      <c r="L131" s="82"/>
      <c r="M131" s="83" t="s">
        <v>16</v>
      </c>
      <c r="N131" s="84" t="s">
        <v>33</v>
      </c>
      <c r="O131" s="84" t="s">
        <v>82</v>
      </c>
      <c r="P131" s="84" t="s">
        <v>83</v>
      </c>
      <c r="Q131" s="84" t="s">
        <v>84</v>
      </c>
      <c r="R131" s="84" t="s">
        <v>85</v>
      </c>
      <c r="S131" s="84" t="s">
        <v>86</v>
      </c>
      <c r="T131" s="85" t="s">
        <v>87</v>
      </c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1:63" s="29" customFormat="1" ht="22.9" customHeight="1">
      <c r="A132" s="25"/>
      <c r="B132" s="26"/>
      <c r="C132" s="87" t="s">
        <v>88</v>
      </c>
      <c r="D132" s="25"/>
      <c r="E132" s="25"/>
      <c r="F132" s="25"/>
      <c r="G132" s="25"/>
      <c r="H132" s="25"/>
      <c r="I132" s="25"/>
      <c r="J132" s="88">
        <f>BK132</f>
        <v>0</v>
      </c>
      <c r="K132" s="25"/>
      <c r="L132" s="26"/>
      <c r="M132" s="89"/>
      <c r="N132" s="90"/>
      <c r="O132" s="37"/>
      <c r="P132" s="91">
        <f>P133+P187</f>
        <v>0</v>
      </c>
      <c r="Q132" s="37"/>
      <c r="R132" s="91">
        <f>R133+R187</f>
        <v>6.20450779</v>
      </c>
      <c r="S132" s="37"/>
      <c r="T132" s="92">
        <f>T133+T187</f>
        <v>9.45580711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9" t="s">
        <v>89</v>
      </c>
      <c r="AU132" s="19" t="s">
        <v>52</v>
      </c>
      <c r="BK132" s="93">
        <f>BK133+BK187</f>
        <v>0</v>
      </c>
    </row>
    <row r="133" spans="2:63" s="94" customFormat="1" ht="25.9" customHeight="1">
      <c r="B133" s="95"/>
      <c r="D133" s="96" t="s">
        <v>89</v>
      </c>
      <c r="E133" s="97" t="s">
        <v>90</v>
      </c>
      <c r="F133" s="97" t="s">
        <v>91</v>
      </c>
      <c r="J133" s="98">
        <f>BK133</f>
        <v>0</v>
      </c>
      <c r="L133" s="95"/>
      <c r="M133" s="99"/>
      <c r="N133" s="100"/>
      <c r="O133" s="100"/>
      <c r="P133" s="101">
        <f>P134+P142+P158+P179+P185</f>
        <v>0</v>
      </c>
      <c r="Q133" s="100"/>
      <c r="R133" s="101">
        <f>R134+R142+R158+R179+R185</f>
        <v>2.5619068</v>
      </c>
      <c r="S133" s="100"/>
      <c r="T133" s="102">
        <f>T134+T142+T158+T179+T185</f>
        <v>8.782908</v>
      </c>
      <c r="AR133" s="96" t="s">
        <v>92</v>
      </c>
      <c r="AT133" s="103" t="s">
        <v>89</v>
      </c>
      <c r="AU133" s="103" t="s">
        <v>93</v>
      </c>
      <c r="AY133" s="96" t="s">
        <v>94</v>
      </c>
      <c r="BK133" s="104">
        <f>BK134+BK142+BK158+BK179+BK185</f>
        <v>0</v>
      </c>
    </row>
    <row r="134" spans="2:63" s="94" customFormat="1" ht="22.9" customHeight="1">
      <c r="B134" s="95"/>
      <c r="D134" s="96" t="s">
        <v>89</v>
      </c>
      <c r="E134" s="105" t="s">
        <v>95</v>
      </c>
      <c r="F134" s="105" t="s">
        <v>96</v>
      </c>
      <c r="J134" s="106">
        <f>BK134</f>
        <v>0</v>
      </c>
      <c r="L134" s="95"/>
      <c r="M134" s="99"/>
      <c r="N134" s="100"/>
      <c r="O134" s="100"/>
      <c r="P134" s="101">
        <f>SUM(P135:P141)</f>
        <v>0</v>
      </c>
      <c r="Q134" s="100"/>
      <c r="R134" s="101">
        <f>SUM(R135:R141)</f>
        <v>0.983065</v>
      </c>
      <c r="S134" s="100"/>
      <c r="T134" s="102">
        <f>SUM(T135:T141)</f>
        <v>0</v>
      </c>
      <c r="AR134" s="96" t="s">
        <v>92</v>
      </c>
      <c r="AT134" s="103" t="s">
        <v>89</v>
      </c>
      <c r="AU134" s="103" t="s">
        <v>92</v>
      </c>
      <c r="AY134" s="96" t="s">
        <v>94</v>
      </c>
      <c r="BK134" s="104">
        <f>SUM(BK135:BK141)</f>
        <v>0</v>
      </c>
    </row>
    <row r="135" spans="1:65" s="29" customFormat="1" ht="33" customHeight="1">
      <c r="A135" s="25"/>
      <c r="B135" s="26"/>
      <c r="C135" s="107" t="s">
        <v>92</v>
      </c>
      <c r="D135" s="107" t="s">
        <v>97</v>
      </c>
      <c r="E135" s="108" t="s">
        <v>98</v>
      </c>
      <c r="F135" s="109" t="s">
        <v>99</v>
      </c>
      <c r="G135" s="110" t="s">
        <v>100</v>
      </c>
      <c r="H135" s="111">
        <v>3</v>
      </c>
      <c r="I135" s="112"/>
      <c r="J135" s="113">
        <f>ROUND(I135*H135,2)</f>
        <v>0</v>
      </c>
      <c r="K135" s="114"/>
      <c r="L135" s="26"/>
      <c r="M135" s="115" t="s">
        <v>16</v>
      </c>
      <c r="N135" s="116" t="s">
        <v>34</v>
      </c>
      <c r="O135" s="117"/>
      <c r="P135" s="118">
        <f>O135*H135</f>
        <v>0</v>
      </c>
      <c r="Q135" s="118">
        <v>0.02228</v>
      </c>
      <c r="R135" s="118">
        <f>Q135*H135</f>
        <v>0.06684000000000001</v>
      </c>
      <c r="S135" s="118">
        <v>0</v>
      </c>
      <c r="T135" s="119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101</v>
      </c>
      <c r="AT135" s="120" t="s">
        <v>97</v>
      </c>
      <c r="AU135" s="120" t="s">
        <v>9</v>
      </c>
      <c r="AY135" s="19" t="s">
        <v>94</v>
      </c>
      <c r="BE135" s="121">
        <f>IF(N135="základní",J135,0)</f>
        <v>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9" t="s">
        <v>92</v>
      </c>
      <c r="BK135" s="121">
        <f>ROUND(I135*H135,2)</f>
        <v>0</v>
      </c>
      <c r="BL135" s="19" t="s">
        <v>101</v>
      </c>
      <c r="BM135" s="120" t="s">
        <v>102</v>
      </c>
    </row>
    <row r="136" spans="1:65" s="29" customFormat="1" ht="24.2" customHeight="1">
      <c r="A136" s="25"/>
      <c r="B136" s="26"/>
      <c r="C136" s="107" t="s">
        <v>9</v>
      </c>
      <c r="D136" s="107" t="s">
        <v>97</v>
      </c>
      <c r="E136" s="108" t="s">
        <v>103</v>
      </c>
      <c r="F136" s="109" t="s">
        <v>104</v>
      </c>
      <c r="G136" s="110" t="s">
        <v>105</v>
      </c>
      <c r="H136" s="111">
        <v>13.5</v>
      </c>
      <c r="I136" s="112"/>
      <c r="J136" s="113">
        <f>ROUND(I136*H136,2)</f>
        <v>0</v>
      </c>
      <c r="K136" s="114"/>
      <c r="L136" s="26"/>
      <c r="M136" s="115" t="s">
        <v>16</v>
      </c>
      <c r="N136" s="116" t="s">
        <v>34</v>
      </c>
      <c r="O136" s="117"/>
      <c r="P136" s="118">
        <f>O136*H136</f>
        <v>0</v>
      </c>
      <c r="Q136" s="118">
        <v>0.05897</v>
      </c>
      <c r="R136" s="118">
        <f>Q136*H136</f>
        <v>0.796095</v>
      </c>
      <c r="S136" s="118">
        <v>0</v>
      </c>
      <c r="T136" s="119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101</v>
      </c>
      <c r="AT136" s="120" t="s">
        <v>97</v>
      </c>
      <c r="AU136" s="120" t="s">
        <v>9</v>
      </c>
      <c r="AY136" s="19" t="s">
        <v>94</v>
      </c>
      <c r="BE136" s="121">
        <f>IF(N136="základní",J136,0)</f>
        <v>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9" t="s">
        <v>92</v>
      </c>
      <c r="BK136" s="121">
        <f>ROUND(I136*H136,2)</f>
        <v>0</v>
      </c>
      <c r="BL136" s="19" t="s">
        <v>101</v>
      </c>
      <c r="BM136" s="120" t="s">
        <v>106</v>
      </c>
    </row>
    <row r="137" spans="2:51" s="122" customFormat="1" ht="15">
      <c r="B137" s="123"/>
      <c r="D137" s="124" t="s">
        <v>107</v>
      </c>
      <c r="E137" s="125" t="s">
        <v>16</v>
      </c>
      <c r="F137" s="126" t="s">
        <v>108</v>
      </c>
      <c r="H137" s="127">
        <v>13.5</v>
      </c>
      <c r="I137" s="128"/>
      <c r="L137" s="123"/>
      <c r="M137" s="129"/>
      <c r="N137" s="130"/>
      <c r="O137" s="130"/>
      <c r="P137" s="130"/>
      <c r="Q137" s="130"/>
      <c r="R137" s="130"/>
      <c r="S137" s="130"/>
      <c r="T137" s="131"/>
      <c r="AT137" s="125" t="s">
        <v>107</v>
      </c>
      <c r="AU137" s="125" t="s">
        <v>9</v>
      </c>
      <c r="AV137" s="122" t="s">
        <v>9</v>
      </c>
      <c r="AW137" s="122" t="s">
        <v>109</v>
      </c>
      <c r="AX137" s="122" t="s">
        <v>92</v>
      </c>
      <c r="AY137" s="125" t="s">
        <v>94</v>
      </c>
    </row>
    <row r="138" spans="1:65" s="29" customFormat="1" ht="16.5" customHeight="1">
      <c r="A138" s="25"/>
      <c r="B138" s="26"/>
      <c r="C138" s="107" t="s">
        <v>95</v>
      </c>
      <c r="D138" s="107" t="s">
        <v>97</v>
      </c>
      <c r="E138" s="108" t="s">
        <v>110</v>
      </c>
      <c r="F138" s="109" t="s">
        <v>111</v>
      </c>
      <c r="G138" s="110" t="s">
        <v>112</v>
      </c>
      <c r="H138" s="111">
        <v>4</v>
      </c>
      <c r="I138" s="112"/>
      <c r="J138" s="113">
        <f>ROUND(I138*H138,2)</f>
        <v>0</v>
      </c>
      <c r="K138" s="114"/>
      <c r="L138" s="26"/>
      <c r="M138" s="115" t="s">
        <v>16</v>
      </c>
      <c r="N138" s="116" t="s">
        <v>34</v>
      </c>
      <c r="O138" s="117"/>
      <c r="P138" s="118">
        <f>O138*H138</f>
        <v>0</v>
      </c>
      <c r="Q138" s="118">
        <v>0.02974</v>
      </c>
      <c r="R138" s="118">
        <f>Q138*H138</f>
        <v>0.11896</v>
      </c>
      <c r="S138" s="118">
        <v>0</v>
      </c>
      <c r="T138" s="119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101</v>
      </c>
      <c r="AT138" s="120" t="s">
        <v>97</v>
      </c>
      <c r="AU138" s="120" t="s">
        <v>9</v>
      </c>
      <c r="AY138" s="19" t="s">
        <v>94</v>
      </c>
      <c r="BE138" s="121">
        <f>IF(N138="základní",J138,0)</f>
        <v>0</v>
      </c>
      <c r="BF138" s="121">
        <f>IF(N138="snížená",J138,0)</f>
        <v>0</v>
      </c>
      <c r="BG138" s="121">
        <f>IF(N138="zákl. přenesená",J138,0)</f>
        <v>0</v>
      </c>
      <c r="BH138" s="121">
        <f>IF(N138="sníž. přenesená",J138,0)</f>
        <v>0</v>
      </c>
      <c r="BI138" s="121">
        <f>IF(N138="nulová",J138,0)</f>
        <v>0</v>
      </c>
      <c r="BJ138" s="19" t="s">
        <v>92</v>
      </c>
      <c r="BK138" s="121">
        <f>ROUND(I138*H138,2)</f>
        <v>0</v>
      </c>
      <c r="BL138" s="19" t="s">
        <v>101</v>
      </c>
      <c r="BM138" s="120" t="s">
        <v>113</v>
      </c>
    </row>
    <row r="139" spans="2:51" s="122" customFormat="1" ht="15">
      <c r="B139" s="123"/>
      <c r="D139" s="124" t="s">
        <v>107</v>
      </c>
      <c r="E139" s="125" t="s">
        <v>16</v>
      </c>
      <c r="F139" s="126" t="s">
        <v>114</v>
      </c>
      <c r="H139" s="127">
        <v>4</v>
      </c>
      <c r="I139" s="128"/>
      <c r="L139" s="123"/>
      <c r="M139" s="129"/>
      <c r="N139" s="130"/>
      <c r="O139" s="130"/>
      <c r="P139" s="130"/>
      <c r="Q139" s="130"/>
      <c r="R139" s="130"/>
      <c r="S139" s="130"/>
      <c r="T139" s="131"/>
      <c r="AT139" s="125" t="s">
        <v>107</v>
      </c>
      <c r="AU139" s="125" t="s">
        <v>9</v>
      </c>
      <c r="AV139" s="122" t="s">
        <v>9</v>
      </c>
      <c r="AW139" s="122" t="s">
        <v>109</v>
      </c>
      <c r="AX139" s="122" t="s">
        <v>92</v>
      </c>
      <c r="AY139" s="125" t="s">
        <v>94</v>
      </c>
    </row>
    <row r="140" spans="1:65" s="29" customFormat="1" ht="24.2" customHeight="1">
      <c r="A140" s="25"/>
      <c r="B140" s="26"/>
      <c r="C140" s="107" t="s">
        <v>101</v>
      </c>
      <c r="D140" s="107" t="s">
        <v>97</v>
      </c>
      <c r="E140" s="108" t="s">
        <v>115</v>
      </c>
      <c r="F140" s="109" t="s">
        <v>116</v>
      </c>
      <c r="G140" s="110" t="s">
        <v>112</v>
      </c>
      <c r="H140" s="111">
        <v>9</v>
      </c>
      <c r="I140" s="112"/>
      <c r="J140" s="113">
        <f>ROUND(I140*H140,2)</f>
        <v>0</v>
      </c>
      <c r="K140" s="114"/>
      <c r="L140" s="26"/>
      <c r="M140" s="115" t="s">
        <v>16</v>
      </c>
      <c r="N140" s="116" t="s">
        <v>34</v>
      </c>
      <c r="O140" s="117"/>
      <c r="P140" s="118">
        <f>O140*H140</f>
        <v>0</v>
      </c>
      <c r="Q140" s="118">
        <v>0.00013</v>
      </c>
      <c r="R140" s="118">
        <f>Q140*H140</f>
        <v>0.0011699999999999998</v>
      </c>
      <c r="S140" s="118">
        <v>0</v>
      </c>
      <c r="T140" s="119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101</v>
      </c>
      <c r="AT140" s="120" t="s">
        <v>97</v>
      </c>
      <c r="AU140" s="120" t="s">
        <v>9</v>
      </c>
      <c r="AY140" s="19" t="s">
        <v>94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9" t="s">
        <v>92</v>
      </c>
      <c r="BK140" s="121">
        <f>ROUND(I140*H140,2)</f>
        <v>0</v>
      </c>
      <c r="BL140" s="19" t="s">
        <v>101</v>
      </c>
      <c r="BM140" s="120" t="s">
        <v>117</v>
      </c>
    </row>
    <row r="141" spans="2:51" s="122" customFormat="1" ht="15">
      <c r="B141" s="123"/>
      <c r="D141" s="124" t="s">
        <v>107</v>
      </c>
      <c r="E141" s="125" t="s">
        <v>16</v>
      </c>
      <c r="F141" s="126" t="s">
        <v>118</v>
      </c>
      <c r="H141" s="127">
        <v>9</v>
      </c>
      <c r="I141" s="128"/>
      <c r="L141" s="123"/>
      <c r="M141" s="129"/>
      <c r="N141" s="130"/>
      <c r="O141" s="130"/>
      <c r="P141" s="130"/>
      <c r="Q141" s="130"/>
      <c r="R141" s="130"/>
      <c r="S141" s="130"/>
      <c r="T141" s="131"/>
      <c r="AT141" s="125" t="s">
        <v>107</v>
      </c>
      <c r="AU141" s="125" t="s">
        <v>9</v>
      </c>
      <c r="AV141" s="122" t="s">
        <v>9</v>
      </c>
      <c r="AW141" s="122" t="s">
        <v>109</v>
      </c>
      <c r="AX141" s="122" t="s">
        <v>92</v>
      </c>
      <c r="AY141" s="125" t="s">
        <v>94</v>
      </c>
    </row>
    <row r="142" spans="2:63" s="94" customFormat="1" ht="22.9" customHeight="1">
      <c r="B142" s="95"/>
      <c r="D142" s="96" t="s">
        <v>89</v>
      </c>
      <c r="E142" s="105" t="s">
        <v>119</v>
      </c>
      <c r="F142" s="105" t="s">
        <v>120</v>
      </c>
      <c r="I142" s="132"/>
      <c r="J142" s="106">
        <f>BK142</f>
        <v>0</v>
      </c>
      <c r="L142" s="95"/>
      <c r="M142" s="99"/>
      <c r="N142" s="100"/>
      <c r="O142" s="100"/>
      <c r="P142" s="101">
        <f>SUM(P143:P157)</f>
        <v>0</v>
      </c>
      <c r="Q142" s="100"/>
      <c r="R142" s="101">
        <f>SUM(R143:R157)</f>
        <v>1.5719448</v>
      </c>
      <c r="S142" s="100"/>
      <c r="T142" s="102">
        <f>SUM(T143:T157)</f>
        <v>0</v>
      </c>
      <c r="AR142" s="96" t="s">
        <v>92</v>
      </c>
      <c r="AT142" s="103" t="s">
        <v>89</v>
      </c>
      <c r="AU142" s="103" t="s">
        <v>92</v>
      </c>
      <c r="AY142" s="96" t="s">
        <v>94</v>
      </c>
      <c r="BK142" s="104">
        <f>SUM(BK143:BK157)</f>
        <v>0</v>
      </c>
    </row>
    <row r="143" spans="1:65" s="29" customFormat="1" ht="24.2" customHeight="1">
      <c r="A143" s="25"/>
      <c r="B143" s="26"/>
      <c r="C143" s="107" t="s">
        <v>121</v>
      </c>
      <c r="D143" s="107" t="s">
        <v>97</v>
      </c>
      <c r="E143" s="108" t="s">
        <v>122</v>
      </c>
      <c r="F143" s="109" t="s">
        <v>123</v>
      </c>
      <c r="G143" s="110" t="s">
        <v>105</v>
      </c>
      <c r="H143" s="111">
        <v>29.404</v>
      </c>
      <c r="I143" s="112"/>
      <c r="J143" s="113">
        <f>ROUND(I143*H143,2)</f>
        <v>0</v>
      </c>
      <c r="K143" s="114"/>
      <c r="L143" s="26"/>
      <c r="M143" s="115" t="s">
        <v>16</v>
      </c>
      <c r="N143" s="116" t="s">
        <v>34</v>
      </c>
      <c r="O143" s="117"/>
      <c r="P143" s="118">
        <f>O143*H143</f>
        <v>0</v>
      </c>
      <c r="Q143" s="118">
        <v>0.0057</v>
      </c>
      <c r="R143" s="118">
        <f>Q143*H143</f>
        <v>0.1676028</v>
      </c>
      <c r="S143" s="118">
        <v>0</v>
      </c>
      <c r="T143" s="119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101</v>
      </c>
      <c r="AT143" s="120" t="s">
        <v>97</v>
      </c>
      <c r="AU143" s="120" t="s">
        <v>9</v>
      </c>
      <c r="AY143" s="19" t="s">
        <v>94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9" t="s">
        <v>92</v>
      </c>
      <c r="BK143" s="121">
        <f>ROUND(I143*H143,2)</f>
        <v>0</v>
      </c>
      <c r="BL143" s="19" t="s">
        <v>101</v>
      </c>
      <c r="BM143" s="120" t="s">
        <v>124</v>
      </c>
    </row>
    <row r="144" spans="2:51" s="122" customFormat="1" ht="15">
      <c r="B144" s="123"/>
      <c r="D144" s="124" t="s">
        <v>107</v>
      </c>
      <c r="E144" s="125" t="s">
        <v>16</v>
      </c>
      <c r="F144" s="126" t="s">
        <v>125</v>
      </c>
      <c r="H144" s="127">
        <v>29.404</v>
      </c>
      <c r="I144" s="128"/>
      <c r="L144" s="123"/>
      <c r="M144" s="129"/>
      <c r="N144" s="130"/>
      <c r="O144" s="130"/>
      <c r="P144" s="130"/>
      <c r="Q144" s="130"/>
      <c r="R144" s="130"/>
      <c r="S144" s="130"/>
      <c r="T144" s="131"/>
      <c r="AT144" s="125" t="s">
        <v>107</v>
      </c>
      <c r="AU144" s="125" t="s">
        <v>9</v>
      </c>
      <c r="AV144" s="122" t="s">
        <v>9</v>
      </c>
      <c r="AW144" s="122" t="s">
        <v>109</v>
      </c>
      <c r="AX144" s="122" t="s">
        <v>92</v>
      </c>
      <c r="AY144" s="125" t="s">
        <v>94</v>
      </c>
    </row>
    <row r="145" spans="1:65" s="29" customFormat="1" ht="24.2" customHeight="1">
      <c r="A145" s="25"/>
      <c r="B145" s="26"/>
      <c r="C145" s="107" t="s">
        <v>119</v>
      </c>
      <c r="D145" s="107" t="s">
        <v>97</v>
      </c>
      <c r="E145" s="108" t="s">
        <v>126</v>
      </c>
      <c r="F145" s="109" t="s">
        <v>127</v>
      </c>
      <c r="G145" s="110" t="s">
        <v>105</v>
      </c>
      <c r="H145" s="111">
        <v>177.6</v>
      </c>
      <c r="I145" s="112"/>
      <c r="J145" s="113">
        <f>ROUND(I145*H145,2)</f>
        <v>0</v>
      </c>
      <c r="K145" s="114"/>
      <c r="L145" s="26"/>
      <c r="M145" s="115" t="s">
        <v>16</v>
      </c>
      <c r="N145" s="116" t="s">
        <v>34</v>
      </c>
      <c r="O145" s="117"/>
      <c r="P145" s="118">
        <f>O145*H145</f>
        <v>0</v>
      </c>
      <c r="Q145" s="118">
        <v>0.00026</v>
      </c>
      <c r="R145" s="118">
        <f>Q145*H145</f>
        <v>0.046175999999999995</v>
      </c>
      <c r="S145" s="118">
        <v>0</v>
      </c>
      <c r="T145" s="119">
        <f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101</v>
      </c>
      <c r="AT145" s="120" t="s">
        <v>97</v>
      </c>
      <c r="AU145" s="120" t="s">
        <v>9</v>
      </c>
      <c r="AY145" s="19" t="s">
        <v>94</v>
      </c>
      <c r="BE145" s="121">
        <f>IF(N145="základní",J145,0)</f>
        <v>0</v>
      </c>
      <c r="BF145" s="121">
        <f>IF(N145="snížená",J145,0)</f>
        <v>0</v>
      </c>
      <c r="BG145" s="121">
        <f>IF(N145="zákl. přenesená",J145,0)</f>
        <v>0</v>
      </c>
      <c r="BH145" s="121">
        <f>IF(N145="sníž. přenesená",J145,0)</f>
        <v>0</v>
      </c>
      <c r="BI145" s="121">
        <f>IF(N145="nulová",J145,0)</f>
        <v>0</v>
      </c>
      <c r="BJ145" s="19" t="s">
        <v>92</v>
      </c>
      <c r="BK145" s="121">
        <f>ROUND(I145*H145,2)</f>
        <v>0</v>
      </c>
      <c r="BL145" s="19" t="s">
        <v>101</v>
      </c>
      <c r="BM145" s="120" t="s">
        <v>128</v>
      </c>
    </row>
    <row r="146" spans="2:51" s="122" customFormat="1" ht="15">
      <c r="B146" s="123"/>
      <c r="D146" s="124" t="s">
        <v>107</v>
      </c>
      <c r="E146" s="125" t="s">
        <v>16</v>
      </c>
      <c r="F146" s="126" t="s">
        <v>129</v>
      </c>
      <c r="H146" s="127">
        <v>177.6</v>
      </c>
      <c r="I146" s="128"/>
      <c r="L146" s="123"/>
      <c r="M146" s="129"/>
      <c r="N146" s="130"/>
      <c r="O146" s="130"/>
      <c r="P146" s="130"/>
      <c r="Q146" s="130"/>
      <c r="R146" s="130"/>
      <c r="S146" s="130"/>
      <c r="T146" s="131"/>
      <c r="AT146" s="125" t="s">
        <v>107</v>
      </c>
      <c r="AU146" s="125" t="s">
        <v>9</v>
      </c>
      <c r="AV146" s="122" t="s">
        <v>9</v>
      </c>
      <c r="AW146" s="122" t="s">
        <v>109</v>
      </c>
      <c r="AX146" s="122" t="s">
        <v>92</v>
      </c>
      <c r="AY146" s="125" t="s">
        <v>94</v>
      </c>
    </row>
    <row r="147" spans="1:65" s="29" customFormat="1" ht="21.75" customHeight="1">
      <c r="A147" s="25"/>
      <c r="B147" s="26"/>
      <c r="C147" s="107" t="s">
        <v>130</v>
      </c>
      <c r="D147" s="107" t="s">
        <v>97</v>
      </c>
      <c r="E147" s="108" t="s">
        <v>131</v>
      </c>
      <c r="F147" s="109" t="s">
        <v>132</v>
      </c>
      <c r="G147" s="110" t="s">
        <v>105</v>
      </c>
      <c r="H147" s="111">
        <v>37.2</v>
      </c>
      <c r="I147" s="112"/>
      <c r="J147" s="113">
        <f>ROUND(I147*H147,2)</f>
        <v>0</v>
      </c>
      <c r="K147" s="114"/>
      <c r="L147" s="26"/>
      <c r="M147" s="115" t="s">
        <v>16</v>
      </c>
      <c r="N147" s="116" t="s">
        <v>34</v>
      </c>
      <c r="O147" s="117"/>
      <c r="P147" s="118">
        <f>O147*H147</f>
        <v>0</v>
      </c>
      <c r="Q147" s="118">
        <v>0.00546</v>
      </c>
      <c r="R147" s="118">
        <f>Q147*H147</f>
        <v>0.203112</v>
      </c>
      <c r="S147" s="118">
        <v>0</v>
      </c>
      <c r="T147" s="119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101</v>
      </c>
      <c r="AT147" s="120" t="s">
        <v>97</v>
      </c>
      <c r="AU147" s="120" t="s">
        <v>9</v>
      </c>
      <c r="AY147" s="19" t="s">
        <v>94</v>
      </c>
      <c r="BE147" s="121">
        <f>IF(N147="základní",J147,0)</f>
        <v>0</v>
      </c>
      <c r="BF147" s="121">
        <f>IF(N147="snížená",J147,0)</f>
        <v>0</v>
      </c>
      <c r="BG147" s="121">
        <f>IF(N147="zákl. přenesená",J147,0)</f>
        <v>0</v>
      </c>
      <c r="BH147" s="121">
        <f>IF(N147="sníž. přenesená",J147,0)</f>
        <v>0</v>
      </c>
      <c r="BI147" s="121">
        <f>IF(N147="nulová",J147,0)</f>
        <v>0</v>
      </c>
      <c r="BJ147" s="19" t="s">
        <v>92</v>
      </c>
      <c r="BK147" s="121">
        <f>ROUND(I147*H147,2)</f>
        <v>0</v>
      </c>
      <c r="BL147" s="19" t="s">
        <v>101</v>
      </c>
      <c r="BM147" s="120" t="s">
        <v>133</v>
      </c>
    </row>
    <row r="148" spans="2:51" s="122" customFormat="1" ht="15">
      <c r="B148" s="123"/>
      <c r="D148" s="124" t="s">
        <v>107</v>
      </c>
      <c r="E148" s="125" t="s">
        <v>16</v>
      </c>
      <c r="F148" s="126" t="s">
        <v>134</v>
      </c>
      <c r="H148" s="127">
        <v>37.2</v>
      </c>
      <c r="I148" s="128"/>
      <c r="L148" s="123"/>
      <c r="M148" s="129"/>
      <c r="N148" s="130"/>
      <c r="O148" s="130"/>
      <c r="P148" s="130"/>
      <c r="Q148" s="130"/>
      <c r="R148" s="130"/>
      <c r="S148" s="130"/>
      <c r="T148" s="131"/>
      <c r="AT148" s="125" t="s">
        <v>107</v>
      </c>
      <c r="AU148" s="125" t="s">
        <v>9</v>
      </c>
      <c r="AV148" s="122" t="s">
        <v>9</v>
      </c>
      <c r="AW148" s="122" t="s">
        <v>109</v>
      </c>
      <c r="AX148" s="122" t="s">
        <v>92</v>
      </c>
      <c r="AY148" s="125" t="s">
        <v>94</v>
      </c>
    </row>
    <row r="149" spans="1:65" s="29" customFormat="1" ht="24.2" customHeight="1">
      <c r="A149" s="25"/>
      <c r="B149" s="26"/>
      <c r="C149" s="107" t="s">
        <v>135</v>
      </c>
      <c r="D149" s="107" t="s">
        <v>97</v>
      </c>
      <c r="E149" s="108" t="s">
        <v>136</v>
      </c>
      <c r="F149" s="109" t="s">
        <v>137</v>
      </c>
      <c r="G149" s="110" t="s">
        <v>105</v>
      </c>
      <c r="H149" s="111">
        <v>111.6</v>
      </c>
      <c r="I149" s="112"/>
      <c r="J149" s="113">
        <f>ROUND(I149*H149,2)</f>
        <v>0</v>
      </c>
      <c r="K149" s="114"/>
      <c r="L149" s="26"/>
      <c r="M149" s="115" t="s">
        <v>16</v>
      </c>
      <c r="N149" s="116" t="s">
        <v>34</v>
      </c>
      <c r="O149" s="117"/>
      <c r="P149" s="118">
        <f>O149*H149</f>
        <v>0</v>
      </c>
      <c r="Q149" s="118">
        <v>0.0021</v>
      </c>
      <c r="R149" s="118">
        <f>Q149*H149</f>
        <v>0.23435999999999998</v>
      </c>
      <c r="S149" s="118">
        <v>0</v>
      </c>
      <c r="T149" s="119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101</v>
      </c>
      <c r="AT149" s="120" t="s">
        <v>97</v>
      </c>
      <c r="AU149" s="120" t="s">
        <v>9</v>
      </c>
      <c r="AY149" s="19" t="s">
        <v>94</v>
      </c>
      <c r="BE149" s="121">
        <f>IF(N149="základní",J149,0)</f>
        <v>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9" t="s">
        <v>92</v>
      </c>
      <c r="BK149" s="121">
        <f>ROUND(I149*H149,2)</f>
        <v>0</v>
      </c>
      <c r="BL149" s="19" t="s">
        <v>101</v>
      </c>
      <c r="BM149" s="120" t="s">
        <v>138</v>
      </c>
    </row>
    <row r="150" spans="2:51" s="122" customFormat="1" ht="15">
      <c r="B150" s="123"/>
      <c r="D150" s="124" t="s">
        <v>107</v>
      </c>
      <c r="F150" s="126" t="s">
        <v>139</v>
      </c>
      <c r="H150" s="127">
        <v>111.6</v>
      </c>
      <c r="I150" s="128"/>
      <c r="L150" s="123"/>
      <c r="M150" s="129"/>
      <c r="N150" s="130"/>
      <c r="O150" s="130"/>
      <c r="P150" s="130"/>
      <c r="Q150" s="130"/>
      <c r="R150" s="130"/>
      <c r="S150" s="130"/>
      <c r="T150" s="131"/>
      <c r="AT150" s="125" t="s">
        <v>107</v>
      </c>
      <c r="AU150" s="125" t="s">
        <v>9</v>
      </c>
      <c r="AV150" s="122" t="s">
        <v>9</v>
      </c>
      <c r="AW150" s="122" t="s">
        <v>12</v>
      </c>
      <c r="AX150" s="122" t="s">
        <v>92</v>
      </c>
      <c r="AY150" s="125" t="s">
        <v>94</v>
      </c>
    </row>
    <row r="151" spans="1:65" s="29" customFormat="1" ht="24.2" customHeight="1">
      <c r="A151" s="25"/>
      <c r="B151" s="26"/>
      <c r="C151" s="107" t="s">
        <v>140</v>
      </c>
      <c r="D151" s="107" t="s">
        <v>97</v>
      </c>
      <c r="E151" s="108" t="s">
        <v>141</v>
      </c>
      <c r="F151" s="109" t="s">
        <v>142</v>
      </c>
      <c r="G151" s="110" t="s">
        <v>105</v>
      </c>
      <c r="H151" s="111">
        <v>88.8</v>
      </c>
      <c r="I151" s="112"/>
      <c r="J151" s="113">
        <f>ROUND(I151*H151,2)</f>
        <v>0</v>
      </c>
      <c r="K151" s="114"/>
      <c r="L151" s="26"/>
      <c r="M151" s="115" t="s">
        <v>16</v>
      </c>
      <c r="N151" s="116" t="s">
        <v>34</v>
      </c>
      <c r="O151" s="117"/>
      <c r="P151" s="118">
        <f>O151*H151</f>
        <v>0</v>
      </c>
      <c r="Q151" s="118">
        <v>0.00438</v>
      </c>
      <c r="R151" s="118">
        <f>Q151*H151</f>
        <v>0.388944</v>
      </c>
      <c r="S151" s="118">
        <v>0</v>
      </c>
      <c r="T151" s="119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101</v>
      </c>
      <c r="AT151" s="120" t="s">
        <v>97</v>
      </c>
      <c r="AU151" s="120" t="s">
        <v>9</v>
      </c>
      <c r="AY151" s="19" t="s">
        <v>94</v>
      </c>
      <c r="BE151" s="121">
        <f>IF(N151="základní",J151,0)</f>
        <v>0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9" t="s">
        <v>92</v>
      </c>
      <c r="BK151" s="121">
        <f>ROUND(I151*H151,2)</f>
        <v>0</v>
      </c>
      <c r="BL151" s="19" t="s">
        <v>101</v>
      </c>
      <c r="BM151" s="120" t="s">
        <v>143</v>
      </c>
    </row>
    <row r="152" spans="2:51" s="122" customFormat="1" ht="15">
      <c r="B152" s="123"/>
      <c r="D152" s="124" t="s">
        <v>107</v>
      </c>
      <c r="E152" s="125" t="s">
        <v>16</v>
      </c>
      <c r="F152" s="126" t="s">
        <v>144</v>
      </c>
      <c r="H152" s="127">
        <v>51.6</v>
      </c>
      <c r="I152" s="128"/>
      <c r="L152" s="123"/>
      <c r="M152" s="129"/>
      <c r="N152" s="130"/>
      <c r="O152" s="130"/>
      <c r="P152" s="130"/>
      <c r="Q152" s="130"/>
      <c r="R152" s="130"/>
      <c r="S152" s="130"/>
      <c r="T152" s="131"/>
      <c r="AT152" s="125" t="s">
        <v>107</v>
      </c>
      <c r="AU152" s="125" t="s">
        <v>9</v>
      </c>
      <c r="AV152" s="122" t="s">
        <v>9</v>
      </c>
      <c r="AW152" s="122" t="s">
        <v>109</v>
      </c>
      <c r="AX152" s="122" t="s">
        <v>93</v>
      </c>
      <c r="AY152" s="125" t="s">
        <v>94</v>
      </c>
    </row>
    <row r="153" spans="2:51" s="122" customFormat="1" ht="15">
      <c r="B153" s="123"/>
      <c r="D153" s="124" t="s">
        <v>107</v>
      </c>
      <c r="E153" s="125" t="s">
        <v>16</v>
      </c>
      <c r="F153" s="126" t="s">
        <v>134</v>
      </c>
      <c r="H153" s="127">
        <v>37.2</v>
      </c>
      <c r="I153" s="128"/>
      <c r="L153" s="123"/>
      <c r="M153" s="129"/>
      <c r="N153" s="130"/>
      <c r="O153" s="130"/>
      <c r="P153" s="130"/>
      <c r="Q153" s="130"/>
      <c r="R153" s="130"/>
      <c r="S153" s="130"/>
      <c r="T153" s="131"/>
      <c r="AT153" s="125" t="s">
        <v>107</v>
      </c>
      <c r="AU153" s="125" t="s">
        <v>9</v>
      </c>
      <c r="AV153" s="122" t="s">
        <v>9</v>
      </c>
      <c r="AW153" s="122" t="s">
        <v>109</v>
      </c>
      <c r="AX153" s="122" t="s">
        <v>93</v>
      </c>
      <c r="AY153" s="125" t="s">
        <v>94</v>
      </c>
    </row>
    <row r="154" spans="2:51" s="133" customFormat="1" ht="15">
      <c r="B154" s="134"/>
      <c r="D154" s="124" t="s">
        <v>107</v>
      </c>
      <c r="E154" s="135" t="s">
        <v>16</v>
      </c>
      <c r="F154" s="136" t="s">
        <v>145</v>
      </c>
      <c r="H154" s="137">
        <v>88.80000000000001</v>
      </c>
      <c r="I154" s="138"/>
      <c r="L154" s="134"/>
      <c r="M154" s="139"/>
      <c r="N154" s="140"/>
      <c r="O154" s="140"/>
      <c r="P154" s="140"/>
      <c r="Q154" s="140"/>
      <c r="R154" s="140"/>
      <c r="S154" s="140"/>
      <c r="T154" s="141"/>
      <c r="AT154" s="135" t="s">
        <v>107</v>
      </c>
      <c r="AU154" s="135" t="s">
        <v>9</v>
      </c>
      <c r="AV154" s="133" t="s">
        <v>101</v>
      </c>
      <c r="AW154" s="133" t="s">
        <v>109</v>
      </c>
      <c r="AX154" s="133" t="s">
        <v>92</v>
      </c>
      <c r="AY154" s="135" t="s">
        <v>94</v>
      </c>
    </row>
    <row r="155" spans="1:65" s="29" customFormat="1" ht="24.2" customHeight="1">
      <c r="A155" s="25"/>
      <c r="B155" s="26"/>
      <c r="C155" s="107" t="s">
        <v>146</v>
      </c>
      <c r="D155" s="107" t="s">
        <v>97</v>
      </c>
      <c r="E155" s="108" t="s">
        <v>147</v>
      </c>
      <c r="F155" s="109" t="s">
        <v>148</v>
      </c>
      <c r="G155" s="110" t="s">
        <v>105</v>
      </c>
      <c r="H155" s="111">
        <v>88.8</v>
      </c>
      <c r="I155" s="112"/>
      <c r="J155" s="113">
        <f>ROUND(I155*H155,2)</f>
        <v>0</v>
      </c>
      <c r="K155" s="114"/>
      <c r="L155" s="26"/>
      <c r="M155" s="115" t="s">
        <v>16</v>
      </c>
      <c r="N155" s="116" t="s">
        <v>34</v>
      </c>
      <c r="O155" s="117"/>
      <c r="P155" s="118">
        <f>O155*H155</f>
        <v>0</v>
      </c>
      <c r="Q155" s="118">
        <v>0.004</v>
      </c>
      <c r="R155" s="118">
        <f>Q155*H155</f>
        <v>0.3552</v>
      </c>
      <c r="S155" s="118">
        <v>0</v>
      </c>
      <c r="T155" s="119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101</v>
      </c>
      <c r="AT155" s="120" t="s">
        <v>97</v>
      </c>
      <c r="AU155" s="120" t="s">
        <v>9</v>
      </c>
      <c r="AY155" s="19" t="s">
        <v>94</v>
      </c>
      <c r="BE155" s="121">
        <f>IF(N155="základní",J155,0)</f>
        <v>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9" t="s">
        <v>92</v>
      </c>
      <c r="BK155" s="121">
        <f>ROUND(I155*H155,2)</f>
        <v>0</v>
      </c>
      <c r="BL155" s="19" t="s">
        <v>101</v>
      </c>
      <c r="BM155" s="120" t="s">
        <v>149</v>
      </c>
    </row>
    <row r="156" spans="1:65" s="29" customFormat="1" ht="21.75" customHeight="1">
      <c r="A156" s="25"/>
      <c r="B156" s="26"/>
      <c r="C156" s="107" t="s">
        <v>150</v>
      </c>
      <c r="D156" s="107" t="s">
        <v>97</v>
      </c>
      <c r="E156" s="108" t="s">
        <v>151</v>
      </c>
      <c r="F156" s="109" t="s">
        <v>152</v>
      </c>
      <c r="G156" s="110" t="s">
        <v>100</v>
      </c>
      <c r="H156" s="111">
        <v>3</v>
      </c>
      <c r="I156" s="112"/>
      <c r="J156" s="113">
        <f>ROUND(I156*H156,2)</f>
        <v>0</v>
      </c>
      <c r="K156" s="114"/>
      <c r="L156" s="26"/>
      <c r="M156" s="115" t="s">
        <v>16</v>
      </c>
      <c r="N156" s="116" t="s">
        <v>34</v>
      </c>
      <c r="O156" s="117"/>
      <c r="P156" s="118">
        <f>O156*H156</f>
        <v>0</v>
      </c>
      <c r="Q156" s="118">
        <v>0.04684</v>
      </c>
      <c r="R156" s="118">
        <f>Q156*H156</f>
        <v>0.14052</v>
      </c>
      <c r="S156" s="118">
        <v>0</v>
      </c>
      <c r="T156" s="119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0" t="s">
        <v>101</v>
      </c>
      <c r="AT156" s="120" t="s">
        <v>97</v>
      </c>
      <c r="AU156" s="120" t="s">
        <v>9</v>
      </c>
      <c r="AY156" s="19" t="s">
        <v>94</v>
      </c>
      <c r="BE156" s="121">
        <f>IF(N156="základní",J156,0)</f>
        <v>0</v>
      </c>
      <c r="BF156" s="121">
        <f>IF(N156="snížená",J156,0)</f>
        <v>0</v>
      </c>
      <c r="BG156" s="121">
        <f>IF(N156="zákl. přenesená",J156,0)</f>
        <v>0</v>
      </c>
      <c r="BH156" s="121">
        <f>IF(N156="sníž. přenesená",J156,0)</f>
        <v>0</v>
      </c>
      <c r="BI156" s="121">
        <f>IF(N156="nulová",J156,0)</f>
        <v>0</v>
      </c>
      <c r="BJ156" s="19" t="s">
        <v>92</v>
      </c>
      <c r="BK156" s="121">
        <f>ROUND(I156*H156,2)</f>
        <v>0</v>
      </c>
      <c r="BL156" s="19" t="s">
        <v>101</v>
      </c>
      <c r="BM156" s="120" t="s">
        <v>153</v>
      </c>
    </row>
    <row r="157" spans="1:65" s="29" customFormat="1" ht="24.2" customHeight="1">
      <c r="A157" s="25"/>
      <c r="B157" s="26"/>
      <c r="C157" s="142" t="s">
        <v>154</v>
      </c>
      <c r="D157" s="142" t="s">
        <v>155</v>
      </c>
      <c r="E157" s="143" t="s">
        <v>156</v>
      </c>
      <c r="F157" s="144" t="s">
        <v>157</v>
      </c>
      <c r="G157" s="145" t="s">
        <v>100</v>
      </c>
      <c r="H157" s="146">
        <v>3</v>
      </c>
      <c r="I157" s="147"/>
      <c r="J157" s="148">
        <f>ROUND(I157*H157,2)</f>
        <v>0</v>
      </c>
      <c r="K157" s="149"/>
      <c r="L157" s="150"/>
      <c r="M157" s="151" t="s">
        <v>16</v>
      </c>
      <c r="N157" s="152" t="s">
        <v>34</v>
      </c>
      <c r="O157" s="117"/>
      <c r="P157" s="118">
        <f>O157*H157</f>
        <v>0</v>
      </c>
      <c r="Q157" s="118">
        <v>0.01201</v>
      </c>
      <c r="R157" s="118">
        <f>Q157*H157</f>
        <v>0.03603</v>
      </c>
      <c r="S157" s="118">
        <v>0</v>
      </c>
      <c r="T157" s="119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135</v>
      </c>
      <c r="AT157" s="120" t="s">
        <v>155</v>
      </c>
      <c r="AU157" s="120" t="s">
        <v>9</v>
      </c>
      <c r="AY157" s="19" t="s">
        <v>94</v>
      </c>
      <c r="BE157" s="121">
        <f>IF(N157="základní",J157,0)</f>
        <v>0</v>
      </c>
      <c r="BF157" s="121">
        <f>IF(N157="snížená",J157,0)</f>
        <v>0</v>
      </c>
      <c r="BG157" s="121">
        <f>IF(N157="zákl. přenesená",J157,0)</f>
        <v>0</v>
      </c>
      <c r="BH157" s="121">
        <f>IF(N157="sníž. přenesená",J157,0)</f>
        <v>0</v>
      </c>
      <c r="BI157" s="121">
        <f>IF(N157="nulová",J157,0)</f>
        <v>0</v>
      </c>
      <c r="BJ157" s="19" t="s">
        <v>92</v>
      </c>
      <c r="BK157" s="121">
        <f>ROUND(I157*H157,2)</f>
        <v>0</v>
      </c>
      <c r="BL157" s="19" t="s">
        <v>101</v>
      </c>
      <c r="BM157" s="120" t="s">
        <v>158</v>
      </c>
    </row>
    <row r="158" spans="2:63" s="94" customFormat="1" ht="22.9" customHeight="1">
      <c r="B158" s="95"/>
      <c r="D158" s="96" t="s">
        <v>89</v>
      </c>
      <c r="E158" s="105" t="s">
        <v>140</v>
      </c>
      <c r="F158" s="105" t="s">
        <v>159</v>
      </c>
      <c r="I158" s="132"/>
      <c r="J158" s="106">
        <f>BK158</f>
        <v>0</v>
      </c>
      <c r="L158" s="95"/>
      <c r="M158" s="99"/>
      <c r="N158" s="100"/>
      <c r="O158" s="100"/>
      <c r="P158" s="101">
        <f>SUM(P159:P178)</f>
        <v>0</v>
      </c>
      <c r="Q158" s="100"/>
      <c r="R158" s="101">
        <f>SUM(R159:R178)</f>
        <v>0.006897000000000001</v>
      </c>
      <c r="S158" s="100"/>
      <c r="T158" s="102">
        <f>SUM(T159:T178)</f>
        <v>8.782908</v>
      </c>
      <c r="AR158" s="96" t="s">
        <v>92</v>
      </c>
      <c r="AT158" s="103" t="s">
        <v>89</v>
      </c>
      <c r="AU158" s="103" t="s">
        <v>92</v>
      </c>
      <c r="AY158" s="96" t="s">
        <v>94</v>
      </c>
      <c r="BK158" s="104">
        <f>SUM(BK159:BK178)</f>
        <v>0</v>
      </c>
    </row>
    <row r="159" spans="1:65" s="29" customFormat="1" ht="24.2" customHeight="1">
      <c r="A159" s="25"/>
      <c r="B159" s="26"/>
      <c r="C159" s="107" t="s">
        <v>160</v>
      </c>
      <c r="D159" s="107" t="s">
        <v>97</v>
      </c>
      <c r="E159" s="108" t="s">
        <v>161</v>
      </c>
      <c r="F159" s="109" t="s">
        <v>162</v>
      </c>
      <c r="G159" s="110" t="s">
        <v>100</v>
      </c>
      <c r="H159" s="111">
        <v>1</v>
      </c>
      <c r="I159" s="112"/>
      <c r="J159" s="113">
        <f>ROUND(I159*H159,2)</f>
        <v>0</v>
      </c>
      <c r="K159" s="114"/>
      <c r="L159" s="26"/>
      <c r="M159" s="115" t="s">
        <v>16</v>
      </c>
      <c r="N159" s="116" t="s">
        <v>34</v>
      </c>
      <c r="O159" s="117"/>
      <c r="P159" s="118">
        <f>O159*H159</f>
        <v>0</v>
      </c>
      <c r="Q159" s="118">
        <v>0</v>
      </c>
      <c r="R159" s="118">
        <f>Q159*H159</f>
        <v>0</v>
      </c>
      <c r="S159" s="118">
        <v>0</v>
      </c>
      <c r="T159" s="119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101</v>
      </c>
      <c r="AT159" s="120" t="s">
        <v>97</v>
      </c>
      <c r="AU159" s="120" t="s">
        <v>9</v>
      </c>
      <c r="AY159" s="19" t="s">
        <v>94</v>
      </c>
      <c r="BE159" s="121">
        <f>IF(N159="základní",J159,0)</f>
        <v>0</v>
      </c>
      <c r="BF159" s="121">
        <f>IF(N159="snížená",J159,0)</f>
        <v>0</v>
      </c>
      <c r="BG159" s="121">
        <f>IF(N159="zákl. přenesená",J159,0)</f>
        <v>0</v>
      </c>
      <c r="BH159" s="121">
        <f>IF(N159="sníž. přenesená",J159,0)</f>
        <v>0</v>
      </c>
      <c r="BI159" s="121">
        <f>IF(N159="nulová",J159,0)</f>
        <v>0</v>
      </c>
      <c r="BJ159" s="19" t="s">
        <v>92</v>
      </c>
      <c r="BK159" s="121">
        <f>ROUND(I159*H159,2)</f>
        <v>0</v>
      </c>
      <c r="BL159" s="19" t="s">
        <v>101</v>
      </c>
      <c r="BM159" s="120" t="s">
        <v>163</v>
      </c>
    </row>
    <row r="160" spans="1:65" s="29" customFormat="1" ht="33" customHeight="1">
      <c r="A160" s="25"/>
      <c r="B160" s="26"/>
      <c r="C160" s="107" t="s">
        <v>164</v>
      </c>
      <c r="D160" s="107" t="s">
        <v>97</v>
      </c>
      <c r="E160" s="108" t="s">
        <v>165</v>
      </c>
      <c r="F160" s="109" t="s">
        <v>166</v>
      </c>
      <c r="G160" s="110" t="s">
        <v>100</v>
      </c>
      <c r="H160" s="111">
        <v>15</v>
      </c>
      <c r="I160" s="112"/>
      <c r="J160" s="113">
        <f>ROUND(I160*H160,2)</f>
        <v>0</v>
      </c>
      <c r="K160" s="114"/>
      <c r="L160" s="26"/>
      <c r="M160" s="115" t="s">
        <v>16</v>
      </c>
      <c r="N160" s="116" t="s">
        <v>34</v>
      </c>
      <c r="O160" s="117"/>
      <c r="P160" s="118">
        <f>O160*H160</f>
        <v>0</v>
      </c>
      <c r="Q160" s="118">
        <v>0</v>
      </c>
      <c r="R160" s="118">
        <f>Q160*H160</f>
        <v>0</v>
      </c>
      <c r="S160" s="118">
        <v>0</v>
      </c>
      <c r="T160" s="119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101</v>
      </c>
      <c r="AT160" s="120" t="s">
        <v>97</v>
      </c>
      <c r="AU160" s="120" t="s">
        <v>9</v>
      </c>
      <c r="AY160" s="19" t="s">
        <v>94</v>
      </c>
      <c r="BE160" s="121">
        <f>IF(N160="základní",J160,0)</f>
        <v>0</v>
      </c>
      <c r="BF160" s="121">
        <f>IF(N160="snížená",J160,0)</f>
        <v>0</v>
      </c>
      <c r="BG160" s="121">
        <f>IF(N160="zákl. přenesená",J160,0)</f>
        <v>0</v>
      </c>
      <c r="BH160" s="121">
        <f>IF(N160="sníž. přenesená",J160,0)</f>
        <v>0</v>
      </c>
      <c r="BI160" s="121">
        <f>IF(N160="nulová",J160,0)</f>
        <v>0</v>
      </c>
      <c r="BJ160" s="19" t="s">
        <v>92</v>
      </c>
      <c r="BK160" s="121">
        <f>ROUND(I160*H160,2)</f>
        <v>0</v>
      </c>
      <c r="BL160" s="19" t="s">
        <v>101</v>
      </c>
      <c r="BM160" s="120" t="s">
        <v>167</v>
      </c>
    </row>
    <row r="161" spans="1:65" s="29" customFormat="1" ht="24.2" customHeight="1">
      <c r="A161" s="25"/>
      <c r="B161" s="26"/>
      <c r="C161" s="107" t="s">
        <v>168</v>
      </c>
      <c r="D161" s="107" t="s">
        <v>97</v>
      </c>
      <c r="E161" s="108" t="s">
        <v>169</v>
      </c>
      <c r="F161" s="109" t="s">
        <v>170</v>
      </c>
      <c r="G161" s="110" t="s">
        <v>100</v>
      </c>
      <c r="H161" s="111">
        <v>1</v>
      </c>
      <c r="I161" s="112"/>
      <c r="J161" s="113">
        <f>ROUND(I161*H161,2)</f>
        <v>0</v>
      </c>
      <c r="K161" s="114"/>
      <c r="L161" s="26"/>
      <c r="M161" s="115" t="s">
        <v>16</v>
      </c>
      <c r="N161" s="116" t="s">
        <v>34</v>
      </c>
      <c r="O161" s="117"/>
      <c r="P161" s="118">
        <f>O161*H161</f>
        <v>0</v>
      </c>
      <c r="Q161" s="118">
        <v>0</v>
      </c>
      <c r="R161" s="118">
        <f>Q161*H161</f>
        <v>0</v>
      </c>
      <c r="S161" s="118">
        <v>0</v>
      </c>
      <c r="T161" s="119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101</v>
      </c>
      <c r="AT161" s="120" t="s">
        <v>97</v>
      </c>
      <c r="AU161" s="120" t="s">
        <v>9</v>
      </c>
      <c r="AY161" s="19" t="s">
        <v>94</v>
      </c>
      <c r="BE161" s="121">
        <f>IF(N161="základní",J161,0)</f>
        <v>0</v>
      </c>
      <c r="BF161" s="121">
        <f>IF(N161="snížená",J161,0)</f>
        <v>0</v>
      </c>
      <c r="BG161" s="121">
        <f>IF(N161="zákl. přenesená",J161,0)</f>
        <v>0</v>
      </c>
      <c r="BH161" s="121">
        <f>IF(N161="sníž. přenesená",J161,0)</f>
        <v>0</v>
      </c>
      <c r="BI161" s="121">
        <f>IF(N161="nulová",J161,0)</f>
        <v>0</v>
      </c>
      <c r="BJ161" s="19" t="s">
        <v>92</v>
      </c>
      <c r="BK161" s="121">
        <f>ROUND(I161*H161,2)</f>
        <v>0</v>
      </c>
      <c r="BL161" s="19" t="s">
        <v>101</v>
      </c>
      <c r="BM161" s="120" t="s">
        <v>171</v>
      </c>
    </row>
    <row r="162" spans="1:65" s="29" customFormat="1" ht="24.2" customHeight="1">
      <c r="A162" s="25"/>
      <c r="B162" s="26"/>
      <c r="C162" s="107" t="s">
        <v>172</v>
      </c>
      <c r="D162" s="107" t="s">
        <v>97</v>
      </c>
      <c r="E162" s="108" t="s">
        <v>173</v>
      </c>
      <c r="F162" s="109" t="s">
        <v>174</v>
      </c>
      <c r="G162" s="110" t="s">
        <v>105</v>
      </c>
      <c r="H162" s="111">
        <v>30</v>
      </c>
      <c r="I162" s="112"/>
      <c r="J162" s="113">
        <f>ROUND(I162*H162,2)</f>
        <v>0</v>
      </c>
      <c r="K162" s="114"/>
      <c r="L162" s="26"/>
      <c r="M162" s="115" t="s">
        <v>16</v>
      </c>
      <c r="N162" s="116" t="s">
        <v>34</v>
      </c>
      <c r="O162" s="117"/>
      <c r="P162" s="118">
        <f>O162*H162</f>
        <v>0</v>
      </c>
      <c r="Q162" s="118">
        <v>4E-05</v>
      </c>
      <c r="R162" s="118">
        <f>Q162*H162</f>
        <v>0.0012000000000000001</v>
      </c>
      <c r="S162" s="118">
        <v>0</v>
      </c>
      <c r="T162" s="119">
        <f>S162*H162</f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101</v>
      </c>
      <c r="AT162" s="120" t="s">
        <v>97</v>
      </c>
      <c r="AU162" s="120" t="s">
        <v>9</v>
      </c>
      <c r="AY162" s="19" t="s">
        <v>94</v>
      </c>
      <c r="BE162" s="121">
        <f>IF(N162="základní",J162,0)</f>
        <v>0</v>
      </c>
      <c r="BF162" s="121">
        <f>IF(N162="snížená",J162,0)</f>
        <v>0</v>
      </c>
      <c r="BG162" s="121">
        <f>IF(N162="zákl. přenesená",J162,0)</f>
        <v>0</v>
      </c>
      <c r="BH162" s="121">
        <f>IF(N162="sníž. přenesená",J162,0)</f>
        <v>0</v>
      </c>
      <c r="BI162" s="121">
        <f>IF(N162="nulová",J162,0)</f>
        <v>0</v>
      </c>
      <c r="BJ162" s="19" t="s">
        <v>92</v>
      </c>
      <c r="BK162" s="121">
        <f>ROUND(I162*H162,2)</f>
        <v>0</v>
      </c>
      <c r="BL162" s="19" t="s">
        <v>101</v>
      </c>
      <c r="BM162" s="120" t="s">
        <v>175</v>
      </c>
    </row>
    <row r="163" spans="1:65" s="29" customFormat="1" ht="21.75" customHeight="1">
      <c r="A163" s="25"/>
      <c r="B163" s="26"/>
      <c r="C163" s="107" t="s">
        <v>176</v>
      </c>
      <c r="D163" s="107" t="s">
        <v>97</v>
      </c>
      <c r="E163" s="108" t="s">
        <v>177</v>
      </c>
      <c r="F163" s="109" t="s">
        <v>178</v>
      </c>
      <c r="G163" s="110" t="s">
        <v>105</v>
      </c>
      <c r="H163" s="111">
        <v>29.404</v>
      </c>
      <c r="I163" s="112"/>
      <c r="J163" s="113">
        <f>ROUND(I163*H163,2)</f>
        <v>0</v>
      </c>
      <c r="K163" s="114"/>
      <c r="L163" s="26"/>
      <c r="M163" s="115" t="s">
        <v>16</v>
      </c>
      <c r="N163" s="116" t="s">
        <v>34</v>
      </c>
      <c r="O163" s="117"/>
      <c r="P163" s="118">
        <f>O163*H163</f>
        <v>0</v>
      </c>
      <c r="Q163" s="118">
        <v>0</v>
      </c>
      <c r="R163" s="118">
        <f>Q163*H163</f>
        <v>0</v>
      </c>
      <c r="S163" s="118">
        <v>0</v>
      </c>
      <c r="T163" s="119">
        <f>S163*H163</f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101</v>
      </c>
      <c r="AT163" s="120" t="s">
        <v>97</v>
      </c>
      <c r="AU163" s="120" t="s">
        <v>9</v>
      </c>
      <c r="AY163" s="19" t="s">
        <v>94</v>
      </c>
      <c r="BE163" s="121">
        <f>IF(N163="základní",J163,0)</f>
        <v>0</v>
      </c>
      <c r="BF163" s="121">
        <f>IF(N163="snížená",J163,0)</f>
        <v>0</v>
      </c>
      <c r="BG163" s="121">
        <f>IF(N163="zákl. přenesená",J163,0)</f>
        <v>0</v>
      </c>
      <c r="BH163" s="121">
        <f>IF(N163="sníž. přenesená",J163,0)</f>
        <v>0</v>
      </c>
      <c r="BI163" s="121">
        <f>IF(N163="nulová",J163,0)</f>
        <v>0</v>
      </c>
      <c r="BJ163" s="19" t="s">
        <v>92</v>
      </c>
      <c r="BK163" s="121">
        <f>ROUND(I163*H163,2)</f>
        <v>0</v>
      </c>
      <c r="BL163" s="19" t="s">
        <v>101</v>
      </c>
      <c r="BM163" s="120" t="s">
        <v>179</v>
      </c>
    </row>
    <row r="164" spans="2:51" s="122" customFormat="1" ht="15">
      <c r="B164" s="123"/>
      <c r="D164" s="124" t="s">
        <v>107</v>
      </c>
      <c r="E164" s="125" t="s">
        <v>16</v>
      </c>
      <c r="F164" s="126" t="s">
        <v>125</v>
      </c>
      <c r="H164" s="127">
        <v>29.404</v>
      </c>
      <c r="I164" s="128"/>
      <c r="L164" s="123"/>
      <c r="M164" s="129"/>
      <c r="N164" s="130"/>
      <c r="O164" s="130"/>
      <c r="P164" s="130"/>
      <c r="Q164" s="130"/>
      <c r="R164" s="130"/>
      <c r="S164" s="130"/>
      <c r="T164" s="131"/>
      <c r="AT164" s="125" t="s">
        <v>107</v>
      </c>
      <c r="AU164" s="125" t="s">
        <v>9</v>
      </c>
      <c r="AV164" s="122" t="s">
        <v>9</v>
      </c>
      <c r="AW164" s="122" t="s">
        <v>109</v>
      </c>
      <c r="AX164" s="122" t="s">
        <v>92</v>
      </c>
      <c r="AY164" s="125" t="s">
        <v>94</v>
      </c>
    </row>
    <row r="165" spans="1:65" s="29" customFormat="1" ht="16.5" customHeight="1">
      <c r="A165" s="25"/>
      <c r="B165" s="26"/>
      <c r="C165" s="107" t="s">
        <v>180</v>
      </c>
      <c r="D165" s="107" t="s">
        <v>97</v>
      </c>
      <c r="E165" s="108" t="s">
        <v>181</v>
      </c>
      <c r="F165" s="109" t="s">
        <v>182</v>
      </c>
      <c r="G165" s="110" t="s">
        <v>105</v>
      </c>
      <c r="H165" s="111">
        <v>29.404</v>
      </c>
      <c r="I165" s="112"/>
      <c r="J165" s="113">
        <f>ROUND(I165*H165,2)</f>
        <v>0</v>
      </c>
      <c r="K165" s="114"/>
      <c r="L165" s="26"/>
      <c r="M165" s="115" t="s">
        <v>16</v>
      </c>
      <c r="N165" s="116" t="s">
        <v>34</v>
      </c>
      <c r="O165" s="117"/>
      <c r="P165" s="118">
        <f>O165*H165</f>
        <v>0</v>
      </c>
      <c r="Q165" s="118">
        <v>0</v>
      </c>
      <c r="R165" s="118">
        <f>Q165*H165</f>
        <v>0</v>
      </c>
      <c r="S165" s="118">
        <v>0.057</v>
      </c>
      <c r="T165" s="119">
        <f>S165*H165</f>
        <v>1.676028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101</v>
      </c>
      <c r="AT165" s="120" t="s">
        <v>97</v>
      </c>
      <c r="AU165" s="120" t="s">
        <v>9</v>
      </c>
      <c r="AY165" s="19" t="s">
        <v>94</v>
      </c>
      <c r="BE165" s="121">
        <f>IF(N165="základní",J165,0)</f>
        <v>0</v>
      </c>
      <c r="BF165" s="121">
        <f>IF(N165="snížená",J165,0)</f>
        <v>0</v>
      </c>
      <c r="BG165" s="121">
        <f>IF(N165="zákl. přenesená",J165,0)</f>
        <v>0</v>
      </c>
      <c r="BH165" s="121">
        <f>IF(N165="sníž. přenesená",J165,0)</f>
        <v>0</v>
      </c>
      <c r="BI165" s="121">
        <f>IF(N165="nulová",J165,0)</f>
        <v>0</v>
      </c>
      <c r="BJ165" s="19" t="s">
        <v>92</v>
      </c>
      <c r="BK165" s="121">
        <f>ROUND(I165*H165,2)</f>
        <v>0</v>
      </c>
      <c r="BL165" s="19" t="s">
        <v>101</v>
      </c>
      <c r="BM165" s="120" t="s">
        <v>183</v>
      </c>
    </row>
    <row r="166" spans="2:51" s="122" customFormat="1" ht="15">
      <c r="B166" s="123"/>
      <c r="D166" s="124" t="s">
        <v>107</v>
      </c>
      <c r="E166" s="125" t="s">
        <v>16</v>
      </c>
      <c r="F166" s="126" t="s">
        <v>125</v>
      </c>
      <c r="H166" s="127">
        <v>29.404</v>
      </c>
      <c r="I166" s="128"/>
      <c r="L166" s="123"/>
      <c r="M166" s="129"/>
      <c r="N166" s="130"/>
      <c r="O166" s="130"/>
      <c r="P166" s="130"/>
      <c r="Q166" s="130"/>
      <c r="R166" s="130"/>
      <c r="S166" s="130"/>
      <c r="T166" s="131"/>
      <c r="AT166" s="125" t="s">
        <v>107</v>
      </c>
      <c r="AU166" s="125" t="s">
        <v>9</v>
      </c>
      <c r="AV166" s="122" t="s">
        <v>9</v>
      </c>
      <c r="AW166" s="122" t="s">
        <v>109</v>
      </c>
      <c r="AX166" s="122" t="s">
        <v>92</v>
      </c>
      <c r="AY166" s="125" t="s">
        <v>94</v>
      </c>
    </row>
    <row r="167" spans="1:65" s="29" customFormat="1" ht="24.2" customHeight="1">
      <c r="A167" s="25"/>
      <c r="B167" s="26"/>
      <c r="C167" s="107" t="s">
        <v>184</v>
      </c>
      <c r="D167" s="107" t="s">
        <v>97</v>
      </c>
      <c r="E167" s="108" t="s">
        <v>185</v>
      </c>
      <c r="F167" s="109" t="s">
        <v>186</v>
      </c>
      <c r="G167" s="110" t="s">
        <v>112</v>
      </c>
      <c r="H167" s="111">
        <v>3.6</v>
      </c>
      <c r="I167" s="112"/>
      <c r="J167" s="113">
        <f>ROUND(I167*H167,2)</f>
        <v>0</v>
      </c>
      <c r="K167" s="114"/>
      <c r="L167" s="26"/>
      <c r="M167" s="115" t="s">
        <v>16</v>
      </c>
      <c r="N167" s="116" t="s">
        <v>34</v>
      </c>
      <c r="O167" s="117"/>
      <c r="P167" s="118">
        <f>O167*H167</f>
        <v>0</v>
      </c>
      <c r="Q167" s="118">
        <v>0.00115</v>
      </c>
      <c r="R167" s="118">
        <f>Q167*H167</f>
        <v>0.0041400000000000005</v>
      </c>
      <c r="S167" s="118">
        <v>0.0043</v>
      </c>
      <c r="T167" s="119">
        <f>S167*H167</f>
        <v>0.01548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101</v>
      </c>
      <c r="AT167" s="120" t="s">
        <v>97</v>
      </c>
      <c r="AU167" s="120" t="s">
        <v>9</v>
      </c>
      <c r="AY167" s="19" t="s">
        <v>94</v>
      </c>
      <c r="BE167" s="121">
        <f>IF(N167="základní",J167,0)</f>
        <v>0</v>
      </c>
      <c r="BF167" s="121">
        <f>IF(N167="snížená",J167,0)</f>
        <v>0</v>
      </c>
      <c r="BG167" s="121">
        <f>IF(N167="zákl. přenesená",J167,0)</f>
        <v>0</v>
      </c>
      <c r="BH167" s="121">
        <f>IF(N167="sníž. přenesená",J167,0)</f>
        <v>0</v>
      </c>
      <c r="BI167" s="121">
        <f>IF(N167="nulová",J167,0)</f>
        <v>0</v>
      </c>
      <c r="BJ167" s="19" t="s">
        <v>92</v>
      </c>
      <c r="BK167" s="121">
        <f>ROUND(I167*H167,2)</f>
        <v>0</v>
      </c>
      <c r="BL167" s="19" t="s">
        <v>101</v>
      </c>
      <c r="BM167" s="120" t="s">
        <v>187</v>
      </c>
    </row>
    <row r="168" spans="2:51" s="122" customFormat="1" ht="15">
      <c r="B168" s="123"/>
      <c r="D168" s="124" t="s">
        <v>107</v>
      </c>
      <c r="E168" s="125" t="s">
        <v>16</v>
      </c>
      <c r="F168" s="126" t="s">
        <v>188</v>
      </c>
      <c r="H168" s="127">
        <v>1.8</v>
      </c>
      <c r="I168" s="128"/>
      <c r="L168" s="123"/>
      <c r="M168" s="129"/>
      <c r="N168" s="130"/>
      <c r="O168" s="130"/>
      <c r="P168" s="130"/>
      <c r="Q168" s="130"/>
      <c r="R168" s="130"/>
      <c r="S168" s="130"/>
      <c r="T168" s="131"/>
      <c r="AT168" s="125" t="s">
        <v>107</v>
      </c>
      <c r="AU168" s="125" t="s">
        <v>9</v>
      </c>
      <c r="AV168" s="122" t="s">
        <v>9</v>
      </c>
      <c r="AW168" s="122" t="s">
        <v>109</v>
      </c>
      <c r="AX168" s="122" t="s">
        <v>93</v>
      </c>
      <c r="AY168" s="125" t="s">
        <v>94</v>
      </c>
    </row>
    <row r="169" spans="2:51" s="122" customFormat="1" ht="15">
      <c r="B169" s="123"/>
      <c r="D169" s="124" t="s">
        <v>107</v>
      </c>
      <c r="E169" s="125" t="s">
        <v>16</v>
      </c>
      <c r="F169" s="126" t="s">
        <v>188</v>
      </c>
      <c r="H169" s="127">
        <v>1.8</v>
      </c>
      <c r="I169" s="128"/>
      <c r="L169" s="123"/>
      <c r="M169" s="129"/>
      <c r="N169" s="130"/>
      <c r="O169" s="130"/>
      <c r="P169" s="130"/>
      <c r="Q169" s="130"/>
      <c r="R169" s="130"/>
      <c r="S169" s="130"/>
      <c r="T169" s="131"/>
      <c r="AT169" s="125" t="s">
        <v>107</v>
      </c>
      <c r="AU169" s="125" t="s">
        <v>9</v>
      </c>
      <c r="AV169" s="122" t="s">
        <v>9</v>
      </c>
      <c r="AW169" s="122" t="s">
        <v>109</v>
      </c>
      <c r="AX169" s="122" t="s">
        <v>93</v>
      </c>
      <c r="AY169" s="125" t="s">
        <v>94</v>
      </c>
    </row>
    <row r="170" spans="2:51" s="133" customFormat="1" ht="15">
      <c r="B170" s="134"/>
      <c r="D170" s="124" t="s">
        <v>107</v>
      </c>
      <c r="E170" s="135" t="s">
        <v>16</v>
      </c>
      <c r="F170" s="136" t="s">
        <v>145</v>
      </c>
      <c r="H170" s="137">
        <v>3.6</v>
      </c>
      <c r="I170" s="138"/>
      <c r="L170" s="134"/>
      <c r="M170" s="139"/>
      <c r="N170" s="140"/>
      <c r="O170" s="140"/>
      <c r="P170" s="140"/>
      <c r="Q170" s="140"/>
      <c r="R170" s="140"/>
      <c r="S170" s="140"/>
      <c r="T170" s="141"/>
      <c r="AT170" s="135" t="s">
        <v>107</v>
      </c>
      <c r="AU170" s="135" t="s">
        <v>9</v>
      </c>
      <c r="AV170" s="133" t="s">
        <v>101</v>
      </c>
      <c r="AW170" s="133" t="s">
        <v>109</v>
      </c>
      <c r="AX170" s="133" t="s">
        <v>92</v>
      </c>
      <c r="AY170" s="135" t="s">
        <v>94</v>
      </c>
    </row>
    <row r="171" spans="1:65" s="29" customFormat="1" ht="24.2" customHeight="1">
      <c r="A171" s="25"/>
      <c r="B171" s="26"/>
      <c r="C171" s="107" t="s">
        <v>189</v>
      </c>
      <c r="D171" s="107" t="s">
        <v>97</v>
      </c>
      <c r="E171" s="108" t="s">
        <v>190</v>
      </c>
      <c r="F171" s="109" t="s">
        <v>191</v>
      </c>
      <c r="G171" s="110" t="s">
        <v>112</v>
      </c>
      <c r="H171" s="111">
        <v>0.9</v>
      </c>
      <c r="I171" s="112"/>
      <c r="J171" s="113">
        <f>ROUND(I171*H171,2)</f>
        <v>0</v>
      </c>
      <c r="K171" s="114"/>
      <c r="L171" s="26"/>
      <c r="M171" s="115" t="s">
        <v>16</v>
      </c>
      <c r="N171" s="116" t="s">
        <v>34</v>
      </c>
      <c r="O171" s="117"/>
      <c r="P171" s="118">
        <f>O171*H171</f>
        <v>0</v>
      </c>
      <c r="Q171" s="118">
        <v>0.00173</v>
      </c>
      <c r="R171" s="118">
        <f>Q171*H171</f>
        <v>0.001557</v>
      </c>
      <c r="S171" s="118">
        <v>0.039</v>
      </c>
      <c r="T171" s="119">
        <f>S171*H171</f>
        <v>0.0351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101</v>
      </c>
      <c r="AT171" s="120" t="s">
        <v>97</v>
      </c>
      <c r="AU171" s="120" t="s">
        <v>9</v>
      </c>
      <c r="AY171" s="19" t="s">
        <v>94</v>
      </c>
      <c r="BE171" s="121">
        <f>IF(N171="základní",J171,0)</f>
        <v>0</v>
      </c>
      <c r="BF171" s="121">
        <f>IF(N171="snížená",J171,0)</f>
        <v>0</v>
      </c>
      <c r="BG171" s="121">
        <f>IF(N171="zákl. přenesená",J171,0)</f>
        <v>0</v>
      </c>
      <c r="BH171" s="121">
        <f>IF(N171="sníž. přenesená",J171,0)</f>
        <v>0</v>
      </c>
      <c r="BI171" s="121">
        <f>IF(N171="nulová",J171,0)</f>
        <v>0</v>
      </c>
      <c r="BJ171" s="19" t="s">
        <v>92</v>
      </c>
      <c r="BK171" s="121">
        <f>ROUND(I171*H171,2)</f>
        <v>0</v>
      </c>
      <c r="BL171" s="19" t="s">
        <v>101</v>
      </c>
      <c r="BM171" s="120" t="s">
        <v>192</v>
      </c>
    </row>
    <row r="172" spans="2:51" s="122" customFormat="1" ht="15">
      <c r="B172" s="123"/>
      <c r="D172" s="124" t="s">
        <v>107</v>
      </c>
      <c r="E172" s="125" t="s">
        <v>16</v>
      </c>
      <c r="F172" s="126" t="s">
        <v>193</v>
      </c>
      <c r="H172" s="127">
        <v>0.9</v>
      </c>
      <c r="I172" s="128"/>
      <c r="L172" s="123"/>
      <c r="M172" s="129"/>
      <c r="N172" s="130"/>
      <c r="O172" s="130"/>
      <c r="P172" s="130"/>
      <c r="Q172" s="130"/>
      <c r="R172" s="130"/>
      <c r="S172" s="130"/>
      <c r="T172" s="131"/>
      <c r="AT172" s="125" t="s">
        <v>107</v>
      </c>
      <c r="AU172" s="125" t="s">
        <v>9</v>
      </c>
      <c r="AV172" s="122" t="s">
        <v>9</v>
      </c>
      <c r="AW172" s="122" t="s">
        <v>109</v>
      </c>
      <c r="AX172" s="122" t="s">
        <v>92</v>
      </c>
      <c r="AY172" s="125" t="s">
        <v>94</v>
      </c>
    </row>
    <row r="173" spans="1:65" s="29" customFormat="1" ht="24.2" customHeight="1">
      <c r="A173" s="25"/>
      <c r="B173" s="26"/>
      <c r="C173" s="107" t="s">
        <v>194</v>
      </c>
      <c r="D173" s="107" t="s">
        <v>97</v>
      </c>
      <c r="E173" s="108" t="s">
        <v>195</v>
      </c>
      <c r="F173" s="109" t="s">
        <v>196</v>
      </c>
      <c r="G173" s="110" t="s">
        <v>112</v>
      </c>
      <c r="H173" s="111">
        <v>4.5</v>
      </c>
      <c r="I173" s="112"/>
      <c r="J173" s="113">
        <f>ROUND(I173*H173,2)</f>
        <v>0</v>
      </c>
      <c r="K173" s="114"/>
      <c r="L173" s="26"/>
      <c r="M173" s="115" t="s">
        <v>16</v>
      </c>
      <c r="N173" s="116" t="s">
        <v>34</v>
      </c>
      <c r="O173" s="117"/>
      <c r="P173" s="118">
        <f>O173*H173</f>
        <v>0</v>
      </c>
      <c r="Q173" s="118">
        <v>0</v>
      </c>
      <c r="R173" s="118">
        <f>Q173*H173</f>
        <v>0</v>
      </c>
      <c r="S173" s="118">
        <v>0</v>
      </c>
      <c r="T173" s="119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101</v>
      </c>
      <c r="AT173" s="120" t="s">
        <v>97</v>
      </c>
      <c r="AU173" s="120" t="s">
        <v>9</v>
      </c>
      <c r="AY173" s="19" t="s">
        <v>94</v>
      </c>
      <c r="BE173" s="121">
        <f>IF(N173="základní",J173,0)</f>
        <v>0</v>
      </c>
      <c r="BF173" s="121">
        <f>IF(N173="snížená",J173,0)</f>
        <v>0</v>
      </c>
      <c r="BG173" s="121">
        <f>IF(N173="zákl. přenesená",J173,0)</f>
        <v>0</v>
      </c>
      <c r="BH173" s="121">
        <f>IF(N173="sníž. přenesená",J173,0)</f>
        <v>0</v>
      </c>
      <c r="BI173" s="121">
        <f>IF(N173="nulová",J173,0)</f>
        <v>0</v>
      </c>
      <c r="BJ173" s="19" t="s">
        <v>92</v>
      </c>
      <c r="BK173" s="121">
        <f>ROUND(I173*H173,2)</f>
        <v>0</v>
      </c>
      <c r="BL173" s="19" t="s">
        <v>101</v>
      </c>
      <c r="BM173" s="120" t="s">
        <v>197</v>
      </c>
    </row>
    <row r="174" spans="2:51" s="122" customFormat="1" ht="15">
      <c r="B174" s="123"/>
      <c r="D174" s="124" t="s">
        <v>107</v>
      </c>
      <c r="E174" s="125" t="s">
        <v>16</v>
      </c>
      <c r="F174" s="126" t="s">
        <v>198</v>
      </c>
      <c r="H174" s="127">
        <v>4.5</v>
      </c>
      <c r="I174" s="128"/>
      <c r="L174" s="123"/>
      <c r="M174" s="129"/>
      <c r="N174" s="130"/>
      <c r="O174" s="130"/>
      <c r="P174" s="130"/>
      <c r="Q174" s="130"/>
      <c r="R174" s="130"/>
      <c r="S174" s="130"/>
      <c r="T174" s="131"/>
      <c r="AT174" s="125" t="s">
        <v>107</v>
      </c>
      <c r="AU174" s="125" t="s">
        <v>9</v>
      </c>
      <c r="AV174" s="122" t="s">
        <v>9</v>
      </c>
      <c r="AW174" s="122" t="s">
        <v>109</v>
      </c>
      <c r="AX174" s="122" t="s">
        <v>92</v>
      </c>
      <c r="AY174" s="125" t="s">
        <v>94</v>
      </c>
    </row>
    <row r="175" spans="1:65" s="29" customFormat="1" ht="24.2" customHeight="1">
      <c r="A175" s="25"/>
      <c r="B175" s="26"/>
      <c r="C175" s="107" t="s">
        <v>199</v>
      </c>
      <c r="D175" s="107" t="s">
        <v>97</v>
      </c>
      <c r="E175" s="108" t="s">
        <v>200</v>
      </c>
      <c r="F175" s="109" t="s">
        <v>201</v>
      </c>
      <c r="G175" s="110" t="s">
        <v>105</v>
      </c>
      <c r="H175" s="111">
        <v>54.7</v>
      </c>
      <c r="I175" s="112"/>
      <c r="J175" s="113">
        <f>ROUND(I175*H175,2)</f>
        <v>0</v>
      </c>
      <c r="K175" s="114"/>
      <c r="L175" s="26"/>
      <c r="M175" s="115" t="s">
        <v>16</v>
      </c>
      <c r="N175" s="116" t="s">
        <v>34</v>
      </c>
      <c r="O175" s="117"/>
      <c r="P175" s="118">
        <f>O175*H175</f>
        <v>0</v>
      </c>
      <c r="Q175" s="118">
        <v>0</v>
      </c>
      <c r="R175" s="118">
        <f>Q175*H175</f>
        <v>0</v>
      </c>
      <c r="S175" s="118">
        <v>0.061</v>
      </c>
      <c r="T175" s="119">
        <f>S175*H175</f>
        <v>3.3367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101</v>
      </c>
      <c r="AT175" s="120" t="s">
        <v>97</v>
      </c>
      <c r="AU175" s="120" t="s">
        <v>9</v>
      </c>
      <c r="AY175" s="19" t="s">
        <v>94</v>
      </c>
      <c r="BE175" s="121">
        <f>IF(N175="základní",J175,0)</f>
        <v>0</v>
      </c>
      <c r="BF175" s="121">
        <f>IF(N175="snížená",J175,0)</f>
        <v>0</v>
      </c>
      <c r="BG175" s="121">
        <f>IF(N175="zákl. přenesená",J175,0)</f>
        <v>0</v>
      </c>
      <c r="BH175" s="121">
        <f>IF(N175="sníž. přenesená",J175,0)</f>
        <v>0</v>
      </c>
      <c r="BI175" s="121">
        <f>IF(N175="nulová",J175,0)</f>
        <v>0</v>
      </c>
      <c r="BJ175" s="19" t="s">
        <v>92</v>
      </c>
      <c r="BK175" s="121">
        <f>ROUND(I175*H175,2)</f>
        <v>0</v>
      </c>
      <c r="BL175" s="19" t="s">
        <v>101</v>
      </c>
      <c r="BM175" s="120" t="s">
        <v>202</v>
      </c>
    </row>
    <row r="176" spans="1:65" s="29" customFormat="1" ht="24.2" customHeight="1">
      <c r="A176" s="25"/>
      <c r="B176" s="26"/>
      <c r="C176" s="107" t="s">
        <v>203</v>
      </c>
      <c r="D176" s="107" t="s">
        <v>97</v>
      </c>
      <c r="E176" s="108" t="s">
        <v>204</v>
      </c>
      <c r="F176" s="109" t="s">
        <v>205</v>
      </c>
      <c r="G176" s="110" t="s">
        <v>105</v>
      </c>
      <c r="H176" s="111">
        <v>54.7</v>
      </c>
      <c r="I176" s="112"/>
      <c r="J176" s="113">
        <f>ROUND(I176*H176,2)</f>
        <v>0</v>
      </c>
      <c r="K176" s="114"/>
      <c r="L176" s="26"/>
      <c r="M176" s="115" t="s">
        <v>16</v>
      </c>
      <c r="N176" s="116" t="s">
        <v>34</v>
      </c>
      <c r="O176" s="117"/>
      <c r="P176" s="118">
        <f>O176*H176</f>
        <v>0</v>
      </c>
      <c r="Q176" s="118">
        <v>0</v>
      </c>
      <c r="R176" s="118">
        <f>Q176*H176</f>
        <v>0</v>
      </c>
      <c r="S176" s="118">
        <v>0.068</v>
      </c>
      <c r="T176" s="119">
        <f>S176*H176</f>
        <v>3.7196000000000002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101</v>
      </c>
      <c r="AT176" s="120" t="s">
        <v>97</v>
      </c>
      <c r="AU176" s="120" t="s">
        <v>9</v>
      </c>
      <c r="AY176" s="19" t="s">
        <v>94</v>
      </c>
      <c r="BE176" s="121">
        <f>IF(N176="základní",J176,0)</f>
        <v>0</v>
      </c>
      <c r="BF176" s="121">
        <f>IF(N176="snížená",J176,0)</f>
        <v>0</v>
      </c>
      <c r="BG176" s="121">
        <f>IF(N176="zákl. přenesená",J176,0)</f>
        <v>0</v>
      </c>
      <c r="BH176" s="121">
        <f>IF(N176="sníž. přenesená",J176,0)</f>
        <v>0</v>
      </c>
      <c r="BI176" s="121">
        <f>IF(N176="nulová",J176,0)</f>
        <v>0</v>
      </c>
      <c r="BJ176" s="19" t="s">
        <v>92</v>
      </c>
      <c r="BK176" s="121">
        <f>ROUND(I176*H176,2)</f>
        <v>0</v>
      </c>
      <c r="BL176" s="19" t="s">
        <v>101</v>
      </c>
      <c r="BM176" s="120" t="s">
        <v>206</v>
      </c>
    </row>
    <row r="177" spans="2:51" s="122" customFormat="1" ht="15">
      <c r="B177" s="123"/>
      <c r="D177" s="124" t="s">
        <v>107</v>
      </c>
      <c r="E177" s="125" t="s">
        <v>16</v>
      </c>
      <c r="F177" s="126" t="s">
        <v>207</v>
      </c>
      <c r="H177" s="127">
        <v>54.7</v>
      </c>
      <c r="I177" s="128"/>
      <c r="L177" s="123"/>
      <c r="M177" s="129"/>
      <c r="N177" s="130"/>
      <c r="O177" s="130"/>
      <c r="P177" s="130"/>
      <c r="Q177" s="130"/>
      <c r="R177" s="130"/>
      <c r="S177" s="130"/>
      <c r="T177" s="131"/>
      <c r="AT177" s="125" t="s">
        <v>107</v>
      </c>
      <c r="AU177" s="125" t="s">
        <v>9</v>
      </c>
      <c r="AV177" s="122" t="s">
        <v>9</v>
      </c>
      <c r="AW177" s="122" t="s">
        <v>109</v>
      </c>
      <c r="AX177" s="122" t="s">
        <v>93</v>
      </c>
      <c r="AY177" s="125" t="s">
        <v>94</v>
      </c>
    </row>
    <row r="178" spans="2:51" s="133" customFormat="1" ht="15">
      <c r="B178" s="134"/>
      <c r="D178" s="124" t="s">
        <v>107</v>
      </c>
      <c r="E178" s="135" t="s">
        <v>16</v>
      </c>
      <c r="F178" s="136" t="s">
        <v>145</v>
      </c>
      <c r="H178" s="137">
        <v>54.7</v>
      </c>
      <c r="I178" s="138"/>
      <c r="L178" s="134"/>
      <c r="M178" s="139"/>
      <c r="N178" s="140"/>
      <c r="O178" s="140"/>
      <c r="P178" s="140"/>
      <c r="Q178" s="140"/>
      <c r="R178" s="140"/>
      <c r="S178" s="140"/>
      <c r="T178" s="141"/>
      <c r="AT178" s="135" t="s">
        <v>107</v>
      </c>
      <c r="AU178" s="135" t="s">
        <v>9</v>
      </c>
      <c r="AV178" s="133" t="s">
        <v>101</v>
      </c>
      <c r="AW178" s="133" t="s">
        <v>109</v>
      </c>
      <c r="AX178" s="133" t="s">
        <v>92</v>
      </c>
      <c r="AY178" s="135" t="s">
        <v>94</v>
      </c>
    </row>
    <row r="179" spans="2:63" s="94" customFormat="1" ht="22.9" customHeight="1">
      <c r="B179" s="95"/>
      <c r="D179" s="96" t="s">
        <v>89</v>
      </c>
      <c r="E179" s="105" t="s">
        <v>208</v>
      </c>
      <c r="F179" s="105" t="s">
        <v>209</v>
      </c>
      <c r="I179" s="132"/>
      <c r="J179" s="106">
        <f>BK179</f>
        <v>0</v>
      </c>
      <c r="L179" s="95"/>
      <c r="M179" s="99"/>
      <c r="N179" s="100"/>
      <c r="O179" s="100"/>
      <c r="P179" s="101">
        <f>SUM(P180:P184)</f>
        <v>0</v>
      </c>
      <c r="Q179" s="100"/>
      <c r="R179" s="101">
        <f>SUM(R180:R184)</f>
        <v>0</v>
      </c>
      <c r="S179" s="100"/>
      <c r="T179" s="102">
        <f>SUM(T180:T184)</f>
        <v>0</v>
      </c>
      <c r="AR179" s="96" t="s">
        <v>92</v>
      </c>
      <c r="AT179" s="103" t="s">
        <v>89</v>
      </c>
      <c r="AU179" s="103" t="s">
        <v>92</v>
      </c>
      <c r="AY179" s="96" t="s">
        <v>94</v>
      </c>
      <c r="BK179" s="104">
        <f>SUM(BK180:BK184)</f>
        <v>0</v>
      </c>
    </row>
    <row r="180" spans="1:65" s="29" customFormat="1" ht="24.2" customHeight="1">
      <c r="A180" s="25"/>
      <c r="B180" s="26"/>
      <c r="C180" s="107" t="s">
        <v>210</v>
      </c>
      <c r="D180" s="107" t="s">
        <v>97</v>
      </c>
      <c r="E180" s="108" t="s">
        <v>211</v>
      </c>
      <c r="F180" s="109" t="s">
        <v>212</v>
      </c>
      <c r="G180" s="110" t="s">
        <v>213</v>
      </c>
      <c r="H180" s="111">
        <v>9.456</v>
      </c>
      <c r="I180" s="112"/>
      <c r="J180" s="113">
        <f>ROUND(I180*H180,2)</f>
        <v>0</v>
      </c>
      <c r="K180" s="114"/>
      <c r="L180" s="26"/>
      <c r="M180" s="115" t="s">
        <v>16</v>
      </c>
      <c r="N180" s="116" t="s">
        <v>34</v>
      </c>
      <c r="O180" s="117"/>
      <c r="P180" s="118">
        <f>O180*H180</f>
        <v>0</v>
      </c>
      <c r="Q180" s="118">
        <v>0</v>
      </c>
      <c r="R180" s="118">
        <f>Q180*H180</f>
        <v>0</v>
      </c>
      <c r="S180" s="118">
        <v>0</v>
      </c>
      <c r="T180" s="119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101</v>
      </c>
      <c r="AT180" s="120" t="s">
        <v>97</v>
      </c>
      <c r="AU180" s="120" t="s">
        <v>9</v>
      </c>
      <c r="AY180" s="19" t="s">
        <v>94</v>
      </c>
      <c r="BE180" s="121">
        <f>IF(N180="základní",J180,0)</f>
        <v>0</v>
      </c>
      <c r="BF180" s="121">
        <f>IF(N180="snížená",J180,0)</f>
        <v>0</v>
      </c>
      <c r="BG180" s="121">
        <f>IF(N180="zákl. přenesená",J180,0)</f>
        <v>0</v>
      </c>
      <c r="BH180" s="121">
        <f>IF(N180="sníž. přenesená",J180,0)</f>
        <v>0</v>
      </c>
      <c r="BI180" s="121">
        <f>IF(N180="nulová",J180,0)</f>
        <v>0</v>
      </c>
      <c r="BJ180" s="19" t="s">
        <v>92</v>
      </c>
      <c r="BK180" s="121">
        <f>ROUND(I180*H180,2)</f>
        <v>0</v>
      </c>
      <c r="BL180" s="19" t="s">
        <v>101</v>
      </c>
      <c r="BM180" s="120" t="s">
        <v>214</v>
      </c>
    </row>
    <row r="181" spans="1:65" s="29" customFormat="1" ht="24.2" customHeight="1">
      <c r="A181" s="25"/>
      <c r="B181" s="26"/>
      <c r="C181" s="107" t="s">
        <v>215</v>
      </c>
      <c r="D181" s="107" t="s">
        <v>97</v>
      </c>
      <c r="E181" s="108" t="s">
        <v>216</v>
      </c>
      <c r="F181" s="109" t="s">
        <v>217</v>
      </c>
      <c r="G181" s="110" t="s">
        <v>213</v>
      </c>
      <c r="H181" s="111">
        <v>9.456</v>
      </c>
      <c r="I181" s="112"/>
      <c r="J181" s="113">
        <f>ROUND(I181*H181,2)</f>
        <v>0</v>
      </c>
      <c r="K181" s="114"/>
      <c r="L181" s="26"/>
      <c r="M181" s="115" t="s">
        <v>16</v>
      </c>
      <c r="N181" s="116" t="s">
        <v>34</v>
      </c>
      <c r="O181" s="117"/>
      <c r="P181" s="118">
        <f>O181*H181</f>
        <v>0</v>
      </c>
      <c r="Q181" s="118">
        <v>0</v>
      </c>
      <c r="R181" s="118">
        <f>Q181*H181</f>
        <v>0</v>
      </c>
      <c r="S181" s="118">
        <v>0</v>
      </c>
      <c r="T181" s="119">
        <f>S181*H181</f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101</v>
      </c>
      <c r="AT181" s="120" t="s">
        <v>97</v>
      </c>
      <c r="AU181" s="120" t="s">
        <v>9</v>
      </c>
      <c r="AY181" s="19" t="s">
        <v>94</v>
      </c>
      <c r="BE181" s="121">
        <f>IF(N181="základní",J181,0)</f>
        <v>0</v>
      </c>
      <c r="BF181" s="121">
        <f>IF(N181="snížená",J181,0)</f>
        <v>0</v>
      </c>
      <c r="BG181" s="121">
        <f>IF(N181="zákl. přenesená",J181,0)</f>
        <v>0</v>
      </c>
      <c r="BH181" s="121">
        <f>IF(N181="sníž. přenesená",J181,0)</f>
        <v>0</v>
      </c>
      <c r="BI181" s="121">
        <f>IF(N181="nulová",J181,0)</f>
        <v>0</v>
      </c>
      <c r="BJ181" s="19" t="s">
        <v>92</v>
      </c>
      <c r="BK181" s="121">
        <f>ROUND(I181*H181,2)</f>
        <v>0</v>
      </c>
      <c r="BL181" s="19" t="s">
        <v>101</v>
      </c>
      <c r="BM181" s="120" t="s">
        <v>218</v>
      </c>
    </row>
    <row r="182" spans="1:65" s="29" customFormat="1" ht="24.2" customHeight="1">
      <c r="A182" s="25"/>
      <c r="B182" s="26"/>
      <c r="C182" s="107" t="s">
        <v>219</v>
      </c>
      <c r="D182" s="107" t="s">
        <v>97</v>
      </c>
      <c r="E182" s="108" t="s">
        <v>220</v>
      </c>
      <c r="F182" s="109" t="s">
        <v>221</v>
      </c>
      <c r="G182" s="110" t="s">
        <v>213</v>
      </c>
      <c r="H182" s="111">
        <v>141.84</v>
      </c>
      <c r="I182" s="112"/>
      <c r="J182" s="113">
        <f>ROUND(I182*H182,2)</f>
        <v>0</v>
      </c>
      <c r="K182" s="114"/>
      <c r="L182" s="26"/>
      <c r="M182" s="115" t="s">
        <v>16</v>
      </c>
      <c r="N182" s="116" t="s">
        <v>34</v>
      </c>
      <c r="O182" s="117"/>
      <c r="P182" s="118">
        <f>O182*H182</f>
        <v>0</v>
      </c>
      <c r="Q182" s="118">
        <v>0</v>
      </c>
      <c r="R182" s="118">
        <f>Q182*H182</f>
        <v>0</v>
      </c>
      <c r="S182" s="118">
        <v>0</v>
      </c>
      <c r="T182" s="119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101</v>
      </c>
      <c r="AT182" s="120" t="s">
        <v>97</v>
      </c>
      <c r="AU182" s="120" t="s">
        <v>9</v>
      </c>
      <c r="AY182" s="19" t="s">
        <v>94</v>
      </c>
      <c r="BE182" s="121">
        <f>IF(N182="základní",J182,0)</f>
        <v>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9" t="s">
        <v>92</v>
      </c>
      <c r="BK182" s="121">
        <f>ROUND(I182*H182,2)</f>
        <v>0</v>
      </c>
      <c r="BL182" s="19" t="s">
        <v>101</v>
      </c>
      <c r="BM182" s="120" t="s">
        <v>222</v>
      </c>
    </row>
    <row r="183" spans="2:51" s="122" customFormat="1" ht="15">
      <c r="B183" s="123"/>
      <c r="D183" s="124" t="s">
        <v>107</v>
      </c>
      <c r="F183" s="126" t="s">
        <v>223</v>
      </c>
      <c r="H183" s="127">
        <v>141.84</v>
      </c>
      <c r="I183" s="128"/>
      <c r="L183" s="123"/>
      <c r="M183" s="129"/>
      <c r="N183" s="130"/>
      <c r="O183" s="130"/>
      <c r="P183" s="130"/>
      <c r="Q183" s="130"/>
      <c r="R183" s="130"/>
      <c r="S183" s="130"/>
      <c r="T183" s="131"/>
      <c r="AT183" s="125" t="s">
        <v>107</v>
      </c>
      <c r="AU183" s="125" t="s">
        <v>9</v>
      </c>
      <c r="AV183" s="122" t="s">
        <v>9</v>
      </c>
      <c r="AW183" s="122" t="s">
        <v>12</v>
      </c>
      <c r="AX183" s="122" t="s">
        <v>92</v>
      </c>
      <c r="AY183" s="125" t="s">
        <v>94</v>
      </c>
    </row>
    <row r="184" spans="1:65" s="29" customFormat="1" ht="33" customHeight="1">
      <c r="A184" s="25"/>
      <c r="B184" s="26"/>
      <c r="C184" s="107" t="s">
        <v>224</v>
      </c>
      <c r="D184" s="107" t="s">
        <v>97</v>
      </c>
      <c r="E184" s="108" t="s">
        <v>225</v>
      </c>
      <c r="F184" s="109" t="s">
        <v>226</v>
      </c>
      <c r="G184" s="110" t="s">
        <v>213</v>
      </c>
      <c r="H184" s="111">
        <v>9.456</v>
      </c>
      <c r="I184" s="112"/>
      <c r="J184" s="113">
        <f>ROUND(I184*H184,2)</f>
        <v>0</v>
      </c>
      <c r="K184" s="114"/>
      <c r="L184" s="26"/>
      <c r="M184" s="115" t="s">
        <v>16</v>
      </c>
      <c r="N184" s="116" t="s">
        <v>34</v>
      </c>
      <c r="O184" s="117"/>
      <c r="P184" s="118">
        <f>O184*H184</f>
        <v>0</v>
      </c>
      <c r="Q184" s="118">
        <v>0</v>
      </c>
      <c r="R184" s="118">
        <f>Q184*H184</f>
        <v>0</v>
      </c>
      <c r="S184" s="118">
        <v>0</v>
      </c>
      <c r="T184" s="119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101</v>
      </c>
      <c r="AT184" s="120" t="s">
        <v>97</v>
      </c>
      <c r="AU184" s="120" t="s">
        <v>9</v>
      </c>
      <c r="AY184" s="19" t="s">
        <v>94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9" t="s">
        <v>92</v>
      </c>
      <c r="BK184" s="121">
        <f>ROUND(I184*H184,2)</f>
        <v>0</v>
      </c>
      <c r="BL184" s="19" t="s">
        <v>101</v>
      </c>
      <c r="BM184" s="120" t="s">
        <v>227</v>
      </c>
    </row>
    <row r="185" spans="2:63" s="94" customFormat="1" ht="22.9" customHeight="1">
      <c r="B185" s="95"/>
      <c r="D185" s="96" t="s">
        <v>89</v>
      </c>
      <c r="E185" s="105" t="s">
        <v>228</v>
      </c>
      <c r="F185" s="105" t="s">
        <v>229</v>
      </c>
      <c r="I185" s="132"/>
      <c r="J185" s="106">
        <f>BK185</f>
        <v>0</v>
      </c>
      <c r="L185" s="95"/>
      <c r="M185" s="99"/>
      <c r="N185" s="100"/>
      <c r="O185" s="100"/>
      <c r="P185" s="101">
        <f>P186</f>
        <v>0</v>
      </c>
      <c r="Q185" s="100"/>
      <c r="R185" s="101">
        <f>R186</f>
        <v>0</v>
      </c>
      <c r="S185" s="100"/>
      <c r="T185" s="102">
        <f>T186</f>
        <v>0</v>
      </c>
      <c r="AR185" s="96" t="s">
        <v>92</v>
      </c>
      <c r="AT185" s="103" t="s">
        <v>89</v>
      </c>
      <c r="AU185" s="103" t="s">
        <v>92</v>
      </c>
      <c r="AY185" s="96" t="s">
        <v>94</v>
      </c>
      <c r="BK185" s="104">
        <f>BK186</f>
        <v>0</v>
      </c>
    </row>
    <row r="186" spans="1:65" s="29" customFormat="1" ht="16.5" customHeight="1">
      <c r="A186" s="25"/>
      <c r="B186" s="26"/>
      <c r="C186" s="107" t="s">
        <v>230</v>
      </c>
      <c r="D186" s="107" t="s">
        <v>97</v>
      </c>
      <c r="E186" s="108" t="s">
        <v>231</v>
      </c>
      <c r="F186" s="109" t="s">
        <v>232</v>
      </c>
      <c r="G186" s="110" t="s">
        <v>213</v>
      </c>
      <c r="H186" s="111">
        <v>2.562</v>
      </c>
      <c r="I186" s="112"/>
      <c r="J186" s="113">
        <f>ROUND(I186*H186,2)</f>
        <v>0</v>
      </c>
      <c r="K186" s="114"/>
      <c r="L186" s="26"/>
      <c r="M186" s="115" t="s">
        <v>16</v>
      </c>
      <c r="N186" s="116" t="s">
        <v>34</v>
      </c>
      <c r="O186" s="117"/>
      <c r="P186" s="118">
        <f>O186*H186</f>
        <v>0</v>
      </c>
      <c r="Q186" s="118">
        <v>0</v>
      </c>
      <c r="R186" s="118">
        <f>Q186*H186</f>
        <v>0</v>
      </c>
      <c r="S186" s="118">
        <v>0</v>
      </c>
      <c r="T186" s="119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101</v>
      </c>
      <c r="AT186" s="120" t="s">
        <v>97</v>
      </c>
      <c r="AU186" s="120" t="s">
        <v>9</v>
      </c>
      <c r="AY186" s="19" t="s">
        <v>94</v>
      </c>
      <c r="BE186" s="121">
        <f>IF(N186="základní",J186,0)</f>
        <v>0</v>
      </c>
      <c r="BF186" s="121">
        <f>IF(N186="snížená",J186,0)</f>
        <v>0</v>
      </c>
      <c r="BG186" s="121">
        <f>IF(N186="zákl. přenesená",J186,0)</f>
        <v>0</v>
      </c>
      <c r="BH186" s="121">
        <f>IF(N186="sníž. přenesená",J186,0)</f>
        <v>0</v>
      </c>
      <c r="BI186" s="121">
        <f>IF(N186="nulová",J186,0)</f>
        <v>0</v>
      </c>
      <c r="BJ186" s="19" t="s">
        <v>92</v>
      </c>
      <c r="BK186" s="121">
        <f>ROUND(I186*H186,2)</f>
        <v>0</v>
      </c>
      <c r="BL186" s="19" t="s">
        <v>101</v>
      </c>
      <c r="BM186" s="120" t="s">
        <v>233</v>
      </c>
    </row>
    <row r="187" spans="2:63" s="94" customFormat="1" ht="25.9" customHeight="1">
      <c r="B187" s="95"/>
      <c r="D187" s="96" t="s">
        <v>89</v>
      </c>
      <c r="E187" s="97" t="s">
        <v>234</v>
      </c>
      <c r="F187" s="97" t="s">
        <v>235</v>
      </c>
      <c r="I187" s="132"/>
      <c r="J187" s="98">
        <f>BK187</f>
        <v>0</v>
      </c>
      <c r="L187" s="95"/>
      <c r="M187" s="99"/>
      <c r="N187" s="100"/>
      <c r="O187" s="100"/>
      <c r="P187" s="101">
        <f>P188+P199+P215+P231+P233+P235+P240+P242+P250+P253+P272+P288+P295</f>
        <v>0</v>
      </c>
      <c r="Q187" s="100"/>
      <c r="R187" s="101">
        <f>R188+R199+R215+R231+R233+R235+R240+R242+R250+R253+R272+R288+R295</f>
        <v>3.64260099</v>
      </c>
      <c r="S187" s="100"/>
      <c r="T187" s="102">
        <f>T188+T199+T215+T231+T233+T235+T240+T242+T250+T253+T272+T288+T295</f>
        <v>0.6728991100000001</v>
      </c>
      <c r="AR187" s="96" t="s">
        <v>9</v>
      </c>
      <c r="AT187" s="103" t="s">
        <v>89</v>
      </c>
      <c r="AU187" s="103" t="s">
        <v>93</v>
      </c>
      <c r="AY187" s="96" t="s">
        <v>94</v>
      </c>
      <c r="BK187" s="104">
        <f>BK188+BK199+BK215+BK231+BK233+BK235+BK240+BK242+BK250+BK253+BK272+BK288+BK295</f>
        <v>0</v>
      </c>
    </row>
    <row r="188" spans="2:63" s="94" customFormat="1" ht="22.9" customHeight="1">
      <c r="B188" s="95"/>
      <c r="D188" s="96" t="s">
        <v>89</v>
      </c>
      <c r="E188" s="105" t="s">
        <v>236</v>
      </c>
      <c r="F188" s="105" t="s">
        <v>237</v>
      </c>
      <c r="I188" s="132"/>
      <c r="J188" s="106">
        <f>BK188</f>
        <v>0</v>
      </c>
      <c r="L188" s="95"/>
      <c r="M188" s="99"/>
      <c r="N188" s="100"/>
      <c r="O188" s="100"/>
      <c r="P188" s="101">
        <f>SUM(P189:P198)</f>
        <v>0</v>
      </c>
      <c r="Q188" s="100"/>
      <c r="R188" s="101">
        <f>SUM(R189:R198)</f>
        <v>0.02606</v>
      </c>
      <c r="S188" s="100"/>
      <c r="T188" s="102">
        <f>SUM(T189:T198)</f>
        <v>0.02634</v>
      </c>
      <c r="AR188" s="96" t="s">
        <v>9</v>
      </c>
      <c r="AT188" s="103" t="s">
        <v>89</v>
      </c>
      <c r="AU188" s="103" t="s">
        <v>92</v>
      </c>
      <c r="AY188" s="96" t="s">
        <v>94</v>
      </c>
      <c r="BK188" s="104">
        <f>SUM(BK189:BK198)</f>
        <v>0</v>
      </c>
    </row>
    <row r="189" spans="1:65" s="29" customFormat="1" ht="16.5" customHeight="1">
      <c r="A189" s="25"/>
      <c r="B189" s="26"/>
      <c r="C189" s="107" t="s">
        <v>238</v>
      </c>
      <c r="D189" s="107" t="s">
        <v>97</v>
      </c>
      <c r="E189" s="108" t="s">
        <v>239</v>
      </c>
      <c r="F189" s="109" t="s">
        <v>240</v>
      </c>
      <c r="G189" s="110" t="s">
        <v>112</v>
      </c>
      <c r="H189" s="111">
        <v>5</v>
      </c>
      <c r="I189" s="112"/>
      <c r="J189" s="113">
        <f aca="true" t="shared" si="0" ref="J189:J198">ROUND(I189*H189,2)</f>
        <v>0</v>
      </c>
      <c r="K189" s="114"/>
      <c r="L189" s="26"/>
      <c r="M189" s="115" t="s">
        <v>16</v>
      </c>
      <c r="N189" s="116" t="s">
        <v>34</v>
      </c>
      <c r="O189" s="117"/>
      <c r="P189" s="118">
        <f aca="true" t="shared" si="1" ref="P189:P198">O189*H189</f>
        <v>0</v>
      </c>
      <c r="Q189" s="118">
        <v>0</v>
      </c>
      <c r="R189" s="118">
        <f aca="true" t="shared" si="2" ref="R189:R198">Q189*H189</f>
        <v>0</v>
      </c>
      <c r="S189" s="118">
        <v>0.0021</v>
      </c>
      <c r="T189" s="119">
        <f aca="true" t="shared" si="3" ref="T189:T198">S189*H189</f>
        <v>0.010499999999999999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172</v>
      </c>
      <c r="AT189" s="120" t="s">
        <v>97</v>
      </c>
      <c r="AU189" s="120" t="s">
        <v>9</v>
      </c>
      <c r="AY189" s="19" t="s">
        <v>94</v>
      </c>
      <c r="BE189" s="121">
        <f aca="true" t="shared" si="4" ref="BE189:BE198">IF(N189="základní",J189,0)</f>
        <v>0</v>
      </c>
      <c r="BF189" s="121">
        <f aca="true" t="shared" si="5" ref="BF189:BF198">IF(N189="snížená",J189,0)</f>
        <v>0</v>
      </c>
      <c r="BG189" s="121">
        <f aca="true" t="shared" si="6" ref="BG189:BG198">IF(N189="zákl. přenesená",J189,0)</f>
        <v>0</v>
      </c>
      <c r="BH189" s="121">
        <f aca="true" t="shared" si="7" ref="BH189:BH198">IF(N189="sníž. přenesená",J189,0)</f>
        <v>0</v>
      </c>
      <c r="BI189" s="121">
        <f aca="true" t="shared" si="8" ref="BI189:BI198">IF(N189="nulová",J189,0)</f>
        <v>0</v>
      </c>
      <c r="BJ189" s="19" t="s">
        <v>92</v>
      </c>
      <c r="BK189" s="121">
        <f aca="true" t="shared" si="9" ref="BK189:BK198">ROUND(I189*H189,2)</f>
        <v>0</v>
      </c>
      <c r="BL189" s="19" t="s">
        <v>172</v>
      </c>
      <c r="BM189" s="120" t="s">
        <v>241</v>
      </c>
    </row>
    <row r="190" spans="1:65" s="29" customFormat="1" ht="16.5" customHeight="1">
      <c r="A190" s="25"/>
      <c r="B190" s="26"/>
      <c r="C190" s="107" t="s">
        <v>242</v>
      </c>
      <c r="D190" s="107" t="s">
        <v>97</v>
      </c>
      <c r="E190" s="108" t="s">
        <v>243</v>
      </c>
      <c r="F190" s="109" t="s">
        <v>244</v>
      </c>
      <c r="G190" s="110" t="s">
        <v>112</v>
      </c>
      <c r="H190" s="111">
        <v>8</v>
      </c>
      <c r="I190" s="112"/>
      <c r="J190" s="113">
        <f t="shared" si="0"/>
        <v>0</v>
      </c>
      <c r="K190" s="114"/>
      <c r="L190" s="26"/>
      <c r="M190" s="115" t="s">
        <v>16</v>
      </c>
      <c r="N190" s="116" t="s">
        <v>34</v>
      </c>
      <c r="O190" s="117"/>
      <c r="P190" s="118">
        <f t="shared" si="1"/>
        <v>0</v>
      </c>
      <c r="Q190" s="118">
        <v>0</v>
      </c>
      <c r="R190" s="118">
        <f t="shared" si="2"/>
        <v>0</v>
      </c>
      <c r="S190" s="118">
        <v>0.00198</v>
      </c>
      <c r="T190" s="119">
        <f t="shared" si="3"/>
        <v>0.01584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172</v>
      </c>
      <c r="AT190" s="120" t="s">
        <v>97</v>
      </c>
      <c r="AU190" s="120" t="s">
        <v>9</v>
      </c>
      <c r="AY190" s="19" t="s">
        <v>94</v>
      </c>
      <c r="BE190" s="121">
        <f t="shared" si="4"/>
        <v>0</v>
      </c>
      <c r="BF190" s="121">
        <f t="shared" si="5"/>
        <v>0</v>
      </c>
      <c r="BG190" s="121">
        <f t="shared" si="6"/>
        <v>0</v>
      </c>
      <c r="BH190" s="121">
        <f t="shared" si="7"/>
        <v>0</v>
      </c>
      <c r="BI190" s="121">
        <f t="shared" si="8"/>
        <v>0</v>
      </c>
      <c r="BJ190" s="19" t="s">
        <v>92</v>
      </c>
      <c r="BK190" s="121">
        <f t="shared" si="9"/>
        <v>0</v>
      </c>
      <c r="BL190" s="19" t="s">
        <v>172</v>
      </c>
      <c r="BM190" s="120" t="s">
        <v>245</v>
      </c>
    </row>
    <row r="191" spans="1:65" s="29" customFormat="1" ht="16.5" customHeight="1">
      <c r="A191" s="25"/>
      <c r="B191" s="26"/>
      <c r="C191" s="107" t="s">
        <v>246</v>
      </c>
      <c r="D191" s="107" t="s">
        <v>97</v>
      </c>
      <c r="E191" s="108" t="s">
        <v>247</v>
      </c>
      <c r="F191" s="109" t="s">
        <v>248</v>
      </c>
      <c r="G191" s="110" t="s">
        <v>100</v>
      </c>
      <c r="H191" s="111">
        <v>2</v>
      </c>
      <c r="I191" s="112"/>
      <c r="J191" s="113">
        <f t="shared" si="0"/>
        <v>0</v>
      </c>
      <c r="K191" s="114"/>
      <c r="L191" s="26"/>
      <c r="M191" s="115" t="s">
        <v>16</v>
      </c>
      <c r="N191" s="116" t="s">
        <v>34</v>
      </c>
      <c r="O191" s="117"/>
      <c r="P191" s="118">
        <f t="shared" si="1"/>
        <v>0</v>
      </c>
      <c r="Q191" s="118">
        <v>0.00179</v>
      </c>
      <c r="R191" s="118">
        <f t="shared" si="2"/>
        <v>0.00358</v>
      </c>
      <c r="S191" s="118">
        <v>0</v>
      </c>
      <c r="T191" s="119">
        <f t="shared" si="3"/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172</v>
      </c>
      <c r="AT191" s="120" t="s">
        <v>97</v>
      </c>
      <c r="AU191" s="120" t="s">
        <v>9</v>
      </c>
      <c r="AY191" s="19" t="s">
        <v>94</v>
      </c>
      <c r="BE191" s="121">
        <f t="shared" si="4"/>
        <v>0</v>
      </c>
      <c r="BF191" s="121">
        <f t="shared" si="5"/>
        <v>0</v>
      </c>
      <c r="BG191" s="121">
        <f t="shared" si="6"/>
        <v>0</v>
      </c>
      <c r="BH191" s="121">
        <f t="shared" si="7"/>
        <v>0</v>
      </c>
      <c r="BI191" s="121">
        <f t="shared" si="8"/>
        <v>0</v>
      </c>
      <c r="BJ191" s="19" t="s">
        <v>92</v>
      </c>
      <c r="BK191" s="121">
        <f t="shared" si="9"/>
        <v>0</v>
      </c>
      <c r="BL191" s="19" t="s">
        <v>172</v>
      </c>
      <c r="BM191" s="120" t="s">
        <v>249</v>
      </c>
    </row>
    <row r="192" spans="1:65" s="29" customFormat="1" ht="16.5" customHeight="1">
      <c r="A192" s="25"/>
      <c r="B192" s="26"/>
      <c r="C192" s="107" t="s">
        <v>250</v>
      </c>
      <c r="D192" s="107" t="s">
        <v>97</v>
      </c>
      <c r="E192" s="108" t="s">
        <v>251</v>
      </c>
      <c r="F192" s="109" t="s">
        <v>252</v>
      </c>
      <c r="G192" s="110" t="s">
        <v>100</v>
      </c>
      <c r="H192" s="111">
        <v>4</v>
      </c>
      <c r="I192" s="112"/>
      <c r="J192" s="113">
        <f t="shared" si="0"/>
        <v>0</v>
      </c>
      <c r="K192" s="114"/>
      <c r="L192" s="26"/>
      <c r="M192" s="115" t="s">
        <v>16</v>
      </c>
      <c r="N192" s="116" t="s">
        <v>34</v>
      </c>
      <c r="O192" s="117"/>
      <c r="P192" s="118">
        <f t="shared" si="1"/>
        <v>0</v>
      </c>
      <c r="Q192" s="118">
        <v>0.001</v>
      </c>
      <c r="R192" s="118">
        <f t="shared" si="2"/>
        <v>0.004</v>
      </c>
      <c r="S192" s="118">
        <v>0</v>
      </c>
      <c r="T192" s="119">
        <f t="shared" si="3"/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172</v>
      </c>
      <c r="AT192" s="120" t="s">
        <v>97</v>
      </c>
      <c r="AU192" s="120" t="s">
        <v>9</v>
      </c>
      <c r="AY192" s="19" t="s">
        <v>94</v>
      </c>
      <c r="BE192" s="121">
        <f t="shared" si="4"/>
        <v>0</v>
      </c>
      <c r="BF192" s="121">
        <f t="shared" si="5"/>
        <v>0</v>
      </c>
      <c r="BG192" s="121">
        <f t="shared" si="6"/>
        <v>0</v>
      </c>
      <c r="BH192" s="121">
        <f t="shared" si="7"/>
        <v>0</v>
      </c>
      <c r="BI192" s="121">
        <f t="shared" si="8"/>
        <v>0</v>
      </c>
      <c r="BJ192" s="19" t="s">
        <v>92</v>
      </c>
      <c r="BK192" s="121">
        <f t="shared" si="9"/>
        <v>0</v>
      </c>
      <c r="BL192" s="19" t="s">
        <v>172</v>
      </c>
      <c r="BM192" s="120" t="s">
        <v>253</v>
      </c>
    </row>
    <row r="193" spans="1:65" s="29" customFormat="1" ht="16.5" customHeight="1">
      <c r="A193" s="25"/>
      <c r="B193" s="26"/>
      <c r="C193" s="107" t="s">
        <v>254</v>
      </c>
      <c r="D193" s="107" t="s">
        <v>97</v>
      </c>
      <c r="E193" s="108" t="s">
        <v>255</v>
      </c>
      <c r="F193" s="109" t="s">
        <v>256</v>
      </c>
      <c r="G193" s="110" t="s">
        <v>112</v>
      </c>
      <c r="H193" s="111">
        <v>8</v>
      </c>
      <c r="I193" s="112"/>
      <c r="J193" s="113">
        <f t="shared" si="0"/>
        <v>0</v>
      </c>
      <c r="K193" s="114"/>
      <c r="L193" s="26"/>
      <c r="M193" s="115" t="s">
        <v>16</v>
      </c>
      <c r="N193" s="116" t="s">
        <v>34</v>
      </c>
      <c r="O193" s="117"/>
      <c r="P193" s="118">
        <f t="shared" si="1"/>
        <v>0</v>
      </c>
      <c r="Q193" s="118">
        <v>0.00201</v>
      </c>
      <c r="R193" s="118">
        <f t="shared" si="2"/>
        <v>0.01608</v>
      </c>
      <c r="S193" s="118">
        <v>0</v>
      </c>
      <c r="T193" s="119">
        <f t="shared" si="3"/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172</v>
      </c>
      <c r="AT193" s="120" t="s">
        <v>97</v>
      </c>
      <c r="AU193" s="120" t="s">
        <v>9</v>
      </c>
      <c r="AY193" s="19" t="s">
        <v>94</v>
      </c>
      <c r="BE193" s="121">
        <f t="shared" si="4"/>
        <v>0</v>
      </c>
      <c r="BF193" s="121">
        <f t="shared" si="5"/>
        <v>0</v>
      </c>
      <c r="BG193" s="121">
        <f t="shared" si="6"/>
        <v>0</v>
      </c>
      <c r="BH193" s="121">
        <f t="shared" si="7"/>
        <v>0</v>
      </c>
      <c r="BI193" s="121">
        <f t="shared" si="8"/>
        <v>0</v>
      </c>
      <c r="BJ193" s="19" t="s">
        <v>92</v>
      </c>
      <c r="BK193" s="121">
        <f t="shared" si="9"/>
        <v>0</v>
      </c>
      <c r="BL193" s="19" t="s">
        <v>172</v>
      </c>
      <c r="BM193" s="120" t="s">
        <v>257</v>
      </c>
    </row>
    <row r="194" spans="1:65" s="29" customFormat="1" ht="16.5" customHeight="1">
      <c r="A194" s="25"/>
      <c r="B194" s="26"/>
      <c r="C194" s="107" t="s">
        <v>258</v>
      </c>
      <c r="D194" s="107" t="s">
        <v>97</v>
      </c>
      <c r="E194" s="108" t="s">
        <v>259</v>
      </c>
      <c r="F194" s="109" t="s">
        <v>260</v>
      </c>
      <c r="G194" s="110" t="s">
        <v>112</v>
      </c>
      <c r="H194" s="111">
        <v>5</v>
      </c>
      <c r="I194" s="112"/>
      <c r="J194" s="113">
        <f t="shared" si="0"/>
        <v>0</v>
      </c>
      <c r="K194" s="114"/>
      <c r="L194" s="26"/>
      <c r="M194" s="115" t="s">
        <v>16</v>
      </c>
      <c r="N194" s="116" t="s">
        <v>34</v>
      </c>
      <c r="O194" s="117"/>
      <c r="P194" s="118">
        <f t="shared" si="1"/>
        <v>0</v>
      </c>
      <c r="Q194" s="118">
        <v>0.00048</v>
      </c>
      <c r="R194" s="118">
        <f t="shared" si="2"/>
        <v>0.0024000000000000002</v>
      </c>
      <c r="S194" s="118">
        <v>0</v>
      </c>
      <c r="T194" s="119">
        <f t="shared" si="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172</v>
      </c>
      <c r="AT194" s="120" t="s">
        <v>97</v>
      </c>
      <c r="AU194" s="120" t="s">
        <v>9</v>
      </c>
      <c r="AY194" s="19" t="s">
        <v>94</v>
      </c>
      <c r="BE194" s="121">
        <f t="shared" si="4"/>
        <v>0</v>
      </c>
      <c r="BF194" s="121">
        <f t="shared" si="5"/>
        <v>0</v>
      </c>
      <c r="BG194" s="121">
        <f t="shared" si="6"/>
        <v>0</v>
      </c>
      <c r="BH194" s="121">
        <f t="shared" si="7"/>
        <v>0</v>
      </c>
      <c r="BI194" s="121">
        <f t="shared" si="8"/>
        <v>0</v>
      </c>
      <c r="BJ194" s="19" t="s">
        <v>92</v>
      </c>
      <c r="BK194" s="121">
        <f t="shared" si="9"/>
        <v>0</v>
      </c>
      <c r="BL194" s="19" t="s">
        <v>172</v>
      </c>
      <c r="BM194" s="120" t="s">
        <v>261</v>
      </c>
    </row>
    <row r="195" spans="1:65" s="29" customFormat="1" ht="16.5" customHeight="1">
      <c r="A195" s="25"/>
      <c r="B195" s="26"/>
      <c r="C195" s="107" t="s">
        <v>262</v>
      </c>
      <c r="D195" s="107" t="s">
        <v>97</v>
      </c>
      <c r="E195" s="108" t="s">
        <v>263</v>
      </c>
      <c r="F195" s="109" t="s">
        <v>264</v>
      </c>
      <c r="G195" s="110" t="s">
        <v>100</v>
      </c>
      <c r="H195" s="111">
        <v>2</v>
      </c>
      <c r="I195" s="112"/>
      <c r="J195" s="113">
        <f t="shared" si="0"/>
        <v>0</v>
      </c>
      <c r="K195" s="114"/>
      <c r="L195" s="26"/>
      <c r="M195" s="115" t="s">
        <v>16</v>
      </c>
      <c r="N195" s="116" t="s">
        <v>34</v>
      </c>
      <c r="O195" s="117"/>
      <c r="P195" s="118">
        <f t="shared" si="1"/>
        <v>0</v>
      </c>
      <c r="Q195" s="118">
        <v>0</v>
      </c>
      <c r="R195" s="118">
        <f t="shared" si="2"/>
        <v>0</v>
      </c>
      <c r="S195" s="118">
        <v>0</v>
      </c>
      <c r="T195" s="119">
        <f t="shared" si="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172</v>
      </c>
      <c r="AT195" s="120" t="s">
        <v>97</v>
      </c>
      <c r="AU195" s="120" t="s">
        <v>9</v>
      </c>
      <c r="AY195" s="19" t="s">
        <v>94</v>
      </c>
      <c r="BE195" s="121">
        <f t="shared" si="4"/>
        <v>0</v>
      </c>
      <c r="BF195" s="121">
        <f t="shared" si="5"/>
        <v>0</v>
      </c>
      <c r="BG195" s="121">
        <f t="shared" si="6"/>
        <v>0</v>
      </c>
      <c r="BH195" s="121">
        <f t="shared" si="7"/>
        <v>0</v>
      </c>
      <c r="BI195" s="121">
        <f t="shared" si="8"/>
        <v>0</v>
      </c>
      <c r="BJ195" s="19" t="s">
        <v>92</v>
      </c>
      <c r="BK195" s="121">
        <f t="shared" si="9"/>
        <v>0</v>
      </c>
      <c r="BL195" s="19" t="s">
        <v>172</v>
      </c>
      <c r="BM195" s="120" t="s">
        <v>265</v>
      </c>
    </row>
    <row r="196" spans="1:65" s="29" customFormat="1" ht="21.75" customHeight="1">
      <c r="A196" s="25"/>
      <c r="B196" s="26"/>
      <c r="C196" s="107" t="s">
        <v>266</v>
      </c>
      <c r="D196" s="107" t="s">
        <v>97</v>
      </c>
      <c r="E196" s="108" t="s">
        <v>267</v>
      </c>
      <c r="F196" s="109" t="s">
        <v>268</v>
      </c>
      <c r="G196" s="110" t="s">
        <v>100</v>
      </c>
      <c r="H196" s="111">
        <v>3</v>
      </c>
      <c r="I196" s="112"/>
      <c r="J196" s="113">
        <f t="shared" si="0"/>
        <v>0</v>
      </c>
      <c r="K196" s="114"/>
      <c r="L196" s="26"/>
      <c r="M196" s="115" t="s">
        <v>16</v>
      </c>
      <c r="N196" s="116" t="s">
        <v>34</v>
      </c>
      <c r="O196" s="117"/>
      <c r="P196" s="118">
        <f t="shared" si="1"/>
        <v>0</v>
      </c>
      <c r="Q196" s="118">
        <v>0</v>
      </c>
      <c r="R196" s="118">
        <f t="shared" si="2"/>
        <v>0</v>
      </c>
      <c r="S196" s="118">
        <v>0</v>
      </c>
      <c r="T196" s="119">
        <f t="shared" si="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172</v>
      </c>
      <c r="AT196" s="120" t="s">
        <v>97</v>
      </c>
      <c r="AU196" s="120" t="s">
        <v>9</v>
      </c>
      <c r="AY196" s="19" t="s">
        <v>94</v>
      </c>
      <c r="BE196" s="121">
        <f t="shared" si="4"/>
        <v>0</v>
      </c>
      <c r="BF196" s="121">
        <f t="shared" si="5"/>
        <v>0</v>
      </c>
      <c r="BG196" s="121">
        <f t="shared" si="6"/>
        <v>0</v>
      </c>
      <c r="BH196" s="121">
        <f t="shared" si="7"/>
        <v>0</v>
      </c>
      <c r="BI196" s="121">
        <f t="shared" si="8"/>
        <v>0</v>
      </c>
      <c r="BJ196" s="19" t="s">
        <v>92</v>
      </c>
      <c r="BK196" s="121">
        <f t="shared" si="9"/>
        <v>0</v>
      </c>
      <c r="BL196" s="19" t="s">
        <v>172</v>
      </c>
      <c r="BM196" s="120" t="s">
        <v>269</v>
      </c>
    </row>
    <row r="197" spans="1:65" s="29" customFormat="1" ht="21.75" customHeight="1">
      <c r="A197" s="25"/>
      <c r="B197" s="26"/>
      <c r="C197" s="107" t="s">
        <v>270</v>
      </c>
      <c r="D197" s="107" t="s">
        <v>97</v>
      </c>
      <c r="E197" s="108" t="s">
        <v>271</v>
      </c>
      <c r="F197" s="109" t="s">
        <v>272</v>
      </c>
      <c r="G197" s="110" t="s">
        <v>112</v>
      </c>
      <c r="H197" s="111">
        <v>13</v>
      </c>
      <c r="I197" s="112"/>
      <c r="J197" s="113">
        <f t="shared" si="0"/>
        <v>0</v>
      </c>
      <c r="K197" s="114"/>
      <c r="L197" s="26"/>
      <c r="M197" s="115" t="s">
        <v>16</v>
      </c>
      <c r="N197" s="116" t="s">
        <v>34</v>
      </c>
      <c r="O197" s="117"/>
      <c r="P197" s="118">
        <f t="shared" si="1"/>
        <v>0</v>
      </c>
      <c r="Q197" s="118">
        <v>0</v>
      </c>
      <c r="R197" s="118">
        <f t="shared" si="2"/>
        <v>0</v>
      </c>
      <c r="S197" s="118">
        <v>0</v>
      </c>
      <c r="T197" s="119">
        <f t="shared" si="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172</v>
      </c>
      <c r="AT197" s="120" t="s">
        <v>97</v>
      </c>
      <c r="AU197" s="120" t="s">
        <v>9</v>
      </c>
      <c r="AY197" s="19" t="s">
        <v>94</v>
      </c>
      <c r="BE197" s="121">
        <f t="shared" si="4"/>
        <v>0</v>
      </c>
      <c r="BF197" s="121">
        <f t="shared" si="5"/>
        <v>0</v>
      </c>
      <c r="BG197" s="121">
        <f t="shared" si="6"/>
        <v>0</v>
      </c>
      <c r="BH197" s="121">
        <f t="shared" si="7"/>
        <v>0</v>
      </c>
      <c r="BI197" s="121">
        <f t="shared" si="8"/>
        <v>0</v>
      </c>
      <c r="BJ197" s="19" t="s">
        <v>92</v>
      </c>
      <c r="BK197" s="121">
        <f t="shared" si="9"/>
        <v>0</v>
      </c>
      <c r="BL197" s="19" t="s">
        <v>172</v>
      </c>
      <c r="BM197" s="120" t="s">
        <v>273</v>
      </c>
    </row>
    <row r="198" spans="1:65" s="29" customFormat="1" ht="24.2" customHeight="1">
      <c r="A198" s="25"/>
      <c r="B198" s="26"/>
      <c r="C198" s="107" t="s">
        <v>274</v>
      </c>
      <c r="D198" s="107" t="s">
        <v>97</v>
      </c>
      <c r="E198" s="108" t="s">
        <v>275</v>
      </c>
      <c r="F198" s="109" t="s">
        <v>276</v>
      </c>
      <c r="G198" s="110" t="s">
        <v>213</v>
      </c>
      <c r="H198" s="111">
        <v>0.026</v>
      </c>
      <c r="I198" s="112"/>
      <c r="J198" s="113">
        <f t="shared" si="0"/>
        <v>0</v>
      </c>
      <c r="K198" s="114"/>
      <c r="L198" s="26"/>
      <c r="M198" s="115" t="s">
        <v>16</v>
      </c>
      <c r="N198" s="116" t="s">
        <v>34</v>
      </c>
      <c r="O198" s="117"/>
      <c r="P198" s="118">
        <f t="shared" si="1"/>
        <v>0</v>
      </c>
      <c r="Q198" s="118">
        <v>0</v>
      </c>
      <c r="R198" s="118">
        <f t="shared" si="2"/>
        <v>0</v>
      </c>
      <c r="S198" s="118">
        <v>0</v>
      </c>
      <c r="T198" s="119">
        <f t="shared" si="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0" t="s">
        <v>172</v>
      </c>
      <c r="AT198" s="120" t="s">
        <v>97</v>
      </c>
      <c r="AU198" s="120" t="s">
        <v>9</v>
      </c>
      <c r="AY198" s="19" t="s">
        <v>94</v>
      </c>
      <c r="BE198" s="121">
        <f t="shared" si="4"/>
        <v>0</v>
      </c>
      <c r="BF198" s="121">
        <f t="shared" si="5"/>
        <v>0</v>
      </c>
      <c r="BG198" s="121">
        <f t="shared" si="6"/>
        <v>0</v>
      </c>
      <c r="BH198" s="121">
        <f t="shared" si="7"/>
        <v>0</v>
      </c>
      <c r="BI198" s="121">
        <f t="shared" si="8"/>
        <v>0</v>
      </c>
      <c r="BJ198" s="19" t="s">
        <v>92</v>
      </c>
      <c r="BK198" s="121">
        <f t="shared" si="9"/>
        <v>0</v>
      </c>
      <c r="BL198" s="19" t="s">
        <v>172</v>
      </c>
      <c r="BM198" s="120" t="s">
        <v>277</v>
      </c>
    </row>
    <row r="199" spans="2:63" s="94" customFormat="1" ht="22.9" customHeight="1">
      <c r="B199" s="95"/>
      <c r="D199" s="96" t="s">
        <v>89</v>
      </c>
      <c r="E199" s="105" t="s">
        <v>278</v>
      </c>
      <c r="F199" s="105" t="s">
        <v>279</v>
      </c>
      <c r="I199" s="132"/>
      <c r="J199" s="106">
        <f>BK199</f>
        <v>0</v>
      </c>
      <c r="L199" s="95"/>
      <c r="M199" s="99"/>
      <c r="N199" s="100"/>
      <c r="O199" s="100"/>
      <c r="P199" s="101">
        <f>SUM(P200:P214)</f>
        <v>0</v>
      </c>
      <c r="Q199" s="100"/>
      <c r="R199" s="101">
        <f>SUM(R200:R214)</f>
        <v>0.028930000000000004</v>
      </c>
      <c r="S199" s="100"/>
      <c r="T199" s="102">
        <f>SUM(T200:T214)</f>
        <v>0.03834</v>
      </c>
      <c r="AR199" s="96" t="s">
        <v>9</v>
      </c>
      <c r="AT199" s="103" t="s">
        <v>89</v>
      </c>
      <c r="AU199" s="103" t="s">
        <v>92</v>
      </c>
      <c r="AY199" s="96" t="s">
        <v>94</v>
      </c>
      <c r="BK199" s="104">
        <f>SUM(BK200:BK214)</f>
        <v>0</v>
      </c>
    </row>
    <row r="200" spans="1:65" s="29" customFormat="1" ht="24.2" customHeight="1">
      <c r="A200" s="25"/>
      <c r="B200" s="26"/>
      <c r="C200" s="107" t="s">
        <v>280</v>
      </c>
      <c r="D200" s="107" t="s">
        <v>97</v>
      </c>
      <c r="E200" s="108" t="s">
        <v>281</v>
      </c>
      <c r="F200" s="109" t="s">
        <v>282</v>
      </c>
      <c r="G200" s="110" t="s">
        <v>112</v>
      </c>
      <c r="H200" s="111">
        <v>18</v>
      </c>
      <c r="I200" s="112"/>
      <c r="J200" s="113">
        <f>ROUND(I200*H200,2)</f>
        <v>0</v>
      </c>
      <c r="K200" s="114"/>
      <c r="L200" s="26"/>
      <c r="M200" s="115" t="s">
        <v>16</v>
      </c>
      <c r="N200" s="116" t="s">
        <v>34</v>
      </c>
      <c r="O200" s="117"/>
      <c r="P200" s="118">
        <f>O200*H200</f>
        <v>0</v>
      </c>
      <c r="Q200" s="118">
        <v>0</v>
      </c>
      <c r="R200" s="118">
        <f>Q200*H200</f>
        <v>0</v>
      </c>
      <c r="S200" s="118">
        <v>0.00213</v>
      </c>
      <c r="T200" s="119">
        <f>S200*H200</f>
        <v>0.03834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172</v>
      </c>
      <c r="AT200" s="120" t="s">
        <v>97</v>
      </c>
      <c r="AU200" s="120" t="s">
        <v>9</v>
      </c>
      <c r="AY200" s="19" t="s">
        <v>94</v>
      </c>
      <c r="BE200" s="121">
        <f>IF(N200="základní",J200,0)</f>
        <v>0</v>
      </c>
      <c r="BF200" s="121">
        <f>IF(N200="snížená",J200,0)</f>
        <v>0</v>
      </c>
      <c r="BG200" s="121">
        <f>IF(N200="zákl. přenesená",J200,0)</f>
        <v>0</v>
      </c>
      <c r="BH200" s="121">
        <f>IF(N200="sníž. přenesená",J200,0)</f>
        <v>0</v>
      </c>
      <c r="BI200" s="121">
        <f>IF(N200="nulová",J200,0)</f>
        <v>0</v>
      </c>
      <c r="BJ200" s="19" t="s">
        <v>92</v>
      </c>
      <c r="BK200" s="121">
        <f>ROUND(I200*H200,2)</f>
        <v>0</v>
      </c>
      <c r="BL200" s="19" t="s">
        <v>172</v>
      </c>
      <c r="BM200" s="120" t="s">
        <v>283</v>
      </c>
    </row>
    <row r="201" spans="1:65" s="29" customFormat="1" ht="16.5" customHeight="1">
      <c r="A201" s="25"/>
      <c r="B201" s="26"/>
      <c r="C201" s="107" t="s">
        <v>284</v>
      </c>
      <c r="D201" s="107" t="s">
        <v>97</v>
      </c>
      <c r="E201" s="108" t="s">
        <v>285</v>
      </c>
      <c r="F201" s="109" t="s">
        <v>286</v>
      </c>
      <c r="G201" s="110" t="s">
        <v>100</v>
      </c>
      <c r="H201" s="111">
        <v>2</v>
      </c>
      <c r="I201" s="112"/>
      <c r="J201" s="113">
        <f>ROUND(I201*H201,2)</f>
        <v>0</v>
      </c>
      <c r="K201" s="114"/>
      <c r="L201" s="26"/>
      <c r="M201" s="115" t="s">
        <v>16</v>
      </c>
      <c r="N201" s="116" t="s">
        <v>34</v>
      </c>
      <c r="O201" s="117"/>
      <c r="P201" s="118">
        <f>O201*H201</f>
        <v>0</v>
      </c>
      <c r="Q201" s="118">
        <v>0.00184</v>
      </c>
      <c r="R201" s="118">
        <f>Q201*H201</f>
        <v>0.00368</v>
      </c>
      <c r="S201" s="118">
        <v>0</v>
      </c>
      <c r="T201" s="119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0" t="s">
        <v>172</v>
      </c>
      <c r="AT201" s="120" t="s">
        <v>97</v>
      </c>
      <c r="AU201" s="120" t="s">
        <v>9</v>
      </c>
      <c r="AY201" s="19" t="s">
        <v>94</v>
      </c>
      <c r="BE201" s="121">
        <f>IF(N201="základní",J201,0)</f>
        <v>0</v>
      </c>
      <c r="BF201" s="121">
        <f>IF(N201="snížená",J201,0)</f>
        <v>0</v>
      </c>
      <c r="BG201" s="121">
        <f>IF(N201="zákl. přenesená",J201,0)</f>
        <v>0</v>
      </c>
      <c r="BH201" s="121">
        <f>IF(N201="sníž. přenesená",J201,0)</f>
        <v>0</v>
      </c>
      <c r="BI201" s="121">
        <f>IF(N201="nulová",J201,0)</f>
        <v>0</v>
      </c>
      <c r="BJ201" s="19" t="s">
        <v>92</v>
      </c>
      <c r="BK201" s="121">
        <f>ROUND(I201*H201,2)</f>
        <v>0</v>
      </c>
      <c r="BL201" s="19" t="s">
        <v>172</v>
      </c>
      <c r="BM201" s="120" t="s">
        <v>287</v>
      </c>
    </row>
    <row r="202" spans="1:65" s="29" customFormat="1" ht="21.75" customHeight="1">
      <c r="A202" s="25"/>
      <c r="B202" s="26"/>
      <c r="C202" s="107" t="s">
        <v>288</v>
      </c>
      <c r="D202" s="107" t="s">
        <v>97</v>
      </c>
      <c r="E202" s="108" t="s">
        <v>289</v>
      </c>
      <c r="F202" s="109" t="s">
        <v>290</v>
      </c>
      <c r="G202" s="110" t="s">
        <v>100</v>
      </c>
      <c r="H202" s="111">
        <v>2</v>
      </c>
      <c r="I202" s="112"/>
      <c r="J202" s="113">
        <f>ROUND(I202*H202,2)</f>
        <v>0</v>
      </c>
      <c r="K202" s="114"/>
      <c r="L202" s="26"/>
      <c r="M202" s="115" t="s">
        <v>16</v>
      </c>
      <c r="N202" s="116" t="s">
        <v>34</v>
      </c>
      <c r="O202" s="117"/>
      <c r="P202" s="118">
        <f>O202*H202</f>
        <v>0</v>
      </c>
      <c r="Q202" s="118">
        <v>0.0012</v>
      </c>
      <c r="R202" s="118">
        <f>Q202*H202</f>
        <v>0.0024</v>
      </c>
      <c r="S202" s="118">
        <v>0</v>
      </c>
      <c r="T202" s="119">
        <f>S202*H202</f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172</v>
      </c>
      <c r="AT202" s="120" t="s">
        <v>97</v>
      </c>
      <c r="AU202" s="120" t="s">
        <v>9</v>
      </c>
      <c r="AY202" s="19" t="s">
        <v>94</v>
      </c>
      <c r="BE202" s="121">
        <f>IF(N202="základní",J202,0)</f>
        <v>0</v>
      </c>
      <c r="BF202" s="121">
        <f>IF(N202="snížená",J202,0)</f>
        <v>0</v>
      </c>
      <c r="BG202" s="121">
        <f>IF(N202="zákl. přenesená",J202,0)</f>
        <v>0</v>
      </c>
      <c r="BH202" s="121">
        <f>IF(N202="sníž. přenesená",J202,0)</f>
        <v>0</v>
      </c>
      <c r="BI202" s="121">
        <f>IF(N202="nulová",J202,0)</f>
        <v>0</v>
      </c>
      <c r="BJ202" s="19" t="s">
        <v>92</v>
      </c>
      <c r="BK202" s="121">
        <f>ROUND(I202*H202,2)</f>
        <v>0</v>
      </c>
      <c r="BL202" s="19" t="s">
        <v>172</v>
      </c>
      <c r="BM202" s="120" t="s">
        <v>291</v>
      </c>
    </row>
    <row r="203" spans="1:65" s="29" customFormat="1" ht="24.2" customHeight="1">
      <c r="A203" s="25"/>
      <c r="B203" s="26"/>
      <c r="C203" s="107" t="s">
        <v>292</v>
      </c>
      <c r="D203" s="107" t="s">
        <v>97</v>
      </c>
      <c r="E203" s="108" t="s">
        <v>293</v>
      </c>
      <c r="F203" s="109" t="s">
        <v>294</v>
      </c>
      <c r="G203" s="110" t="s">
        <v>112</v>
      </c>
      <c r="H203" s="111">
        <v>15</v>
      </c>
      <c r="I203" s="112"/>
      <c r="J203" s="113">
        <f>ROUND(I203*H203,2)</f>
        <v>0</v>
      </c>
      <c r="K203" s="114"/>
      <c r="L203" s="26"/>
      <c r="M203" s="115" t="s">
        <v>16</v>
      </c>
      <c r="N203" s="116" t="s">
        <v>34</v>
      </c>
      <c r="O203" s="117"/>
      <c r="P203" s="118">
        <f>O203*H203</f>
        <v>0</v>
      </c>
      <c r="Q203" s="118">
        <v>0.00084</v>
      </c>
      <c r="R203" s="118">
        <f>Q203*H203</f>
        <v>0.0126</v>
      </c>
      <c r="S203" s="118">
        <v>0</v>
      </c>
      <c r="T203" s="119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172</v>
      </c>
      <c r="AT203" s="120" t="s">
        <v>97</v>
      </c>
      <c r="AU203" s="120" t="s">
        <v>9</v>
      </c>
      <c r="AY203" s="19" t="s">
        <v>94</v>
      </c>
      <c r="BE203" s="121">
        <f>IF(N203="základní",J203,0)</f>
        <v>0</v>
      </c>
      <c r="BF203" s="121">
        <f>IF(N203="snížená",J203,0)</f>
        <v>0</v>
      </c>
      <c r="BG203" s="121">
        <f>IF(N203="zákl. přenesená",J203,0)</f>
        <v>0</v>
      </c>
      <c r="BH203" s="121">
        <f>IF(N203="sníž. přenesená",J203,0)</f>
        <v>0</v>
      </c>
      <c r="BI203" s="121">
        <f>IF(N203="nulová",J203,0)</f>
        <v>0</v>
      </c>
      <c r="BJ203" s="19" t="s">
        <v>92</v>
      </c>
      <c r="BK203" s="121">
        <f>ROUND(I203*H203,2)</f>
        <v>0</v>
      </c>
      <c r="BL203" s="19" t="s">
        <v>172</v>
      </c>
      <c r="BM203" s="120" t="s">
        <v>295</v>
      </c>
    </row>
    <row r="204" spans="2:51" s="122" customFormat="1" ht="15">
      <c r="B204" s="123"/>
      <c r="D204" s="124" t="s">
        <v>107</v>
      </c>
      <c r="E204" s="125" t="s">
        <v>16</v>
      </c>
      <c r="F204" s="126" t="s">
        <v>296</v>
      </c>
      <c r="H204" s="127">
        <v>15</v>
      </c>
      <c r="I204" s="128"/>
      <c r="L204" s="123"/>
      <c r="M204" s="129"/>
      <c r="N204" s="130"/>
      <c r="O204" s="130"/>
      <c r="P204" s="130"/>
      <c r="Q204" s="130"/>
      <c r="R204" s="130"/>
      <c r="S204" s="130"/>
      <c r="T204" s="131"/>
      <c r="AT204" s="125" t="s">
        <v>107</v>
      </c>
      <c r="AU204" s="125" t="s">
        <v>9</v>
      </c>
      <c r="AV204" s="122" t="s">
        <v>9</v>
      </c>
      <c r="AW204" s="122" t="s">
        <v>109</v>
      </c>
      <c r="AX204" s="122" t="s">
        <v>92</v>
      </c>
      <c r="AY204" s="125" t="s">
        <v>94</v>
      </c>
    </row>
    <row r="205" spans="1:65" s="29" customFormat="1" ht="24.2" customHeight="1">
      <c r="A205" s="25"/>
      <c r="B205" s="26"/>
      <c r="C205" s="107" t="s">
        <v>297</v>
      </c>
      <c r="D205" s="107" t="s">
        <v>97</v>
      </c>
      <c r="E205" s="108" t="s">
        <v>298</v>
      </c>
      <c r="F205" s="109" t="s">
        <v>299</v>
      </c>
      <c r="G205" s="110" t="s">
        <v>112</v>
      </c>
      <c r="H205" s="111">
        <v>3</v>
      </c>
      <c r="I205" s="112"/>
      <c r="J205" s="113">
        <f aca="true" t="shared" si="10" ref="J205:J214">ROUND(I205*H205,2)</f>
        <v>0</v>
      </c>
      <c r="K205" s="114"/>
      <c r="L205" s="26"/>
      <c r="M205" s="115" t="s">
        <v>16</v>
      </c>
      <c r="N205" s="116" t="s">
        <v>34</v>
      </c>
      <c r="O205" s="117"/>
      <c r="P205" s="118">
        <f aca="true" t="shared" si="11" ref="P205:P214">O205*H205</f>
        <v>0</v>
      </c>
      <c r="Q205" s="118">
        <v>0.00116</v>
      </c>
      <c r="R205" s="118">
        <f aca="true" t="shared" si="12" ref="R205:R214">Q205*H205</f>
        <v>0.00348</v>
      </c>
      <c r="S205" s="118">
        <v>0</v>
      </c>
      <c r="T205" s="119">
        <f aca="true" t="shared" si="13" ref="T205:T214"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172</v>
      </c>
      <c r="AT205" s="120" t="s">
        <v>97</v>
      </c>
      <c r="AU205" s="120" t="s">
        <v>9</v>
      </c>
      <c r="AY205" s="19" t="s">
        <v>94</v>
      </c>
      <c r="BE205" s="121">
        <f aca="true" t="shared" si="14" ref="BE205:BE214">IF(N205="základní",J205,0)</f>
        <v>0</v>
      </c>
      <c r="BF205" s="121">
        <f aca="true" t="shared" si="15" ref="BF205:BF214">IF(N205="snížená",J205,0)</f>
        <v>0</v>
      </c>
      <c r="BG205" s="121">
        <f aca="true" t="shared" si="16" ref="BG205:BG214">IF(N205="zákl. přenesená",J205,0)</f>
        <v>0</v>
      </c>
      <c r="BH205" s="121">
        <f aca="true" t="shared" si="17" ref="BH205:BH214">IF(N205="sníž. přenesená",J205,0)</f>
        <v>0</v>
      </c>
      <c r="BI205" s="121">
        <f aca="true" t="shared" si="18" ref="BI205:BI214">IF(N205="nulová",J205,0)</f>
        <v>0</v>
      </c>
      <c r="BJ205" s="19" t="s">
        <v>92</v>
      </c>
      <c r="BK205" s="121">
        <f aca="true" t="shared" si="19" ref="BK205:BK214">ROUND(I205*H205,2)</f>
        <v>0</v>
      </c>
      <c r="BL205" s="19" t="s">
        <v>172</v>
      </c>
      <c r="BM205" s="120" t="s">
        <v>300</v>
      </c>
    </row>
    <row r="206" spans="1:65" s="29" customFormat="1" ht="24.2" customHeight="1">
      <c r="A206" s="25"/>
      <c r="B206" s="26"/>
      <c r="C206" s="107" t="s">
        <v>301</v>
      </c>
      <c r="D206" s="107" t="s">
        <v>97</v>
      </c>
      <c r="E206" s="108" t="s">
        <v>302</v>
      </c>
      <c r="F206" s="109" t="s">
        <v>303</v>
      </c>
      <c r="G206" s="110" t="s">
        <v>304</v>
      </c>
      <c r="H206" s="111">
        <v>1</v>
      </c>
      <c r="I206" s="112"/>
      <c r="J206" s="113">
        <f t="shared" si="10"/>
        <v>0</v>
      </c>
      <c r="K206" s="114"/>
      <c r="L206" s="26"/>
      <c r="M206" s="115" t="s">
        <v>16</v>
      </c>
      <c r="N206" s="116" t="s">
        <v>34</v>
      </c>
      <c r="O206" s="117"/>
      <c r="P206" s="118">
        <f t="shared" si="11"/>
        <v>0</v>
      </c>
      <c r="Q206" s="118">
        <v>0</v>
      </c>
      <c r="R206" s="118">
        <f t="shared" si="12"/>
        <v>0</v>
      </c>
      <c r="S206" s="118">
        <v>0</v>
      </c>
      <c r="T206" s="119">
        <f t="shared" si="1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0" t="s">
        <v>172</v>
      </c>
      <c r="AT206" s="120" t="s">
        <v>97</v>
      </c>
      <c r="AU206" s="120" t="s">
        <v>9</v>
      </c>
      <c r="AY206" s="19" t="s">
        <v>94</v>
      </c>
      <c r="BE206" s="121">
        <f t="shared" si="14"/>
        <v>0</v>
      </c>
      <c r="BF206" s="121">
        <f t="shared" si="15"/>
        <v>0</v>
      </c>
      <c r="BG206" s="121">
        <f t="shared" si="16"/>
        <v>0</v>
      </c>
      <c r="BH206" s="121">
        <f t="shared" si="17"/>
        <v>0</v>
      </c>
      <c r="BI206" s="121">
        <f t="shared" si="18"/>
        <v>0</v>
      </c>
      <c r="BJ206" s="19" t="s">
        <v>92</v>
      </c>
      <c r="BK206" s="121">
        <f t="shared" si="19"/>
        <v>0</v>
      </c>
      <c r="BL206" s="19" t="s">
        <v>172</v>
      </c>
      <c r="BM206" s="120" t="s">
        <v>305</v>
      </c>
    </row>
    <row r="207" spans="1:65" s="29" customFormat="1" ht="37.9" customHeight="1">
      <c r="A207" s="25"/>
      <c r="B207" s="26"/>
      <c r="C207" s="107" t="s">
        <v>306</v>
      </c>
      <c r="D207" s="107" t="s">
        <v>97</v>
      </c>
      <c r="E207" s="108" t="s">
        <v>307</v>
      </c>
      <c r="F207" s="109" t="s">
        <v>308</v>
      </c>
      <c r="G207" s="110" t="s">
        <v>112</v>
      </c>
      <c r="H207" s="111">
        <v>15</v>
      </c>
      <c r="I207" s="112"/>
      <c r="J207" s="113">
        <f t="shared" si="10"/>
        <v>0</v>
      </c>
      <c r="K207" s="114"/>
      <c r="L207" s="26"/>
      <c r="M207" s="115" t="s">
        <v>16</v>
      </c>
      <c r="N207" s="116" t="s">
        <v>34</v>
      </c>
      <c r="O207" s="117"/>
      <c r="P207" s="118">
        <f t="shared" si="11"/>
        <v>0</v>
      </c>
      <c r="Q207" s="118">
        <v>0.00012</v>
      </c>
      <c r="R207" s="118">
        <f t="shared" si="12"/>
        <v>0.0018</v>
      </c>
      <c r="S207" s="118">
        <v>0</v>
      </c>
      <c r="T207" s="119">
        <f t="shared" si="1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0" t="s">
        <v>172</v>
      </c>
      <c r="AT207" s="120" t="s">
        <v>97</v>
      </c>
      <c r="AU207" s="120" t="s">
        <v>9</v>
      </c>
      <c r="AY207" s="19" t="s">
        <v>94</v>
      </c>
      <c r="BE207" s="121">
        <f t="shared" si="14"/>
        <v>0</v>
      </c>
      <c r="BF207" s="121">
        <f t="shared" si="15"/>
        <v>0</v>
      </c>
      <c r="BG207" s="121">
        <f t="shared" si="16"/>
        <v>0</v>
      </c>
      <c r="BH207" s="121">
        <f t="shared" si="17"/>
        <v>0</v>
      </c>
      <c r="BI207" s="121">
        <f t="shared" si="18"/>
        <v>0</v>
      </c>
      <c r="BJ207" s="19" t="s">
        <v>92</v>
      </c>
      <c r="BK207" s="121">
        <f t="shared" si="19"/>
        <v>0</v>
      </c>
      <c r="BL207" s="19" t="s">
        <v>172</v>
      </c>
      <c r="BM207" s="120" t="s">
        <v>309</v>
      </c>
    </row>
    <row r="208" spans="1:65" s="29" customFormat="1" ht="37.9" customHeight="1">
      <c r="A208" s="25"/>
      <c r="B208" s="26"/>
      <c r="C208" s="107" t="s">
        <v>310</v>
      </c>
      <c r="D208" s="107" t="s">
        <v>97</v>
      </c>
      <c r="E208" s="108" t="s">
        <v>311</v>
      </c>
      <c r="F208" s="109" t="s">
        <v>312</v>
      </c>
      <c r="G208" s="110" t="s">
        <v>112</v>
      </c>
      <c r="H208" s="111">
        <v>3</v>
      </c>
      <c r="I208" s="112"/>
      <c r="J208" s="113">
        <f t="shared" si="10"/>
        <v>0</v>
      </c>
      <c r="K208" s="114"/>
      <c r="L208" s="26"/>
      <c r="M208" s="115" t="s">
        <v>16</v>
      </c>
      <c r="N208" s="116" t="s">
        <v>34</v>
      </c>
      <c r="O208" s="117"/>
      <c r="P208" s="118">
        <f t="shared" si="11"/>
        <v>0</v>
      </c>
      <c r="Q208" s="118">
        <v>0.00016</v>
      </c>
      <c r="R208" s="118">
        <f t="shared" si="12"/>
        <v>0.00048000000000000007</v>
      </c>
      <c r="S208" s="118">
        <v>0</v>
      </c>
      <c r="T208" s="119">
        <f t="shared" si="1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172</v>
      </c>
      <c r="AT208" s="120" t="s">
        <v>97</v>
      </c>
      <c r="AU208" s="120" t="s">
        <v>9</v>
      </c>
      <c r="AY208" s="19" t="s">
        <v>94</v>
      </c>
      <c r="BE208" s="121">
        <f t="shared" si="14"/>
        <v>0</v>
      </c>
      <c r="BF208" s="121">
        <f t="shared" si="15"/>
        <v>0</v>
      </c>
      <c r="BG208" s="121">
        <f t="shared" si="16"/>
        <v>0</v>
      </c>
      <c r="BH208" s="121">
        <f t="shared" si="17"/>
        <v>0</v>
      </c>
      <c r="BI208" s="121">
        <f t="shared" si="18"/>
        <v>0</v>
      </c>
      <c r="BJ208" s="19" t="s">
        <v>92</v>
      </c>
      <c r="BK208" s="121">
        <f t="shared" si="19"/>
        <v>0</v>
      </c>
      <c r="BL208" s="19" t="s">
        <v>172</v>
      </c>
      <c r="BM208" s="120" t="s">
        <v>313</v>
      </c>
    </row>
    <row r="209" spans="1:65" s="29" customFormat="1" ht="16.5" customHeight="1">
      <c r="A209" s="25"/>
      <c r="B209" s="26"/>
      <c r="C209" s="107" t="s">
        <v>314</v>
      </c>
      <c r="D209" s="107" t="s">
        <v>97</v>
      </c>
      <c r="E209" s="108" t="s">
        <v>315</v>
      </c>
      <c r="F209" s="109" t="s">
        <v>316</v>
      </c>
      <c r="G209" s="110" t="s">
        <v>100</v>
      </c>
      <c r="H209" s="111">
        <v>7</v>
      </c>
      <c r="I209" s="112"/>
      <c r="J209" s="113">
        <f t="shared" si="10"/>
        <v>0</v>
      </c>
      <c r="K209" s="114"/>
      <c r="L209" s="26"/>
      <c r="M209" s="115" t="s">
        <v>16</v>
      </c>
      <c r="N209" s="116" t="s">
        <v>34</v>
      </c>
      <c r="O209" s="117"/>
      <c r="P209" s="118">
        <f t="shared" si="11"/>
        <v>0</v>
      </c>
      <c r="Q209" s="118">
        <v>0</v>
      </c>
      <c r="R209" s="118">
        <f t="shared" si="12"/>
        <v>0</v>
      </c>
      <c r="S209" s="118">
        <v>0</v>
      </c>
      <c r="T209" s="119">
        <f t="shared" si="1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172</v>
      </c>
      <c r="AT209" s="120" t="s">
        <v>97</v>
      </c>
      <c r="AU209" s="120" t="s">
        <v>9</v>
      </c>
      <c r="AY209" s="19" t="s">
        <v>94</v>
      </c>
      <c r="BE209" s="121">
        <f t="shared" si="14"/>
        <v>0</v>
      </c>
      <c r="BF209" s="121">
        <f t="shared" si="15"/>
        <v>0</v>
      </c>
      <c r="BG209" s="121">
        <f t="shared" si="16"/>
        <v>0</v>
      </c>
      <c r="BH209" s="121">
        <f t="shared" si="17"/>
        <v>0</v>
      </c>
      <c r="BI209" s="121">
        <f t="shared" si="18"/>
        <v>0</v>
      </c>
      <c r="BJ209" s="19" t="s">
        <v>92</v>
      </c>
      <c r="BK209" s="121">
        <f t="shared" si="19"/>
        <v>0</v>
      </c>
      <c r="BL209" s="19" t="s">
        <v>172</v>
      </c>
      <c r="BM209" s="120" t="s">
        <v>317</v>
      </c>
    </row>
    <row r="210" spans="1:65" s="29" customFormat="1" ht="21.75" customHeight="1">
      <c r="A210" s="25"/>
      <c r="B210" s="26"/>
      <c r="C210" s="107" t="s">
        <v>318</v>
      </c>
      <c r="D210" s="107" t="s">
        <v>97</v>
      </c>
      <c r="E210" s="108" t="s">
        <v>319</v>
      </c>
      <c r="F210" s="109" t="s">
        <v>320</v>
      </c>
      <c r="G210" s="110" t="s">
        <v>100</v>
      </c>
      <c r="H210" s="111">
        <v>3</v>
      </c>
      <c r="I210" s="112"/>
      <c r="J210" s="113">
        <f t="shared" si="10"/>
        <v>0</v>
      </c>
      <c r="K210" s="114"/>
      <c r="L210" s="26"/>
      <c r="M210" s="115" t="s">
        <v>16</v>
      </c>
      <c r="N210" s="116" t="s">
        <v>34</v>
      </c>
      <c r="O210" s="117"/>
      <c r="P210" s="118">
        <f t="shared" si="11"/>
        <v>0</v>
      </c>
      <c r="Q210" s="118">
        <v>0.00013</v>
      </c>
      <c r="R210" s="118">
        <f t="shared" si="12"/>
        <v>0.00038999999999999994</v>
      </c>
      <c r="S210" s="118">
        <v>0</v>
      </c>
      <c r="T210" s="119">
        <f t="shared" si="13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0" t="s">
        <v>172</v>
      </c>
      <c r="AT210" s="120" t="s">
        <v>97</v>
      </c>
      <c r="AU210" s="120" t="s">
        <v>9</v>
      </c>
      <c r="AY210" s="19" t="s">
        <v>94</v>
      </c>
      <c r="BE210" s="121">
        <f t="shared" si="14"/>
        <v>0</v>
      </c>
      <c r="BF210" s="121">
        <f t="shared" si="15"/>
        <v>0</v>
      </c>
      <c r="BG210" s="121">
        <f t="shared" si="16"/>
        <v>0</v>
      </c>
      <c r="BH210" s="121">
        <f t="shared" si="17"/>
        <v>0</v>
      </c>
      <c r="BI210" s="121">
        <f t="shared" si="18"/>
        <v>0</v>
      </c>
      <c r="BJ210" s="19" t="s">
        <v>92</v>
      </c>
      <c r="BK210" s="121">
        <f t="shared" si="19"/>
        <v>0</v>
      </c>
      <c r="BL210" s="19" t="s">
        <v>172</v>
      </c>
      <c r="BM210" s="120" t="s">
        <v>321</v>
      </c>
    </row>
    <row r="211" spans="1:65" s="29" customFormat="1" ht="16.5" customHeight="1">
      <c r="A211" s="25"/>
      <c r="B211" s="26"/>
      <c r="C211" s="107" t="s">
        <v>322</v>
      </c>
      <c r="D211" s="107" t="s">
        <v>97</v>
      </c>
      <c r="E211" s="108" t="s">
        <v>323</v>
      </c>
      <c r="F211" s="109" t="s">
        <v>324</v>
      </c>
      <c r="G211" s="110" t="s">
        <v>325</v>
      </c>
      <c r="H211" s="111">
        <v>2</v>
      </c>
      <c r="I211" s="112"/>
      <c r="J211" s="113">
        <f t="shared" si="10"/>
        <v>0</v>
      </c>
      <c r="K211" s="114"/>
      <c r="L211" s="26"/>
      <c r="M211" s="115" t="s">
        <v>16</v>
      </c>
      <c r="N211" s="116" t="s">
        <v>34</v>
      </c>
      <c r="O211" s="117"/>
      <c r="P211" s="118">
        <f t="shared" si="11"/>
        <v>0</v>
      </c>
      <c r="Q211" s="118">
        <v>0.00025</v>
      </c>
      <c r="R211" s="118">
        <f t="shared" si="12"/>
        <v>0.0005</v>
      </c>
      <c r="S211" s="118">
        <v>0</v>
      </c>
      <c r="T211" s="119">
        <f t="shared" si="1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172</v>
      </c>
      <c r="AT211" s="120" t="s">
        <v>97</v>
      </c>
      <c r="AU211" s="120" t="s">
        <v>9</v>
      </c>
      <c r="AY211" s="19" t="s">
        <v>94</v>
      </c>
      <c r="BE211" s="121">
        <f t="shared" si="14"/>
        <v>0</v>
      </c>
      <c r="BF211" s="121">
        <f t="shared" si="15"/>
        <v>0</v>
      </c>
      <c r="BG211" s="121">
        <f t="shared" si="16"/>
        <v>0</v>
      </c>
      <c r="BH211" s="121">
        <f t="shared" si="17"/>
        <v>0</v>
      </c>
      <c r="BI211" s="121">
        <f t="shared" si="18"/>
        <v>0</v>
      </c>
      <c r="BJ211" s="19" t="s">
        <v>92</v>
      </c>
      <c r="BK211" s="121">
        <f t="shared" si="19"/>
        <v>0</v>
      </c>
      <c r="BL211" s="19" t="s">
        <v>172</v>
      </c>
      <c r="BM211" s="120" t="s">
        <v>326</v>
      </c>
    </row>
    <row r="212" spans="1:65" s="29" customFormat="1" ht="24.2" customHeight="1">
      <c r="A212" s="25"/>
      <c r="B212" s="26"/>
      <c r="C212" s="107" t="s">
        <v>327</v>
      </c>
      <c r="D212" s="107" t="s">
        <v>97</v>
      </c>
      <c r="E212" s="108" t="s">
        <v>328</v>
      </c>
      <c r="F212" s="109" t="s">
        <v>329</v>
      </c>
      <c r="G212" s="110" t="s">
        <v>112</v>
      </c>
      <c r="H212" s="111">
        <v>18</v>
      </c>
      <c r="I212" s="112"/>
      <c r="J212" s="113">
        <f t="shared" si="10"/>
        <v>0</v>
      </c>
      <c r="K212" s="114"/>
      <c r="L212" s="26"/>
      <c r="M212" s="115" t="s">
        <v>16</v>
      </c>
      <c r="N212" s="116" t="s">
        <v>34</v>
      </c>
      <c r="O212" s="117"/>
      <c r="P212" s="118">
        <f t="shared" si="11"/>
        <v>0</v>
      </c>
      <c r="Q212" s="118">
        <v>0.00019</v>
      </c>
      <c r="R212" s="118">
        <f t="shared" si="12"/>
        <v>0.0034200000000000003</v>
      </c>
      <c r="S212" s="118">
        <v>0</v>
      </c>
      <c r="T212" s="119">
        <f t="shared" si="1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0" t="s">
        <v>172</v>
      </c>
      <c r="AT212" s="120" t="s">
        <v>97</v>
      </c>
      <c r="AU212" s="120" t="s">
        <v>9</v>
      </c>
      <c r="AY212" s="19" t="s">
        <v>94</v>
      </c>
      <c r="BE212" s="121">
        <f t="shared" si="14"/>
        <v>0</v>
      </c>
      <c r="BF212" s="121">
        <f t="shared" si="15"/>
        <v>0</v>
      </c>
      <c r="BG212" s="121">
        <f t="shared" si="16"/>
        <v>0</v>
      </c>
      <c r="BH212" s="121">
        <f t="shared" si="17"/>
        <v>0</v>
      </c>
      <c r="BI212" s="121">
        <f t="shared" si="18"/>
        <v>0</v>
      </c>
      <c r="BJ212" s="19" t="s">
        <v>92</v>
      </c>
      <c r="BK212" s="121">
        <f t="shared" si="19"/>
        <v>0</v>
      </c>
      <c r="BL212" s="19" t="s">
        <v>172</v>
      </c>
      <c r="BM212" s="120" t="s">
        <v>330</v>
      </c>
    </row>
    <row r="213" spans="1:65" s="29" customFormat="1" ht="21.75" customHeight="1">
      <c r="A213" s="25"/>
      <c r="B213" s="26"/>
      <c r="C213" s="107" t="s">
        <v>331</v>
      </c>
      <c r="D213" s="107" t="s">
        <v>97</v>
      </c>
      <c r="E213" s="108" t="s">
        <v>332</v>
      </c>
      <c r="F213" s="109" t="s">
        <v>333</v>
      </c>
      <c r="G213" s="110" t="s">
        <v>112</v>
      </c>
      <c r="H213" s="111">
        <v>18</v>
      </c>
      <c r="I213" s="112"/>
      <c r="J213" s="113">
        <f t="shared" si="10"/>
        <v>0</v>
      </c>
      <c r="K213" s="114"/>
      <c r="L213" s="26"/>
      <c r="M213" s="115" t="s">
        <v>16</v>
      </c>
      <c r="N213" s="116" t="s">
        <v>34</v>
      </c>
      <c r="O213" s="117"/>
      <c r="P213" s="118">
        <f t="shared" si="11"/>
        <v>0</v>
      </c>
      <c r="Q213" s="118">
        <v>1E-05</v>
      </c>
      <c r="R213" s="118">
        <f t="shared" si="12"/>
        <v>0.00018</v>
      </c>
      <c r="S213" s="118">
        <v>0</v>
      </c>
      <c r="T213" s="119">
        <f t="shared" si="1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0" t="s">
        <v>172</v>
      </c>
      <c r="AT213" s="120" t="s">
        <v>97</v>
      </c>
      <c r="AU213" s="120" t="s">
        <v>9</v>
      </c>
      <c r="AY213" s="19" t="s">
        <v>94</v>
      </c>
      <c r="BE213" s="121">
        <f t="shared" si="14"/>
        <v>0</v>
      </c>
      <c r="BF213" s="121">
        <f t="shared" si="15"/>
        <v>0</v>
      </c>
      <c r="BG213" s="121">
        <f t="shared" si="16"/>
        <v>0</v>
      </c>
      <c r="BH213" s="121">
        <f t="shared" si="17"/>
        <v>0</v>
      </c>
      <c r="BI213" s="121">
        <f t="shared" si="18"/>
        <v>0</v>
      </c>
      <c r="BJ213" s="19" t="s">
        <v>92</v>
      </c>
      <c r="BK213" s="121">
        <f t="shared" si="19"/>
        <v>0</v>
      </c>
      <c r="BL213" s="19" t="s">
        <v>172</v>
      </c>
      <c r="BM213" s="120" t="s">
        <v>334</v>
      </c>
    </row>
    <row r="214" spans="1:65" s="29" customFormat="1" ht="24.2" customHeight="1">
      <c r="A214" s="25"/>
      <c r="B214" s="26"/>
      <c r="C214" s="107" t="s">
        <v>335</v>
      </c>
      <c r="D214" s="107" t="s">
        <v>97</v>
      </c>
      <c r="E214" s="108" t="s">
        <v>336</v>
      </c>
      <c r="F214" s="109" t="s">
        <v>337</v>
      </c>
      <c r="G214" s="110" t="s">
        <v>213</v>
      </c>
      <c r="H214" s="111">
        <v>0.029</v>
      </c>
      <c r="I214" s="112"/>
      <c r="J214" s="113">
        <f t="shared" si="10"/>
        <v>0</v>
      </c>
      <c r="K214" s="114"/>
      <c r="L214" s="26"/>
      <c r="M214" s="115" t="s">
        <v>16</v>
      </c>
      <c r="N214" s="116" t="s">
        <v>34</v>
      </c>
      <c r="O214" s="117"/>
      <c r="P214" s="118">
        <f t="shared" si="11"/>
        <v>0</v>
      </c>
      <c r="Q214" s="118">
        <v>0</v>
      </c>
      <c r="R214" s="118">
        <f t="shared" si="12"/>
        <v>0</v>
      </c>
      <c r="S214" s="118">
        <v>0</v>
      </c>
      <c r="T214" s="119">
        <f t="shared" si="1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20" t="s">
        <v>172</v>
      </c>
      <c r="AT214" s="120" t="s">
        <v>97</v>
      </c>
      <c r="AU214" s="120" t="s">
        <v>9</v>
      </c>
      <c r="AY214" s="19" t="s">
        <v>94</v>
      </c>
      <c r="BE214" s="121">
        <f t="shared" si="14"/>
        <v>0</v>
      </c>
      <c r="BF214" s="121">
        <f t="shared" si="15"/>
        <v>0</v>
      </c>
      <c r="BG214" s="121">
        <f t="shared" si="16"/>
        <v>0</v>
      </c>
      <c r="BH214" s="121">
        <f t="shared" si="17"/>
        <v>0</v>
      </c>
      <c r="BI214" s="121">
        <f t="shared" si="18"/>
        <v>0</v>
      </c>
      <c r="BJ214" s="19" t="s">
        <v>92</v>
      </c>
      <c r="BK214" s="121">
        <f t="shared" si="19"/>
        <v>0</v>
      </c>
      <c r="BL214" s="19" t="s">
        <v>172</v>
      </c>
      <c r="BM214" s="120" t="s">
        <v>338</v>
      </c>
    </row>
    <row r="215" spans="2:63" s="94" customFormat="1" ht="22.9" customHeight="1">
      <c r="B215" s="95"/>
      <c r="D215" s="96" t="s">
        <v>89</v>
      </c>
      <c r="E215" s="105" t="s">
        <v>339</v>
      </c>
      <c r="F215" s="105" t="s">
        <v>340</v>
      </c>
      <c r="I215" s="132"/>
      <c r="J215" s="106">
        <f>BK215</f>
        <v>0</v>
      </c>
      <c r="L215" s="95"/>
      <c r="M215" s="99"/>
      <c r="N215" s="100"/>
      <c r="O215" s="100"/>
      <c r="P215" s="101">
        <f>SUM(P216:P230)</f>
        <v>0</v>
      </c>
      <c r="Q215" s="100"/>
      <c r="R215" s="101">
        <f>SUM(R216:R230)</f>
        <v>0.12348000000000002</v>
      </c>
      <c r="S215" s="100"/>
      <c r="T215" s="102">
        <f>SUM(T216:T230)</f>
        <v>0.18054000000000003</v>
      </c>
      <c r="AR215" s="96" t="s">
        <v>9</v>
      </c>
      <c r="AT215" s="103" t="s">
        <v>89</v>
      </c>
      <c r="AU215" s="103" t="s">
        <v>92</v>
      </c>
      <c r="AY215" s="96" t="s">
        <v>94</v>
      </c>
      <c r="BK215" s="104">
        <f>SUM(BK216:BK230)</f>
        <v>0</v>
      </c>
    </row>
    <row r="216" spans="1:65" s="29" customFormat="1" ht="16.5" customHeight="1">
      <c r="A216" s="25"/>
      <c r="B216" s="26"/>
      <c r="C216" s="107" t="s">
        <v>341</v>
      </c>
      <c r="D216" s="107" t="s">
        <v>97</v>
      </c>
      <c r="E216" s="108" t="s">
        <v>342</v>
      </c>
      <c r="F216" s="109" t="s">
        <v>343</v>
      </c>
      <c r="G216" s="110" t="s">
        <v>304</v>
      </c>
      <c r="H216" s="111">
        <v>4</v>
      </c>
      <c r="I216" s="112"/>
      <c r="J216" s="113">
        <f aca="true" t="shared" si="20" ref="J216:J230">ROUND(I216*H216,2)</f>
        <v>0</v>
      </c>
      <c r="K216" s="114"/>
      <c r="L216" s="26"/>
      <c r="M216" s="115" t="s">
        <v>16</v>
      </c>
      <c r="N216" s="116" t="s">
        <v>34</v>
      </c>
      <c r="O216" s="117"/>
      <c r="P216" s="118">
        <f aca="true" t="shared" si="21" ref="P216:P230">O216*H216</f>
        <v>0</v>
      </c>
      <c r="Q216" s="118">
        <v>0</v>
      </c>
      <c r="R216" s="118">
        <f aca="true" t="shared" si="22" ref="R216:R230">Q216*H216</f>
        <v>0</v>
      </c>
      <c r="S216" s="118">
        <v>0.0342</v>
      </c>
      <c r="T216" s="119">
        <f aca="true" t="shared" si="23" ref="T216:T230">S216*H216</f>
        <v>0.1368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20" t="s">
        <v>172</v>
      </c>
      <c r="AT216" s="120" t="s">
        <v>97</v>
      </c>
      <c r="AU216" s="120" t="s">
        <v>9</v>
      </c>
      <c r="AY216" s="19" t="s">
        <v>94</v>
      </c>
      <c r="BE216" s="121">
        <f aca="true" t="shared" si="24" ref="BE216:BE230">IF(N216="základní",J216,0)</f>
        <v>0</v>
      </c>
      <c r="BF216" s="121">
        <f aca="true" t="shared" si="25" ref="BF216:BF230">IF(N216="snížená",J216,0)</f>
        <v>0</v>
      </c>
      <c r="BG216" s="121">
        <f aca="true" t="shared" si="26" ref="BG216:BG230">IF(N216="zákl. přenesená",J216,0)</f>
        <v>0</v>
      </c>
      <c r="BH216" s="121">
        <f aca="true" t="shared" si="27" ref="BH216:BH230">IF(N216="sníž. přenesená",J216,0)</f>
        <v>0</v>
      </c>
      <c r="BI216" s="121">
        <f aca="true" t="shared" si="28" ref="BI216:BI230">IF(N216="nulová",J216,0)</f>
        <v>0</v>
      </c>
      <c r="BJ216" s="19" t="s">
        <v>92</v>
      </c>
      <c r="BK216" s="121">
        <f aca="true" t="shared" si="29" ref="BK216:BK230">ROUND(I216*H216,2)</f>
        <v>0</v>
      </c>
      <c r="BL216" s="19" t="s">
        <v>172</v>
      </c>
      <c r="BM216" s="120" t="s">
        <v>344</v>
      </c>
    </row>
    <row r="217" spans="1:65" s="29" customFormat="1" ht="16.5" customHeight="1">
      <c r="A217" s="25"/>
      <c r="B217" s="26"/>
      <c r="C217" s="107" t="s">
        <v>345</v>
      </c>
      <c r="D217" s="107" t="s">
        <v>97</v>
      </c>
      <c r="E217" s="108" t="s">
        <v>346</v>
      </c>
      <c r="F217" s="109" t="s">
        <v>347</v>
      </c>
      <c r="G217" s="110" t="s">
        <v>304</v>
      </c>
      <c r="H217" s="111">
        <v>3</v>
      </c>
      <c r="I217" s="112"/>
      <c r="J217" s="113">
        <f t="shared" si="20"/>
        <v>0</v>
      </c>
      <c r="K217" s="114"/>
      <c r="L217" s="26"/>
      <c r="M217" s="115" t="s">
        <v>16</v>
      </c>
      <c r="N217" s="116" t="s">
        <v>34</v>
      </c>
      <c r="O217" s="117"/>
      <c r="P217" s="118">
        <f t="shared" si="21"/>
        <v>0</v>
      </c>
      <c r="Q217" s="118">
        <v>0.02822</v>
      </c>
      <c r="R217" s="118">
        <f t="shared" si="22"/>
        <v>0.08466</v>
      </c>
      <c r="S217" s="118">
        <v>0</v>
      </c>
      <c r="T217" s="119">
        <f t="shared" si="23"/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0" t="s">
        <v>172</v>
      </c>
      <c r="AT217" s="120" t="s">
        <v>97</v>
      </c>
      <c r="AU217" s="120" t="s">
        <v>9</v>
      </c>
      <c r="AY217" s="19" t="s">
        <v>94</v>
      </c>
      <c r="BE217" s="121">
        <f t="shared" si="24"/>
        <v>0</v>
      </c>
      <c r="BF217" s="121">
        <f t="shared" si="25"/>
        <v>0</v>
      </c>
      <c r="BG217" s="121">
        <f t="shared" si="26"/>
        <v>0</v>
      </c>
      <c r="BH217" s="121">
        <f t="shared" si="27"/>
        <v>0</v>
      </c>
      <c r="BI217" s="121">
        <f t="shared" si="28"/>
        <v>0</v>
      </c>
      <c r="BJ217" s="19" t="s">
        <v>92</v>
      </c>
      <c r="BK217" s="121">
        <f t="shared" si="29"/>
        <v>0</v>
      </c>
      <c r="BL217" s="19" t="s">
        <v>172</v>
      </c>
      <c r="BM217" s="120" t="s">
        <v>348</v>
      </c>
    </row>
    <row r="218" spans="1:65" s="29" customFormat="1" ht="16.5" customHeight="1">
      <c r="A218" s="25"/>
      <c r="B218" s="26"/>
      <c r="C218" s="107" t="s">
        <v>349</v>
      </c>
      <c r="D218" s="107" t="s">
        <v>97</v>
      </c>
      <c r="E218" s="108" t="s">
        <v>350</v>
      </c>
      <c r="F218" s="109" t="s">
        <v>351</v>
      </c>
      <c r="G218" s="110" t="s">
        <v>304</v>
      </c>
      <c r="H218" s="111">
        <v>2</v>
      </c>
      <c r="I218" s="112"/>
      <c r="J218" s="113">
        <f t="shared" si="20"/>
        <v>0</v>
      </c>
      <c r="K218" s="114"/>
      <c r="L218" s="26"/>
      <c r="M218" s="115" t="s">
        <v>16</v>
      </c>
      <c r="N218" s="116" t="s">
        <v>34</v>
      </c>
      <c r="O218" s="117"/>
      <c r="P218" s="118">
        <f t="shared" si="21"/>
        <v>0</v>
      </c>
      <c r="Q218" s="118">
        <v>0</v>
      </c>
      <c r="R218" s="118">
        <f t="shared" si="22"/>
        <v>0</v>
      </c>
      <c r="S218" s="118">
        <v>0.01946</v>
      </c>
      <c r="T218" s="119">
        <f t="shared" si="23"/>
        <v>0.03892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20" t="s">
        <v>172</v>
      </c>
      <c r="AT218" s="120" t="s">
        <v>97</v>
      </c>
      <c r="AU218" s="120" t="s">
        <v>9</v>
      </c>
      <c r="AY218" s="19" t="s">
        <v>94</v>
      </c>
      <c r="BE218" s="121">
        <f t="shared" si="24"/>
        <v>0</v>
      </c>
      <c r="BF218" s="121">
        <f t="shared" si="25"/>
        <v>0</v>
      </c>
      <c r="BG218" s="121">
        <f t="shared" si="26"/>
        <v>0</v>
      </c>
      <c r="BH218" s="121">
        <f t="shared" si="27"/>
        <v>0</v>
      </c>
      <c r="BI218" s="121">
        <f t="shared" si="28"/>
        <v>0</v>
      </c>
      <c r="BJ218" s="19" t="s">
        <v>92</v>
      </c>
      <c r="BK218" s="121">
        <f t="shared" si="29"/>
        <v>0</v>
      </c>
      <c r="BL218" s="19" t="s">
        <v>172</v>
      </c>
      <c r="BM218" s="120" t="s">
        <v>352</v>
      </c>
    </row>
    <row r="219" spans="1:65" s="29" customFormat="1" ht="24.2" customHeight="1">
      <c r="A219" s="25"/>
      <c r="B219" s="26"/>
      <c r="C219" s="107" t="s">
        <v>353</v>
      </c>
      <c r="D219" s="107" t="s">
        <v>97</v>
      </c>
      <c r="E219" s="108" t="s">
        <v>354</v>
      </c>
      <c r="F219" s="109" t="s">
        <v>355</v>
      </c>
      <c r="G219" s="110" t="s">
        <v>304</v>
      </c>
      <c r="H219" s="111">
        <v>2</v>
      </c>
      <c r="I219" s="112"/>
      <c r="J219" s="113">
        <f t="shared" si="20"/>
        <v>0</v>
      </c>
      <c r="K219" s="114"/>
      <c r="L219" s="26"/>
      <c r="M219" s="115" t="s">
        <v>16</v>
      </c>
      <c r="N219" s="116" t="s">
        <v>34</v>
      </c>
      <c r="O219" s="117"/>
      <c r="P219" s="118">
        <f t="shared" si="21"/>
        <v>0</v>
      </c>
      <c r="Q219" s="118">
        <v>0.01497</v>
      </c>
      <c r="R219" s="118">
        <f t="shared" si="22"/>
        <v>0.02994</v>
      </c>
      <c r="S219" s="118">
        <v>0</v>
      </c>
      <c r="T219" s="119">
        <f t="shared" si="23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20" t="s">
        <v>172</v>
      </c>
      <c r="AT219" s="120" t="s">
        <v>97</v>
      </c>
      <c r="AU219" s="120" t="s">
        <v>9</v>
      </c>
      <c r="AY219" s="19" t="s">
        <v>94</v>
      </c>
      <c r="BE219" s="121">
        <f t="shared" si="24"/>
        <v>0</v>
      </c>
      <c r="BF219" s="121">
        <f t="shared" si="25"/>
        <v>0</v>
      </c>
      <c r="BG219" s="121">
        <f t="shared" si="26"/>
        <v>0</v>
      </c>
      <c r="BH219" s="121">
        <f t="shared" si="27"/>
        <v>0</v>
      </c>
      <c r="BI219" s="121">
        <f t="shared" si="28"/>
        <v>0</v>
      </c>
      <c r="BJ219" s="19" t="s">
        <v>92</v>
      </c>
      <c r="BK219" s="121">
        <f t="shared" si="29"/>
        <v>0</v>
      </c>
      <c r="BL219" s="19" t="s">
        <v>172</v>
      </c>
      <c r="BM219" s="120" t="s">
        <v>356</v>
      </c>
    </row>
    <row r="220" spans="1:65" s="29" customFormat="1" ht="24.2" customHeight="1">
      <c r="A220" s="25"/>
      <c r="B220" s="26"/>
      <c r="C220" s="107" t="s">
        <v>357</v>
      </c>
      <c r="D220" s="107" t="s">
        <v>97</v>
      </c>
      <c r="E220" s="108" t="s">
        <v>358</v>
      </c>
      <c r="F220" s="109" t="s">
        <v>359</v>
      </c>
      <c r="G220" s="110" t="s">
        <v>304</v>
      </c>
      <c r="H220" s="111">
        <v>2</v>
      </c>
      <c r="I220" s="112"/>
      <c r="J220" s="113">
        <f t="shared" si="20"/>
        <v>0</v>
      </c>
      <c r="K220" s="114"/>
      <c r="L220" s="26"/>
      <c r="M220" s="115" t="s">
        <v>16</v>
      </c>
      <c r="N220" s="116" t="s">
        <v>34</v>
      </c>
      <c r="O220" s="117"/>
      <c r="P220" s="118">
        <f t="shared" si="21"/>
        <v>0</v>
      </c>
      <c r="Q220" s="118">
        <v>0.00052</v>
      </c>
      <c r="R220" s="118">
        <f t="shared" si="22"/>
        <v>0.00104</v>
      </c>
      <c r="S220" s="118">
        <v>0</v>
      </c>
      <c r="T220" s="119">
        <f t="shared" si="23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20" t="s">
        <v>172</v>
      </c>
      <c r="AT220" s="120" t="s">
        <v>97</v>
      </c>
      <c r="AU220" s="120" t="s">
        <v>9</v>
      </c>
      <c r="AY220" s="19" t="s">
        <v>94</v>
      </c>
      <c r="BE220" s="121">
        <f t="shared" si="24"/>
        <v>0</v>
      </c>
      <c r="BF220" s="121">
        <f t="shared" si="25"/>
        <v>0</v>
      </c>
      <c r="BG220" s="121">
        <f t="shared" si="26"/>
        <v>0</v>
      </c>
      <c r="BH220" s="121">
        <f t="shared" si="27"/>
        <v>0</v>
      </c>
      <c r="BI220" s="121">
        <f t="shared" si="28"/>
        <v>0</v>
      </c>
      <c r="BJ220" s="19" t="s">
        <v>92</v>
      </c>
      <c r="BK220" s="121">
        <f t="shared" si="29"/>
        <v>0</v>
      </c>
      <c r="BL220" s="19" t="s">
        <v>172</v>
      </c>
      <c r="BM220" s="120" t="s">
        <v>360</v>
      </c>
    </row>
    <row r="221" spans="1:65" s="29" customFormat="1" ht="24.2" customHeight="1">
      <c r="A221" s="25"/>
      <c r="B221" s="26"/>
      <c r="C221" s="107" t="s">
        <v>361</v>
      </c>
      <c r="D221" s="107" t="s">
        <v>97</v>
      </c>
      <c r="E221" s="108" t="s">
        <v>362</v>
      </c>
      <c r="F221" s="109" t="s">
        <v>363</v>
      </c>
      <c r="G221" s="110" t="s">
        <v>304</v>
      </c>
      <c r="H221" s="111">
        <v>3</v>
      </c>
      <c r="I221" s="112"/>
      <c r="J221" s="113">
        <f t="shared" si="20"/>
        <v>0</v>
      </c>
      <c r="K221" s="114"/>
      <c r="L221" s="26"/>
      <c r="M221" s="115" t="s">
        <v>16</v>
      </c>
      <c r="N221" s="116" t="s">
        <v>34</v>
      </c>
      <c r="O221" s="117"/>
      <c r="P221" s="118">
        <f t="shared" si="21"/>
        <v>0</v>
      </c>
      <c r="Q221" s="118">
        <v>0.00052</v>
      </c>
      <c r="R221" s="118">
        <f t="shared" si="22"/>
        <v>0.0015599999999999998</v>
      </c>
      <c r="S221" s="118">
        <v>0</v>
      </c>
      <c r="T221" s="119">
        <f t="shared" si="23"/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20" t="s">
        <v>172</v>
      </c>
      <c r="AT221" s="120" t="s">
        <v>97</v>
      </c>
      <c r="AU221" s="120" t="s">
        <v>9</v>
      </c>
      <c r="AY221" s="19" t="s">
        <v>94</v>
      </c>
      <c r="BE221" s="121">
        <f t="shared" si="24"/>
        <v>0</v>
      </c>
      <c r="BF221" s="121">
        <f t="shared" si="25"/>
        <v>0</v>
      </c>
      <c r="BG221" s="121">
        <f t="shared" si="26"/>
        <v>0</v>
      </c>
      <c r="BH221" s="121">
        <f t="shared" si="27"/>
        <v>0</v>
      </c>
      <c r="BI221" s="121">
        <f t="shared" si="28"/>
        <v>0</v>
      </c>
      <c r="BJ221" s="19" t="s">
        <v>92</v>
      </c>
      <c r="BK221" s="121">
        <f t="shared" si="29"/>
        <v>0</v>
      </c>
      <c r="BL221" s="19" t="s">
        <v>172</v>
      </c>
      <c r="BM221" s="120" t="s">
        <v>364</v>
      </c>
    </row>
    <row r="222" spans="1:65" s="29" customFormat="1" ht="24.2" customHeight="1">
      <c r="A222" s="25"/>
      <c r="B222" s="26"/>
      <c r="C222" s="107" t="s">
        <v>365</v>
      </c>
      <c r="D222" s="107" t="s">
        <v>97</v>
      </c>
      <c r="E222" s="108" t="s">
        <v>366</v>
      </c>
      <c r="F222" s="109" t="s">
        <v>367</v>
      </c>
      <c r="G222" s="110" t="s">
        <v>304</v>
      </c>
      <c r="H222" s="111">
        <v>1</v>
      </c>
      <c r="I222" s="112"/>
      <c r="J222" s="113">
        <f t="shared" si="20"/>
        <v>0</v>
      </c>
      <c r="K222" s="114"/>
      <c r="L222" s="26"/>
      <c r="M222" s="115" t="s">
        <v>16</v>
      </c>
      <c r="N222" s="116" t="s">
        <v>34</v>
      </c>
      <c r="O222" s="117"/>
      <c r="P222" s="118">
        <f t="shared" si="21"/>
        <v>0</v>
      </c>
      <c r="Q222" s="118">
        <v>0.00052</v>
      </c>
      <c r="R222" s="118">
        <f t="shared" si="22"/>
        <v>0.00052</v>
      </c>
      <c r="S222" s="118">
        <v>0</v>
      </c>
      <c r="T222" s="119">
        <f t="shared" si="23"/>
        <v>0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0" t="s">
        <v>172</v>
      </c>
      <c r="AT222" s="120" t="s">
        <v>97</v>
      </c>
      <c r="AU222" s="120" t="s">
        <v>9</v>
      </c>
      <c r="AY222" s="19" t="s">
        <v>94</v>
      </c>
      <c r="BE222" s="121">
        <f t="shared" si="24"/>
        <v>0</v>
      </c>
      <c r="BF222" s="121">
        <f t="shared" si="25"/>
        <v>0</v>
      </c>
      <c r="BG222" s="121">
        <f t="shared" si="26"/>
        <v>0</v>
      </c>
      <c r="BH222" s="121">
        <f t="shared" si="27"/>
        <v>0</v>
      </c>
      <c r="BI222" s="121">
        <f t="shared" si="28"/>
        <v>0</v>
      </c>
      <c r="BJ222" s="19" t="s">
        <v>92</v>
      </c>
      <c r="BK222" s="121">
        <f t="shared" si="29"/>
        <v>0</v>
      </c>
      <c r="BL222" s="19" t="s">
        <v>172</v>
      </c>
      <c r="BM222" s="120" t="s">
        <v>368</v>
      </c>
    </row>
    <row r="223" spans="1:65" s="29" customFormat="1" ht="24.2" customHeight="1">
      <c r="A223" s="25"/>
      <c r="B223" s="26"/>
      <c r="C223" s="107" t="s">
        <v>369</v>
      </c>
      <c r="D223" s="107" t="s">
        <v>97</v>
      </c>
      <c r="E223" s="108" t="s">
        <v>370</v>
      </c>
      <c r="F223" s="109" t="s">
        <v>371</v>
      </c>
      <c r="G223" s="110" t="s">
        <v>100</v>
      </c>
      <c r="H223" s="111">
        <v>2</v>
      </c>
      <c r="I223" s="112"/>
      <c r="J223" s="113">
        <f t="shared" si="20"/>
        <v>0</v>
      </c>
      <c r="K223" s="114"/>
      <c r="L223" s="26"/>
      <c r="M223" s="115" t="s">
        <v>16</v>
      </c>
      <c r="N223" s="116" t="s">
        <v>34</v>
      </c>
      <c r="O223" s="117"/>
      <c r="P223" s="118">
        <f t="shared" si="21"/>
        <v>0</v>
      </c>
      <c r="Q223" s="118">
        <v>0</v>
      </c>
      <c r="R223" s="118">
        <f t="shared" si="22"/>
        <v>0</v>
      </c>
      <c r="S223" s="118">
        <v>0</v>
      </c>
      <c r="T223" s="119">
        <f t="shared" si="23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20" t="s">
        <v>172</v>
      </c>
      <c r="AT223" s="120" t="s">
        <v>97</v>
      </c>
      <c r="AU223" s="120" t="s">
        <v>9</v>
      </c>
      <c r="AY223" s="19" t="s">
        <v>94</v>
      </c>
      <c r="BE223" s="121">
        <f t="shared" si="24"/>
        <v>0</v>
      </c>
      <c r="BF223" s="121">
        <f t="shared" si="25"/>
        <v>0</v>
      </c>
      <c r="BG223" s="121">
        <f t="shared" si="26"/>
        <v>0</v>
      </c>
      <c r="BH223" s="121">
        <f t="shared" si="27"/>
        <v>0</v>
      </c>
      <c r="BI223" s="121">
        <f t="shared" si="28"/>
        <v>0</v>
      </c>
      <c r="BJ223" s="19" t="s">
        <v>92</v>
      </c>
      <c r="BK223" s="121">
        <f t="shared" si="29"/>
        <v>0</v>
      </c>
      <c r="BL223" s="19" t="s">
        <v>172</v>
      </c>
      <c r="BM223" s="120" t="s">
        <v>372</v>
      </c>
    </row>
    <row r="224" spans="1:65" s="29" customFormat="1" ht="16.5" customHeight="1">
      <c r="A224" s="25"/>
      <c r="B224" s="26"/>
      <c r="C224" s="107" t="s">
        <v>373</v>
      </c>
      <c r="D224" s="107" t="s">
        <v>97</v>
      </c>
      <c r="E224" s="108" t="s">
        <v>374</v>
      </c>
      <c r="F224" s="109" t="s">
        <v>375</v>
      </c>
      <c r="G224" s="110" t="s">
        <v>100</v>
      </c>
      <c r="H224" s="111">
        <v>1</v>
      </c>
      <c r="I224" s="112"/>
      <c r="J224" s="113">
        <f t="shared" si="20"/>
        <v>0</v>
      </c>
      <c r="K224" s="114"/>
      <c r="L224" s="26"/>
      <c r="M224" s="115" t="s">
        <v>16</v>
      </c>
      <c r="N224" s="116" t="s">
        <v>34</v>
      </c>
      <c r="O224" s="117"/>
      <c r="P224" s="118">
        <f t="shared" si="21"/>
        <v>0</v>
      </c>
      <c r="Q224" s="118">
        <v>0</v>
      </c>
      <c r="R224" s="118">
        <f t="shared" si="22"/>
        <v>0</v>
      </c>
      <c r="S224" s="118">
        <v>0</v>
      </c>
      <c r="T224" s="119">
        <f t="shared" si="2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0" t="s">
        <v>172</v>
      </c>
      <c r="AT224" s="120" t="s">
        <v>97</v>
      </c>
      <c r="AU224" s="120" t="s">
        <v>9</v>
      </c>
      <c r="AY224" s="19" t="s">
        <v>94</v>
      </c>
      <c r="BE224" s="121">
        <f t="shared" si="24"/>
        <v>0</v>
      </c>
      <c r="BF224" s="121">
        <f t="shared" si="25"/>
        <v>0</v>
      </c>
      <c r="BG224" s="121">
        <f t="shared" si="26"/>
        <v>0</v>
      </c>
      <c r="BH224" s="121">
        <f t="shared" si="27"/>
        <v>0</v>
      </c>
      <c r="BI224" s="121">
        <f t="shared" si="28"/>
        <v>0</v>
      </c>
      <c r="BJ224" s="19" t="s">
        <v>92</v>
      </c>
      <c r="BK224" s="121">
        <f t="shared" si="29"/>
        <v>0</v>
      </c>
      <c r="BL224" s="19" t="s">
        <v>172</v>
      </c>
      <c r="BM224" s="120" t="s">
        <v>376</v>
      </c>
    </row>
    <row r="225" spans="1:65" s="29" customFormat="1" ht="24.2" customHeight="1">
      <c r="A225" s="25"/>
      <c r="B225" s="26"/>
      <c r="C225" s="107" t="s">
        <v>377</v>
      </c>
      <c r="D225" s="107" t="s">
        <v>97</v>
      </c>
      <c r="E225" s="108" t="s">
        <v>378</v>
      </c>
      <c r="F225" s="109" t="s">
        <v>379</v>
      </c>
      <c r="G225" s="110" t="s">
        <v>304</v>
      </c>
      <c r="H225" s="111">
        <v>7</v>
      </c>
      <c r="I225" s="112"/>
      <c r="J225" s="113">
        <f t="shared" si="20"/>
        <v>0</v>
      </c>
      <c r="K225" s="114"/>
      <c r="L225" s="26"/>
      <c r="M225" s="115" t="s">
        <v>16</v>
      </c>
      <c r="N225" s="116" t="s">
        <v>34</v>
      </c>
      <c r="O225" s="117"/>
      <c r="P225" s="118">
        <f t="shared" si="21"/>
        <v>0</v>
      </c>
      <c r="Q225" s="118">
        <v>0.00024</v>
      </c>
      <c r="R225" s="118">
        <f t="shared" si="22"/>
        <v>0.00168</v>
      </c>
      <c r="S225" s="118">
        <v>0</v>
      </c>
      <c r="T225" s="119">
        <f t="shared" si="2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20" t="s">
        <v>172</v>
      </c>
      <c r="AT225" s="120" t="s">
        <v>97</v>
      </c>
      <c r="AU225" s="120" t="s">
        <v>9</v>
      </c>
      <c r="AY225" s="19" t="s">
        <v>94</v>
      </c>
      <c r="BE225" s="121">
        <f t="shared" si="24"/>
        <v>0</v>
      </c>
      <c r="BF225" s="121">
        <f t="shared" si="25"/>
        <v>0</v>
      </c>
      <c r="BG225" s="121">
        <f t="shared" si="26"/>
        <v>0</v>
      </c>
      <c r="BH225" s="121">
        <f t="shared" si="27"/>
        <v>0</v>
      </c>
      <c r="BI225" s="121">
        <f t="shared" si="28"/>
        <v>0</v>
      </c>
      <c r="BJ225" s="19" t="s">
        <v>92</v>
      </c>
      <c r="BK225" s="121">
        <f t="shared" si="29"/>
        <v>0</v>
      </c>
      <c r="BL225" s="19" t="s">
        <v>172</v>
      </c>
      <c r="BM225" s="120" t="s">
        <v>380</v>
      </c>
    </row>
    <row r="226" spans="1:65" s="29" customFormat="1" ht="16.5" customHeight="1">
      <c r="A226" s="25"/>
      <c r="B226" s="26"/>
      <c r="C226" s="107" t="s">
        <v>381</v>
      </c>
      <c r="D226" s="107" t="s">
        <v>97</v>
      </c>
      <c r="E226" s="108" t="s">
        <v>382</v>
      </c>
      <c r="F226" s="109" t="s">
        <v>383</v>
      </c>
      <c r="G226" s="110" t="s">
        <v>304</v>
      </c>
      <c r="H226" s="111">
        <v>2</v>
      </c>
      <c r="I226" s="112"/>
      <c r="J226" s="113">
        <f t="shared" si="20"/>
        <v>0</v>
      </c>
      <c r="K226" s="114"/>
      <c r="L226" s="26"/>
      <c r="M226" s="115" t="s">
        <v>16</v>
      </c>
      <c r="N226" s="116" t="s">
        <v>34</v>
      </c>
      <c r="O226" s="117"/>
      <c r="P226" s="118">
        <f t="shared" si="21"/>
        <v>0</v>
      </c>
      <c r="Q226" s="118">
        <v>0</v>
      </c>
      <c r="R226" s="118">
        <f t="shared" si="22"/>
        <v>0</v>
      </c>
      <c r="S226" s="118">
        <v>0.00156</v>
      </c>
      <c r="T226" s="119">
        <f t="shared" si="23"/>
        <v>0.00312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20" t="s">
        <v>172</v>
      </c>
      <c r="AT226" s="120" t="s">
        <v>97</v>
      </c>
      <c r="AU226" s="120" t="s">
        <v>9</v>
      </c>
      <c r="AY226" s="19" t="s">
        <v>94</v>
      </c>
      <c r="BE226" s="121">
        <f t="shared" si="24"/>
        <v>0</v>
      </c>
      <c r="BF226" s="121">
        <f t="shared" si="25"/>
        <v>0</v>
      </c>
      <c r="BG226" s="121">
        <f t="shared" si="26"/>
        <v>0</v>
      </c>
      <c r="BH226" s="121">
        <f t="shared" si="27"/>
        <v>0</v>
      </c>
      <c r="BI226" s="121">
        <f t="shared" si="28"/>
        <v>0</v>
      </c>
      <c r="BJ226" s="19" t="s">
        <v>92</v>
      </c>
      <c r="BK226" s="121">
        <f t="shared" si="29"/>
        <v>0</v>
      </c>
      <c r="BL226" s="19" t="s">
        <v>172</v>
      </c>
      <c r="BM226" s="120" t="s">
        <v>384</v>
      </c>
    </row>
    <row r="227" spans="1:65" s="29" customFormat="1" ht="21.75" customHeight="1">
      <c r="A227" s="25"/>
      <c r="B227" s="26"/>
      <c r="C227" s="107" t="s">
        <v>385</v>
      </c>
      <c r="D227" s="107" t="s">
        <v>97</v>
      </c>
      <c r="E227" s="108" t="s">
        <v>386</v>
      </c>
      <c r="F227" s="109" t="s">
        <v>387</v>
      </c>
      <c r="G227" s="110" t="s">
        <v>304</v>
      </c>
      <c r="H227" s="111">
        <v>2</v>
      </c>
      <c r="I227" s="112"/>
      <c r="J227" s="113">
        <f t="shared" si="20"/>
        <v>0</v>
      </c>
      <c r="K227" s="114"/>
      <c r="L227" s="26"/>
      <c r="M227" s="115" t="s">
        <v>16</v>
      </c>
      <c r="N227" s="116" t="s">
        <v>34</v>
      </c>
      <c r="O227" s="117"/>
      <c r="P227" s="118">
        <f t="shared" si="21"/>
        <v>0</v>
      </c>
      <c r="Q227" s="118">
        <v>0.0018</v>
      </c>
      <c r="R227" s="118">
        <f t="shared" si="22"/>
        <v>0.0036</v>
      </c>
      <c r="S227" s="118">
        <v>0</v>
      </c>
      <c r="T227" s="119">
        <f t="shared" si="2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20" t="s">
        <v>172</v>
      </c>
      <c r="AT227" s="120" t="s">
        <v>97</v>
      </c>
      <c r="AU227" s="120" t="s">
        <v>9</v>
      </c>
      <c r="AY227" s="19" t="s">
        <v>94</v>
      </c>
      <c r="BE227" s="121">
        <f t="shared" si="24"/>
        <v>0</v>
      </c>
      <c r="BF227" s="121">
        <f t="shared" si="25"/>
        <v>0</v>
      </c>
      <c r="BG227" s="121">
        <f t="shared" si="26"/>
        <v>0</v>
      </c>
      <c r="BH227" s="121">
        <f t="shared" si="27"/>
        <v>0</v>
      </c>
      <c r="BI227" s="121">
        <f t="shared" si="28"/>
        <v>0</v>
      </c>
      <c r="BJ227" s="19" t="s">
        <v>92</v>
      </c>
      <c r="BK227" s="121">
        <f t="shared" si="29"/>
        <v>0</v>
      </c>
      <c r="BL227" s="19" t="s">
        <v>172</v>
      </c>
      <c r="BM227" s="120" t="s">
        <v>388</v>
      </c>
    </row>
    <row r="228" spans="1:65" s="29" customFormat="1" ht="16.5" customHeight="1">
      <c r="A228" s="25"/>
      <c r="B228" s="26"/>
      <c r="C228" s="107" t="s">
        <v>389</v>
      </c>
      <c r="D228" s="107" t="s">
        <v>97</v>
      </c>
      <c r="E228" s="108" t="s">
        <v>390</v>
      </c>
      <c r="F228" s="109" t="s">
        <v>391</v>
      </c>
      <c r="G228" s="110" t="s">
        <v>100</v>
      </c>
      <c r="H228" s="111">
        <v>2</v>
      </c>
      <c r="I228" s="112"/>
      <c r="J228" s="113">
        <f t="shared" si="20"/>
        <v>0</v>
      </c>
      <c r="K228" s="114"/>
      <c r="L228" s="26"/>
      <c r="M228" s="115" t="s">
        <v>16</v>
      </c>
      <c r="N228" s="116" t="s">
        <v>34</v>
      </c>
      <c r="O228" s="117"/>
      <c r="P228" s="118">
        <f t="shared" si="21"/>
        <v>0</v>
      </c>
      <c r="Q228" s="118">
        <v>0</v>
      </c>
      <c r="R228" s="118">
        <f t="shared" si="22"/>
        <v>0</v>
      </c>
      <c r="S228" s="118">
        <v>0.00085</v>
      </c>
      <c r="T228" s="119">
        <f t="shared" si="23"/>
        <v>0.0017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20" t="s">
        <v>172</v>
      </c>
      <c r="AT228" s="120" t="s">
        <v>97</v>
      </c>
      <c r="AU228" s="120" t="s">
        <v>9</v>
      </c>
      <c r="AY228" s="19" t="s">
        <v>94</v>
      </c>
      <c r="BE228" s="121">
        <f t="shared" si="24"/>
        <v>0</v>
      </c>
      <c r="BF228" s="121">
        <f t="shared" si="25"/>
        <v>0</v>
      </c>
      <c r="BG228" s="121">
        <f t="shared" si="26"/>
        <v>0</v>
      </c>
      <c r="BH228" s="121">
        <f t="shared" si="27"/>
        <v>0</v>
      </c>
      <c r="BI228" s="121">
        <f t="shared" si="28"/>
        <v>0</v>
      </c>
      <c r="BJ228" s="19" t="s">
        <v>92</v>
      </c>
      <c r="BK228" s="121">
        <f t="shared" si="29"/>
        <v>0</v>
      </c>
      <c r="BL228" s="19" t="s">
        <v>172</v>
      </c>
      <c r="BM228" s="120" t="s">
        <v>392</v>
      </c>
    </row>
    <row r="229" spans="1:65" s="29" customFormat="1" ht="16.5" customHeight="1">
      <c r="A229" s="25"/>
      <c r="B229" s="26"/>
      <c r="C229" s="107" t="s">
        <v>393</v>
      </c>
      <c r="D229" s="107" t="s">
        <v>97</v>
      </c>
      <c r="E229" s="108" t="s">
        <v>394</v>
      </c>
      <c r="F229" s="109" t="s">
        <v>395</v>
      </c>
      <c r="G229" s="110" t="s">
        <v>100</v>
      </c>
      <c r="H229" s="111">
        <v>2</v>
      </c>
      <c r="I229" s="112"/>
      <c r="J229" s="113">
        <f t="shared" si="20"/>
        <v>0</v>
      </c>
      <c r="K229" s="114"/>
      <c r="L229" s="26"/>
      <c r="M229" s="115" t="s">
        <v>16</v>
      </c>
      <c r="N229" s="116" t="s">
        <v>34</v>
      </c>
      <c r="O229" s="117"/>
      <c r="P229" s="118">
        <f t="shared" si="21"/>
        <v>0</v>
      </c>
      <c r="Q229" s="118">
        <v>0.00024</v>
      </c>
      <c r="R229" s="118">
        <f t="shared" si="22"/>
        <v>0.00048</v>
      </c>
      <c r="S229" s="118">
        <v>0</v>
      </c>
      <c r="T229" s="119">
        <f t="shared" si="23"/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0" t="s">
        <v>172</v>
      </c>
      <c r="AT229" s="120" t="s">
        <v>97</v>
      </c>
      <c r="AU229" s="120" t="s">
        <v>9</v>
      </c>
      <c r="AY229" s="19" t="s">
        <v>94</v>
      </c>
      <c r="BE229" s="121">
        <f t="shared" si="24"/>
        <v>0</v>
      </c>
      <c r="BF229" s="121">
        <f t="shared" si="25"/>
        <v>0</v>
      </c>
      <c r="BG229" s="121">
        <f t="shared" si="26"/>
        <v>0</v>
      </c>
      <c r="BH229" s="121">
        <f t="shared" si="27"/>
        <v>0</v>
      </c>
      <c r="BI229" s="121">
        <f t="shared" si="28"/>
        <v>0</v>
      </c>
      <c r="BJ229" s="19" t="s">
        <v>92</v>
      </c>
      <c r="BK229" s="121">
        <f t="shared" si="29"/>
        <v>0</v>
      </c>
      <c r="BL229" s="19" t="s">
        <v>172</v>
      </c>
      <c r="BM229" s="120" t="s">
        <v>396</v>
      </c>
    </row>
    <row r="230" spans="1:65" s="29" customFormat="1" ht="24.2" customHeight="1">
      <c r="A230" s="25"/>
      <c r="B230" s="26"/>
      <c r="C230" s="107" t="s">
        <v>397</v>
      </c>
      <c r="D230" s="107" t="s">
        <v>97</v>
      </c>
      <c r="E230" s="108" t="s">
        <v>398</v>
      </c>
      <c r="F230" s="109" t="s">
        <v>399</v>
      </c>
      <c r="G230" s="110" t="s">
        <v>213</v>
      </c>
      <c r="H230" s="111">
        <v>0.123</v>
      </c>
      <c r="I230" s="112"/>
      <c r="J230" s="113">
        <f t="shared" si="20"/>
        <v>0</v>
      </c>
      <c r="K230" s="114"/>
      <c r="L230" s="26"/>
      <c r="M230" s="115" t="s">
        <v>16</v>
      </c>
      <c r="N230" s="116" t="s">
        <v>34</v>
      </c>
      <c r="O230" s="117"/>
      <c r="P230" s="118">
        <f t="shared" si="21"/>
        <v>0</v>
      </c>
      <c r="Q230" s="118">
        <v>0</v>
      </c>
      <c r="R230" s="118">
        <f t="shared" si="22"/>
        <v>0</v>
      </c>
      <c r="S230" s="118">
        <v>0</v>
      </c>
      <c r="T230" s="119">
        <f t="shared" si="23"/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20" t="s">
        <v>172</v>
      </c>
      <c r="AT230" s="120" t="s">
        <v>97</v>
      </c>
      <c r="AU230" s="120" t="s">
        <v>9</v>
      </c>
      <c r="AY230" s="19" t="s">
        <v>94</v>
      </c>
      <c r="BE230" s="121">
        <f t="shared" si="24"/>
        <v>0</v>
      </c>
      <c r="BF230" s="121">
        <f t="shared" si="25"/>
        <v>0</v>
      </c>
      <c r="BG230" s="121">
        <f t="shared" si="26"/>
        <v>0</v>
      </c>
      <c r="BH230" s="121">
        <f t="shared" si="27"/>
        <v>0</v>
      </c>
      <c r="BI230" s="121">
        <f t="shared" si="28"/>
        <v>0</v>
      </c>
      <c r="BJ230" s="19" t="s">
        <v>92</v>
      </c>
      <c r="BK230" s="121">
        <f t="shared" si="29"/>
        <v>0</v>
      </c>
      <c r="BL230" s="19" t="s">
        <v>172</v>
      </c>
      <c r="BM230" s="120" t="s">
        <v>400</v>
      </c>
    </row>
    <row r="231" spans="2:63" s="94" customFormat="1" ht="22.9" customHeight="1">
      <c r="B231" s="95"/>
      <c r="D231" s="96" t="s">
        <v>89</v>
      </c>
      <c r="E231" s="105" t="s">
        <v>401</v>
      </c>
      <c r="F231" s="105" t="s">
        <v>402</v>
      </c>
      <c r="I231" s="132"/>
      <c r="J231" s="106">
        <f>BK231</f>
        <v>0</v>
      </c>
      <c r="L231" s="95"/>
      <c r="M231" s="99"/>
      <c r="N231" s="100"/>
      <c r="O231" s="100"/>
      <c r="P231" s="101">
        <f>P232</f>
        <v>0</v>
      </c>
      <c r="Q231" s="100"/>
      <c r="R231" s="101">
        <f>R232</f>
        <v>0.00156</v>
      </c>
      <c r="S231" s="100"/>
      <c r="T231" s="102">
        <f>T232</f>
        <v>0</v>
      </c>
      <c r="AR231" s="96" t="s">
        <v>9</v>
      </c>
      <c r="AT231" s="103" t="s">
        <v>89</v>
      </c>
      <c r="AU231" s="103" t="s">
        <v>92</v>
      </c>
      <c r="AY231" s="96" t="s">
        <v>94</v>
      </c>
      <c r="BK231" s="104">
        <f>BK232</f>
        <v>0</v>
      </c>
    </row>
    <row r="232" spans="1:65" s="29" customFormat="1" ht="24.2" customHeight="1">
      <c r="A232" s="25"/>
      <c r="B232" s="26"/>
      <c r="C232" s="107" t="s">
        <v>403</v>
      </c>
      <c r="D232" s="107" t="s">
        <v>97</v>
      </c>
      <c r="E232" s="108" t="s">
        <v>404</v>
      </c>
      <c r="F232" s="109" t="s">
        <v>405</v>
      </c>
      <c r="G232" s="110" t="s">
        <v>100</v>
      </c>
      <c r="H232" s="111">
        <v>4</v>
      </c>
      <c r="I232" s="112"/>
      <c r="J232" s="113">
        <f>ROUND(I232*H232,2)</f>
        <v>0</v>
      </c>
      <c r="K232" s="114"/>
      <c r="L232" s="26"/>
      <c r="M232" s="115" t="s">
        <v>16</v>
      </c>
      <c r="N232" s="116" t="s">
        <v>34</v>
      </c>
      <c r="O232" s="117"/>
      <c r="P232" s="118">
        <f>O232*H232</f>
        <v>0</v>
      </c>
      <c r="Q232" s="118">
        <v>0.00039</v>
      </c>
      <c r="R232" s="118">
        <f>Q232*H232</f>
        <v>0.00156</v>
      </c>
      <c r="S232" s="118">
        <v>0</v>
      </c>
      <c r="T232" s="119">
        <f>S232*H232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0" t="s">
        <v>172</v>
      </c>
      <c r="AT232" s="120" t="s">
        <v>97</v>
      </c>
      <c r="AU232" s="120" t="s">
        <v>9</v>
      </c>
      <c r="AY232" s="19" t="s">
        <v>94</v>
      </c>
      <c r="BE232" s="121">
        <f>IF(N232="základní",J232,0)</f>
        <v>0</v>
      </c>
      <c r="BF232" s="121">
        <f>IF(N232="snížená",J232,0)</f>
        <v>0</v>
      </c>
      <c r="BG232" s="121">
        <f>IF(N232="zákl. přenesená",J232,0)</f>
        <v>0</v>
      </c>
      <c r="BH232" s="121">
        <f>IF(N232="sníž. přenesená",J232,0)</f>
        <v>0</v>
      </c>
      <c r="BI232" s="121">
        <f>IF(N232="nulová",J232,0)</f>
        <v>0</v>
      </c>
      <c r="BJ232" s="19" t="s">
        <v>92</v>
      </c>
      <c r="BK232" s="121">
        <f>ROUND(I232*H232,2)</f>
        <v>0</v>
      </c>
      <c r="BL232" s="19" t="s">
        <v>172</v>
      </c>
      <c r="BM232" s="120" t="s">
        <v>406</v>
      </c>
    </row>
    <row r="233" spans="2:63" s="94" customFormat="1" ht="22.9" customHeight="1">
      <c r="B233" s="95"/>
      <c r="D233" s="96" t="s">
        <v>89</v>
      </c>
      <c r="E233" s="105" t="s">
        <v>407</v>
      </c>
      <c r="F233" s="105" t="s">
        <v>408</v>
      </c>
      <c r="I233" s="132"/>
      <c r="J233" s="106">
        <f>BK233</f>
        <v>0</v>
      </c>
      <c r="L233" s="95"/>
      <c r="M233" s="99"/>
      <c r="N233" s="100"/>
      <c r="O233" s="100"/>
      <c r="P233" s="101">
        <f>P234</f>
        <v>0</v>
      </c>
      <c r="Q233" s="100"/>
      <c r="R233" s="101">
        <f>R234</f>
        <v>0.0014</v>
      </c>
      <c r="S233" s="100"/>
      <c r="T233" s="102">
        <f>T234</f>
        <v>0</v>
      </c>
      <c r="AR233" s="96" t="s">
        <v>9</v>
      </c>
      <c r="AT233" s="103" t="s">
        <v>89</v>
      </c>
      <c r="AU233" s="103" t="s">
        <v>92</v>
      </c>
      <c r="AY233" s="96" t="s">
        <v>94</v>
      </c>
      <c r="BK233" s="104">
        <f>BK234</f>
        <v>0</v>
      </c>
    </row>
    <row r="234" spans="1:65" s="29" customFormat="1" ht="24.2" customHeight="1">
      <c r="A234" s="25"/>
      <c r="B234" s="26"/>
      <c r="C234" s="107" t="s">
        <v>409</v>
      </c>
      <c r="D234" s="107" t="s">
        <v>97</v>
      </c>
      <c r="E234" s="108" t="s">
        <v>410</v>
      </c>
      <c r="F234" s="109" t="s">
        <v>411</v>
      </c>
      <c r="G234" s="110" t="s">
        <v>100</v>
      </c>
      <c r="H234" s="111">
        <v>2</v>
      </c>
      <c r="I234" s="112"/>
      <c r="J234" s="113">
        <f>ROUND(I234*H234,2)</f>
        <v>0</v>
      </c>
      <c r="K234" s="114"/>
      <c r="L234" s="26"/>
      <c r="M234" s="115" t="s">
        <v>16</v>
      </c>
      <c r="N234" s="116" t="s">
        <v>34</v>
      </c>
      <c r="O234" s="117"/>
      <c r="P234" s="118">
        <f>O234*H234</f>
        <v>0</v>
      </c>
      <c r="Q234" s="118">
        <v>0.0007</v>
      </c>
      <c r="R234" s="118">
        <f>Q234*H234</f>
        <v>0.0014</v>
      </c>
      <c r="S234" s="118">
        <v>0</v>
      </c>
      <c r="T234" s="119">
        <f>S234*H234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20" t="s">
        <v>172</v>
      </c>
      <c r="AT234" s="120" t="s">
        <v>97</v>
      </c>
      <c r="AU234" s="120" t="s">
        <v>9</v>
      </c>
      <c r="AY234" s="19" t="s">
        <v>94</v>
      </c>
      <c r="BE234" s="121">
        <f>IF(N234="základní",J234,0)</f>
        <v>0</v>
      </c>
      <c r="BF234" s="121">
        <f>IF(N234="snížená",J234,0)</f>
        <v>0</v>
      </c>
      <c r="BG234" s="121">
        <f>IF(N234="zákl. přenesená",J234,0)</f>
        <v>0</v>
      </c>
      <c r="BH234" s="121">
        <f>IF(N234="sníž. přenesená",J234,0)</f>
        <v>0</v>
      </c>
      <c r="BI234" s="121">
        <f>IF(N234="nulová",J234,0)</f>
        <v>0</v>
      </c>
      <c r="BJ234" s="19" t="s">
        <v>92</v>
      </c>
      <c r="BK234" s="121">
        <f>ROUND(I234*H234,2)</f>
        <v>0</v>
      </c>
      <c r="BL234" s="19" t="s">
        <v>172</v>
      </c>
      <c r="BM234" s="120" t="s">
        <v>412</v>
      </c>
    </row>
    <row r="235" spans="2:63" s="94" customFormat="1" ht="22.9" customHeight="1">
      <c r="B235" s="95"/>
      <c r="D235" s="96" t="s">
        <v>89</v>
      </c>
      <c r="E235" s="105" t="s">
        <v>413</v>
      </c>
      <c r="F235" s="105" t="s">
        <v>414</v>
      </c>
      <c r="I235" s="132"/>
      <c r="J235" s="106">
        <f>BK235</f>
        <v>0</v>
      </c>
      <c r="L235" s="95"/>
      <c r="M235" s="99"/>
      <c r="N235" s="100"/>
      <c r="O235" s="100"/>
      <c r="P235" s="101">
        <f>SUM(P236:P239)</f>
        <v>0</v>
      </c>
      <c r="Q235" s="100"/>
      <c r="R235" s="101">
        <f>SUM(R236:R239)</f>
        <v>0.04141</v>
      </c>
      <c r="S235" s="100"/>
      <c r="T235" s="102">
        <f>SUM(T236:T239)</f>
        <v>0.04986</v>
      </c>
      <c r="AR235" s="96" t="s">
        <v>9</v>
      </c>
      <c r="AT235" s="103" t="s">
        <v>89</v>
      </c>
      <c r="AU235" s="103" t="s">
        <v>92</v>
      </c>
      <c r="AY235" s="96" t="s">
        <v>94</v>
      </c>
      <c r="BK235" s="104">
        <f>SUM(BK236:BK239)</f>
        <v>0</v>
      </c>
    </row>
    <row r="236" spans="1:65" s="29" customFormat="1" ht="24.2" customHeight="1">
      <c r="A236" s="25"/>
      <c r="B236" s="26"/>
      <c r="C236" s="107" t="s">
        <v>415</v>
      </c>
      <c r="D236" s="107" t="s">
        <v>97</v>
      </c>
      <c r="E236" s="108" t="s">
        <v>416</v>
      </c>
      <c r="F236" s="109" t="s">
        <v>417</v>
      </c>
      <c r="G236" s="110" t="s">
        <v>100</v>
      </c>
      <c r="H236" s="111">
        <v>2</v>
      </c>
      <c r="I236" s="112"/>
      <c r="J236" s="113">
        <f>ROUND(I236*H236,2)</f>
        <v>0</v>
      </c>
      <c r="K236" s="114"/>
      <c r="L236" s="26"/>
      <c r="M236" s="115" t="s">
        <v>16</v>
      </c>
      <c r="N236" s="116" t="s">
        <v>34</v>
      </c>
      <c r="O236" s="117"/>
      <c r="P236" s="118">
        <f>O236*H236</f>
        <v>0</v>
      </c>
      <c r="Q236" s="118">
        <v>8E-05</v>
      </c>
      <c r="R236" s="118">
        <f>Q236*H236</f>
        <v>0.00016</v>
      </c>
      <c r="S236" s="118">
        <v>0.02493</v>
      </c>
      <c r="T236" s="119">
        <f>S236*H236</f>
        <v>0.04986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20" t="s">
        <v>172</v>
      </c>
      <c r="AT236" s="120" t="s">
        <v>97</v>
      </c>
      <c r="AU236" s="120" t="s">
        <v>9</v>
      </c>
      <c r="AY236" s="19" t="s">
        <v>94</v>
      </c>
      <c r="BE236" s="121">
        <f>IF(N236="základní",J236,0)</f>
        <v>0</v>
      </c>
      <c r="BF236" s="121">
        <f>IF(N236="snížená",J236,0)</f>
        <v>0</v>
      </c>
      <c r="BG236" s="121">
        <f>IF(N236="zákl. přenesená",J236,0)</f>
        <v>0</v>
      </c>
      <c r="BH236" s="121">
        <f>IF(N236="sníž. přenesená",J236,0)</f>
        <v>0</v>
      </c>
      <c r="BI236" s="121">
        <f>IF(N236="nulová",J236,0)</f>
        <v>0</v>
      </c>
      <c r="BJ236" s="19" t="s">
        <v>92</v>
      </c>
      <c r="BK236" s="121">
        <f>ROUND(I236*H236,2)</f>
        <v>0</v>
      </c>
      <c r="BL236" s="19" t="s">
        <v>172</v>
      </c>
      <c r="BM236" s="120" t="s">
        <v>418</v>
      </c>
    </row>
    <row r="237" spans="1:65" s="29" customFormat="1" ht="37.9" customHeight="1">
      <c r="A237" s="25"/>
      <c r="B237" s="26"/>
      <c r="C237" s="107" t="s">
        <v>419</v>
      </c>
      <c r="D237" s="107" t="s">
        <v>97</v>
      </c>
      <c r="E237" s="108" t="s">
        <v>420</v>
      </c>
      <c r="F237" s="109" t="s">
        <v>421</v>
      </c>
      <c r="G237" s="110" t="s">
        <v>100</v>
      </c>
      <c r="H237" s="111">
        <v>1</v>
      </c>
      <c r="I237" s="112"/>
      <c r="J237" s="113">
        <f>ROUND(I237*H237,2)</f>
        <v>0</v>
      </c>
      <c r="K237" s="114"/>
      <c r="L237" s="26"/>
      <c r="M237" s="115" t="s">
        <v>16</v>
      </c>
      <c r="N237" s="116" t="s">
        <v>34</v>
      </c>
      <c r="O237" s="117"/>
      <c r="P237" s="118">
        <f>O237*H237</f>
        <v>0</v>
      </c>
      <c r="Q237" s="118">
        <v>0.01655</v>
      </c>
      <c r="R237" s="118">
        <f>Q237*H237</f>
        <v>0.01655</v>
      </c>
      <c r="S237" s="118">
        <v>0</v>
      </c>
      <c r="T237" s="119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20" t="s">
        <v>172</v>
      </c>
      <c r="AT237" s="120" t="s">
        <v>97</v>
      </c>
      <c r="AU237" s="120" t="s">
        <v>9</v>
      </c>
      <c r="AY237" s="19" t="s">
        <v>94</v>
      </c>
      <c r="BE237" s="121">
        <f>IF(N237="základní",J237,0)</f>
        <v>0</v>
      </c>
      <c r="BF237" s="121">
        <f>IF(N237="snížená",J237,0)</f>
        <v>0</v>
      </c>
      <c r="BG237" s="121">
        <f>IF(N237="zákl. přenesená",J237,0)</f>
        <v>0</v>
      </c>
      <c r="BH237" s="121">
        <f>IF(N237="sníž. přenesená",J237,0)</f>
        <v>0</v>
      </c>
      <c r="BI237" s="121">
        <f>IF(N237="nulová",J237,0)</f>
        <v>0</v>
      </c>
      <c r="BJ237" s="19" t="s">
        <v>92</v>
      </c>
      <c r="BK237" s="121">
        <f>ROUND(I237*H237,2)</f>
        <v>0</v>
      </c>
      <c r="BL237" s="19" t="s">
        <v>172</v>
      </c>
      <c r="BM237" s="120" t="s">
        <v>422</v>
      </c>
    </row>
    <row r="238" spans="1:65" s="29" customFormat="1" ht="37.9" customHeight="1">
      <c r="A238" s="25"/>
      <c r="B238" s="26"/>
      <c r="C238" s="107" t="s">
        <v>423</v>
      </c>
      <c r="D238" s="107" t="s">
        <v>97</v>
      </c>
      <c r="E238" s="108" t="s">
        <v>424</v>
      </c>
      <c r="F238" s="109" t="s">
        <v>425</v>
      </c>
      <c r="G238" s="110" t="s">
        <v>100</v>
      </c>
      <c r="H238" s="111">
        <v>1</v>
      </c>
      <c r="I238" s="112"/>
      <c r="J238" s="113">
        <f>ROUND(I238*H238,2)</f>
        <v>0</v>
      </c>
      <c r="K238" s="114"/>
      <c r="L238" s="26"/>
      <c r="M238" s="115" t="s">
        <v>16</v>
      </c>
      <c r="N238" s="116" t="s">
        <v>34</v>
      </c>
      <c r="O238" s="117"/>
      <c r="P238" s="118">
        <f>O238*H238</f>
        <v>0</v>
      </c>
      <c r="Q238" s="118">
        <v>0.0247</v>
      </c>
      <c r="R238" s="118">
        <f>Q238*H238</f>
        <v>0.0247</v>
      </c>
      <c r="S238" s="118">
        <v>0</v>
      </c>
      <c r="T238" s="119">
        <f>S238*H238</f>
        <v>0</v>
      </c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120" t="s">
        <v>172</v>
      </c>
      <c r="AT238" s="120" t="s">
        <v>97</v>
      </c>
      <c r="AU238" s="120" t="s">
        <v>9</v>
      </c>
      <c r="AY238" s="19" t="s">
        <v>94</v>
      </c>
      <c r="BE238" s="121">
        <f>IF(N238="základní",J238,0)</f>
        <v>0</v>
      </c>
      <c r="BF238" s="121">
        <f>IF(N238="snížená",J238,0)</f>
        <v>0</v>
      </c>
      <c r="BG238" s="121">
        <f>IF(N238="zákl. přenesená",J238,0)</f>
        <v>0</v>
      </c>
      <c r="BH238" s="121">
        <f>IF(N238="sníž. přenesená",J238,0)</f>
        <v>0</v>
      </c>
      <c r="BI238" s="121">
        <f>IF(N238="nulová",J238,0)</f>
        <v>0</v>
      </c>
      <c r="BJ238" s="19" t="s">
        <v>92</v>
      </c>
      <c r="BK238" s="121">
        <f>ROUND(I238*H238,2)</f>
        <v>0</v>
      </c>
      <c r="BL238" s="19" t="s">
        <v>172</v>
      </c>
      <c r="BM238" s="120" t="s">
        <v>426</v>
      </c>
    </row>
    <row r="239" spans="1:65" s="29" customFormat="1" ht="24.2" customHeight="1">
      <c r="A239" s="25"/>
      <c r="B239" s="26"/>
      <c r="C239" s="107" t="s">
        <v>427</v>
      </c>
      <c r="D239" s="107" t="s">
        <v>97</v>
      </c>
      <c r="E239" s="108" t="s">
        <v>428</v>
      </c>
      <c r="F239" s="109" t="s">
        <v>429</v>
      </c>
      <c r="G239" s="110" t="s">
        <v>213</v>
      </c>
      <c r="H239" s="111">
        <v>0.041</v>
      </c>
      <c r="I239" s="112"/>
      <c r="J239" s="113">
        <f>ROUND(I239*H239,2)</f>
        <v>0</v>
      </c>
      <c r="K239" s="114"/>
      <c r="L239" s="26"/>
      <c r="M239" s="115" t="s">
        <v>16</v>
      </c>
      <c r="N239" s="116" t="s">
        <v>34</v>
      </c>
      <c r="O239" s="117"/>
      <c r="P239" s="118">
        <f>O239*H239</f>
        <v>0</v>
      </c>
      <c r="Q239" s="118">
        <v>0</v>
      </c>
      <c r="R239" s="118">
        <f>Q239*H239</f>
        <v>0</v>
      </c>
      <c r="S239" s="118">
        <v>0</v>
      </c>
      <c r="T239" s="119">
        <f>S239*H239</f>
        <v>0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0" t="s">
        <v>172</v>
      </c>
      <c r="AT239" s="120" t="s">
        <v>97</v>
      </c>
      <c r="AU239" s="120" t="s">
        <v>9</v>
      </c>
      <c r="AY239" s="19" t="s">
        <v>94</v>
      </c>
      <c r="BE239" s="121">
        <f>IF(N239="základní",J239,0)</f>
        <v>0</v>
      </c>
      <c r="BF239" s="121">
        <f>IF(N239="snížená",J239,0)</f>
        <v>0</v>
      </c>
      <c r="BG239" s="121">
        <f>IF(N239="zákl. přenesená",J239,0)</f>
        <v>0</v>
      </c>
      <c r="BH239" s="121">
        <f>IF(N239="sníž. přenesená",J239,0)</f>
        <v>0</v>
      </c>
      <c r="BI239" s="121">
        <f>IF(N239="nulová",J239,0)</f>
        <v>0</v>
      </c>
      <c r="BJ239" s="19" t="s">
        <v>92</v>
      </c>
      <c r="BK239" s="121">
        <f>ROUND(I239*H239,2)</f>
        <v>0</v>
      </c>
      <c r="BL239" s="19" t="s">
        <v>172</v>
      </c>
      <c r="BM239" s="120" t="s">
        <v>430</v>
      </c>
    </row>
    <row r="240" spans="2:63" s="94" customFormat="1" ht="22.9" customHeight="1">
      <c r="B240" s="95"/>
      <c r="D240" s="96" t="s">
        <v>89</v>
      </c>
      <c r="E240" s="105" t="s">
        <v>431</v>
      </c>
      <c r="F240" s="105" t="s">
        <v>432</v>
      </c>
      <c r="I240" s="132"/>
      <c r="J240" s="106">
        <f>BK240</f>
        <v>0</v>
      </c>
      <c r="L240" s="95"/>
      <c r="M240" s="99"/>
      <c r="N240" s="100"/>
      <c r="O240" s="100"/>
      <c r="P240" s="101">
        <f>P241</f>
        <v>0</v>
      </c>
      <c r="Q240" s="100"/>
      <c r="R240" s="101">
        <f>R241</f>
        <v>0</v>
      </c>
      <c r="S240" s="100"/>
      <c r="T240" s="102">
        <f>T241</f>
        <v>0</v>
      </c>
      <c r="AR240" s="96" t="s">
        <v>9</v>
      </c>
      <c r="AT240" s="103" t="s">
        <v>89</v>
      </c>
      <c r="AU240" s="103" t="s">
        <v>92</v>
      </c>
      <c r="AY240" s="96" t="s">
        <v>94</v>
      </c>
      <c r="BK240" s="104">
        <f>BK241</f>
        <v>0</v>
      </c>
    </row>
    <row r="241" spans="1:65" s="29" customFormat="1" ht="55.5" customHeight="1">
      <c r="A241" s="25"/>
      <c r="B241" s="26"/>
      <c r="C241" s="107" t="s">
        <v>433</v>
      </c>
      <c r="D241" s="107" t="s">
        <v>97</v>
      </c>
      <c r="E241" s="108" t="s">
        <v>434</v>
      </c>
      <c r="F241" s="109" t="s">
        <v>435</v>
      </c>
      <c r="G241" s="110" t="s">
        <v>436</v>
      </c>
      <c r="H241" s="111">
        <v>1</v>
      </c>
      <c r="I241" s="112"/>
      <c r="J241" s="113">
        <f>ROUND(I241*H241,2)</f>
        <v>0</v>
      </c>
      <c r="K241" s="114"/>
      <c r="L241" s="26"/>
      <c r="M241" s="115" t="s">
        <v>16</v>
      </c>
      <c r="N241" s="116" t="s">
        <v>34</v>
      </c>
      <c r="O241" s="117"/>
      <c r="P241" s="118">
        <f>O241*H241</f>
        <v>0</v>
      </c>
      <c r="Q241" s="118">
        <v>0</v>
      </c>
      <c r="R241" s="118">
        <f>Q241*H241</f>
        <v>0</v>
      </c>
      <c r="S241" s="118">
        <v>0</v>
      </c>
      <c r="T241" s="119">
        <f>S241*H241</f>
        <v>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20" t="s">
        <v>172</v>
      </c>
      <c r="AT241" s="120" t="s">
        <v>97</v>
      </c>
      <c r="AU241" s="120" t="s">
        <v>9</v>
      </c>
      <c r="AY241" s="19" t="s">
        <v>94</v>
      </c>
      <c r="BE241" s="121">
        <f>IF(N241="základní",J241,0)</f>
        <v>0</v>
      </c>
      <c r="BF241" s="121">
        <f>IF(N241="snížená",J241,0)</f>
        <v>0</v>
      </c>
      <c r="BG241" s="121">
        <f>IF(N241="zákl. přenesená",J241,0)</f>
        <v>0</v>
      </c>
      <c r="BH241" s="121">
        <f>IF(N241="sníž. přenesená",J241,0)</f>
        <v>0</v>
      </c>
      <c r="BI241" s="121">
        <f>IF(N241="nulová",J241,0)</f>
        <v>0</v>
      </c>
      <c r="BJ241" s="19" t="s">
        <v>92</v>
      </c>
      <c r="BK241" s="121">
        <f>ROUND(I241*H241,2)</f>
        <v>0</v>
      </c>
      <c r="BL241" s="19" t="s">
        <v>172</v>
      </c>
      <c r="BM241" s="120" t="s">
        <v>437</v>
      </c>
    </row>
    <row r="242" spans="2:63" s="94" customFormat="1" ht="22.9" customHeight="1">
      <c r="B242" s="95"/>
      <c r="D242" s="96" t="s">
        <v>89</v>
      </c>
      <c r="E242" s="105" t="s">
        <v>438</v>
      </c>
      <c r="F242" s="105" t="s">
        <v>439</v>
      </c>
      <c r="I242" s="132"/>
      <c r="J242" s="106">
        <f>BK242</f>
        <v>0</v>
      </c>
      <c r="L242" s="95"/>
      <c r="M242" s="99"/>
      <c r="N242" s="100"/>
      <c r="O242" s="100"/>
      <c r="P242" s="101">
        <f>SUM(P243:P249)</f>
        <v>0</v>
      </c>
      <c r="Q242" s="100"/>
      <c r="R242" s="101">
        <f>SUM(R243:R249)</f>
        <v>0.0723</v>
      </c>
      <c r="S242" s="100"/>
      <c r="T242" s="102">
        <f>SUM(T243:T249)</f>
        <v>0</v>
      </c>
      <c r="AR242" s="96" t="s">
        <v>9</v>
      </c>
      <c r="AT242" s="103" t="s">
        <v>89</v>
      </c>
      <c r="AU242" s="103" t="s">
        <v>92</v>
      </c>
      <c r="AY242" s="96" t="s">
        <v>94</v>
      </c>
      <c r="BK242" s="104">
        <f>SUM(BK243:BK249)</f>
        <v>0</v>
      </c>
    </row>
    <row r="243" spans="1:65" s="29" customFormat="1" ht="37.9" customHeight="1">
      <c r="A243" s="25"/>
      <c r="B243" s="26"/>
      <c r="C243" s="107" t="s">
        <v>440</v>
      </c>
      <c r="D243" s="107" t="s">
        <v>97</v>
      </c>
      <c r="E243" s="108" t="s">
        <v>441</v>
      </c>
      <c r="F243" s="109" t="s">
        <v>442</v>
      </c>
      <c r="G243" s="110" t="s">
        <v>112</v>
      </c>
      <c r="H243" s="111">
        <v>3</v>
      </c>
      <c r="I243" s="112"/>
      <c r="J243" s="113">
        <f aca="true" t="shared" si="30" ref="J243:J249">ROUND(I243*H243,2)</f>
        <v>0</v>
      </c>
      <c r="K243" s="114"/>
      <c r="L243" s="26"/>
      <c r="M243" s="115" t="s">
        <v>16</v>
      </c>
      <c r="N243" s="116" t="s">
        <v>34</v>
      </c>
      <c r="O243" s="117"/>
      <c r="P243" s="118">
        <f aca="true" t="shared" si="31" ref="P243:P249">O243*H243</f>
        <v>0</v>
      </c>
      <c r="Q243" s="118">
        <v>0</v>
      </c>
      <c r="R243" s="118">
        <f aca="true" t="shared" si="32" ref="R243:R249">Q243*H243</f>
        <v>0</v>
      </c>
      <c r="S243" s="118">
        <v>0</v>
      </c>
      <c r="T243" s="119">
        <f aca="true" t="shared" si="33" ref="T243:T249">S243*H243</f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20" t="s">
        <v>172</v>
      </c>
      <c r="AT243" s="120" t="s">
        <v>97</v>
      </c>
      <c r="AU243" s="120" t="s">
        <v>9</v>
      </c>
      <c r="AY243" s="19" t="s">
        <v>94</v>
      </c>
      <c r="BE243" s="121">
        <f aca="true" t="shared" si="34" ref="BE243:BE249">IF(N243="základní",J243,0)</f>
        <v>0</v>
      </c>
      <c r="BF243" s="121">
        <f aca="true" t="shared" si="35" ref="BF243:BF249">IF(N243="snížená",J243,0)</f>
        <v>0</v>
      </c>
      <c r="BG243" s="121">
        <f aca="true" t="shared" si="36" ref="BG243:BG249">IF(N243="zákl. přenesená",J243,0)</f>
        <v>0</v>
      </c>
      <c r="BH243" s="121">
        <f aca="true" t="shared" si="37" ref="BH243:BH249">IF(N243="sníž. přenesená",J243,0)</f>
        <v>0</v>
      </c>
      <c r="BI243" s="121">
        <f aca="true" t="shared" si="38" ref="BI243:BI249">IF(N243="nulová",J243,0)</f>
        <v>0</v>
      </c>
      <c r="BJ243" s="19" t="s">
        <v>92</v>
      </c>
      <c r="BK243" s="121">
        <f aca="true" t="shared" si="39" ref="BK243:BK249">ROUND(I243*H243,2)</f>
        <v>0</v>
      </c>
      <c r="BL243" s="19" t="s">
        <v>172</v>
      </c>
      <c r="BM243" s="120" t="s">
        <v>443</v>
      </c>
    </row>
    <row r="244" spans="1:65" s="29" customFormat="1" ht="24.2" customHeight="1">
      <c r="A244" s="25"/>
      <c r="B244" s="26"/>
      <c r="C244" s="107" t="s">
        <v>444</v>
      </c>
      <c r="D244" s="107" t="s">
        <v>97</v>
      </c>
      <c r="E244" s="108" t="s">
        <v>445</v>
      </c>
      <c r="F244" s="109" t="s">
        <v>446</v>
      </c>
      <c r="G244" s="110" t="s">
        <v>100</v>
      </c>
      <c r="H244" s="111">
        <v>4</v>
      </c>
      <c r="I244" s="112"/>
      <c r="J244" s="113">
        <f t="shared" si="30"/>
        <v>0</v>
      </c>
      <c r="K244" s="114"/>
      <c r="L244" s="26"/>
      <c r="M244" s="115" t="s">
        <v>16</v>
      </c>
      <c r="N244" s="116" t="s">
        <v>34</v>
      </c>
      <c r="O244" s="117"/>
      <c r="P244" s="118">
        <f t="shared" si="31"/>
        <v>0</v>
      </c>
      <c r="Q244" s="118">
        <v>0</v>
      </c>
      <c r="R244" s="118">
        <f t="shared" si="32"/>
        <v>0</v>
      </c>
      <c r="S244" s="118">
        <v>0</v>
      </c>
      <c r="T244" s="119">
        <f t="shared" si="33"/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20" t="s">
        <v>172</v>
      </c>
      <c r="AT244" s="120" t="s">
        <v>97</v>
      </c>
      <c r="AU244" s="120" t="s">
        <v>9</v>
      </c>
      <c r="AY244" s="19" t="s">
        <v>94</v>
      </c>
      <c r="BE244" s="121">
        <f t="shared" si="34"/>
        <v>0</v>
      </c>
      <c r="BF244" s="121">
        <f t="shared" si="35"/>
        <v>0</v>
      </c>
      <c r="BG244" s="121">
        <f t="shared" si="36"/>
        <v>0</v>
      </c>
      <c r="BH244" s="121">
        <f t="shared" si="37"/>
        <v>0</v>
      </c>
      <c r="BI244" s="121">
        <f t="shared" si="38"/>
        <v>0</v>
      </c>
      <c r="BJ244" s="19" t="s">
        <v>92</v>
      </c>
      <c r="BK244" s="121">
        <f t="shared" si="39"/>
        <v>0</v>
      </c>
      <c r="BL244" s="19" t="s">
        <v>172</v>
      </c>
      <c r="BM244" s="120" t="s">
        <v>447</v>
      </c>
    </row>
    <row r="245" spans="1:65" s="29" customFormat="1" ht="24.2" customHeight="1">
      <c r="A245" s="25"/>
      <c r="B245" s="26"/>
      <c r="C245" s="142" t="s">
        <v>448</v>
      </c>
      <c r="D245" s="142" t="s">
        <v>155</v>
      </c>
      <c r="E245" s="143" t="s">
        <v>449</v>
      </c>
      <c r="F245" s="144" t="s">
        <v>450</v>
      </c>
      <c r="G245" s="145" t="s">
        <v>100</v>
      </c>
      <c r="H245" s="146">
        <v>1</v>
      </c>
      <c r="I245" s="147"/>
      <c r="J245" s="148">
        <f t="shared" si="30"/>
        <v>0</v>
      </c>
      <c r="K245" s="149"/>
      <c r="L245" s="150"/>
      <c r="M245" s="151" t="s">
        <v>16</v>
      </c>
      <c r="N245" s="152" t="s">
        <v>34</v>
      </c>
      <c r="O245" s="117"/>
      <c r="P245" s="118">
        <f t="shared" si="31"/>
        <v>0</v>
      </c>
      <c r="Q245" s="118">
        <v>0.0195</v>
      </c>
      <c r="R245" s="118">
        <f t="shared" si="32"/>
        <v>0.0195</v>
      </c>
      <c r="S245" s="118">
        <v>0</v>
      </c>
      <c r="T245" s="119">
        <f t="shared" si="33"/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20" t="s">
        <v>250</v>
      </c>
      <c r="AT245" s="120" t="s">
        <v>155</v>
      </c>
      <c r="AU245" s="120" t="s">
        <v>9</v>
      </c>
      <c r="AY245" s="19" t="s">
        <v>94</v>
      </c>
      <c r="BE245" s="121">
        <f t="shared" si="34"/>
        <v>0</v>
      </c>
      <c r="BF245" s="121">
        <f t="shared" si="35"/>
        <v>0</v>
      </c>
      <c r="BG245" s="121">
        <f t="shared" si="36"/>
        <v>0</v>
      </c>
      <c r="BH245" s="121">
        <f t="shared" si="37"/>
        <v>0</v>
      </c>
      <c r="BI245" s="121">
        <f t="shared" si="38"/>
        <v>0</v>
      </c>
      <c r="BJ245" s="19" t="s">
        <v>92</v>
      </c>
      <c r="BK245" s="121">
        <f t="shared" si="39"/>
        <v>0</v>
      </c>
      <c r="BL245" s="19" t="s">
        <v>172</v>
      </c>
      <c r="BM245" s="120" t="s">
        <v>451</v>
      </c>
    </row>
    <row r="246" spans="1:65" s="29" customFormat="1" ht="24.2" customHeight="1">
      <c r="A246" s="25"/>
      <c r="B246" s="26"/>
      <c r="C246" s="142" t="s">
        <v>452</v>
      </c>
      <c r="D246" s="142" t="s">
        <v>155</v>
      </c>
      <c r="E246" s="143" t="s">
        <v>453</v>
      </c>
      <c r="F246" s="144" t="s">
        <v>454</v>
      </c>
      <c r="G246" s="145" t="s">
        <v>100</v>
      </c>
      <c r="H246" s="146">
        <v>3</v>
      </c>
      <c r="I246" s="147"/>
      <c r="J246" s="148">
        <f t="shared" si="30"/>
        <v>0</v>
      </c>
      <c r="K246" s="149"/>
      <c r="L246" s="150"/>
      <c r="M246" s="151" t="s">
        <v>16</v>
      </c>
      <c r="N246" s="152" t="s">
        <v>34</v>
      </c>
      <c r="O246" s="117"/>
      <c r="P246" s="118">
        <f t="shared" si="31"/>
        <v>0</v>
      </c>
      <c r="Q246" s="118">
        <v>0.016</v>
      </c>
      <c r="R246" s="118">
        <f t="shared" si="32"/>
        <v>0.048</v>
      </c>
      <c r="S246" s="118">
        <v>0</v>
      </c>
      <c r="T246" s="119">
        <f t="shared" si="33"/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20" t="s">
        <v>250</v>
      </c>
      <c r="AT246" s="120" t="s">
        <v>155</v>
      </c>
      <c r="AU246" s="120" t="s">
        <v>9</v>
      </c>
      <c r="AY246" s="19" t="s">
        <v>94</v>
      </c>
      <c r="BE246" s="121">
        <f t="shared" si="34"/>
        <v>0</v>
      </c>
      <c r="BF246" s="121">
        <f t="shared" si="35"/>
        <v>0</v>
      </c>
      <c r="BG246" s="121">
        <f t="shared" si="36"/>
        <v>0</v>
      </c>
      <c r="BH246" s="121">
        <f t="shared" si="37"/>
        <v>0</v>
      </c>
      <c r="BI246" s="121">
        <f t="shared" si="38"/>
        <v>0</v>
      </c>
      <c r="BJ246" s="19" t="s">
        <v>92</v>
      </c>
      <c r="BK246" s="121">
        <f t="shared" si="39"/>
        <v>0</v>
      </c>
      <c r="BL246" s="19" t="s">
        <v>172</v>
      </c>
      <c r="BM246" s="120" t="s">
        <v>455</v>
      </c>
    </row>
    <row r="247" spans="1:65" s="29" customFormat="1" ht="21.75" customHeight="1">
      <c r="A247" s="25"/>
      <c r="B247" s="26"/>
      <c r="C247" s="107" t="s">
        <v>456</v>
      </c>
      <c r="D247" s="107" t="s">
        <v>97</v>
      </c>
      <c r="E247" s="108" t="s">
        <v>457</v>
      </c>
      <c r="F247" s="109" t="s">
        <v>458</v>
      </c>
      <c r="G247" s="110" t="s">
        <v>100</v>
      </c>
      <c r="H247" s="111">
        <v>4</v>
      </c>
      <c r="I247" s="112"/>
      <c r="J247" s="113">
        <f t="shared" si="30"/>
        <v>0</v>
      </c>
      <c r="K247" s="114"/>
      <c r="L247" s="26"/>
      <c r="M247" s="115" t="s">
        <v>16</v>
      </c>
      <c r="N247" s="116" t="s">
        <v>34</v>
      </c>
      <c r="O247" s="117"/>
      <c r="P247" s="118">
        <f t="shared" si="31"/>
        <v>0</v>
      </c>
      <c r="Q247" s="118">
        <v>0</v>
      </c>
      <c r="R247" s="118">
        <f t="shared" si="32"/>
        <v>0</v>
      </c>
      <c r="S247" s="118">
        <v>0</v>
      </c>
      <c r="T247" s="119">
        <f t="shared" si="33"/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0" t="s">
        <v>172</v>
      </c>
      <c r="AT247" s="120" t="s">
        <v>97</v>
      </c>
      <c r="AU247" s="120" t="s">
        <v>9</v>
      </c>
      <c r="AY247" s="19" t="s">
        <v>94</v>
      </c>
      <c r="BE247" s="121">
        <f t="shared" si="34"/>
        <v>0</v>
      </c>
      <c r="BF247" s="121">
        <f t="shared" si="35"/>
        <v>0</v>
      </c>
      <c r="BG247" s="121">
        <f t="shared" si="36"/>
        <v>0</v>
      </c>
      <c r="BH247" s="121">
        <f t="shared" si="37"/>
        <v>0</v>
      </c>
      <c r="BI247" s="121">
        <f t="shared" si="38"/>
        <v>0</v>
      </c>
      <c r="BJ247" s="19" t="s">
        <v>92</v>
      </c>
      <c r="BK247" s="121">
        <f t="shared" si="39"/>
        <v>0</v>
      </c>
      <c r="BL247" s="19" t="s">
        <v>172</v>
      </c>
      <c r="BM247" s="120" t="s">
        <v>459</v>
      </c>
    </row>
    <row r="248" spans="1:65" s="29" customFormat="1" ht="24.2" customHeight="1">
      <c r="A248" s="25"/>
      <c r="B248" s="26"/>
      <c r="C248" s="142" t="s">
        <v>460</v>
      </c>
      <c r="D248" s="142" t="s">
        <v>155</v>
      </c>
      <c r="E248" s="143" t="s">
        <v>461</v>
      </c>
      <c r="F248" s="144" t="s">
        <v>462</v>
      </c>
      <c r="G248" s="145" t="s">
        <v>100</v>
      </c>
      <c r="H248" s="146">
        <v>4</v>
      </c>
      <c r="I248" s="147"/>
      <c r="J248" s="148">
        <f t="shared" si="30"/>
        <v>0</v>
      </c>
      <c r="K248" s="149"/>
      <c r="L248" s="150"/>
      <c r="M248" s="151" t="s">
        <v>16</v>
      </c>
      <c r="N248" s="152" t="s">
        <v>34</v>
      </c>
      <c r="O248" s="117"/>
      <c r="P248" s="118">
        <f t="shared" si="31"/>
        <v>0</v>
      </c>
      <c r="Q248" s="118">
        <v>0.0012</v>
      </c>
      <c r="R248" s="118">
        <f t="shared" si="32"/>
        <v>0.0048</v>
      </c>
      <c r="S248" s="118">
        <v>0</v>
      </c>
      <c r="T248" s="119">
        <f t="shared" si="33"/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20" t="s">
        <v>250</v>
      </c>
      <c r="AT248" s="120" t="s">
        <v>155</v>
      </c>
      <c r="AU248" s="120" t="s">
        <v>9</v>
      </c>
      <c r="AY248" s="19" t="s">
        <v>94</v>
      </c>
      <c r="BE248" s="121">
        <f t="shared" si="34"/>
        <v>0</v>
      </c>
      <c r="BF248" s="121">
        <f t="shared" si="35"/>
        <v>0</v>
      </c>
      <c r="BG248" s="121">
        <f t="shared" si="36"/>
        <v>0</v>
      </c>
      <c r="BH248" s="121">
        <f t="shared" si="37"/>
        <v>0</v>
      </c>
      <c r="BI248" s="121">
        <f t="shared" si="38"/>
        <v>0</v>
      </c>
      <c r="BJ248" s="19" t="s">
        <v>92</v>
      </c>
      <c r="BK248" s="121">
        <f t="shared" si="39"/>
        <v>0</v>
      </c>
      <c r="BL248" s="19" t="s">
        <v>172</v>
      </c>
      <c r="BM248" s="120" t="s">
        <v>463</v>
      </c>
    </row>
    <row r="249" spans="1:65" s="29" customFormat="1" ht="16.5" customHeight="1">
      <c r="A249" s="25"/>
      <c r="B249" s="26"/>
      <c r="C249" s="107" t="s">
        <v>464</v>
      </c>
      <c r="D249" s="107" t="s">
        <v>97</v>
      </c>
      <c r="E249" s="108" t="s">
        <v>465</v>
      </c>
      <c r="F249" s="109" t="s">
        <v>466</v>
      </c>
      <c r="G249" s="110" t="s">
        <v>436</v>
      </c>
      <c r="H249" s="111">
        <v>1</v>
      </c>
      <c r="I249" s="112"/>
      <c r="J249" s="113">
        <f t="shared" si="30"/>
        <v>0</v>
      </c>
      <c r="K249" s="114"/>
      <c r="L249" s="26"/>
      <c r="M249" s="115" t="s">
        <v>16</v>
      </c>
      <c r="N249" s="116" t="s">
        <v>34</v>
      </c>
      <c r="O249" s="117"/>
      <c r="P249" s="118">
        <f t="shared" si="31"/>
        <v>0</v>
      </c>
      <c r="Q249" s="118">
        <v>0</v>
      </c>
      <c r="R249" s="118">
        <f t="shared" si="32"/>
        <v>0</v>
      </c>
      <c r="S249" s="118">
        <v>0</v>
      </c>
      <c r="T249" s="119">
        <f t="shared" si="33"/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20" t="s">
        <v>172</v>
      </c>
      <c r="AT249" s="120" t="s">
        <v>97</v>
      </c>
      <c r="AU249" s="120" t="s">
        <v>9</v>
      </c>
      <c r="AY249" s="19" t="s">
        <v>94</v>
      </c>
      <c r="BE249" s="121">
        <f t="shared" si="34"/>
        <v>0</v>
      </c>
      <c r="BF249" s="121">
        <f t="shared" si="35"/>
        <v>0</v>
      </c>
      <c r="BG249" s="121">
        <f t="shared" si="36"/>
        <v>0</v>
      </c>
      <c r="BH249" s="121">
        <f t="shared" si="37"/>
        <v>0</v>
      </c>
      <c r="BI249" s="121">
        <f t="shared" si="38"/>
        <v>0</v>
      </c>
      <c r="BJ249" s="19" t="s">
        <v>92</v>
      </c>
      <c r="BK249" s="121">
        <f t="shared" si="39"/>
        <v>0</v>
      </c>
      <c r="BL249" s="19" t="s">
        <v>172</v>
      </c>
      <c r="BM249" s="120" t="s">
        <v>467</v>
      </c>
    </row>
    <row r="250" spans="2:63" s="94" customFormat="1" ht="22.9" customHeight="1">
      <c r="B250" s="95"/>
      <c r="D250" s="96" t="s">
        <v>89</v>
      </c>
      <c r="E250" s="105" t="s">
        <v>468</v>
      </c>
      <c r="F250" s="105" t="s">
        <v>469</v>
      </c>
      <c r="I250" s="132"/>
      <c r="J250" s="106">
        <f>BK250</f>
        <v>0</v>
      </c>
      <c r="L250" s="95"/>
      <c r="M250" s="99"/>
      <c r="N250" s="100"/>
      <c r="O250" s="100"/>
      <c r="P250" s="101">
        <f>SUM(P251:P252)</f>
        <v>0</v>
      </c>
      <c r="Q250" s="100"/>
      <c r="R250" s="101">
        <f>SUM(R251:R252)</f>
        <v>0</v>
      </c>
      <c r="S250" s="100"/>
      <c r="T250" s="102">
        <f>SUM(T251:T252)</f>
        <v>0.36</v>
      </c>
      <c r="AR250" s="96" t="s">
        <v>9</v>
      </c>
      <c r="AT250" s="103" t="s">
        <v>89</v>
      </c>
      <c r="AU250" s="103" t="s">
        <v>92</v>
      </c>
      <c r="AY250" s="96" t="s">
        <v>94</v>
      </c>
      <c r="BK250" s="104">
        <f>SUM(BK251:BK252)</f>
        <v>0</v>
      </c>
    </row>
    <row r="251" spans="1:65" s="29" customFormat="1" ht="16.5" customHeight="1">
      <c r="A251" s="25"/>
      <c r="B251" s="26"/>
      <c r="C251" s="107" t="s">
        <v>470</v>
      </c>
      <c r="D251" s="107" t="s">
        <v>97</v>
      </c>
      <c r="E251" s="108" t="s">
        <v>471</v>
      </c>
      <c r="F251" s="109" t="s">
        <v>472</v>
      </c>
      <c r="G251" s="110" t="s">
        <v>105</v>
      </c>
      <c r="H251" s="111">
        <v>20</v>
      </c>
      <c r="I251" s="112"/>
      <c r="J251" s="113">
        <f>ROUND(I251*H251,2)</f>
        <v>0</v>
      </c>
      <c r="K251" s="114"/>
      <c r="L251" s="26"/>
      <c r="M251" s="115" t="s">
        <v>16</v>
      </c>
      <c r="N251" s="116" t="s">
        <v>34</v>
      </c>
      <c r="O251" s="117"/>
      <c r="P251" s="118">
        <f>O251*H251</f>
        <v>0</v>
      </c>
      <c r="Q251" s="118">
        <v>0</v>
      </c>
      <c r="R251" s="118">
        <f>Q251*H251</f>
        <v>0</v>
      </c>
      <c r="S251" s="118">
        <v>0.018</v>
      </c>
      <c r="T251" s="119">
        <f>S251*H251</f>
        <v>0.36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20" t="s">
        <v>172</v>
      </c>
      <c r="AT251" s="120" t="s">
        <v>97</v>
      </c>
      <c r="AU251" s="120" t="s">
        <v>9</v>
      </c>
      <c r="AY251" s="19" t="s">
        <v>94</v>
      </c>
      <c r="BE251" s="121">
        <f>IF(N251="základní",J251,0)</f>
        <v>0</v>
      </c>
      <c r="BF251" s="121">
        <f>IF(N251="snížená",J251,0)</f>
        <v>0</v>
      </c>
      <c r="BG251" s="121">
        <f>IF(N251="zákl. přenesená",J251,0)</f>
        <v>0</v>
      </c>
      <c r="BH251" s="121">
        <f>IF(N251="sníž. přenesená",J251,0)</f>
        <v>0</v>
      </c>
      <c r="BI251" s="121">
        <f>IF(N251="nulová",J251,0)</f>
        <v>0</v>
      </c>
      <c r="BJ251" s="19" t="s">
        <v>92</v>
      </c>
      <c r="BK251" s="121">
        <f>ROUND(I251*H251,2)</f>
        <v>0</v>
      </c>
      <c r="BL251" s="19" t="s">
        <v>172</v>
      </c>
      <c r="BM251" s="120" t="s">
        <v>473</v>
      </c>
    </row>
    <row r="252" spans="2:51" s="122" customFormat="1" ht="15">
      <c r="B252" s="123"/>
      <c r="D252" s="124" t="s">
        <v>107</v>
      </c>
      <c r="E252" s="125" t="s">
        <v>16</v>
      </c>
      <c r="F252" s="126" t="s">
        <v>474</v>
      </c>
      <c r="H252" s="127">
        <v>20</v>
      </c>
      <c r="I252" s="128"/>
      <c r="L252" s="123"/>
      <c r="M252" s="129"/>
      <c r="N252" s="130"/>
      <c r="O252" s="130"/>
      <c r="P252" s="130"/>
      <c r="Q252" s="130"/>
      <c r="R252" s="130"/>
      <c r="S252" s="130"/>
      <c r="T252" s="131"/>
      <c r="AT252" s="125" t="s">
        <v>107</v>
      </c>
      <c r="AU252" s="125" t="s">
        <v>9</v>
      </c>
      <c r="AV252" s="122" t="s">
        <v>9</v>
      </c>
      <c r="AW252" s="122" t="s">
        <v>109</v>
      </c>
      <c r="AX252" s="122" t="s">
        <v>92</v>
      </c>
      <c r="AY252" s="125" t="s">
        <v>94</v>
      </c>
    </row>
    <row r="253" spans="2:63" s="94" customFormat="1" ht="22.9" customHeight="1">
      <c r="B253" s="95"/>
      <c r="D253" s="96" t="s">
        <v>89</v>
      </c>
      <c r="E253" s="105" t="s">
        <v>475</v>
      </c>
      <c r="F253" s="105" t="s">
        <v>476</v>
      </c>
      <c r="I253" s="132"/>
      <c r="J253" s="106">
        <f>BK253</f>
        <v>0</v>
      </c>
      <c r="L253" s="95"/>
      <c r="M253" s="99"/>
      <c r="N253" s="100"/>
      <c r="O253" s="100"/>
      <c r="P253" s="101">
        <f>SUM(P254:P271)</f>
        <v>0</v>
      </c>
      <c r="Q253" s="100"/>
      <c r="R253" s="101">
        <f>SUM(R254:R271)</f>
        <v>1.2700109800000001</v>
      </c>
      <c r="S253" s="100"/>
      <c r="T253" s="102">
        <f>SUM(T254:T271)</f>
        <v>0</v>
      </c>
      <c r="AR253" s="96" t="s">
        <v>9</v>
      </c>
      <c r="AT253" s="103" t="s">
        <v>89</v>
      </c>
      <c r="AU253" s="103" t="s">
        <v>92</v>
      </c>
      <c r="AY253" s="96" t="s">
        <v>94</v>
      </c>
      <c r="BK253" s="104">
        <f>SUM(BK254:BK271)</f>
        <v>0</v>
      </c>
    </row>
    <row r="254" spans="1:65" s="29" customFormat="1" ht="16.5" customHeight="1">
      <c r="A254" s="25"/>
      <c r="B254" s="26"/>
      <c r="C254" s="107" t="s">
        <v>477</v>
      </c>
      <c r="D254" s="107" t="s">
        <v>97</v>
      </c>
      <c r="E254" s="108" t="s">
        <v>478</v>
      </c>
      <c r="F254" s="109" t="s">
        <v>479</v>
      </c>
      <c r="G254" s="110" t="s">
        <v>105</v>
      </c>
      <c r="H254" s="111">
        <v>29.404</v>
      </c>
      <c r="I254" s="112"/>
      <c r="J254" s="113">
        <f>ROUND(I254*H254,2)</f>
        <v>0</v>
      </c>
      <c r="K254" s="114"/>
      <c r="L254" s="26"/>
      <c r="M254" s="115" t="s">
        <v>16</v>
      </c>
      <c r="N254" s="116" t="s">
        <v>34</v>
      </c>
      <c r="O254" s="117"/>
      <c r="P254" s="118">
        <f>O254*H254</f>
        <v>0</v>
      </c>
      <c r="Q254" s="118">
        <v>0</v>
      </c>
      <c r="R254" s="118">
        <f>Q254*H254</f>
        <v>0</v>
      </c>
      <c r="S254" s="118">
        <v>0</v>
      </c>
      <c r="T254" s="119">
        <f>S254*H254</f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20" t="s">
        <v>172</v>
      </c>
      <c r="AT254" s="120" t="s">
        <v>97</v>
      </c>
      <c r="AU254" s="120" t="s">
        <v>9</v>
      </c>
      <c r="AY254" s="19" t="s">
        <v>94</v>
      </c>
      <c r="BE254" s="121">
        <f>IF(N254="základní",J254,0)</f>
        <v>0</v>
      </c>
      <c r="BF254" s="121">
        <f>IF(N254="snížená",J254,0)</f>
        <v>0</v>
      </c>
      <c r="BG254" s="121">
        <f>IF(N254="zákl. přenesená",J254,0)</f>
        <v>0</v>
      </c>
      <c r="BH254" s="121">
        <f>IF(N254="sníž. přenesená",J254,0)</f>
        <v>0</v>
      </c>
      <c r="BI254" s="121">
        <f>IF(N254="nulová",J254,0)</f>
        <v>0</v>
      </c>
      <c r="BJ254" s="19" t="s">
        <v>92</v>
      </c>
      <c r="BK254" s="121">
        <f>ROUND(I254*H254,2)</f>
        <v>0</v>
      </c>
      <c r="BL254" s="19" t="s">
        <v>172</v>
      </c>
      <c r="BM254" s="120" t="s">
        <v>480</v>
      </c>
    </row>
    <row r="255" spans="2:51" s="122" customFormat="1" ht="15">
      <c r="B255" s="123"/>
      <c r="D255" s="124" t="s">
        <v>107</v>
      </c>
      <c r="E255" s="125" t="s">
        <v>16</v>
      </c>
      <c r="F255" s="126" t="s">
        <v>125</v>
      </c>
      <c r="H255" s="127">
        <v>29.404</v>
      </c>
      <c r="I255" s="128"/>
      <c r="L255" s="123"/>
      <c r="M255" s="129"/>
      <c r="N255" s="130"/>
      <c r="O255" s="130"/>
      <c r="P255" s="130"/>
      <c r="Q255" s="130"/>
      <c r="R255" s="130"/>
      <c r="S255" s="130"/>
      <c r="T255" s="131"/>
      <c r="AT255" s="125" t="s">
        <v>107</v>
      </c>
      <c r="AU255" s="125" t="s">
        <v>9</v>
      </c>
      <c r="AV255" s="122" t="s">
        <v>9</v>
      </c>
      <c r="AW255" s="122" t="s">
        <v>109</v>
      </c>
      <c r="AX255" s="122" t="s">
        <v>92</v>
      </c>
      <c r="AY255" s="125" t="s">
        <v>94</v>
      </c>
    </row>
    <row r="256" spans="1:65" s="29" customFormat="1" ht="16.5" customHeight="1">
      <c r="A256" s="25"/>
      <c r="B256" s="26"/>
      <c r="C256" s="107" t="s">
        <v>481</v>
      </c>
      <c r="D256" s="107" t="s">
        <v>97</v>
      </c>
      <c r="E256" s="108" t="s">
        <v>482</v>
      </c>
      <c r="F256" s="109" t="s">
        <v>483</v>
      </c>
      <c r="G256" s="110" t="s">
        <v>105</v>
      </c>
      <c r="H256" s="111">
        <v>58.808</v>
      </c>
      <c r="I256" s="112"/>
      <c r="J256" s="113">
        <f>ROUND(I256*H256,2)</f>
        <v>0</v>
      </c>
      <c r="K256" s="114"/>
      <c r="L256" s="26"/>
      <c r="M256" s="115" t="s">
        <v>16</v>
      </c>
      <c r="N256" s="116" t="s">
        <v>34</v>
      </c>
      <c r="O256" s="117"/>
      <c r="P256" s="118">
        <f>O256*H256</f>
        <v>0</v>
      </c>
      <c r="Q256" s="118">
        <v>0.0003</v>
      </c>
      <c r="R256" s="118">
        <f>Q256*H256</f>
        <v>0.0176424</v>
      </c>
      <c r="S256" s="118">
        <v>0</v>
      </c>
      <c r="T256" s="119">
        <f>S256*H256</f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20" t="s">
        <v>172</v>
      </c>
      <c r="AT256" s="120" t="s">
        <v>97</v>
      </c>
      <c r="AU256" s="120" t="s">
        <v>9</v>
      </c>
      <c r="AY256" s="19" t="s">
        <v>94</v>
      </c>
      <c r="BE256" s="121">
        <f>IF(N256="základní",J256,0)</f>
        <v>0</v>
      </c>
      <c r="BF256" s="121">
        <f>IF(N256="snížená",J256,0)</f>
        <v>0</v>
      </c>
      <c r="BG256" s="121">
        <f>IF(N256="zákl. přenesená",J256,0)</f>
        <v>0</v>
      </c>
      <c r="BH256" s="121">
        <f>IF(N256="sníž. přenesená",J256,0)</f>
        <v>0</v>
      </c>
      <c r="BI256" s="121">
        <f>IF(N256="nulová",J256,0)</f>
        <v>0</v>
      </c>
      <c r="BJ256" s="19" t="s">
        <v>92</v>
      </c>
      <c r="BK256" s="121">
        <f>ROUND(I256*H256,2)</f>
        <v>0</v>
      </c>
      <c r="BL256" s="19" t="s">
        <v>172</v>
      </c>
      <c r="BM256" s="120" t="s">
        <v>484</v>
      </c>
    </row>
    <row r="257" spans="2:51" s="122" customFormat="1" ht="15">
      <c r="B257" s="123"/>
      <c r="D257" s="124" t="s">
        <v>107</v>
      </c>
      <c r="E257" s="125" t="s">
        <v>16</v>
      </c>
      <c r="F257" s="126" t="s">
        <v>485</v>
      </c>
      <c r="H257" s="127">
        <v>58.808</v>
      </c>
      <c r="I257" s="128"/>
      <c r="L257" s="123"/>
      <c r="M257" s="129"/>
      <c r="N257" s="130"/>
      <c r="O257" s="130"/>
      <c r="P257" s="130"/>
      <c r="Q257" s="130"/>
      <c r="R257" s="130"/>
      <c r="S257" s="130"/>
      <c r="T257" s="131"/>
      <c r="AT257" s="125" t="s">
        <v>107</v>
      </c>
      <c r="AU257" s="125" t="s">
        <v>9</v>
      </c>
      <c r="AV257" s="122" t="s">
        <v>9</v>
      </c>
      <c r="AW257" s="122" t="s">
        <v>109</v>
      </c>
      <c r="AX257" s="122" t="s">
        <v>92</v>
      </c>
      <c r="AY257" s="125" t="s">
        <v>94</v>
      </c>
    </row>
    <row r="258" spans="1:65" s="29" customFormat="1" ht="21.75" customHeight="1">
      <c r="A258" s="25"/>
      <c r="B258" s="26"/>
      <c r="C258" s="107" t="s">
        <v>486</v>
      </c>
      <c r="D258" s="107" t="s">
        <v>97</v>
      </c>
      <c r="E258" s="108" t="s">
        <v>487</v>
      </c>
      <c r="F258" s="109" t="s">
        <v>488</v>
      </c>
      <c r="G258" s="110" t="s">
        <v>105</v>
      </c>
      <c r="H258" s="111">
        <v>29.404</v>
      </c>
      <c r="I258" s="112"/>
      <c r="J258" s="113">
        <f>ROUND(I258*H258,2)</f>
        <v>0</v>
      </c>
      <c r="K258" s="114"/>
      <c r="L258" s="26"/>
      <c r="M258" s="115" t="s">
        <v>16</v>
      </c>
      <c r="N258" s="116" t="s">
        <v>34</v>
      </c>
      <c r="O258" s="117"/>
      <c r="P258" s="118">
        <f>O258*H258</f>
        <v>0</v>
      </c>
      <c r="Q258" s="118">
        <v>0.012</v>
      </c>
      <c r="R258" s="118">
        <f>Q258*H258</f>
        <v>0.352848</v>
      </c>
      <c r="S258" s="118">
        <v>0</v>
      </c>
      <c r="T258" s="119">
        <f>S258*H258</f>
        <v>0</v>
      </c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20" t="s">
        <v>172</v>
      </c>
      <c r="AT258" s="120" t="s">
        <v>97</v>
      </c>
      <c r="AU258" s="120" t="s">
        <v>9</v>
      </c>
      <c r="AY258" s="19" t="s">
        <v>94</v>
      </c>
      <c r="BE258" s="121">
        <f>IF(N258="základní",J258,0)</f>
        <v>0</v>
      </c>
      <c r="BF258" s="121">
        <f>IF(N258="snížená",J258,0)</f>
        <v>0</v>
      </c>
      <c r="BG258" s="121">
        <f>IF(N258="zákl. přenesená",J258,0)</f>
        <v>0</v>
      </c>
      <c r="BH258" s="121">
        <f>IF(N258="sníž. přenesená",J258,0)</f>
        <v>0</v>
      </c>
      <c r="BI258" s="121">
        <f>IF(N258="nulová",J258,0)</f>
        <v>0</v>
      </c>
      <c r="BJ258" s="19" t="s">
        <v>92</v>
      </c>
      <c r="BK258" s="121">
        <f>ROUND(I258*H258,2)</f>
        <v>0</v>
      </c>
      <c r="BL258" s="19" t="s">
        <v>172</v>
      </c>
      <c r="BM258" s="120" t="s">
        <v>489</v>
      </c>
    </row>
    <row r="259" spans="1:65" s="29" customFormat="1" ht="24.2" customHeight="1">
      <c r="A259" s="25"/>
      <c r="B259" s="26"/>
      <c r="C259" s="107" t="s">
        <v>490</v>
      </c>
      <c r="D259" s="107" t="s">
        <v>97</v>
      </c>
      <c r="E259" s="108" t="s">
        <v>491</v>
      </c>
      <c r="F259" s="109" t="s">
        <v>492</v>
      </c>
      <c r="G259" s="110" t="s">
        <v>112</v>
      </c>
      <c r="H259" s="111">
        <v>18.6</v>
      </c>
      <c r="I259" s="112"/>
      <c r="J259" s="113">
        <f>ROUND(I259*H259,2)</f>
        <v>0</v>
      </c>
      <c r="K259" s="114"/>
      <c r="L259" s="26"/>
      <c r="M259" s="115" t="s">
        <v>16</v>
      </c>
      <c r="N259" s="116" t="s">
        <v>34</v>
      </c>
      <c r="O259" s="117"/>
      <c r="P259" s="118">
        <f>O259*H259</f>
        <v>0</v>
      </c>
      <c r="Q259" s="118">
        <v>0.00058</v>
      </c>
      <c r="R259" s="118">
        <f>Q259*H259</f>
        <v>0.010788</v>
      </c>
      <c r="S259" s="118">
        <v>0</v>
      </c>
      <c r="T259" s="119">
        <f>S259*H259</f>
        <v>0</v>
      </c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20" t="s">
        <v>172</v>
      </c>
      <c r="AT259" s="120" t="s">
        <v>97</v>
      </c>
      <c r="AU259" s="120" t="s">
        <v>9</v>
      </c>
      <c r="AY259" s="19" t="s">
        <v>94</v>
      </c>
      <c r="BE259" s="121">
        <f>IF(N259="základní",J259,0)</f>
        <v>0</v>
      </c>
      <c r="BF259" s="121">
        <f>IF(N259="snížená",J259,0)</f>
        <v>0</v>
      </c>
      <c r="BG259" s="121">
        <f>IF(N259="zákl. přenesená",J259,0)</f>
        <v>0</v>
      </c>
      <c r="BH259" s="121">
        <f>IF(N259="sníž. přenesená",J259,0)</f>
        <v>0</v>
      </c>
      <c r="BI259" s="121">
        <f>IF(N259="nulová",J259,0)</f>
        <v>0</v>
      </c>
      <c r="BJ259" s="19" t="s">
        <v>92</v>
      </c>
      <c r="BK259" s="121">
        <f>ROUND(I259*H259,2)</f>
        <v>0</v>
      </c>
      <c r="BL259" s="19" t="s">
        <v>172</v>
      </c>
      <c r="BM259" s="120" t="s">
        <v>493</v>
      </c>
    </row>
    <row r="260" spans="2:51" s="122" customFormat="1" ht="15">
      <c r="B260" s="123"/>
      <c r="D260" s="124" t="s">
        <v>107</v>
      </c>
      <c r="E260" s="125" t="s">
        <v>16</v>
      </c>
      <c r="F260" s="126" t="s">
        <v>494</v>
      </c>
      <c r="H260" s="127">
        <v>18.6</v>
      </c>
      <c r="I260" s="128"/>
      <c r="L260" s="123"/>
      <c r="M260" s="129"/>
      <c r="N260" s="130"/>
      <c r="O260" s="130"/>
      <c r="P260" s="130"/>
      <c r="Q260" s="130"/>
      <c r="R260" s="130"/>
      <c r="S260" s="130"/>
      <c r="T260" s="131"/>
      <c r="AT260" s="125" t="s">
        <v>107</v>
      </c>
      <c r="AU260" s="125" t="s">
        <v>9</v>
      </c>
      <c r="AV260" s="122" t="s">
        <v>9</v>
      </c>
      <c r="AW260" s="122" t="s">
        <v>109</v>
      </c>
      <c r="AX260" s="122" t="s">
        <v>92</v>
      </c>
      <c r="AY260" s="125" t="s">
        <v>94</v>
      </c>
    </row>
    <row r="261" spans="1:65" s="29" customFormat="1" ht="24.2" customHeight="1">
      <c r="A261" s="25"/>
      <c r="B261" s="26"/>
      <c r="C261" s="142" t="s">
        <v>495</v>
      </c>
      <c r="D261" s="142" t="s">
        <v>155</v>
      </c>
      <c r="E261" s="143" t="s">
        <v>496</v>
      </c>
      <c r="F261" s="144" t="s">
        <v>497</v>
      </c>
      <c r="G261" s="145" t="s">
        <v>100</v>
      </c>
      <c r="H261" s="146">
        <v>65.1</v>
      </c>
      <c r="I261" s="147"/>
      <c r="J261" s="148">
        <f>ROUND(I261*H261,2)</f>
        <v>0</v>
      </c>
      <c r="K261" s="149"/>
      <c r="L261" s="150"/>
      <c r="M261" s="151" t="s">
        <v>16</v>
      </c>
      <c r="N261" s="152" t="s">
        <v>34</v>
      </c>
      <c r="O261" s="117"/>
      <c r="P261" s="118">
        <f>O261*H261</f>
        <v>0</v>
      </c>
      <c r="Q261" s="118">
        <v>0.00039</v>
      </c>
      <c r="R261" s="118">
        <f>Q261*H261</f>
        <v>0.025389</v>
      </c>
      <c r="S261" s="118">
        <v>0</v>
      </c>
      <c r="T261" s="119">
        <f>S261*H261</f>
        <v>0</v>
      </c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20" t="s">
        <v>250</v>
      </c>
      <c r="AT261" s="120" t="s">
        <v>155</v>
      </c>
      <c r="AU261" s="120" t="s">
        <v>9</v>
      </c>
      <c r="AY261" s="19" t="s">
        <v>94</v>
      </c>
      <c r="BE261" s="121">
        <f>IF(N261="základní",J261,0)</f>
        <v>0</v>
      </c>
      <c r="BF261" s="121">
        <f>IF(N261="snížená",J261,0)</f>
        <v>0</v>
      </c>
      <c r="BG261" s="121">
        <f>IF(N261="zákl. přenesená",J261,0)</f>
        <v>0</v>
      </c>
      <c r="BH261" s="121">
        <f>IF(N261="sníž. přenesená",J261,0)</f>
        <v>0</v>
      </c>
      <c r="BI261" s="121">
        <f>IF(N261="nulová",J261,0)</f>
        <v>0</v>
      </c>
      <c r="BJ261" s="19" t="s">
        <v>92</v>
      </c>
      <c r="BK261" s="121">
        <f>ROUND(I261*H261,2)</f>
        <v>0</v>
      </c>
      <c r="BL261" s="19" t="s">
        <v>172</v>
      </c>
      <c r="BM261" s="120" t="s">
        <v>498</v>
      </c>
    </row>
    <row r="262" spans="2:51" s="122" customFormat="1" ht="15">
      <c r="B262" s="123"/>
      <c r="D262" s="124" t="s">
        <v>107</v>
      </c>
      <c r="F262" s="126" t="s">
        <v>499</v>
      </c>
      <c r="H262" s="127">
        <v>65.1</v>
      </c>
      <c r="I262" s="128"/>
      <c r="L262" s="123"/>
      <c r="M262" s="129"/>
      <c r="N262" s="130"/>
      <c r="O262" s="130"/>
      <c r="P262" s="130"/>
      <c r="Q262" s="130"/>
      <c r="R262" s="130"/>
      <c r="S262" s="130"/>
      <c r="T262" s="131"/>
      <c r="AT262" s="125" t="s">
        <v>107</v>
      </c>
      <c r="AU262" s="125" t="s">
        <v>9</v>
      </c>
      <c r="AV262" s="122" t="s">
        <v>9</v>
      </c>
      <c r="AW262" s="122" t="s">
        <v>12</v>
      </c>
      <c r="AX262" s="122" t="s">
        <v>92</v>
      </c>
      <c r="AY262" s="125" t="s">
        <v>94</v>
      </c>
    </row>
    <row r="263" spans="1:65" s="29" customFormat="1" ht="37.9" customHeight="1">
      <c r="A263" s="25"/>
      <c r="B263" s="26"/>
      <c r="C263" s="107" t="s">
        <v>500</v>
      </c>
      <c r="D263" s="107" t="s">
        <v>97</v>
      </c>
      <c r="E263" s="108" t="s">
        <v>501</v>
      </c>
      <c r="F263" s="109" t="s">
        <v>502</v>
      </c>
      <c r="G263" s="110" t="s">
        <v>105</v>
      </c>
      <c r="H263" s="111">
        <v>29.404</v>
      </c>
      <c r="I263" s="112"/>
      <c r="J263" s="113">
        <f>ROUND(I263*H263,2)</f>
        <v>0</v>
      </c>
      <c r="K263" s="114"/>
      <c r="L263" s="26"/>
      <c r="M263" s="115" t="s">
        <v>16</v>
      </c>
      <c r="N263" s="116" t="s">
        <v>34</v>
      </c>
      <c r="O263" s="117"/>
      <c r="P263" s="118">
        <f>O263*H263</f>
        <v>0</v>
      </c>
      <c r="Q263" s="118">
        <v>0.00822</v>
      </c>
      <c r="R263" s="118">
        <f>Q263*H263</f>
        <v>0.24170088</v>
      </c>
      <c r="S263" s="118">
        <v>0</v>
      </c>
      <c r="T263" s="119">
        <f>S263*H263</f>
        <v>0</v>
      </c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120" t="s">
        <v>172</v>
      </c>
      <c r="AT263" s="120" t="s">
        <v>97</v>
      </c>
      <c r="AU263" s="120" t="s">
        <v>9</v>
      </c>
      <c r="AY263" s="19" t="s">
        <v>94</v>
      </c>
      <c r="BE263" s="121">
        <f>IF(N263="základní",J263,0)</f>
        <v>0</v>
      </c>
      <c r="BF263" s="121">
        <f>IF(N263="snížená",J263,0)</f>
        <v>0</v>
      </c>
      <c r="BG263" s="121">
        <f>IF(N263="zákl. přenesená",J263,0)</f>
        <v>0</v>
      </c>
      <c r="BH263" s="121">
        <f>IF(N263="sníž. přenesená",J263,0)</f>
        <v>0</v>
      </c>
      <c r="BI263" s="121">
        <f>IF(N263="nulová",J263,0)</f>
        <v>0</v>
      </c>
      <c r="BJ263" s="19" t="s">
        <v>92</v>
      </c>
      <c r="BK263" s="121">
        <f>ROUND(I263*H263,2)</f>
        <v>0</v>
      </c>
      <c r="BL263" s="19" t="s">
        <v>172</v>
      </c>
      <c r="BM263" s="120" t="s">
        <v>503</v>
      </c>
    </row>
    <row r="264" spans="2:51" s="122" customFormat="1" ht="15">
      <c r="B264" s="123"/>
      <c r="D264" s="124" t="s">
        <v>107</v>
      </c>
      <c r="E264" s="125" t="s">
        <v>16</v>
      </c>
      <c r="F264" s="126" t="s">
        <v>125</v>
      </c>
      <c r="H264" s="127">
        <v>29.404</v>
      </c>
      <c r="I264" s="128"/>
      <c r="L264" s="123"/>
      <c r="M264" s="129"/>
      <c r="N264" s="130"/>
      <c r="O264" s="130"/>
      <c r="P264" s="130"/>
      <c r="Q264" s="130"/>
      <c r="R264" s="130"/>
      <c r="S264" s="130"/>
      <c r="T264" s="131"/>
      <c r="AT264" s="125" t="s">
        <v>107</v>
      </c>
      <c r="AU264" s="125" t="s">
        <v>9</v>
      </c>
      <c r="AV264" s="122" t="s">
        <v>9</v>
      </c>
      <c r="AW264" s="122" t="s">
        <v>109</v>
      </c>
      <c r="AX264" s="122" t="s">
        <v>92</v>
      </c>
      <c r="AY264" s="125" t="s">
        <v>94</v>
      </c>
    </row>
    <row r="265" spans="1:65" s="29" customFormat="1" ht="24.2" customHeight="1">
      <c r="A265" s="25"/>
      <c r="B265" s="26"/>
      <c r="C265" s="142" t="s">
        <v>504</v>
      </c>
      <c r="D265" s="142" t="s">
        <v>155</v>
      </c>
      <c r="E265" s="143" t="s">
        <v>505</v>
      </c>
      <c r="F265" s="144" t="s">
        <v>506</v>
      </c>
      <c r="G265" s="145" t="s">
        <v>105</v>
      </c>
      <c r="H265" s="146">
        <v>32.016</v>
      </c>
      <c r="I265" s="147"/>
      <c r="J265" s="148">
        <f>ROUND(I265*H265,2)</f>
        <v>0</v>
      </c>
      <c r="K265" s="149"/>
      <c r="L265" s="150"/>
      <c r="M265" s="151" t="s">
        <v>16</v>
      </c>
      <c r="N265" s="152" t="s">
        <v>34</v>
      </c>
      <c r="O265" s="117"/>
      <c r="P265" s="118">
        <f>O265*H265</f>
        <v>0</v>
      </c>
      <c r="Q265" s="118">
        <v>0.0177</v>
      </c>
      <c r="R265" s="118">
        <f>Q265*H265</f>
        <v>0.5666831999999999</v>
      </c>
      <c r="S265" s="118">
        <v>0</v>
      </c>
      <c r="T265" s="119">
        <f>S265*H265</f>
        <v>0</v>
      </c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120" t="s">
        <v>250</v>
      </c>
      <c r="AT265" s="120" t="s">
        <v>155</v>
      </c>
      <c r="AU265" s="120" t="s">
        <v>9</v>
      </c>
      <c r="AY265" s="19" t="s">
        <v>94</v>
      </c>
      <c r="BE265" s="121">
        <f>IF(N265="základní",J265,0)</f>
        <v>0</v>
      </c>
      <c r="BF265" s="121">
        <f>IF(N265="snížená",J265,0)</f>
        <v>0</v>
      </c>
      <c r="BG265" s="121">
        <f>IF(N265="zákl. přenesená",J265,0)</f>
        <v>0</v>
      </c>
      <c r="BH265" s="121">
        <f>IF(N265="sníž. přenesená",J265,0)</f>
        <v>0</v>
      </c>
      <c r="BI265" s="121">
        <f>IF(N265="nulová",J265,0)</f>
        <v>0</v>
      </c>
      <c r="BJ265" s="19" t="s">
        <v>92</v>
      </c>
      <c r="BK265" s="121">
        <f>ROUND(I265*H265,2)</f>
        <v>0</v>
      </c>
      <c r="BL265" s="19" t="s">
        <v>172</v>
      </c>
      <c r="BM265" s="120" t="s">
        <v>507</v>
      </c>
    </row>
    <row r="266" spans="1:65" s="29" customFormat="1" ht="24.2" customHeight="1">
      <c r="A266" s="25"/>
      <c r="B266" s="26"/>
      <c r="C266" s="107" t="s">
        <v>508</v>
      </c>
      <c r="D266" s="107" t="s">
        <v>97</v>
      </c>
      <c r="E266" s="108" t="s">
        <v>509</v>
      </c>
      <c r="F266" s="109" t="s">
        <v>510</v>
      </c>
      <c r="G266" s="110" t="s">
        <v>105</v>
      </c>
      <c r="H266" s="111">
        <v>29.904</v>
      </c>
      <c r="I266" s="112"/>
      <c r="J266" s="113">
        <f>ROUND(I266*H266,2)</f>
        <v>0</v>
      </c>
      <c r="K266" s="114"/>
      <c r="L266" s="26"/>
      <c r="M266" s="115" t="s">
        <v>16</v>
      </c>
      <c r="N266" s="116" t="s">
        <v>34</v>
      </c>
      <c r="O266" s="117"/>
      <c r="P266" s="118">
        <f>O266*H266</f>
        <v>0</v>
      </c>
      <c r="Q266" s="118">
        <v>0.0015</v>
      </c>
      <c r="R266" s="118">
        <f>Q266*H266</f>
        <v>0.044856</v>
      </c>
      <c r="S266" s="118">
        <v>0</v>
      </c>
      <c r="T266" s="119">
        <f>S266*H266</f>
        <v>0</v>
      </c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120" t="s">
        <v>172</v>
      </c>
      <c r="AT266" s="120" t="s">
        <v>97</v>
      </c>
      <c r="AU266" s="120" t="s">
        <v>9</v>
      </c>
      <c r="AY266" s="19" t="s">
        <v>94</v>
      </c>
      <c r="BE266" s="121">
        <f>IF(N266="základní",J266,0)</f>
        <v>0</v>
      </c>
      <c r="BF266" s="121">
        <f>IF(N266="snížená",J266,0)</f>
        <v>0</v>
      </c>
      <c r="BG266" s="121">
        <f>IF(N266="zákl. přenesená",J266,0)</f>
        <v>0</v>
      </c>
      <c r="BH266" s="121">
        <f>IF(N266="sníž. přenesená",J266,0)</f>
        <v>0</v>
      </c>
      <c r="BI266" s="121">
        <f>IF(N266="nulová",J266,0)</f>
        <v>0</v>
      </c>
      <c r="BJ266" s="19" t="s">
        <v>92</v>
      </c>
      <c r="BK266" s="121">
        <f>ROUND(I266*H266,2)</f>
        <v>0</v>
      </c>
      <c r="BL266" s="19" t="s">
        <v>172</v>
      </c>
      <c r="BM266" s="120" t="s">
        <v>511</v>
      </c>
    </row>
    <row r="267" spans="1:65" s="29" customFormat="1" ht="16.5" customHeight="1">
      <c r="A267" s="25"/>
      <c r="B267" s="26"/>
      <c r="C267" s="107" t="s">
        <v>512</v>
      </c>
      <c r="D267" s="107" t="s">
        <v>97</v>
      </c>
      <c r="E267" s="108" t="s">
        <v>513</v>
      </c>
      <c r="F267" s="109" t="s">
        <v>514</v>
      </c>
      <c r="G267" s="110" t="s">
        <v>112</v>
      </c>
      <c r="H267" s="111">
        <v>32.25</v>
      </c>
      <c r="I267" s="112"/>
      <c r="J267" s="113">
        <f>ROUND(I267*H267,2)</f>
        <v>0</v>
      </c>
      <c r="K267" s="114"/>
      <c r="L267" s="26"/>
      <c r="M267" s="115" t="s">
        <v>16</v>
      </c>
      <c r="N267" s="116" t="s">
        <v>34</v>
      </c>
      <c r="O267" s="117"/>
      <c r="P267" s="118">
        <f>O267*H267</f>
        <v>0</v>
      </c>
      <c r="Q267" s="118">
        <v>3E-05</v>
      </c>
      <c r="R267" s="118">
        <f>Q267*H267</f>
        <v>0.0009675</v>
      </c>
      <c r="S267" s="118">
        <v>0</v>
      </c>
      <c r="T267" s="119">
        <f>S267*H267</f>
        <v>0</v>
      </c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20" t="s">
        <v>172</v>
      </c>
      <c r="AT267" s="120" t="s">
        <v>97</v>
      </c>
      <c r="AU267" s="120" t="s">
        <v>9</v>
      </c>
      <c r="AY267" s="19" t="s">
        <v>94</v>
      </c>
      <c r="BE267" s="121">
        <f>IF(N267="základní",J267,0)</f>
        <v>0</v>
      </c>
      <c r="BF267" s="121">
        <f>IF(N267="snížená",J267,0)</f>
        <v>0</v>
      </c>
      <c r="BG267" s="121">
        <f>IF(N267="zákl. přenesená",J267,0)</f>
        <v>0</v>
      </c>
      <c r="BH267" s="121">
        <f>IF(N267="sníž. přenesená",J267,0)</f>
        <v>0</v>
      </c>
      <c r="BI267" s="121">
        <f>IF(N267="nulová",J267,0)</f>
        <v>0</v>
      </c>
      <c r="BJ267" s="19" t="s">
        <v>92</v>
      </c>
      <c r="BK267" s="121">
        <f>ROUND(I267*H267,2)</f>
        <v>0</v>
      </c>
      <c r="BL267" s="19" t="s">
        <v>172</v>
      </c>
      <c r="BM267" s="120" t="s">
        <v>515</v>
      </c>
    </row>
    <row r="268" spans="2:51" s="122" customFormat="1" ht="15">
      <c r="B268" s="123"/>
      <c r="D268" s="124" t="s">
        <v>107</v>
      </c>
      <c r="E268" s="125" t="s">
        <v>16</v>
      </c>
      <c r="F268" s="126" t="s">
        <v>516</v>
      </c>
      <c r="H268" s="127">
        <v>32.25</v>
      </c>
      <c r="I268" s="128"/>
      <c r="L268" s="123"/>
      <c r="M268" s="129"/>
      <c r="N268" s="130"/>
      <c r="O268" s="130"/>
      <c r="P268" s="130"/>
      <c r="Q268" s="130"/>
      <c r="R268" s="130"/>
      <c r="S268" s="130"/>
      <c r="T268" s="131"/>
      <c r="AT268" s="125" t="s">
        <v>107</v>
      </c>
      <c r="AU268" s="125" t="s">
        <v>9</v>
      </c>
      <c r="AV268" s="122" t="s">
        <v>9</v>
      </c>
      <c r="AW268" s="122" t="s">
        <v>109</v>
      </c>
      <c r="AX268" s="122" t="s">
        <v>92</v>
      </c>
      <c r="AY268" s="125" t="s">
        <v>94</v>
      </c>
    </row>
    <row r="269" spans="1:65" s="29" customFormat="1" ht="16.5" customHeight="1">
      <c r="A269" s="25"/>
      <c r="B269" s="26"/>
      <c r="C269" s="107" t="s">
        <v>517</v>
      </c>
      <c r="D269" s="107" t="s">
        <v>97</v>
      </c>
      <c r="E269" s="108" t="s">
        <v>518</v>
      </c>
      <c r="F269" s="109" t="s">
        <v>519</v>
      </c>
      <c r="G269" s="110" t="s">
        <v>112</v>
      </c>
      <c r="H269" s="111">
        <v>28.55</v>
      </c>
      <c r="I269" s="112"/>
      <c r="J269" s="113">
        <f>ROUND(I269*H269,2)</f>
        <v>0</v>
      </c>
      <c r="K269" s="114"/>
      <c r="L269" s="26"/>
      <c r="M269" s="115" t="s">
        <v>16</v>
      </c>
      <c r="N269" s="116" t="s">
        <v>34</v>
      </c>
      <c r="O269" s="117"/>
      <c r="P269" s="118">
        <f>O269*H269</f>
        <v>0</v>
      </c>
      <c r="Q269" s="118">
        <v>0.00032</v>
      </c>
      <c r="R269" s="118">
        <f>Q269*H269</f>
        <v>0.009136000000000002</v>
      </c>
      <c r="S269" s="118">
        <v>0</v>
      </c>
      <c r="T269" s="119">
        <f>S269*H269</f>
        <v>0</v>
      </c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120" t="s">
        <v>172</v>
      </c>
      <c r="AT269" s="120" t="s">
        <v>97</v>
      </c>
      <c r="AU269" s="120" t="s">
        <v>9</v>
      </c>
      <c r="AY269" s="19" t="s">
        <v>94</v>
      </c>
      <c r="BE269" s="121">
        <f>IF(N269="základní",J269,0)</f>
        <v>0</v>
      </c>
      <c r="BF269" s="121">
        <f>IF(N269="snížená",J269,0)</f>
        <v>0</v>
      </c>
      <c r="BG269" s="121">
        <f>IF(N269="zákl. přenesená",J269,0)</f>
        <v>0</v>
      </c>
      <c r="BH269" s="121">
        <f>IF(N269="sníž. přenesená",J269,0)</f>
        <v>0</v>
      </c>
      <c r="BI269" s="121">
        <f>IF(N269="nulová",J269,0)</f>
        <v>0</v>
      </c>
      <c r="BJ269" s="19" t="s">
        <v>92</v>
      </c>
      <c r="BK269" s="121">
        <f>ROUND(I269*H269,2)</f>
        <v>0</v>
      </c>
      <c r="BL269" s="19" t="s">
        <v>172</v>
      </c>
      <c r="BM269" s="120" t="s">
        <v>520</v>
      </c>
    </row>
    <row r="270" spans="2:51" s="122" customFormat="1" ht="15">
      <c r="B270" s="123"/>
      <c r="D270" s="124" t="s">
        <v>107</v>
      </c>
      <c r="E270" s="125" t="s">
        <v>16</v>
      </c>
      <c r="F270" s="126" t="s">
        <v>521</v>
      </c>
      <c r="H270" s="127">
        <v>28.55</v>
      </c>
      <c r="I270" s="128"/>
      <c r="L270" s="123"/>
      <c r="M270" s="129"/>
      <c r="N270" s="130"/>
      <c r="O270" s="130"/>
      <c r="P270" s="130"/>
      <c r="Q270" s="130"/>
      <c r="R270" s="130"/>
      <c r="S270" s="130"/>
      <c r="T270" s="131"/>
      <c r="AT270" s="125" t="s">
        <v>107</v>
      </c>
      <c r="AU270" s="125" t="s">
        <v>9</v>
      </c>
      <c r="AV270" s="122" t="s">
        <v>9</v>
      </c>
      <c r="AW270" s="122" t="s">
        <v>109</v>
      </c>
      <c r="AX270" s="122" t="s">
        <v>92</v>
      </c>
      <c r="AY270" s="125" t="s">
        <v>94</v>
      </c>
    </row>
    <row r="271" spans="1:65" s="29" customFormat="1" ht="24.2" customHeight="1">
      <c r="A271" s="25"/>
      <c r="B271" s="26"/>
      <c r="C271" s="107" t="s">
        <v>522</v>
      </c>
      <c r="D271" s="107" t="s">
        <v>97</v>
      </c>
      <c r="E271" s="108" t="s">
        <v>523</v>
      </c>
      <c r="F271" s="109" t="s">
        <v>524</v>
      </c>
      <c r="G271" s="110" t="s">
        <v>213</v>
      </c>
      <c r="H271" s="111">
        <v>1.27</v>
      </c>
      <c r="I271" s="112"/>
      <c r="J271" s="113">
        <f>ROUND(I271*H271,2)</f>
        <v>0</v>
      </c>
      <c r="K271" s="114"/>
      <c r="L271" s="26"/>
      <c r="M271" s="115" t="s">
        <v>16</v>
      </c>
      <c r="N271" s="116" t="s">
        <v>34</v>
      </c>
      <c r="O271" s="117"/>
      <c r="P271" s="118">
        <f>O271*H271</f>
        <v>0</v>
      </c>
      <c r="Q271" s="118">
        <v>0</v>
      </c>
      <c r="R271" s="118">
        <f>Q271*H271</f>
        <v>0</v>
      </c>
      <c r="S271" s="118">
        <v>0</v>
      </c>
      <c r="T271" s="119">
        <f>S271*H271</f>
        <v>0</v>
      </c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120" t="s">
        <v>172</v>
      </c>
      <c r="AT271" s="120" t="s">
        <v>97</v>
      </c>
      <c r="AU271" s="120" t="s">
        <v>9</v>
      </c>
      <c r="AY271" s="19" t="s">
        <v>94</v>
      </c>
      <c r="BE271" s="121">
        <f>IF(N271="základní",J271,0)</f>
        <v>0</v>
      </c>
      <c r="BF271" s="121">
        <f>IF(N271="snížená",J271,0)</f>
        <v>0</v>
      </c>
      <c r="BG271" s="121">
        <f>IF(N271="zákl. přenesená",J271,0)</f>
        <v>0</v>
      </c>
      <c r="BH271" s="121">
        <f>IF(N271="sníž. přenesená",J271,0)</f>
        <v>0</v>
      </c>
      <c r="BI271" s="121">
        <f>IF(N271="nulová",J271,0)</f>
        <v>0</v>
      </c>
      <c r="BJ271" s="19" t="s">
        <v>92</v>
      </c>
      <c r="BK271" s="121">
        <f>ROUND(I271*H271,2)</f>
        <v>0</v>
      </c>
      <c r="BL271" s="19" t="s">
        <v>172</v>
      </c>
      <c r="BM271" s="120" t="s">
        <v>525</v>
      </c>
    </row>
    <row r="272" spans="2:63" s="94" customFormat="1" ht="22.9" customHeight="1">
      <c r="B272" s="95"/>
      <c r="D272" s="96" t="s">
        <v>89</v>
      </c>
      <c r="E272" s="105" t="s">
        <v>526</v>
      </c>
      <c r="F272" s="105" t="s">
        <v>527</v>
      </c>
      <c r="I272" s="132"/>
      <c r="J272" s="106">
        <f>BK272</f>
        <v>0</v>
      </c>
      <c r="L272" s="95"/>
      <c r="M272" s="99"/>
      <c r="N272" s="100"/>
      <c r="O272" s="100"/>
      <c r="P272" s="101">
        <f>SUM(P273:P287)</f>
        <v>0</v>
      </c>
      <c r="Q272" s="100"/>
      <c r="R272" s="101">
        <f>SUM(R273:R287)</f>
        <v>1.9584490499999998</v>
      </c>
      <c r="S272" s="100"/>
      <c r="T272" s="102">
        <f>SUM(T273:T287)</f>
        <v>0</v>
      </c>
      <c r="AR272" s="96" t="s">
        <v>9</v>
      </c>
      <c r="AT272" s="103" t="s">
        <v>89</v>
      </c>
      <c r="AU272" s="103" t="s">
        <v>92</v>
      </c>
      <c r="AY272" s="96" t="s">
        <v>94</v>
      </c>
      <c r="BK272" s="104">
        <f>SUM(BK273:BK287)</f>
        <v>0</v>
      </c>
    </row>
    <row r="273" spans="1:65" s="29" customFormat="1" ht="16.5" customHeight="1">
      <c r="A273" s="25"/>
      <c r="B273" s="26"/>
      <c r="C273" s="107" t="s">
        <v>528</v>
      </c>
      <c r="D273" s="107" t="s">
        <v>97</v>
      </c>
      <c r="E273" s="108" t="s">
        <v>529</v>
      </c>
      <c r="F273" s="109" t="s">
        <v>530</v>
      </c>
      <c r="G273" s="110" t="s">
        <v>105</v>
      </c>
      <c r="H273" s="111">
        <v>53.275</v>
      </c>
      <c r="I273" s="112"/>
      <c r="J273" s="113">
        <f>ROUND(I273*H273,2)</f>
        <v>0</v>
      </c>
      <c r="K273" s="114"/>
      <c r="L273" s="26"/>
      <c r="M273" s="115" t="s">
        <v>16</v>
      </c>
      <c r="N273" s="116" t="s">
        <v>34</v>
      </c>
      <c r="O273" s="117"/>
      <c r="P273" s="118">
        <f>O273*H273</f>
        <v>0</v>
      </c>
      <c r="Q273" s="118">
        <v>0</v>
      </c>
      <c r="R273" s="118">
        <f>Q273*H273</f>
        <v>0</v>
      </c>
      <c r="S273" s="118">
        <v>0</v>
      </c>
      <c r="T273" s="119">
        <f>S273*H273</f>
        <v>0</v>
      </c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120" t="s">
        <v>172</v>
      </c>
      <c r="AT273" s="120" t="s">
        <v>97</v>
      </c>
      <c r="AU273" s="120" t="s">
        <v>9</v>
      </c>
      <c r="AY273" s="19" t="s">
        <v>94</v>
      </c>
      <c r="BE273" s="121">
        <f>IF(N273="základní",J273,0)</f>
        <v>0</v>
      </c>
      <c r="BF273" s="121">
        <f>IF(N273="snížená",J273,0)</f>
        <v>0</v>
      </c>
      <c r="BG273" s="121">
        <f>IF(N273="zákl. přenesená",J273,0)</f>
        <v>0</v>
      </c>
      <c r="BH273" s="121">
        <f>IF(N273="sníž. přenesená",J273,0)</f>
        <v>0</v>
      </c>
      <c r="BI273" s="121">
        <f>IF(N273="nulová",J273,0)</f>
        <v>0</v>
      </c>
      <c r="BJ273" s="19" t="s">
        <v>92</v>
      </c>
      <c r="BK273" s="121">
        <f>ROUND(I273*H273,2)</f>
        <v>0</v>
      </c>
      <c r="BL273" s="19" t="s">
        <v>172</v>
      </c>
      <c r="BM273" s="120" t="s">
        <v>531</v>
      </c>
    </row>
    <row r="274" spans="2:51" s="122" customFormat="1" ht="15">
      <c r="B274" s="123"/>
      <c r="D274" s="124" t="s">
        <v>107</v>
      </c>
      <c r="E274" s="125" t="s">
        <v>16</v>
      </c>
      <c r="F274" s="126" t="s">
        <v>532</v>
      </c>
      <c r="H274" s="127">
        <v>53.275</v>
      </c>
      <c r="I274" s="128"/>
      <c r="L274" s="123"/>
      <c r="M274" s="129"/>
      <c r="N274" s="130"/>
      <c r="O274" s="130"/>
      <c r="P274" s="130"/>
      <c r="Q274" s="130"/>
      <c r="R274" s="130"/>
      <c r="S274" s="130"/>
      <c r="T274" s="131"/>
      <c r="AT274" s="125" t="s">
        <v>107</v>
      </c>
      <c r="AU274" s="125" t="s">
        <v>9</v>
      </c>
      <c r="AV274" s="122" t="s">
        <v>9</v>
      </c>
      <c r="AW274" s="122" t="s">
        <v>109</v>
      </c>
      <c r="AX274" s="122" t="s">
        <v>92</v>
      </c>
      <c r="AY274" s="125" t="s">
        <v>94</v>
      </c>
    </row>
    <row r="275" spans="1:65" s="29" customFormat="1" ht="16.5" customHeight="1">
      <c r="A275" s="25"/>
      <c r="B275" s="26"/>
      <c r="C275" s="107" t="s">
        <v>533</v>
      </c>
      <c r="D275" s="107" t="s">
        <v>97</v>
      </c>
      <c r="E275" s="108" t="s">
        <v>534</v>
      </c>
      <c r="F275" s="109" t="s">
        <v>535</v>
      </c>
      <c r="G275" s="110" t="s">
        <v>105</v>
      </c>
      <c r="H275" s="111">
        <v>106.55</v>
      </c>
      <c r="I275" s="112"/>
      <c r="J275" s="113">
        <f>ROUND(I275*H275,2)</f>
        <v>0</v>
      </c>
      <c r="K275" s="114"/>
      <c r="L275" s="26"/>
      <c r="M275" s="115" t="s">
        <v>16</v>
      </c>
      <c r="N275" s="116" t="s">
        <v>34</v>
      </c>
      <c r="O275" s="117"/>
      <c r="P275" s="118">
        <f>O275*H275</f>
        <v>0</v>
      </c>
      <c r="Q275" s="118">
        <v>0.0003</v>
      </c>
      <c r="R275" s="118">
        <f>Q275*H275</f>
        <v>0.03196499999999999</v>
      </c>
      <c r="S275" s="118">
        <v>0</v>
      </c>
      <c r="T275" s="119">
        <f>S275*H275</f>
        <v>0</v>
      </c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120" t="s">
        <v>172</v>
      </c>
      <c r="AT275" s="120" t="s">
        <v>97</v>
      </c>
      <c r="AU275" s="120" t="s">
        <v>9</v>
      </c>
      <c r="AY275" s="19" t="s">
        <v>94</v>
      </c>
      <c r="BE275" s="121">
        <f>IF(N275="základní",J275,0)</f>
        <v>0</v>
      </c>
      <c r="BF275" s="121">
        <f>IF(N275="snížená",J275,0)</f>
        <v>0</v>
      </c>
      <c r="BG275" s="121">
        <f>IF(N275="zákl. přenesená",J275,0)</f>
        <v>0</v>
      </c>
      <c r="BH275" s="121">
        <f>IF(N275="sníž. přenesená",J275,0)</f>
        <v>0</v>
      </c>
      <c r="BI275" s="121">
        <f>IF(N275="nulová",J275,0)</f>
        <v>0</v>
      </c>
      <c r="BJ275" s="19" t="s">
        <v>92</v>
      </c>
      <c r="BK275" s="121">
        <f>ROUND(I275*H275,2)</f>
        <v>0</v>
      </c>
      <c r="BL275" s="19" t="s">
        <v>172</v>
      </c>
      <c r="BM275" s="120" t="s">
        <v>536</v>
      </c>
    </row>
    <row r="276" spans="2:51" s="122" customFormat="1" ht="15">
      <c r="B276" s="123"/>
      <c r="D276" s="124" t="s">
        <v>107</v>
      </c>
      <c r="E276" s="125" t="s">
        <v>16</v>
      </c>
      <c r="F276" s="126" t="s">
        <v>537</v>
      </c>
      <c r="H276" s="127">
        <v>106.55</v>
      </c>
      <c r="I276" s="128"/>
      <c r="L276" s="123"/>
      <c r="M276" s="129"/>
      <c r="N276" s="130"/>
      <c r="O276" s="130"/>
      <c r="P276" s="130"/>
      <c r="Q276" s="130"/>
      <c r="R276" s="130"/>
      <c r="S276" s="130"/>
      <c r="T276" s="131"/>
      <c r="AT276" s="125" t="s">
        <v>107</v>
      </c>
      <c r="AU276" s="125" t="s">
        <v>9</v>
      </c>
      <c r="AV276" s="122" t="s">
        <v>9</v>
      </c>
      <c r="AW276" s="122" t="s">
        <v>109</v>
      </c>
      <c r="AX276" s="122" t="s">
        <v>92</v>
      </c>
      <c r="AY276" s="125" t="s">
        <v>94</v>
      </c>
    </row>
    <row r="277" spans="1:65" s="29" customFormat="1" ht="16.5" customHeight="1">
      <c r="A277" s="25"/>
      <c r="B277" s="26"/>
      <c r="C277" s="107" t="s">
        <v>538</v>
      </c>
      <c r="D277" s="107" t="s">
        <v>97</v>
      </c>
      <c r="E277" s="108" t="s">
        <v>539</v>
      </c>
      <c r="F277" s="109" t="s">
        <v>540</v>
      </c>
      <c r="G277" s="110" t="s">
        <v>105</v>
      </c>
      <c r="H277" s="111">
        <v>53.275</v>
      </c>
      <c r="I277" s="112"/>
      <c r="J277" s="113">
        <f>ROUND(I277*H277,2)</f>
        <v>0</v>
      </c>
      <c r="K277" s="114"/>
      <c r="L277" s="26"/>
      <c r="M277" s="115" t="s">
        <v>16</v>
      </c>
      <c r="N277" s="116" t="s">
        <v>34</v>
      </c>
      <c r="O277" s="117"/>
      <c r="P277" s="118">
        <f>O277*H277</f>
        <v>0</v>
      </c>
      <c r="Q277" s="118">
        <v>0.0045</v>
      </c>
      <c r="R277" s="118">
        <f>Q277*H277</f>
        <v>0.23973749999999996</v>
      </c>
      <c r="S277" s="118">
        <v>0</v>
      </c>
      <c r="T277" s="119">
        <f>S277*H277</f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120" t="s">
        <v>172</v>
      </c>
      <c r="AT277" s="120" t="s">
        <v>97</v>
      </c>
      <c r="AU277" s="120" t="s">
        <v>9</v>
      </c>
      <c r="AY277" s="19" t="s">
        <v>94</v>
      </c>
      <c r="BE277" s="121">
        <f>IF(N277="základní",J277,0)</f>
        <v>0</v>
      </c>
      <c r="BF277" s="121">
        <f>IF(N277="snížená",J277,0)</f>
        <v>0</v>
      </c>
      <c r="BG277" s="121">
        <f>IF(N277="zákl. přenesená",J277,0)</f>
        <v>0</v>
      </c>
      <c r="BH277" s="121">
        <f>IF(N277="sníž. přenesená",J277,0)</f>
        <v>0</v>
      </c>
      <c r="BI277" s="121">
        <f>IF(N277="nulová",J277,0)</f>
        <v>0</v>
      </c>
      <c r="BJ277" s="19" t="s">
        <v>92</v>
      </c>
      <c r="BK277" s="121">
        <f>ROUND(I277*H277,2)</f>
        <v>0</v>
      </c>
      <c r="BL277" s="19" t="s">
        <v>172</v>
      </c>
      <c r="BM277" s="120" t="s">
        <v>541</v>
      </c>
    </row>
    <row r="278" spans="2:51" s="122" customFormat="1" ht="15">
      <c r="B278" s="123"/>
      <c r="D278" s="124" t="s">
        <v>107</v>
      </c>
      <c r="E278" s="125" t="s">
        <v>16</v>
      </c>
      <c r="F278" s="126" t="s">
        <v>542</v>
      </c>
      <c r="H278" s="127">
        <v>53.275</v>
      </c>
      <c r="I278" s="128"/>
      <c r="L278" s="123"/>
      <c r="M278" s="129"/>
      <c r="N278" s="130"/>
      <c r="O278" s="130"/>
      <c r="P278" s="130"/>
      <c r="Q278" s="130"/>
      <c r="R278" s="130"/>
      <c r="S278" s="130"/>
      <c r="T278" s="131"/>
      <c r="AT278" s="125" t="s">
        <v>107</v>
      </c>
      <c r="AU278" s="125" t="s">
        <v>9</v>
      </c>
      <c r="AV278" s="122" t="s">
        <v>9</v>
      </c>
      <c r="AW278" s="122" t="s">
        <v>109</v>
      </c>
      <c r="AX278" s="122" t="s">
        <v>92</v>
      </c>
      <c r="AY278" s="125" t="s">
        <v>94</v>
      </c>
    </row>
    <row r="279" spans="1:65" s="29" customFormat="1" ht="24.2" customHeight="1">
      <c r="A279" s="25"/>
      <c r="B279" s="26"/>
      <c r="C279" s="107" t="s">
        <v>543</v>
      </c>
      <c r="D279" s="107" t="s">
        <v>97</v>
      </c>
      <c r="E279" s="108" t="s">
        <v>544</v>
      </c>
      <c r="F279" s="109" t="s">
        <v>545</v>
      </c>
      <c r="G279" s="110" t="s">
        <v>105</v>
      </c>
      <c r="H279" s="111">
        <v>372.925</v>
      </c>
      <c r="I279" s="112"/>
      <c r="J279" s="113">
        <f>ROUND(I279*H279,2)</f>
        <v>0</v>
      </c>
      <c r="K279" s="114"/>
      <c r="L279" s="26"/>
      <c r="M279" s="115" t="s">
        <v>16</v>
      </c>
      <c r="N279" s="116" t="s">
        <v>34</v>
      </c>
      <c r="O279" s="117"/>
      <c r="P279" s="118">
        <f>O279*H279</f>
        <v>0</v>
      </c>
      <c r="Q279" s="118">
        <v>0.00145</v>
      </c>
      <c r="R279" s="118">
        <f>Q279*H279</f>
        <v>0.54074125</v>
      </c>
      <c r="S279" s="118">
        <v>0</v>
      </c>
      <c r="T279" s="119">
        <f>S279*H279</f>
        <v>0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120" t="s">
        <v>172</v>
      </c>
      <c r="AT279" s="120" t="s">
        <v>97</v>
      </c>
      <c r="AU279" s="120" t="s">
        <v>9</v>
      </c>
      <c r="AY279" s="19" t="s">
        <v>94</v>
      </c>
      <c r="BE279" s="121">
        <f>IF(N279="základní",J279,0)</f>
        <v>0</v>
      </c>
      <c r="BF279" s="121">
        <f>IF(N279="snížená",J279,0)</f>
        <v>0</v>
      </c>
      <c r="BG279" s="121">
        <f>IF(N279="zákl. přenesená",J279,0)</f>
        <v>0</v>
      </c>
      <c r="BH279" s="121">
        <f>IF(N279="sníž. přenesená",J279,0)</f>
        <v>0</v>
      </c>
      <c r="BI279" s="121">
        <f>IF(N279="nulová",J279,0)</f>
        <v>0</v>
      </c>
      <c r="BJ279" s="19" t="s">
        <v>92</v>
      </c>
      <c r="BK279" s="121">
        <f>ROUND(I279*H279,2)</f>
        <v>0</v>
      </c>
      <c r="BL279" s="19" t="s">
        <v>172</v>
      </c>
      <c r="BM279" s="120" t="s">
        <v>546</v>
      </c>
    </row>
    <row r="280" spans="2:51" s="122" customFormat="1" ht="15">
      <c r="B280" s="123"/>
      <c r="D280" s="124" t="s">
        <v>107</v>
      </c>
      <c r="E280" s="125" t="s">
        <v>16</v>
      </c>
      <c r="F280" s="126" t="s">
        <v>547</v>
      </c>
      <c r="H280" s="127">
        <v>372.925</v>
      </c>
      <c r="I280" s="128"/>
      <c r="L280" s="123"/>
      <c r="M280" s="129"/>
      <c r="N280" s="130"/>
      <c r="O280" s="130"/>
      <c r="P280" s="130"/>
      <c r="Q280" s="130"/>
      <c r="R280" s="130"/>
      <c r="S280" s="130"/>
      <c r="T280" s="131"/>
      <c r="AT280" s="125" t="s">
        <v>107</v>
      </c>
      <c r="AU280" s="125" t="s">
        <v>9</v>
      </c>
      <c r="AV280" s="122" t="s">
        <v>9</v>
      </c>
      <c r="AW280" s="122" t="s">
        <v>109</v>
      </c>
      <c r="AX280" s="122" t="s">
        <v>92</v>
      </c>
      <c r="AY280" s="125" t="s">
        <v>94</v>
      </c>
    </row>
    <row r="281" spans="1:65" s="29" customFormat="1" ht="24.2" customHeight="1">
      <c r="A281" s="25"/>
      <c r="B281" s="26"/>
      <c r="C281" s="107" t="s">
        <v>548</v>
      </c>
      <c r="D281" s="107" t="s">
        <v>97</v>
      </c>
      <c r="E281" s="108" t="s">
        <v>549</v>
      </c>
      <c r="F281" s="109" t="s">
        <v>550</v>
      </c>
      <c r="G281" s="110" t="s">
        <v>105</v>
      </c>
      <c r="H281" s="111">
        <v>53.275</v>
      </c>
      <c r="I281" s="112"/>
      <c r="J281" s="113">
        <f>ROUND(I281*H281,2)</f>
        <v>0</v>
      </c>
      <c r="K281" s="114"/>
      <c r="L281" s="26"/>
      <c r="M281" s="115" t="s">
        <v>16</v>
      </c>
      <c r="N281" s="116" t="s">
        <v>34</v>
      </c>
      <c r="O281" s="117"/>
      <c r="P281" s="118">
        <f>O281*H281</f>
        <v>0</v>
      </c>
      <c r="Q281" s="118">
        <v>0.0073</v>
      </c>
      <c r="R281" s="118">
        <f>Q281*H281</f>
        <v>0.3889075</v>
      </c>
      <c r="S281" s="118">
        <v>0</v>
      </c>
      <c r="T281" s="119">
        <f>S281*H281</f>
        <v>0</v>
      </c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R281" s="120" t="s">
        <v>172</v>
      </c>
      <c r="AT281" s="120" t="s">
        <v>97</v>
      </c>
      <c r="AU281" s="120" t="s">
        <v>9</v>
      </c>
      <c r="AY281" s="19" t="s">
        <v>94</v>
      </c>
      <c r="BE281" s="121">
        <f>IF(N281="základní",J281,0)</f>
        <v>0</v>
      </c>
      <c r="BF281" s="121">
        <f>IF(N281="snížená",J281,0)</f>
        <v>0</v>
      </c>
      <c r="BG281" s="121">
        <f>IF(N281="zákl. přenesená",J281,0)</f>
        <v>0</v>
      </c>
      <c r="BH281" s="121">
        <f>IF(N281="sníž. přenesená",J281,0)</f>
        <v>0</v>
      </c>
      <c r="BI281" s="121">
        <f>IF(N281="nulová",J281,0)</f>
        <v>0</v>
      </c>
      <c r="BJ281" s="19" t="s">
        <v>92</v>
      </c>
      <c r="BK281" s="121">
        <f>ROUND(I281*H281,2)</f>
        <v>0</v>
      </c>
      <c r="BL281" s="19" t="s">
        <v>172</v>
      </c>
      <c r="BM281" s="120" t="s">
        <v>551</v>
      </c>
    </row>
    <row r="282" spans="2:51" s="122" customFormat="1" ht="15">
      <c r="B282" s="123"/>
      <c r="D282" s="124" t="s">
        <v>107</v>
      </c>
      <c r="E282" s="125" t="s">
        <v>16</v>
      </c>
      <c r="F282" s="126" t="s">
        <v>542</v>
      </c>
      <c r="H282" s="127">
        <v>53.275</v>
      </c>
      <c r="I282" s="128"/>
      <c r="L282" s="123"/>
      <c r="M282" s="129"/>
      <c r="N282" s="130"/>
      <c r="O282" s="130"/>
      <c r="P282" s="130"/>
      <c r="Q282" s="130"/>
      <c r="R282" s="130"/>
      <c r="S282" s="130"/>
      <c r="T282" s="131"/>
      <c r="AT282" s="125" t="s">
        <v>107</v>
      </c>
      <c r="AU282" s="125" t="s">
        <v>9</v>
      </c>
      <c r="AV282" s="122" t="s">
        <v>9</v>
      </c>
      <c r="AW282" s="122" t="s">
        <v>109</v>
      </c>
      <c r="AX282" s="122" t="s">
        <v>92</v>
      </c>
      <c r="AY282" s="125" t="s">
        <v>94</v>
      </c>
    </row>
    <row r="283" spans="1:65" s="29" customFormat="1" ht="16.5" customHeight="1">
      <c r="A283" s="25"/>
      <c r="B283" s="26"/>
      <c r="C283" s="142" t="s">
        <v>552</v>
      </c>
      <c r="D283" s="142" t="s">
        <v>155</v>
      </c>
      <c r="E283" s="143" t="s">
        <v>553</v>
      </c>
      <c r="F283" s="144" t="s">
        <v>554</v>
      </c>
      <c r="G283" s="145" t="s">
        <v>105</v>
      </c>
      <c r="H283" s="146">
        <v>58.603</v>
      </c>
      <c r="I283" s="147"/>
      <c r="J283" s="148">
        <f>ROUND(I283*H283,2)</f>
        <v>0</v>
      </c>
      <c r="K283" s="149"/>
      <c r="L283" s="150"/>
      <c r="M283" s="151" t="s">
        <v>16</v>
      </c>
      <c r="N283" s="152" t="s">
        <v>34</v>
      </c>
      <c r="O283" s="117"/>
      <c r="P283" s="118">
        <f>O283*H283</f>
        <v>0</v>
      </c>
      <c r="Q283" s="118">
        <v>0.0126</v>
      </c>
      <c r="R283" s="118">
        <f>Q283*H283</f>
        <v>0.7383978</v>
      </c>
      <c r="S283" s="118">
        <v>0</v>
      </c>
      <c r="T283" s="119">
        <f>S283*H283</f>
        <v>0</v>
      </c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R283" s="120" t="s">
        <v>250</v>
      </c>
      <c r="AT283" s="120" t="s">
        <v>155</v>
      </c>
      <c r="AU283" s="120" t="s">
        <v>9</v>
      </c>
      <c r="AY283" s="19" t="s">
        <v>94</v>
      </c>
      <c r="BE283" s="121">
        <f>IF(N283="základní",J283,0)</f>
        <v>0</v>
      </c>
      <c r="BF283" s="121">
        <f>IF(N283="snížená",J283,0)</f>
        <v>0</v>
      </c>
      <c r="BG283" s="121">
        <f>IF(N283="zákl. přenesená",J283,0)</f>
        <v>0</v>
      </c>
      <c r="BH283" s="121">
        <f>IF(N283="sníž. přenesená",J283,0)</f>
        <v>0</v>
      </c>
      <c r="BI283" s="121">
        <f>IF(N283="nulová",J283,0)</f>
        <v>0</v>
      </c>
      <c r="BJ283" s="19" t="s">
        <v>92</v>
      </c>
      <c r="BK283" s="121">
        <f>ROUND(I283*H283,2)</f>
        <v>0</v>
      </c>
      <c r="BL283" s="19" t="s">
        <v>172</v>
      </c>
      <c r="BM283" s="120" t="s">
        <v>555</v>
      </c>
    </row>
    <row r="284" spans="2:51" s="122" customFormat="1" ht="15">
      <c r="B284" s="123"/>
      <c r="D284" s="124" t="s">
        <v>107</v>
      </c>
      <c r="F284" s="126" t="s">
        <v>556</v>
      </c>
      <c r="H284" s="127">
        <v>58.603</v>
      </c>
      <c r="I284" s="128"/>
      <c r="L284" s="123"/>
      <c r="M284" s="129"/>
      <c r="N284" s="130"/>
      <c r="O284" s="130"/>
      <c r="P284" s="130"/>
      <c r="Q284" s="130"/>
      <c r="R284" s="130"/>
      <c r="S284" s="130"/>
      <c r="T284" s="131"/>
      <c r="AT284" s="125" t="s">
        <v>107</v>
      </c>
      <c r="AU284" s="125" t="s">
        <v>9</v>
      </c>
      <c r="AV284" s="122" t="s">
        <v>9</v>
      </c>
      <c r="AW284" s="122" t="s">
        <v>12</v>
      </c>
      <c r="AX284" s="122" t="s">
        <v>92</v>
      </c>
      <c r="AY284" s="125" t="s">
        <v>94</v>
      </c>
    </row>
    <row r="285" spans="1:65" s="29" customFormat="1" ht="24.2" customHeight="1">
      <c r="A285" s="25"/>
      <c r="B285" s="26"/>
      <c r="C285" s="107" t="s">
        <v>557</v>
      </c>
      <c r="D285" s="107" t="s">
        <v>97</v>
      </c>
      <c r="E285" s="108" t="s">
        <v>558</v>
      </c>
      <c r="F285" s="109" t="s">
        <v>559</v>
      </c>
      <c r="G285" s="110" t="s">
        <v>112</v>
      </c>
      <c r="H285" s="111">
        <v>34</v>
      </c>
      <c r="I285" s="112"/>
      <c r="J285" s="113">
        <f>ROUND(I285*H285,2)</f>
        <v>0</v>
      </c>
      <c r="K285" s="114"/>
      <c r="L285" s="26"/>
      <c r="M285" s="115" t="s">
        <v>16</v>
      </c>
      <c r="N285" s="116" t="s">
        <v>34</v>
      </c>
      <c r="O285" s="117"/>
      <c r="P285" s="118">
        <f>O285*H285</f>
        <v>0</v>
      </c>
      <c r="Q285" s="118">
        <v>0.00055</v>
      </c>
      <c r="R285" s="118">
        <f>Q285*H285</f>
        <v>0.0187</v>
      </c>
      <c r="S285" s="118">
        <v>0</v>
      </c>
      <c r="T285" s="119">
        <f>S285*H285</f>
        <v>0</v>
      </c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R285" s="120" t="s">
        <v>172</v>
      </c>
      <c r="AT285" s="120" t="s">
        <v>97</v>
      </c>
      <c r="AU285" s="120" t="s">
        <v>9</v>
      </c>
      <c r="AY285" s="19" t="s">
        <v>94</v>
      </c>
      <c r="BE285" s="121">
        <f>IF(N285="základní",J285,0)</f>
        <v>0</v>
      </c>
      <c r="BF285" s="121">
        <f>IF(N285="snížená",J285,0)</f>
        <v>0</v>
      </c>
      <c r="BG285" s="121">
        <f>IF(N285="zákl. přenesená",J285,0)</f>
        <v>0</v>
      </c>
      <c r="BH285" s="121">
        <f>IF(N285="sníž. přenesená",J285,0)</f>
        <v>0</v>
      </c>
      <c r="BI285" s="121">
        <f>IF(N285="nulová",J285,0)</f>
        <v>0</v>
      </c>
      <c r="BJ285" s="19" t="s">
        <v>92</v>
      </c>
      <c r="BK285" s="121">
        <f>ROUND(I285*H285,2)</f>
        <v>0</v>
      </c>
      <c r="BL285" s="19" t="s">
        <v>172</v>
      </c>
      <c r="BM285" s="120" t="s">
        <v>560</v>
      </c>
    </row>
    <row r="286" spans="2:51" s="122" customFormat="1" ht="15">
      <c r="B286" s="123"/>
      <c r="D286" s="124" t="s">
        <v>107</v>
      </c>
      <c r="E286" s="125" t="s">
        <v>16</v>
      </c>
      <c r="F286" s="126" t="s">
        <v>561</v>
      </c>
      <c r="H286" s="127">
        <v>34</v>
      </c>
      <c r="I286" s="128"/>
      <c r="L286" s="123"/>
      <c r="M286" s="129"/>
      <c r="N286" s="130"/>
      <c r="O286" s="130"/>
      <c r="P286" s="130"/>
      <c r="Q286" s="130"/>
      <c r="R286" s="130"/>
      <c r="S286" s="130"/>
      <c r="T286" s="131"/>
      <c r="AT286" s="125" t="s">
        <v>107</v>
      </c>
      <c r="AU286" s="125" t="s">
        <v>9</v>
      </c>
      <c r="AV286" s="122" t="s">
        <v>9</v>
      </c>
      <c r="AW286" s="122" t="s">
        <v>109</v>
      </c>
      <c r="AX286" s="122" t="s">
        <v>92</v>
      </c>
      <c r="AY286" s="125" t="s">
        <v>94</v>
      </c>
    </row>
    <row r="287" spans="1:65" s="29" customFormat="1" ht="24.2" customHeight="1">
      <c r="A287" s="25"/>
      <c r="B287" s="26"/>
      <c r="C287" s="107" t="s">
        <v>562</v>
      </c>
      <c r="D287" s="107" t="s">
        <v>97</v>
      </c>
      <c r="E287" s="108" t="s">
        <v>563</v>
      </c>
      <c r="F287" s="109" t="s">
        <v>564</v>
      </c>
      <c r="G287" s="110" t="s">
        <v>213</v>
      </c>
      <c r="H287" s="111">
        <v>1.958</v>
      </c>
      <c r="I287" s="112"/>
      <c r="J287" s="113">
        <f>ROUND(I287*H287,2)</f>
        <v>0</v>
      </c>
      <c r="K287" s="114"/>
      <c r="L287" s="26"/>
      <c r="M287" s="115" t="s">
        <v>16</v>
      </c>
      <c r="N287" s="116" t="s">
        <v>34</v>
      </c>
      <c r="O287" s="117"/>
      <c r="P287" s="118">
        <f>O287*H287</f>
        <v>0</v>
      </c>
      <c r="Q287" s="118">
        <v>0</v>
      </c>
      <c r="R287" s="118">
        <f>Q287*H287</f>
        <v>0</v>
      </c>
      <c r="S287" s="118">
        <v>0</v>
      </c>
      <c r="T287" s="119">
        <f>S287*H287</f>
        <v>0</v>
      </c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R287" s="120" t="s">
        <v>172</v>
      </c>
      <c r="AT287" s="120" t="s">
        <v>97</v>
      </c>
      <c r="AU287" s="120" t="s">
        <v>9</v>
      </c>
      <c r="AY287" s="19" t="s">
        <v>94</v>
      </c>
      <c r="BE287" s="121">
        <f>IF(N287="základní",J287,0)</f>
        <v>0</v>
      </c>
      <c r="BF287" s="121">
        <f>IF(N287="snížená",J287,0)</f>
        <v>0</v>
      </c>
      <c r="BG287" s="121">
        <f>IF(N287="zákl. přenesená",J287,0)</f>
        <v>0</v>
      </c>
      <c r="BH287" s="121">
        <f>IF(N287="sníž. přenesená",J287,0)</f>
        <v>0</v>
      </c>
      <c r="BI287" s="121">
        <f>IF(N287="nulová",J287,0)</f>
        <v>0</v>
      </c>
      <c r="BJ287" s="19" t="s">
        <v>92</v>
      </c>
      <c r="BK287" s="121">
        <f>ROUND(I287*H287,2)</f>
        <v>0</v>
      </c>
      <c r="BL287" s="19" t="s">
        <v>172</v>
      </c>
      <c r="BM287" s="120" t="s">
        <v>565</v>
      </c>
    </row>
    <row r="288" spans="2:63" s="94" customFormat="1" ht="22.9" customHeight="1">
      <c r="B288" s="95"/>
      <c r="D288" s="96" t="s">
        <v>89</v>
      </c>
      <c r="E288" s="105" t="s">
        <v>566</v>
      </c>
      <c r="F288" s="105" t="s">
        <v>567</v>
      </c>
      <c r="I288" s="132"/>
      <c r="J288" s="106">
        <f>BK288</f>
        <v>0</v>
      </c>
      <c r="L288" s="95"/>
      <c r="M288" s="99"/>
      <c r="N288" s="100"/>
      <c r="O288" s="100"/>
      <c r="P288" s="101">
        <f>SUM(P289:P294)</f>
        <v>0</v>
      </c>
      <c r="Q288" s="100"/>
      <c r="R288" s="101">
        <f>SUM(R289:R294)</f>
        <v>0.0036</v>
      </c>
      <c r="S288" s="100"/>
      <c r="T288" s="102">
        <f>SUM(T289:T294)</f>
        <v>0</v>
      </c>
      <c r="AR288" s="96" t="s">
        <v>9</v>
      </c>
      <c r="AT288" s="103" t="s">
        <v>89</v>
      </c>
      <c r="AU288" s="103" t="s">
        <v>92</v>
      </c>
      <c r="AY288" s="96" t="s">
        <v>94</v>
      </c>
      <c r="BK288" s="104">
        <f>SUM(BK289:BK294)</f>
        <v>0</v>
      </c>
    </row>
    <row r="289" spans="1:65" s="29" customFormat="1" ht="24.2" customHeight="1">
      <c r="A289" s="25"/>
      <c r="B289" s="26"/>
      <c r="C289" s="107" t="s">
        <v>568</v>
      </c>
      <c r="D289" s="107" t="s">
        <v>97</v>
      </c>
      <c r="E289" s="108" t="s">
        <v>569</v>
      </c>
      <c r="F289" s="109" t="s">
        <v>570</v>
      </c>
      <c r="G289" s="110" t="s">
        <v>105</v>
      </c>
      <c r="H289" s="111">
        <v>8</v>
      </c>
      <c r="I289" s="112"/>
      <c r="J289" s="113">
        <f>ROUND(I289*H289,2)</f>
        <v>0</v>
      </c>
      <c r="K289" s="114"/>
      <c r="L289" s="26"/>
      <c r="M289" s="115" t="s">
        <v>16</v>
      </c>
      <c r="N289" s="116" t="s">
        <v>34</v>
      </c>
      <c r="O289" s="117"/>
      <c r="P289" s="118">
        <f>O289*H289</f>
        <v>0</v>
      </c>
      <c r="Q289" s="118">
        <v>7E-05</v>
      </c>
      <c r="R289" s="118">
        <f>Q289*H289</f>
        <v>0.00056</v>
      </c>
      <c r="S289" s="118">
        <v>0</v>
      </c>
      <c r="T289" s="119">
        <f>S289*H289</f>
        <v>0</v>
      </c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R289" s="120" t="s">
        <v>172</v>
      </c>
      <c r="AT289" s="120" t="s">
        <v>97</v>
      </c>
      <c r="AU289" s="120" t="s">
        <v>9</v>
      </c>
      <c r="AY289" s="19" t="s">
        <v>94</v>
      </c>
      <c r="BE289" s="121">
        <f>IF(N289="základní",J289,0)</f>
        <v>0</v>
      </c>
      <c r="BF289" s="121">
        <f>IF(N289="snížená",J289,0)</f>
        <v>0</v>
      </c>
      <c r="BG289" s="121">
        <f>IF(N289="zákl. přenesená",J289,0)</f>
        <v>0</v>
      </c>
      <c r="BH289" s="121">
        <f>IF(N289="sníž. přenesená",J289,0)</f>
        <v>0</v>
      </c>
      <c r="BI289" s="121">
        <f>IF(N289="nulová",J289,0)</f>
        <v>0</v>
      </c>
      <c r="BJ289" s="19" t="s">
        <v>92</v>
      </c>
      <c r="BK289" s="121">
        <f>ROUND(I289*H289,2)</f>
        <v>0</v>
      </c>
      <c r="BL289" s="19" t="s">
        <v>172</v>
      </c>
      <c r="BM289" s="120" t="s">
        <v>571</v>
      </c>
    </row>
    <row r="290" spans="1:65" s="29" customFormat="1" ht="24.2" customHeight="1">
      <c r="A290" s="25"/>
      <c r="B290" s="26"/>
      <c r="C290" s="107" t="s">
        <v>572</v>
      </c>
      <c r="D290" s="107" t="s">
        <v>97</v>
      </c>
      <c r="E290" s="108" t="s">
        <v>573</v>
      </c>
      <c r="F290" s="109" t="s">
        <v>574</v>
      </c>
      <c r="G290" s="110" t="s">
        <v>105</v>
      </c>
      <c r="H290" s="111">
        <v>8</v>
      </c>
      <c r="I290" s="112"/>
      <c r="J290" s="113">
        <f>ROUND(I290*H290,2)</f>
        <v>0</v>
      </c>
      <c r="K290" s="114"/>
      <c r="L290" s="26"/>
      <c r="M290" s="115" t="s">
        <v>16</v>
      </c>
      <c r="N290" s="116" t="s">
        <v>34</v>
      </c>
      <c r="O290" s="117"/>
      <c r="P290" s="118">
        <f>O290*H290</f>
        <v>0</v>
      </c>
      <c r="Q290" s="118">
        <v>0</v>
      </c>
      <c r="R290" s="118">
        <f>Q290*H290</f>
        <v>0</v>
      </c>
      <c r="S290" s="118">
        <v>0</v>
      </c>
      <c r="T290" s="119">
        <f>S290*H290</f>
        <v>0</v>
      </c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R290" s="120" t="s">
        <v>172</v>
      </c>
      <c r="AT290" s="120" t="s">
        <v>97</v>
      </c>
      <c r="AU290" s="120" t="s">
        <v>9</v>
      </c>
      <c r="AY290" s="19" t="s">
        <v>94</v>
      </c>
      <c r="BE290" s="121">
        <f>IF(N290="základní",J290,0)</f>
        <v>0</v>
      </c>
      <c r="BF290" s="121">
        <f>IF(N290="snížená",J290,0)</f>
        <v>0</v>
      </c>
      <c r="BG290" s="121">
        <f>IF(N290="zákl. přenesená",J290,0)</f>
        <v>0</v>
      </c>
      <c r="BH290" s="121">
        <f>IF(N290="sníž. přenesená",J290,0)</f>
        <v>0</v>
      </c>
      <c r="BI290" s="121">
        <f>IF(N290="nulová",J290,0)</f>
        <v>0</v>
      </c>
      <c r="BJ290" s="19" t="s">
        <v>92</v>
      </c>
      <c r="BK290" s="121">
        <f>ROUND(I290*H290,2)</f>
        <v>0</v>
      </c>
      <c r="BL290" s="19" t="s">
        <v>172</v>
      </c>
      <c r="BM290" s="120" t="s">
        <v>575</v>
      </c>
    </row>
    <row r="291" spans="1:65" s="29" customFormat="1" ht="24.2" customHeight="1">
      <c r="A291" s="25"/>
      <c r="B291" s="26"/>
      <c r="C291" s="107" t="s">
        <v>576</v>
      </c>
      <c r="D291" s="107" t="s">
        <v>97</v>
      </c>
      <c r="E291" s="108" t="s">
        <v>577</v>
      </c>
      <c r="F291" s="109" t="s">
        <v>578</v>
      </c>
      <c r="G291" s="110" t="s">
        <v>105</v>
      </c>
      <c r="H291" s="111">
        <v>8</v>
      </c>
      <c r="I291" s="112"/>
      <c r="J291" s="113">
        <f>ROUND(I291*H291,2)</f>
        <v>0</v>
      </c>
      <c r="K291" s="114"/>
      <c r="L291" s="26"/>
      <c r="M291" s="115" t="s">
        <v>16</v>
      </c>
      <c r="N291" s="116" t="s">
        <v>34</v>
      </c>
      <c r="O291" s="117"/>
      <c r="P291" s="118">
        <f>O291*H291</f>
        <v>0</v>
      </c>
      <c r="Q291" s="118">
        <v>0.00014</v>
      </c>
      <c r="R291" s="118">
        <f>Q291*H291</f>
        <v>0.00112</v>
      </c>
      <c r="S291" s="118">
        <v>0</v>
      </c>
      <c r="T291" s="119">
        <f>S291*H291</f>
        <v>0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R291" s="120" t="s">
        <v>172</v>
      </c>
      <c r="AT291" s="120" t="s">
        <v>97</v>
      </c>
      <c r="AU291" s="120" t="s">
        <v>9</v>
      </c>
      <c r="AY291" s="19" t="s">
        <v>94</v>
      </c>
      <c r="BE291" s="121">
        <f>IF(N291="základní",J291,0)</f>
        <v>0</v>
      </c>
      <c r="BF291" s="121">
        <f>IF(N291="snížená",J291,0)</f>
        <v>0</v>
      </c>
      <c r="BG291" s="121">
        <f>IF(N291="zákl. přenesená",J291,0)</f>
        <v>0</v>
      </c>
      <c r="BH291" s="121">
        <f>IF(N291="sníž. přenesená",J291,0)</f>
        <v>0</v>
      </c>
      <c r="BI291" s="121">
        <f>IF(N291="nulová",J291,0)</f>
        <v>0</v>
      </c>
      <c r="BJ291" s="19" t="s">
        <v>92</v>
      </c>
      <c r="BK291" s="121">
        <f>ROUND(I291*H291,2)</f>
        <v>0</v>
      </c>
      <c r="BL291" s="19" t="s">
        <v>172</v>
      </c>
      <c r="BM291" s="120" t="s">
        <v>579</v>
      </c>
    </row>
    <row r="292" spans="2:51" s="122" customFormat="1" ht="15">
      <c r="B292" s="123"/>
      <c r="D292" s="124" t="s">
        <v>107</v>
      </c>
      <c r="E292" s="125" t="s">
        <v>16</v>
      </c>
      <c r="F292" s="126" t="s">
        <v>580</v>
      </c>
      <c r="H292" s="127">
        <v>8</v>
      </c>
      <c r="I292" s="128"/>
      <c r="L292" s="123"/>
      <c r="M292" s="129"/>
      <c r="N292" s="130"/>
      <c r="O292" s="130"/>
      <c r="P292" s="130"/>
      <c r="Q292" s="130"/>
      <c r="R292" s="130"/>
      <c r="S292" s="130"/>
      <c r="T292" s="131"/>
      <c r="AT292" s="125" t="s">
        <v>107</v>
      </c>
      <c r="AU292" s="125" t="s">
        <v>9</v>
      </c>
      <c r="AV292" s="122" t="s">
        <v>9</v>
      </c>
      <c r="AW292" s="122" t="s">
        <v>109</v>
      </c>
      <c r="AX292" s="122" t="s">
        <v>92</v>
      </c>
      <c r="AY292" s="125" t="s">
        <v>94</v>
      </c>
    </row>
    <row r="293" spans="1:65" s="29" customFormat="1" ht="24.2" customHeight="1">
      <c r="A293" s="25"/>
      <c r="B293" s="26"/>
      <c r="C293" s="107" t="s">
        <v>581</v>
      </c>
      <c r="D293" s="107" t="s">
        <v>97</v>
      </c>
      <c r="E293" s="108" t="s">
        <v>582</v>
      </c>
      <c r="F293" s="109" t="s">
        <v>583</v>
      </c>
      <c r="G293" s="110" t="s">
        <v>105</v>
      </c>
      <c r="H293" s="111">
        <v>8</v>
      </c>
      <c r="I293" s="112"/>
      <c r="J293" s="113">
        <f>ROUND(I293*H293,2)</f>
        <v>0</v>
      </c>
      <c r="K293" s="114"/>
      <c r="L293" s="26"/>
      <c r="M293" s="115" t="s">
        <v>16</v>
      </c>
      <c r="N293" s="116" t="s">
        <v>34</v>
      </c>
      <c r="O293" s="117"/>
      <c r="P293" s="118">
        <f>O293*H293</f>
        <v>0</v>
      </c>
      <c r="Q293" s="118">
        <v>0.00012</v>
      </c>
      <c r="R293" s="118">
        <f>Q293*H293</f>
        <v>0.00096</v>
      </c>
      <c r="S293" s="118">
        <v>0</v>
      </c>
      <c r="T293" s="119">
        <f>S293*H293</f>
        <v>0</v>
      </c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R293" s="120" t="s">
        <v>172</v>
      </c>
      <c r="AT293" s="120" t="s">
        <v>97</v>
      </c>
      <c r="AU293" s="120" t="s">
        <v>9</v>
      </c>
      <c r="AY293" s="19" t="s">
        <v>94</v>
      </c>
      <c r="BE293" s="121">
        <f>IF(N293="základní",J293,0)</f>
        <v>0</v>
      </c>
      <c r="BF293" s="121">
        <f>IF(N293="snížená",J293,0)</f>
        <v>0</v>
      </c>
      <c r="BG293" s="121">
        <f>IF(N293="zákl. přenesená",J293,0)</f>
        <v>0</v>
      </c>
      <c r="BH293" s="121">
        <f>IF(N293="sníž. přenesená",J293,0)</f>
        <v>0</v>
      </c>
      <c r="BI293" s="121">
        <f>IF(N293="nulová",J293,0)</f>
        <v>0</v>
      </c>
      <c r="BJ293" s="19" t="s">
        <v>92</v>
      </c>
      <c r="BK293" s="121">
        <f>ROUND(I293*H293,2)</f>
        <v>0</v>
      </c>
      <c r="BL293" s="19" t="s">
        <v>172</v>
      </c>
      <c r="BM293" s="120" t="s">
        <v>584</v>
      </c>
    </row>
    <row r="294" spans="1:65" s="29" customFormat="1" ht="24.2" customHeight="1">
      <c r="A294" s="25"/>
      <c r="B294" s="26"/>
      <c r="C294" s="107" t="s">
        <v>585</v>
      </c>
      <c r="D294" s="107" t="s">
        <v>97</v>
      </c>
      <c r="E294" s="108" t="s">
        <v>586</v>
      </c>
      <c r="F294" s="109" t="s">
        <v>587</v>
      </c>
      <c r="G294" s="110" t="s">
        <v>105</v>
      </c>
      <c r="H294" s="111">
        <v>8</v>
      </c>
      <c r="I294" s="112"/>
      <c r="J294" s="113">
        <f>ROUND(I294*H294,2)</f>
        <v>0</v>
      </c>
      <c r="K294" s="114"/>
      <c r="L294" s="26"/>
      <c r="M294" s="115" t="s">
        <v>16</v>
      </c>
      <c r="N294" s="116" t="s">
        <v>34</v>
      </c>
      <c r="O294" s="117"/>
      <c r="P294" s="118">
        <f>O294*H294</f>
        <v>0</v>
      </c>
      <c r="Q294" s="118">
        <v>0.00012</v>
      </c>
      <c r="R294" s="118">
        <f>Q294*H294</f>
        <v>0.00096</v>
      </c>
      <c r="S294" s="118">
        <v>0</v>
      </c>
      <c r="T294" s="119">
        <f>S294*H294</f>
        <v>0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R294" s="120" t="s">
        <v>172</v>
      </c>
      <c r="AT294" s="120" t="s">
        <v>97</v>
      </c>
      <c r="AU294" s="120" t="s">
        <v>9</v>
      </c>
      <c r="AY294" s="19" t="s">
        <v>94</v>
      </c>
      <c r="BE294" s="121">
        <f>IF(N294="základní",J294,0)</f>
        <v>0</v>
      </c>
      <c r="BF294" s="121">
        <f>IF(N294="snížená",J294,0)</f>
        <v>0</v>
      </c>
      <c r="BG294" s="121">
        <f>IF(N294="zákl. přenesená",J294,0)</f>
        <v>0</v>
      </c>
      <c r="BH294" s="121">
        <f>IF(N294="sníž. přenesená",J294,0)</f>
        <v>0</v>
      </c>
      <c r="BI294" s="121">
        <f>IF(N294="nulová",J294,0)</f>
        <v>0</v>
      </c>
      <c r="BJ294" s="19" t="s">
        <v>92</v>
      </c>
      <c r="BK294" s="121">
        <f>ROUND(I294*H294,2)</f>
        <v>0</v>
      </c>
      <c r="BL294" s="19" t="s">
        <v>172</v>
      </c>
      <c r="BM294" s="120" t="s">
        <v>588</v>
      </c>
    </row>
    <row r="295" spans="2:63" s="94" customFormat="1" ht="22.9" customHeight="1">
      <c r="B295" s="95"/>
      <c r="D295" s="96" t="s">
        <v>89</v>
      </c>
      <c r="E295" s="105" t="s">
        <v>589</v>
      </c>
      <c r="F295" s="105" t="s">
        <v>590</v>
      </c>
      <c r="I295" s="132"/>
      <c r="J295" s="106">
        <f>BK295</f>
        <v>0</v>
      </c>
      <c r="L295" s="95"/>
      <c r="M295" s="99"/>
      <c r="N295" s="100"/>
      <c r="O295" s="100"/>
      <c r="P295" s="101">
        <f>SUM(P296:P305)</f>
        <v>0</v>
      </c>
      <c r="Q295" s="100"/>
      <c r="R295" s="101">
        <f>SUM(R296:R305)</f>
        <v>0.11540096</v>
      </c>
      <c r="S295" s="100"/>
      <c r="T295" s="102">
        <f>SUM(T296:T305)</f>
        <v>0.01781911</v>
      </c>
      <c r="AR295" s="96" t="s">
        <v>9</v>
      </c>
      <c r="AT295" s="103" t="s">
        <v>89</v>
      </c>
      <c r="AU295" s="103" t="s">
        <v>92</v>
      </c>
      <c r="AY295" s="96" t="s">
        <v>94</v>
      </c>
      <c r="BK295" s="104">
        <f>SUM(BK296:BK305)</f>
        <v>0</v>
      </c>
    </row>
    <row r="296" spans="1:65" s="29" customFormat="1" ht="16.5" customHeight="1">
      <c r="A296" s="25"/>
      <c r="B296" s="26"/>
      <c r="C296" s="107" t="s">
        <v>591</v>
      </c>
      <c r="D296" s="107" t="s">
        <v>97</v>
      </c>
      <c r="E296" s="108" t="s">
        <v>592</v>
      </c>
      <c r="F296" s="109" t="s">
        <v>593</v>
      </c>
      <c r="G296" s="110" t="s">
        <v>105</v>
      </c>
      <c r="H296" s="111">
        <v>57.481</v>
      </c>
      <c r="I296" s="112"/>
      <c r="J296" s="113">
        <f>ROUND(I296*H296,2)</f>
        <v>0</v>
      </c>
      <c r="K296" s="114"/>
      <c r="L296" s="26"/>
      <c r="M296" s="115" t="s">
        <v>16</v>
      </c>
      <c r="N296" s="116" t="s">
        <v>34</v>
      </c>
      <c r="O296" s="117"/>
      <c r="P296" s="118">
        <f>O296*H296</f>
        <v>0</v>
      </c>
      <c r="Q296" s="118">
        <v>0.001</v>
      </c>
      <c r="R296" s="118">
        <f>Q296*H296</f>
        <v>0.057481000000000004</v>
      </c>
      <c r="S296" s="118">
        <v>0.00031</v>
      </c>
      <c r="T296" s="119">
        <f>S296*H296</f>
        <v>0.01781911</v>
      </c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R296" s="120" t="s">
        <v>172</v>
      </c>
      <c r="AT296" s="120" t="s">
        <v>97</v>
      </c>
      <c r="AU296" s="120" t="s">
        <v>9</v>
      </c>
      <c r="AY296" s="19" t="s">
        <v>94</v>
      </c>
      <c r="BE296" s="121">
        <f>IF(N296="základní",J296,0)</f>
        <v>0</v>
      </c>
      <c r="BF296" s="121">
        <f>IF(N296="snížená",J296,0)</f>
        <v>0</v>
      </c>
      <c r="BG296" s="121">
        <f>IF(N296="zákl. přenesená",J296,0)</f>
        <v>0</v>
      </c>
      <c r="BH296" s="121">
        <f>IF(N296="sníž. přenesená",J296,0)</f>
        <v>0</v>
      </c>
      <c r="BI296" s="121">
        <f>IF(N296="nulová",J296,0)</f>
        <v>0</v>
      </c>
      <c r="BJ296" s="19" t="s">
        <v>92</v>
      </c>
      <c r="BK296" s="121">
        <f>ROUND(I296*H296,2)</f>
        <v>0</v>
      </c>
      <c r="BL296" s="19" t="s">
        <v>172</v>
      </c>
      <c r="BM296" s="120" t="s">
        <v>594</v>
      </c>
    </row>
    <row r="297" spans="2:51" s="122" customFormat="1" ht="15">
      <c r="B297" s="123"/>
      <c r="D297" s="124" t="s">
        <v>107</v>
      </c>
      <c r="E297" s="125" t="s">
        <v>16</v>
      </c>
      <c r="F297" s="126" t="s">
        <v>595</v>
      </c>
      <c r="H297" s="127">
        <v>5.881</v>
      </c>
      <c r="I297" s="128"/>
      <c r="L297" s="123"/>
      <c r="M297" s="129"/>
      <c r="N297" s="130"/>
      <c r="O297" s="130"/>
      <c r="P297" s="130"/>
      <c r="Q297" s="130"/>
      <c r="R297" s="130"/>
      <c r="S297" s="130"/>
      <c r="T297" s="131"/>
      <c r="AT297" s="125" t="s">
        <v>107</v>
      </c>
      <c r="AU297" s="125" t="s">
        <v>9</v>
      </c>
      <c r="AV297" s="122" t="s">
        <v>9</v>
      </c>
      <c r="AW297" s="122" t="s">
        <v>109</v>
      </c>
      <c r="AX297" s="122" t="s">
        <v>93</v>
      </c>
      <c r="AY297" s="125" t="s">
        <v>94</v>
      </c>
    </row>
    <row r="298" spans="2:51" s="122" customFormat="1" ht="15">
      <c r="B298" s="123"/>
      <c r="D298" s="124" t="s">
        <v>107</v>
      </c>
      <c r="E298" s="125" t="s">
        <v>16</v>
      </c>
      <c r="F298" s="126" t="s">
        <v>144</v>
      </c>
      <c r="H298" s="127">
        <v>51.6</v>
      </c>
      <c r="I298" s="128"/>
      <c r="L298" s="123"/>
      <c r="M298" s="129"/>
      <c r="N298" s="130"/>
      <c r="O298" s="130"/>
      <c r="P298" s="130"/>
      <c r="Q298" s="130"/>
      <c r="R298" s="130"/>
      <c r="S298" s="130"/>
      <c r="T298" s="131"/>
      <c r="AT298" s="125" t="s">
        <v>107</v>
      </c>
      <c r="AU298" s="125" t="s">
        <v>9</v>
      </c>
      <c r="AV298" s="122" t="s">
        <v>9</v>
      </c>
      <c r="AW298" s="122" t="s">
        <v>109</v>
      </c>
      <c r="AX298" s="122" t="s">
        <v>93</v>
      </c>
      <c r="AY298" s="125" t="s">
        <v>94</v>
      </c>
    </row>
    <row r="299" spans="2:51" s="133" customFormat="1" ht="15">
      <c r="B299" s="134"/>
      <c r="D299" s="124" t="s">
        <v>107</v>
      </c>
      <c r="E299" s="135" t="s">
        <v>16</v>
      </c>
      <c r="F299" s="136" t="s">
        <v>145</v>
      </c>
      <c r="H299" s="137">
        <v>57.481</v>
      </c>
      <c r="I299" s="138"/>
      <c r="L299" s="134"/>
      <c r="M299" s="139"/>
      <c r="N299" s="140"/>
      <c r="O299" s="140"/>
      <c r="P299" s="140"/>
      <c r="Q299" s="140"/>
      <c r="R299" s="140"/>
      <c r="S299" s="140"/>
      <c r="T299" s="141"/>
      <c r="AT299" s="135" t="s">
        <v>107</v>
      </c>
      <c r="AU299" s="135" t="s">
        <v>9</v>
      </c>
      <c r="AV299" s="133" t="s">
        <v>101</v>
      </c>
      <c r="AW299" s="133" t="s">
        <v>109</v>
      </c>
      <c r="AX299" s="133" t="s">
        <v>92</v>
      </c>
      <c r="AY299" s="135" t="s">
        <v>94</v>
      </c>
    </row>
    <row r="300" spans="1:65" s="29" customFormat="1" ht="24.2" customHeight="1">
      <c r="A300" s="25"/>
      <c r="B300" s="26"/>
      <c r="C300" s="107" t="s">
        <v>596</v>
      </c>
      <c r="D300" s="107" t="s">
        <v>97</v>
      </c>
      <c r="E300" s="108" t="s">
        <v>597</v>
      </c>
      <c r="F300" s="109" t="s">
        <v>598</v>
      </c>
      <c r="G300" s="110" t="s">
        <v>105</v>
      </c>
      <c r="H300" s="111">
        <v>118.204</v>
      </c>
      <c r="I300" s="112"/>
      <c r="J300" s="113">
        <f>ROUND(I300*H300,2)</f>
        <v>0</v>
      </c>
      <c r="K300" s="114"/>
      <c r="L300" s="26"/>
      <c r="M300" s="115" t="s">
        <v>16</v>
      </c>
      <c r="N300" s="116" t="s">
        <v>34</v>
      </c>
      <c r="O300" s="117"/>
      <c r="P300" s="118">
        <f>O300*H300</f>
        <v>0</v>
      </c>
      <c r="Q300" s="118">
        <v>0.0002</v>
      </c>
      <c r="R300" s="118">
        <f>Q300*H300</f>
        <v>0.0236408</v>
      </c>
      <c r="S300" s="118">
        <v>0</v>
      </c>
      <c r="T300" s="119">
        <f>S300*H300</f>
        <v>0</v>
      </c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R300" s="120" t="s">
        <v>172</v>
      </c>
      <c r="AT300" s="120" t="s">
        <v>97</v>
      </c>
      <c r="AU300" s="120" t="s">
        <v>9</v>
      </c>
      <c r="AY300" s="19" t="s">
        <v>94</v>
      </c>
      <c r="BE300" s="121">
        <f>IF(N300="základní",J300,0)</f>
        <v>0</v>
      </c>
      <c r="BF300" s="121">
        <f>IF(N300="snížená",J300,0)</f>
        <v>0</v>
      </c>
      <c r="BG300" s="121">
        <f>IF(N300="zákl. přenesená",J300,0)</f>
        <v>0</v>
      </c>
      <c r="BH300" s="121">
        <f>IF(N300="sníž. přenesená",J300,0)</f>
        <v>0</v>
      </c>
      <c r="BI300" s="121">
        <f>IF(N300="nulová",J300,0)</f>
        <v>0</v>
      </c>
      <c r="BJ300" s="19" t="s">
        <v>92</v>
      </c>
      <c r="BK300" s="121">
        <f>ROUND(I300*H300,2)</f>
        <v>0</v>
      </c>
      <c r="BL300" s="19" t="s">
        <v>172</v>
      </c>
      <c r="BM300" s="120" t="s">
        <v>599</v>
      </c>
    </row>
    <row r="301" spans="2:51" s="122" customFormat="1" ht="15">
      <c r="B301" s="123"/>
      <c r="D301" s="124" t="s">
        <v>107</v>
      </c>
      <c r="E301" s="125" t="s">
        <v>16</v>
      </c>
      <c r="F301" s="126" t="s">
        <v>125</v>
      </c>
      <c r="H301" s="127">
        <v>29.404</v>
      </c>
      <c r="I301" s="128"/>
      <c r="L301" s="123"/>
      <c r="M301" s="129"/>
      <c r="N301" s="130"/>
      <c r="O301" s="130"/>
      <c r="P301" s="130"/>
      <c r="Q301" s="130"/>
      <c r="R301" s="130"/>
      <c r="S301" s="130"/>
      <c r="T301" s="131"/>
      <c r="AT301" s="125" t="s">
        <v>107</v>
      </c>
      <c r="AU301" s="125" t="s">
        <v>9</v>
      </c>
      <c r="AV301" s="122" t="s">
        <v>9</v>
      </c>
      <c r="AW301" s="122" t="s">
        <v>109</v>
      </c>
      <c r="AX301" s="122" t="s">
        <v>93</v>
      </c>
      <c r="AY301" s="125" t="s">
        <v>94</v>
      </c>
    </row>
    <row r="302" spans="2:51" s="122" customFormat="1" ht="15">
      <c r="B302" s="123"/>
      <c r="D302" s="124" t="s">
        <v>107</v>
      </c>
      <c r="E302" s="125" t="s">
        <v>16</v>
      </c>
      <c r="F302" s="126" t="s">
        <v>144</v>
      </c>
      <c r="H302" s="127">
        <v>51.6</v>
      </c>
      <c r="I302" s="128"/>
      <c r="L302" s="123"/>
      <c r="M302" s="129"/>
      <c r="N302" s="130"/>
      <c r="O302" s="130"/>
      <c r="P302" s="130"/>
      <c r="Q302" s="130"/>
      <c r="R302" s="130"/>
      <c r="S302" s="130"/>
      <c r="T302" s="131"/>
      <c r="AT302" s="125" t="s">
        <v>107</v>
      </c>
      <c r="AU302" s="125" t="s">
        <v>9</v>
      </c>
      <c r="AV302" s="122" t="s">
        <v>9</v>
      </c>
      <c r="AW302" s="122" t="s">
        <v>109</v>
      </c>
      <c r="AX302" s="122" t="s">
        <v>93</v>
      </c>
      <c r="AY302" s="125" t="s">
        <v>94</v>
      </c>
    </row>
    <row r="303" spans="2:51" s="122" customFormat="1" ht="15">
      <c r="B303" s="123"/>
      <c r="D303" s="124" t="s">
        <v>107</v>
      </c>
      <c r="E303" s="125" t="s">
        <v>16</v>
      </c>
      <c r="F303" s="126" t="s">
        <v>134</v>
      </c>
      <c r="H303" s="127">
        <v>37.2</v>
      </c>
      <c r="I303" s="128"/>
      <c r="L303" s="123"/>
      <c r="M303" s="129"/>
      <c r="N303" s="130"/>
      <c r="O303" s="130"/>
      <c r="P303" s="130"/>
      <c r="Q303" s="130"/>
      <c r="R303" s="130"/>
      <c r="S303" s="130"/>
      <c r="T303" s="131"/>
      <c r="AT303" s="125" t="s">
        <v>107</v>
      </c>
      <c r="AU303" s="125" t="s">
        <v>9</v>
      </c>
      <c r="AV303" s="122" t="s">
        <v>9</v>
      </c>
      <c r="AW303" s="122" t="s">
        <v>109</v>
      </c>
      <c r="AX303" s="122" t="s">
        <v>93</v>
      </c>
      <c r="AY303" s="125" t="s">
        <v>94</v>
      </c>
    </row>
    <row r="304" spans="2:51" s="133" customFormat="1" ht="15">
      <c r="B304" s="134"/>
      <c r="D304" s="124" t="s">
        <v>107</v>
      </c>
      <c r="E304" s="135" t="s">
        <v>16</v>
      </c>
      <c r="F304" s="136" t="s">
        <v>145</v>
      </c>
      <c r="H304" s="137">
        <v>118.20400000000001</v>
      </c>
      <c r="I304" s="138"/>
      <c r="L304" s="134"/>
      <c r="M304" s="139"/>
      <c r="N304" s="140"/>
      <c r="O304" s="140"/>
      <c r="P304" s="140"/>
      <c r="Q304" s="140"/>
      <c r="R304" s="140"/>
      <c r="S304" s="140"/>
      <c r="T304" s="141"/>
      <c r="AT304" s="135" t="s">
        <v>107</v>
      </c>
      <c r="AU304" s="135" t="s">
        <v>9</v>
      </c>
      <c r="AV304" s="133" t="s">
        <v>101</v>
      </c>
      <c r="AW304" s="133" t="s">
        <v>109</v>
      </c>
      <c r="AX304" s="133" t="s">
        <v>92</v>
      </c>
      <c r="AY304" s="135" t="s">
        <v>94</v>
      </c>
    </row>
    <row r="305" spans="1:65" s="29" customFormat="1" ht="24.2" customHeight="1">
      <c r="A305" s="25"/>
      <c r="B305" s="26"/>
      <c r="C305" s="107" t="s">
        <v>600</v>
      </c>
      <c r="D305" s="107" t="s">
        <v>97</v>
      </c>
      <c r="E305" s="108" t="s">
        <v>601</v>
      </c>
      <c r="F305" s="109" t="s">
        <v>602</v>
      </c>
      <c r="G305" s="110" t="s">
        <v>105</v>
      </c>
      <c r="H305" s="111">
        <v>118.204</v>
      </c>
      <c r="I305" s="112"/>
      <c r="J305" s="113">
        <f>ROUND(I305*H305,2)</f>
        <v>0</v>
      </c>
      <c r="K305" s="114"/>
      <c r="L305" s="26"/>
      <c r="M305" s="153" t="s">
        <v>16</v>
      </c>
      <c r="N305" s="154" t="s">
        <v>34</v>
      </c>
      <c r="O305" s="155"/>
      <c r="P305" s="156">
        <f>O305*H305</f>
        <v>0</v>
      </c>
      <c r="Q305" s="156">
        <v>0.00029</v>
      </c>
      <c r="R305" s="156">
        <f>Q305*H305</f>
        <v>0.034279159999999996</v>
      </c>
      <c r="S305" s="156">
        <v>0</v>
      </c>
      <c r="T305" s="157">
        <f>S305*H305</f>
        <v>0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R305" s="120" t="s">
        <v>172</v>
      </c>
      <c r="AT305" s="120" t="s">
        <v>97</v>
      </c>
      <c r="AU305" s="120" t="s">
        <v>9</v>
      </c>
      <c r="AY305" s="19" t="s">
        <v>94</v>
      </c>
      <c r="BE305" s="121">
        <f>IF(N305="základní",J305,0)</f>
        <v>0</v>
      </c>
      <c r="BF305" s="121">
        <f>IF(N305="snížená",J305,0)</f>
        <v>0</v>
      </c>
      <c r="BG305" s="121">
        <f>IF(N305="zákl. přenesená",J305,0)</f>
        <v>0</v>
      </c>
      <c r="BH305" s="121">
        <f>IF(N305="sníž. přenesená",J305,0)</f>
        <v>0</v>
      </c>
      <c r="BI305" s="121">
        <f>IF(N305="nulová",J305,0)</f>
        <v>0</v>
      </c>
      <c r="BJ305" s="19" t="s">
        <v>92</v>
      </c>
      <c r="BK305" s="121">
        <f>ROUND(I305*H305,2)</f>
        <v>0</v>
      </c>
      <c r="BL305" s="19" t="s">
        <v>172</v>
      </c>
      <c r="BM305" s="120" t="s">
        <v>603</v>
      </c>
    </row>
    <row r="306" spans="1:31" s="29" customFormat="1" ht="6.95" customHeight="1">
      <c r="A306" s="25"/>
      <c r="B306" s="58"/>
      <c r="C306" s="59"/>
      <c r="D306" s="59"/>
      <c r="E306" s="59"/>
      <c r="F306" s="59"/>
      <c r="G306" s="59"/>
      <c r="H306" s="59"/>
      <c r="I306" s="59"/>
      <c r="J306" s="59"/>
      <c r="K306" s="59"/>
      <c r="L306" s="26"/>
      <c r="M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</row>
  </sheetData>
  <sheetProtection algorithmName="SHA-512" hashValue="LSnRorrV3lVslRn5DEU0v7kBy1YjWfiRFr0VTEp1K/9SsbC6t+NkIIdy6RkukIb+NwzEJ9TgDoReiZAw5cHdRw==" saltValue="BHHjFxlBAedd608zdmDmlg==" spinCount="100000" sheet="1" objects="1" scenarios="1" formatCells="0"/>
  <autoFilter ref="C131:K305"/>
  <mergeCells count="6">
    <mergeCell ref="E124:H12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tabSelected="1" workbookViewId="0" topLeftCell="A1">
      <selection activeCell="F44" sqref="F44"/>
    </sheetView>
  </sheetViews>
  <sheetFormatPr defaultColWidth="9.140625" defaultRowHeight="15"/>
  <cols>
    <col min="1" max="1" width="7.140625" style="18" customWidth="1"/>
    <col min="2" max="2" width="0.9921875" style="18" customWidth="1"/>
    <col min="3" max="3" width="3.57421875" style="18" customWidth="1"/>
    <col min="4" max="4" width="3.7109375" style="18" customWidth="1"/>
    <col min="5" max="5" width="14.7109375" style="18" customWidth="1"/>
    <col min="6" max="6" width="43.57421875" style="18" customWidth="1"/>
    <col min="7" max="7" width="6.421875" style="18" customWidth="1"/>
    <col min="8" max="8" width="12.00390625" style="18" customWidth="1"/>
    <col min="9" max="9" width="13.57421875" style="18" customWidth="1"/>
    <col min="10" max="10" width="19.140625" style="18" customWidth="1"/>
    <col min="11" max="11" width="19.140625" style="18" hidden="1" customWidth="1"/>
    <col min="12" max="12" width="8.00390625" style="18" customWidth="1"/>
    <col min="13" max="13" width="9.28125" style="18" hidden="1" customWidth="1"/>
    <col min="14" max="14" width="9.140625" style="18" customWidth="1"/>
    <col min="15" max="20" width="12.140625" style="18" hidden="1" customWidth="1"/>
    <col min="21" max="21" width="14.00390625" style="18" hidden="1" customWidth="1"/>
    <col min="22" max="22" width="10.57421875" style="18" customWidth="1"/>
    <col min="23" max="23" width="14.00390625" style="18" customWidth="1"/>
    <col min="24" max="24" width="10.57421875" style="18" customWidth="1"/>
    <col min="25" max="25" width="12.8515625" style="18" customWidth="1"/>
    <col min="26" max="26" width="9.421875" style="18" customWidth="1"/>
    <col min="27" max="27" width="12.8515625" style="18" customWidth="1"/>
    <col min="28" max="28" width="14.00390625" style="18" customWidth="1"/>
    <col min="29" max="29" width="9.421875" style="18" customWidth="1"/>
    <col min="30" max="30" width="12.8515625" style="18" customWidth="1"/>
    <col min="31" max="31" width="14.00390625" style="18" customWidth="1"/>
    <col min="32" max="16384" width="9.140625" style="18" customWidth="1"/>
  </cols>
  <sheetData>
    <row r="1" ht="12"/>
    <row r="2" spans="12:46" ht="36.95" customHeight="1">
      <c r="L2" s="160" t="s">
        <v>7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9" t="s">
        <v>604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9</v>
      </c>
    </row>
    <row r="4" spans="2:46" ht="24.95" customHeight="1">
      <c r="B4" s="22"/>
      <c r="D4" s="23" t="s">
        <v>10</v>
      </c>
      <c r="L4" s="22"/>
      <c r="M4" s="24" t="s">
        <v>11</v>
      </c>
      <c r="AT4" s="19" t="s">
        <v>12</v>
      </c>
    </row>
    <row r="5" spans="2:12" ht="6.95" customHeight="1">
      <c r="B5" s="22"/>
      <c r="L5" s="22"/>
    </row>
    <row r="6" spans="1:31" s="29" customFormat="1" ht="12" customHeight="1">
      <c r="A6" s="25"/>
      <c r="B6" s="26"/>
      <c r="C6" s="25"/>
      <c r="D6" s="27" t="s">
        <v>13</v>
      </c>
      <c r="E6" s="25"/>
      <c r="F6" s="25"/>
      <c r="G6" s="25"/>
      <c r="H6" s="25"/>
      <c r="I6" s="25"/>
      <c r="J6" s="25"/>
      <c r="K6" s="25"/>
      <c r="L6" s="2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9" customFormat="1" ht="16.5" customHeight="1">
      <c r="A7" s="25"/>
      <c r="B7" s="26"/>
      <c r="C7" s="25"/>
      <c r="D7" s="25"/>
      <c r="E7" s="158" t="s">
        <v>605</v>
      </c>
      <c r="F7" s="159"/>
      <c r="G7" s="159"/>
      <c r="H7" s="159"/>
      <c r="I7" s="25"/>
      <c r="J7" s="25"/>
      <c r="K7" s="25"/>
      <c r="L7" s="2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9" customFormat="1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9" customFormat="1" ht="12" customHeight="1">
      <c r="A9" s="25"/>
      <c r="B9" s="26"/>
      <c r="C9" s="25"/>
      <c r="D9" s="27" t="s">
        <v>15</v>
      </c>
      <c r="E9" s="25"/>
      <c r="F9" s="30" t="s">
        <v>16</v>
      </c>
      <c r="G9" s="25"/>
      <c r="H9" s="25"/>
      <c r="I9" s="27" t="s">
        <v>17</v>
      </c>
      <c r="J9" s="30" t="s">
        <v>16</v>
      </c>
      <c r="K9" s="25"/>
      <c r="L9" s="28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9" customFormat="1" ht="12" customHeight="1">
      <c r="A10" s="25"/>
      <c r="B10" s="26"/>
      <c r="C10" s="25"/>
      <c r="D10" s="27" t="s">
        <v>18</v>
      </c>
      <c r="E10" s="25"/>
      <c r="F10" s="30" t="s">
        <v>19</v>
      </c>
      <c r="G10" s="25"/>
      <c r="H10" s="25"/>
      <c r="I10" s="27" t="s">
        <v>20</v>
      </c>
      <c r="J10" s="31">
        <v>44687</v>
      </c>
      <c r="K10" s="25"/>
      <c r="L10" s="2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9" customFormat="1" ht="10.9" customHeight="1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9" customFormat="1" ht="12" customHeight="1">
      <c r="A12" s="25"/>
      <c r="B12" s="26"/>
      <c r="C12" s="25"/>
      <c r="D12" s="27" t="s">
        <v>21</v>
      </c>
      <c r="E12" s="25"/>
      <c r="F12" s="25"/>
      <c r="G12" s="25"/>
      <c r="H12" s="25"/>
      <c r="I12" s="27" t="s">
        <v>22</v>
      </c>
      <c r="J12" s="30" t="s">
        <v>16</v>
      </c>
      <c r="K12" s="25"/>
      <c r="L12" s="28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9" customFormat="1" ht="18" customHeight="1">
      <c r="A13" s="25"/>
      <c r="B13" s="26"/>
      <c r="C13" s="25"/>
      <c r="D13" s="25"/>
      <c r="E13" s="30" t="s">
        <v>23</v>
      </c>
      <c r="F13" s="25"/>
      <c r="G13" s="25"/>
      <c r="H13" s="25"/>
      <c r="I13" s="27" t="s">
        <v>24</v>
      </c>
      <c r="J13" s="30" t="s">
        <v>16</v>
      </c>
      <c r="K13" s="25"/>
      <c r="L13" s="2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9" customFormat="1" ht="6.95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8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9" customFormat="1" ht="12" customHeight="1">
      <c r="A15" s="25"/>
      <c r="B15" s="26"/>
      <c r="C15" s="25"/>
      <c r="D15" s="27" t="s">
        <v>25</v>
      </c>
      <c r="E15" s="25"/>
      <c r="F15" s="25"/>
      <c r="G15" s="25"/>
      <c r="H15" s="25"/>
      <c r="I15" s="27" t="s">
        <v>22</v>
      </c>
      <c r="J15" s="32" t="str">
        <f>'[1]Rekapitulace stavby'!AN13</f>
        <v>Vyplň údaj</v>
      </c>
      <c r="K15" s="25"/>
      <c r="L15" s="2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9" customFormat="1" ht="18" customHeight="1">
      <c r="A16" s="25"/>
      <c r="B16" s="26"/>
      <c r="C16" s="25"/>
      <c r="D16" s="25"/>
      <c r="E16" s="162" t="str">
        <f>'[1]Rekapitulace stavby'!E14</f>
        <v>Vyplň údaj</v>
      </c>
      <c r="F16" s="163"/>
      <c r="G16" s="163"/>
      <c r="H16" s="163"/>
      <c r="I16" s="27" t="s">
        <v>24</v>
      </c>
      <c r="J16" s="32" t="str">
        <f>'[1]Rekapitulace stavby'!AN14</f>
        <v>Vyplň údaj</v>
      </c>
      <c r="K16" s="25"/>
      <c r="L16" s="28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9" customFormat="1" ht="6.95" customHeight="1">
      <c r="A17" s="25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8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9" customFormat="1" ht="12" customHeight="1">
      <c r="A18" s="25"/>
      <c r="B18" s="26"/>
      <c r="C18" s="25"/>
      <c r="D18" s="27" t="s">
        <v>26</v>
      </c>
      <c r="E18" s="25"/>
      <c r="F18" s="25"/>
      <c r="G18" s="25"/>
      <c r="H18" s="25"/>
      <c r="I18" s="27" t="s">
        <v>22</v>
      </c>
      <c r="J18" s="30" t="str">
        <f>IF('[1]Rekapitulace stavby'!AN16="","",'[1]Rekapitulace stavby'!AN16)</f>
        <v/>
      </c>
      <c r="K18" s="25"/>
      <c r="L18" s="28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9" customFormat="1" ht="18" customHeight="1">
      <c r="A19" s="25"/>
      <c r="B19" s="26"/>
      <c r="C19" s="25"/>
      <c r="D19" s="25"/>
      <c r="E19" s="30" t="str">
        <f>IF('[1]Rekapitulace stavby'!E17="","",'[1]Rekapitulace stavby'!E17)</f>
        <v xml:space="preserve"> </v>
      </c>
      <c r="F19" s="25"/>
      <c r="G19" s="25"/>
      <c r="H19" s="25"/>
      <c r="I19" s="27" t="s">
        <v>24</v>
      </c>
      <c r="J19" s="30" t="str">
        <f>IF('[1]Rekapitulace stavby'!AN17="","",'[1]Rekapitulace stavby'!AN17)</f>
        <v/>
      </c>
      <c r="K19" s="25"/>
      <c r="L19" s="28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9" customFormat="1" ht="6.95" customHeight="1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8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9" customFormat="1" ht="12" customHeight="1">
      <c r="A21" s="25"/>
      <c r="B21" s="26"/>
      <c r="C21" s="25"/>
      <c r="D21" s="27" t="s">
        <v>27</v>
      </c>
      <c r="E21" s="25"/>
      <c r="F21" s="25"/>
      <c r="G21" s="25"/>
      <c r="H21" s="25"/>
      <c r="I21" s="27" t="s">
        <v>22</v>
      </c>
      <c r="J21" s="30" t="str">
        <f>IF('[1]Rekapitulace stavby'!AN19="","",'[1]Rekapitulace stavby'!AN19)</f>
        <v/>
      </c>
      <c r="K21" s="25"/>
      <c r="L21" s="2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9" customFormat="1" ht="18" customHeight="1">
      <c r="A22" s="25"/>
      <c r="B22" s="26"/>
      <c r="C22" s="25"/>
      <c r="D22" s="25"/>
      <c r="E22" s="30" t="str">
        <f>IF('[1]Rekapitulace stavby'!E20="","",'[1]Rekapitulace stavby'!E20)</f>
        <v xml:space="preserve"> </v>
      </c>
      <c r="F22" s="25"/>
      <c r="G22" s="25"/>
      <c r="H22" s="25"/>
      <c r="I22" s="27" t="s">
        <v>24</v>
      </c>
      <c r="J22" s="30" t="str">
        <f>IF('[1]Rekapitulace stavby'!AN20="","",'[1]Rekapitulace stavby'!AN20)</f>
        <v/>
      </c>
      <c r="K22" s="25"/>
      <c r="L22" s="2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9" customFormat="1" ht="6.95" customHeight="1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9" customFormat="1" ht="12" customHeight="1">
      <c r="A24" s="25"/>
      <c r="B24" s="26"/>
      <c r="C24" s="25"/>
      <c r="D24" s="27" t="s">
        <v>28</v>
      </c>
      <c r="E24" s="25"/>
      <c r="F24" s="25"/>
      <c r="G24" s="25"/>
      <c r="H24" s="25"/>
      <c r="I24" s="25"/>
      <c r="J24" s="25"/>
      <c r="K24" s="25"/>
      <c r="L24" s="2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36" customFormat="1" ht="16.5" customHeight="1">
      <c r="A25" s="33"/>
      <c r="B25" s="34"/>
      <c r="C25" s="33"/>
      <c r="D25" s="33"/>
      <c r="E25" s="164" t="s">
        <v>16</v>
      </c>
      <c r="F25" s="164"/>
      <c r="G25" s="164"/>
      <c r="H25" s="164"/>
      <c r="I25" s="33"/>
      <c r="J25" s="33"/>
      <c r="K25" s="33"/>
      <c r="L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9" customFormat="1" ht="6.95" customHeight="1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9" customFormat="1" ht="6.95" customHeight="1">
      <c r="A27" s="25"/>
      <c r="B27" s="26"/>
      <c r="C27" s="25"/>
      <c r="D27" s="37"/>
      <c r="E27" s="37"/>
      <c r="F27" s="37"/>
      <c r="G27" s="37"/>
      <c r="H27" s="37"/>
      <c r="I27" s="37"/>
      <c r="J27" s="37"/>
      <c r="K27" s="37"/>
      <c r="L27" s="28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9" customFormat="1" ht="25.35" customHeight="1">
      <c r="A28" s="25"/>
      <c r="B28" s="26"/>
      <c r="C28" s="25"/>
      <c r="D28" s="38" t="s">
        <v>29</v>
      </c>
      <c r="E28" s="25"/>
      <c r="F28" s="25"/>
      <c r="G28" s="25"/>
      <c r="H28" s="25"/>
      <c r="I28" s="25"/>
      <c r="J28" s="39">
        <f>ROUND(J132,2)</f>
        <v>0</v>
      </c>
      <c r="K28" s="25"/>
      <c r="L28" s="2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9" customFormat="1" ht="6.95" customHeight="1">
      <c r="A29" s="25"/>
      <c r="B29" s="26"/>
      <c r="C29" s="25"/>
      <c r="D29" s="37"/>
      <c r="E29" s="37"/>
      <c r="F29" s="37"/>
      <c r="G29" s="37"/>
      <c r="H29" s="37"/>
      <c r="I29" s="37"/>
      <c r="J29" s="37"/>
      <c r="K29" s="37"/>
      <c r="L29" s="2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9" customFormat="1" ht="14.45" customHeight="1">
      <c r="A30" s="25"/>
      <c r="B30" s="26"/>
      <c r="C30" s="25"/>
      <c r="D30" s="25"/>
      <c r="E30" s="25"/>
      <c r="F30" s="40" t="s">
        <v>30</v>
      </c>
      <c r="G30" s="25"/>
      <c r="H30" s="25"/>
      <c r="I30" s="40" t="s">
        <v>31</v>
      </c>
      <c r="J30" s="40" t="s">
        <v>32</v>
      </c>
      <c r="K30" s="25"/>
      <c r="L30" s="2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9" customFormat="1" ht="14.45" customHeight="1">
      <c r="A31" s="25"/>
      <c r="B31" s="26"/>
      <c r="C31" s="25"/>
      <c r="D31" s="41" t="s">
        <v>33</v>
      </c>
      <c r="E31" s="27" t="s">
        <v>34</v>
      </c>
      <c r="F31" s="42">
        <f>ROUND((SUM(BE132:BE310)),2)</f>
        <v>0</v>
      </c>
      <c r="G31" s="25"/>
      <c r="H31" s="25"/>
      <c r="I31" s="43">
        <v>0.21</v>
      </c>
      <c r="J31" s="42">
        <f>ROUND(((SUM(BE132:BE310))*I31),2)</f>
        <v>0</v>
      </c>
      <c r="K31" s="25"/>
      <c r="L31" s="2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9" customFormat="1" ht="14.45" customHeight="1">
      <c r="A32" s="25"/>
      <c r="B32" s="26"/>
      <c r="C32" s="25"/>
      <c r="D32" s="25"/>
      <c r="E32" s="27" t="s">
        <v>35</v>
      </c>
      <c r="F32" s="42">
        <f>ROUND((SUM(BF132:BF310)),2)</f>
        <v>0</v>
      </c>
      <c r="G32" s="25"/>
      <c r="H32" s="25"/>
      <c r="I32" s="43">
        <v>0.15</v>
      </c>
      <c r="J32" s="42">
        <f>ROUND(((SUM(BF132:BF310))*I32),2)</f>
        <v>0</v>
      </c>
      <c r="K32" s="25"/>
      <c r="L32" s="2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9" customFormat="1" ht="14.45" customHeight="1" hidden="1">
      <c r="A33" s="25"/>
      <c r="B33" s="26"/>
      <c r="C33" s="25"/>
      <c r="D33" s="25"/>
      <c r="E33" s="27" t="s">
        <v>36</v>
      </c>
      <c r="F33" s="42">
        <f>ROUND((SUM(BG132:BG310)),2)</f>
        <v>0</v>
      </c>
      <c r="G33" s="25"/>
      <c r="H33" s="25"/>
      <c r="I33" s="43">
        <v>0.21</v>
      </c>
      <c r="J33" s="42">
        <f>0</f>
        <v>0</v>
      </c>
      <c r="K33" s="25"/>
      <c r="L33" s="2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9" customFormat="1" ht="14.45" customHeight="1" hidden="1">
      <c r="A34" s="25"/>
      <c r="B34" s="26"/>
      <c r="C34" s="25"/>
      <c r="D34" s="25"/>
      <c r="E34" s="27" t="s">
        <v>37</v>
      </c>
      <c r="F34" s="42">
        <f>ROUND((SUM(BH132:BH310)),2)</f>
        <v>0</v>
      </c>
      <c r="G34" s="25"/>
      <c r="H34" s="25"/>
      <c r="I34" s="43">
        <v>0.15</v>
      </c>
      <c r="J34" s="42">
        <f>0</f>
        <v>0</v>
      </c>
      <c r="K34" s="25"/>
      <c r="L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9" customFormat="1" ht="14.45" customHeight="1" hidden="1">
      <c r="A35" s="25"/>
      <c r="B35" s="26"/>
      <c r="C35" s="25"/>
      <c r="D35" s="25"/>
      <c r="E35" s="27" t="s">
        <v>38</v>
      </c>
      <c r="F35" s="42">
        <f>ROUND((SUM(BI132:BI310)),2)</f>
        <v>0</v>
      </c>
      <c r="G35" s="25"/>
      <c r="H35" s="25"/>
      <c r="I35" s="43">
        <v>0</v>
      </c>
      <c r="J35" s="42">
        <f>0</f>
        <v>0</v>
      </c>
      <c r="K35" s="25"/>
      <c r="L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9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9" customFormat="1" ht="25.35" customHeight="1">
      <c r="A37" s="25"/>
      <c r="B37" s="26"/>
      <c r="C37" s="44"/>
      <c r="D37" s="45" t="s">
        <v>39</v>
      </c>
      <c r="E37" s="46"/>
      <c r="F37" s="46"/>
      <c r="G37" s="47" t="s">
        <v>40</v>
      </c>
      <c r="H37" s="48" t="s">
        <v>41</v>
      </c>
      <c r="I37" s="46"/>
      <c r="J37" s="49">
        <f>SUM(J28:J35)</f>
        <v>0</v>
      </c>
      <c r="K37" s="50"/>
      <c r="L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9" customFormat="1" ht="14.4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12" ht="14.45" customHeight="1">
      <c r="B39" s="22"/>
      <c r="L39" s="22"/>
    </row>
    <row r="40" spans="2:12" ht="14.45" customHeight="1">
      <c r="B40" s="22"/>
      <c r="L40" s="22"/>
    </row>
    <row r="41" spans="2:12" ht="14.45" customHeight="1">
      <c r="B41" s="22"/>
      <c r="L41" s="22"/>
    </row>
    <row r="42" spans="2:12" ht="14.45" customHeight="1">
      <c r="B42" s="22"/>
      <c r="L42" s="22"/>
    </row>
    <row r="43" spans="2:12" ht="14.45" customHeight="1">
      <c r="B43" s="22"/>
      <c r="L43" s="22"/>
    </row>
    <row r="44" spans="2:12" ht="14.45" customHeight="1">
      <c r="B44" s="22"/>
      <c r="L44" s="22"/>
    </row>
    <row r="45" spans="2:12" ht="14.45" customHeight="1">
      <c r="B45" s="22"/>
      <c r="L45" s="22"/>
    </row>
    <row r="46" spans="2:12" ht="14.45" customHeight="1">
      <c r="B46" s="22"/>
      <c r="L46" s="22"/>
    </row>
    <row r="47" spans="2:12" ht="14.45" customHeight="1">
      <c r="B47" s="22"/>
      <c r="L47" s="22"/>
    </row>
    <row r="48" spans="2:12" ht="14.45" customHeight="1">
      <c r="B48" s="22"/>
      <c r="L48" s="22"/>
    </row>
    <row r="49" spans="2:12" ht="14.45" customHeight="1">
      <c r="B49" s="22"/>
      <c r="L49" s="22"/>
    </row>
    <row r="50" spans="2:12" s="29" customFormat="1" ht="14.45" customHeight="1">
      <c r="B50" s="28"/>
      <c r="D50" s="51" t="s">
        <v>42</v>
      </c>
      <c r="E50" s="52"/>
      <c r="F50" s="52"/>
      <c r="G50" s="51" t="s">
        <v>43</v>
      </c>
      <c r="H50" s="52"/>
      <c r="I50" s="52"/>
      <c r="J50" s="52"/>
      <c r="K50" s="52"/>
      <c r="L50" s="28"/>
    </row>
    <row r="51" spans="2:12" ht="15">
      <c r="B51" s="22"/>
      <c r="L51" s="22"/>
    </row>
    <row r="52" spans="2:12" ht="15">
      <c r="B52" s="22"/>
      <c r="L52" s="22"/>
    </row>
    <row r="53" spans="2:12" ht="15">
      <c r="B53" s="22"/>
      <c r="L53" s="22"/>
    </row>
    <row r="54" spans="2:12" ht="15">
      <c r="B54" s="22"/>
      <c r="L54" s="22"/>
    </row>
    <row r="55" spans="2:12" ht="15">
      <c r="B55" s="22"/>
      <c r="L55" s="22"/>
    </row>
    <row r="56" spans="2:12" ht="15">
      <c r="B56" s="22"/>
      <c r="L56" s="22"/>
    </row>
    <row r="57" spans="2:12" ht="15">
      <c r="B57" s="22"/>
      <c r="L57" s="22"/>
    </row>
    <row r="58" spans="2:12" ht="15">
      <c r="B58" s="22"/>
      <c r="L58" s="22"/>
    </row>
    <row r="59" spans="2:12" ht="15">
      <c r="B59" s="22"/>
      <c r="L59" s="22"/>
    </row>
    <row r="60" spans="2:12" ht="15">
      <c r="B60" s="22"/>
      <c r="L60" s="22"/>
    </row>
    <row r="61" spans="1:31" s="29" customFormat="1" ht="12.75">
      <c r="A61" s="25"/>
      <c r="B61" s="26"/>
      <c r="C61" s="25"/>
      <c r="D61" s="53" t="s">
        <v>44</v>
      </c>
      <c r="E61" s="54"/>
      <c r="F61" s="55" t="s">
        <v>45</v>
      </c>
      <c r="G61" s="53" t="s">
        <v>44</v>
      </c>
      <c r="H61" s="54"/>
      <c r="I61" s="54"/>
      <c r="J61" s="56" t="s">
        <v>45</v>
      </c>
      <c r="K61" s="54"/>
      <c r="L61" s="2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5">
      <c r="B62" s="22"/>
      <c r="L62" s="22"/>
    </row>
    <row r="63" spans="2:12" ht="15">
      <c r="B63" s="22"/>
      <c r="L63" s="22"/>
    </row>
    <row r="64" spans="2:12" ht="15">
      <c r="B64" s="22"/>
      <c r="L64" s="22"/>
    </row>
    <row r="65" spans="1:31" s="29" customFormat="1" ht="12.75">
      <c r="A65" s="25"/>
      <c r="B65" s="26"/>
      <c r="C65" s="25"/>
      <c r="D65" s="51" t="s">
        <v>46</v>
      </c>
      <c r="E65" s="57"/>
      <c r="F65" s="57"/>
      <c r="G65" s="51" t="s">
        <v>47</v>
      </c>
      <c r="H65" s="57"/>
      <c r="I65" s="57"/>
      <c r="J65" s="57"/>
      <c r="K65" s="57"/>
      <c r="L65" s="2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5">
      <c r="B66" s="22"/>
      <c r="L66" s="22"/>
    </row>
    <row r="67" spans="2:12" ht="15">
      <c r="B67" s="22"/>
      <c r="L67" s="22"/>
    </row>
    <row r="68" spans="2:12" ht="15">
      <c r="B68" s="22"/>
      <c r="L68" s="22"/>
    </row>
    <row r="69" spans="2:12" ht="15">
      <c r="B69" s="22"/>
      <c r="L69" s="22"/>
    </row>
    <row r="70" spans="2:12" ht="15">
      <c r="B70" s="22"/>
      <c r="L70" s="22"/>
    </row>
    <row r="71" spans="2:12" ht="15">
      <c r="B71" s="22"/>
      <c r="L71" s="22"/>
    </row>
    <row r="72" spans="2:12" ht="15">
      <c r="B72" s="22"/>
      <c r="L72" s="22"/>
    </row>
    <row r="73" spans="2:12" ht="15">
      <c r="B73" s="22"/>
      <c r="L73" s="22"/>
    </row>
    <row r="74" spans="2:12" ht="15">
      <c r="B74" s="22"/>
      <c r="L74" s="22"/>
    </row>
    <row r="75" spans="2:12" ht="15">
      <c r="B75" s="22"/>
      <c r="L75" s="22"/>
    </row>
    <row r="76" spans="1:31" s="29" customFormat="1" ht="12.75">
      <c r="A76" s="25"/>
      <c r="B76" s="26"/>
      <c r="C76" s="25"/>
      <c r="D76" s="53" t="s">
        <v>44</v>
      </c>
      <c r="E76" s="54"/>
      <c r="F76" s="55" t="s">
        <v>45</v>
      </c>
      <c r="G76" s="53" t="s">
        <v>44</v>
      </c>
      <c r="H76" s="54"/>
      <c r="I76" s="54"/>
      <c r="J76" s="56" t="s">
        <v>45</v>
      </c>
      <c r="K76" s="54"/>
      <c r="L76" s="2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9" customFormat="1" ht="14.45" customHeight="1">
      <c r="A77" s="25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2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9" customFormat="1" ht="6.95" customHeight="1">
      <c r="A81" s="25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28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9" customFormat="1" ht="24.95" customHeight="1">
      <c r="A82" s="25"/>
      <c r="B82" s="26"/>
      <c r="C82" s="23" t="s">
        <v>48</v>
      </c>
      <c r="D82" s="25"/>
      <c r="E82" s="25"/>
      <c r="F82" s="25"/>
      <c r="G82" s="25"/>
      <c r="H82" s="25"/>
      <c r="I82" s="25"/>
      <c r="J82" s="25"/>
      <c r="K82" s="25"/>
      <c r="L82" s="28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9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8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9" customFormat="1" ht="12" customHeight="1">
      <c r="A84" s="25"/>
      <c r="B84" s="26"/>
      <c r="C84" s="27" t="s">
        <v>13</v>
      </c>
      <c r="D84" s="25"/>
      <c r="E84" s="25"/>
      <c r="F84" s="25"/>
      <c r="G84" s="25"/>
      <c r="H84" s="25"/>
      <c r="I84" s="25"/>
      <c r="J84" s="25"/>
      <c r="K84" s="25"/>
      <c r="L84" s="28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9" customFormat="1" ht="16.5" customHeight="1">
      <c r="A85" s="25"/>
      <c r="B85" s="26"/>
      <c r="C85" s="25"/>
      <c r="D85" s="25"/>
      <c r="E85" s="158" t="str">
        <f>E7</f>
        <v>WC Muži</v>
      </c>
      <c r="F85" s="159"/>
      <c r="G85" s="159"/>
      <c r="H85" s="159"/>
      <c r="I85" s="25"/>
      <c r="J85" s="25"/>
      <c r="K85" s="25"/>
      <c r="L85" s="28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9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8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9" customFormat="1" ht="12" customHeight="1">
      <c r="A87" s="25"/>
      <c r="B87" s="26"/>
      <c r="C87" s="27" t="s">
        <v>18</v>
      </c>
      <c r="D87" s="25"/>
      <c r="E87" s="25"/>
      <c r="F87" s="30" t="str">
        <f>F10</f>
        <v>Karviná</v>
      </c>
      <c r="G87" s="25"/>
      <c r="H87" s="25"/>
      <c r="I87" s="27" t="s">
        <v>20</v>
      </c>
      <c r="J87" s="31">
        <f>IF(J10="","",J10)</f>
        <v>44687</v>
      </c>
      <c r="K87" s="25"/>
      <c r="L87" s="28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9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8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9" customFormat="1" ht="15.2" customHeight="1">
      <c r="A89" s="25"/>
      <c r="B89" s="26"/>
      <c r="C89" s="27" t="s">
        <v>21</v>
      </c>
      <c r="D89" s="25"/>
      <c r="E89" s="25"/>
      <c r="F89" s="30" t="str">
        <f>E13</f>
        <v>Statutární město Karviná</v>
      </c>
      <c r="G89" s="25"/>
      <c r="H89" s="25"/>
      <c r="I89" s="27" t="s">
        <v>26</v>
      </c>
      <c r="J89" s="62" t="str">
        <f>E19</f>
        <v xml:space="preserve"> </v>
      </c>
      <c r="K89" s="25"/>
      <c r="L89" s="2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9" customFormat="1" ht="15.2" customHeight="1">
      <c r="A90" s="25"/>
      <c r="B90" s="26"/>
      <c r="C90" s="27" t="s">
        <v>25</v>
      </c>
      <c r="D90" s="25"/>
      <c r="E90" s="25"/>
      <c r="F90" s="30" t="str">
        <f>IF(E16="","",E16)</f>
        <v>Vyplň údaj</v>
      </c>
      <c r="G90" s="25"/>
      <c r="H90" s="25"/>
      <c r="I90" s="27" t="s">
        <v>27</v>
      </c>
      <c r="J90" s="62" t="str">
        <f>E22</f>
        <v xml:space="preserve"> </v>
      </c>
      <c r="K90" s="25"/>
      <c r="L90" s="2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9" customFormat="1" ht="10.3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8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9" customFormat="1" ht="29.25" customHeight="1">
      <c r="A92" s="25"/>
      <c r="B92" s="26"/>
      <c r="C92" s="63" t="s">
        <v>49</v>
      </c>
      <c r="D92" s="44"/>
      <c r="E92" s="44"/>
      <c r="F92" s="44"/>
      <c r="G92" s="44"/>
      <c r="H92" s="44"/>
      <c r="I92" s="44"/>
      <c r="J92" s="64" t="s">
        <v>50</v>
      </c>
      <c r="K92" s="44"/>
      <c r="L92" s="28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9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8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9" customFormat="1" ht="22.9" customHeight="1">
      <c r="A94" s="25"/>
      <c r="B94" s="26"/>
      <c r="C94" s="65" t="s">
        <v>51</v>
      </c>
      <c r="D94" s="25"/>
      <c r="E94" s="25"/>
      <c r="F94" s="25"/>
      <c r="G94" s="25"/>
      <c r="H94" s="25"/>
      <c r="I94" s="25"/>
      <c r="J94" s="39">
        <f>J132</f>
        <v>0</v>
      </c>
      <c r="K94" s="25"/>
      <c r="L94" s="28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U94" s="19" t="s">
        <v>52</v>
      </c>
    </row>
    <row r="95" spans="2:12" s="66" customFormat="1" ht="24.95" customHeight="1">
      <c r="B95" s="67"/>
      <c r="D95" s="68" t="s">
        <v>53</v>
      </c>
      <c r="E95" s="69"/>
      <c r="F95" s="69"/>
      <c r="G95" s="69"/>
      <c r="H95" s="69"/>
      <c r="I95" s="69"/>
      <c r="J95" s="70">
        <f>J133</f>
        <v>0</v>
      </c>
      <c r="L95" s="67"/>
    </row>
    <row r="96" spans="2:12" s="71" customFormat="1" ht="19.9" customHeight="1">
      <c r="B96" s="72"/>
      <c r="D96" s="73" t="s">
        <v>54</v>
      </c>
      <c r="E96" s="74"/>
      <c r="F96" s="74"/>
      <c r="G96" s="74"/>
      <c r="H96" s="74"/>
      <c r="I96" s="74"/>
      <c r="J96" s="75">
        <f>J134</f>
        <v>0</v>
      </c>
      <c r="L96" s="72"/>
    </row>
    <row r="97" spans="2:12" s="71" customFormat="1" ht="19.9" customHeight="1">
      <c r="B97" s="72"/>
      <c r="D97" s="73" t="s">
        <v>55</v>
      </c>
      <c r="E97" s="74"/>
      <c r="F97" s="74"/>
      <c r="G97" s="74"/>
      <c r="H97" s="74"/>
      <c r="I97" s="74"/>
      <c r="J97" s="75">
        <f>J142</f>
        <v>0</v>
      </c>
      <c r="L97" s="72"/>
    </row>
    <row r="98" spans="2:12" s="71" customFormat="1" ht="19.9" customHeight="1">
      <c r="B98" s="72"/>
      <c r="D98" s="73" t="s">
        <v>56</v>
      </c>
      <c r="E98" s="74"/>
      <c r="F98" s="74"/>
      <c r="G98" s="74"/>
      <c r="H98" s="74"/>
      <c r="I98" s="74"/>
      <c r="J98" s="75">
        <f>J160</f>
        <v>0</v>
      </c>
      <c r="L98" s="72"/>
    </row>
    <row r="99" spans="2:12" s="71" customFormat="1" ht="19.9" customHeight="1">
      <c r="B99" s="72"/>
      <c r="D99" s="73" t="s">
        <v>57</v>
      </c>
      <c r="E99" s="74"/>
      <c r="F99" s="74"/>
      <c r="G99" s="74"/>
      <c r="H99" s="74"/>
      <c r="I99" s="74"/>
      <c r="J99" s="75">
        <f>J181</f>
        <v>0</v>
      </c>
      <c r="L99" s="72"/>
    </row>
    <row r="100" spans="2:12" s="71" customFormat="1" ht="19.9" customHeight="1">
      <c r="B100" s="72"/>
      <c r="D100" s="73" t="s">
        <v>58</v>
      </c>
      <c r="E100" s="74"/>
      <c r="F100" s="74"/>
      <c r="G100" s="74"/>
      <c r="H100" s="74"/>
      <c r="I100" s="74"/>
      <c r="J100" s="75">
        <f>J187</f>
        <v>0</v>
      </c>
      <c r="L100" s="72"/>
    </row>
    <row r="101" spans="2:12" s="66" customFormat="1" ht="24.95" customHeight="1">
      <c r="B101" s="67"/>
      <c r="D101" s="68" t="s">
        <v>59</v>
      </c>
      <c r="E101" s="69"/>
      <c r="F101" s="69"/>
      <c r="G101" s="69"/>
      <c r="H101" s="69"/>
      <c r="I101" s="69"/>
      <c r="J101" s="70">
        <f>J189</f>
        <v>0</v>
      </c>
      <c r="L101" s="67"/>
    </row>
    <row r="102" spans="2:12" s="71" customFormat="1" ht="19.9" customHeight="1">
      <c r="B102" s="72"/>
      <c r="D102" s="73" t="s">
        <v>60</v>
      </c>
      <c r="E102" s="74"/>
      <c r="F102" s="74"/>
      <c r="G102" s="74"/>
      <c r="H102" s="74"/>
      <c r="I102" s="74"/>
      <c r="J102" s="75">
        <f>J190</f>
        <v>0</v>
      </c>
      <c r="L102" s="72"/>
    </row>
    <row r="103" spans="2:12" s="71" customFormat="1" ht="19.9" customHeight="1">
      <c r="B103" s="72"/>
      <c r="D103" s="73" t="s">
        <v>61</v>
      </c>
      <c r="E103" s="74"/>
      <c r="F103" s="74"/>
      <c r="G103" s="74"/>
      <c r="H103" s="74"/>
      <c r="I103" s="74"/>
      <c r="J103" s="75">
        <f>J201</f>
        <v>0</v>
      </c>
      <c r="L103" s="72"/>
    </row>
    <row r="104" spans="2:12" s="71" customFormat="1" ht="19.9" customHeight="1">
      <c r="B104" s="72"/>
      <c r="D104" s="73" t="s">
        <v>62</v>
      </c>
      <c r="E104" s="74"/>
      <c r="F104" s="74"/>
      <c r="G104" s="74"/>
      <c r="H104" s="74"/>
      <c r="I104" s="74"/>
      <c r="J104" s="75">
        <f>J216</f>
        <v>0</v>
      </c>
      <c r="L104" s="72"/>
    </row>
    <row r="105" spans="2:12" s="71" customFormat="1" ht="19.9" customHeight="1">
      <c r="B105" s="72"/>
      <c r="D105" s="73" t="s">
        <v>63</v>
      </c>
      <c r="E105" s="74"/>
      <c r="F105" s="74"/>
      <c r="G105" s="74"/>
      <c r="H105" s="74"/>
      <c r="I105" s="74"/>
      <c r="J105" s="75">
        <f>J234</f>
        <v>0</v>
      </c>
      <c r="L105" s="72"/>
    </row>
    <row r="106" spans="2:12" s="71" customFormat="1" ht="19.9" customHeight="1">
      <c r="B106" s="72"/>
      <c r="D106" s="73" t="s">
        <v>64</v>
      </c>
      <c r="E106" s="74"/>
      <c r="F106" s="74"/>
      <c r="G106" s="74"/>
      <c r="H106" s="74"/>
      <c r="I106" s="74"/>
      <c r="J106" s="75">
        <f>J236</f>
        <v>0</v>
      </c>
      <c r="L106" s="72"/>
    </row>
    <row r="107" spans="2:12" s="71" customFormat="1" ht="19.9" customHeight="1">
      <c r="B107" s="72"/>
      <c r="D107" s="73" t="s">
        <v>65</v>
      </c>
      <c r="E107" s="74"/>
      <c r="F107" s="74"/>
      <c r="G107" s="74"/>
      <c r="H107" s="74"/>
      <c r="I107" s="74"/>
      <c r="J107" s="75">
        <f>J238</f>
        <v>0</v>
      </c>
      <c r="L107" s="72"/>
    </row>
    <row r="108" spans="2:12" s="71" customFormat="1" ht="19.9" customHeight="1">
      <c r="B108" s="72"/>
      <c r="D108" s="73" t="s">
        <v>66</v>
      </c>
      <c r="E108" s="74"/>
      <c r="F108" s="74"/>
      <c r="G108" s="74"/>
      <c r="H108" s="74"/>
      <c r="I108" s="74"/>
      <c r="J108" s="75">
        <f>J244</f>
        <v>0</v>
      </c>
      <c r="L108" s="72"/>
    </row>
    <row r="109" spans="2:12" s="71" customFormat="1" ht="19.9" customHeight="1">
      <c r="B109" s="72"/>
      <c r="D109" s="73" t="s">
        <v>67</v>
      </c>
      <c r="E109" s="74"/>
      <c r="F109" s="74"/>
      <c r="G109" s="74"/>
      <c r="H109" s="74"/>
      <c r="I109" s="74"/>
      <c r="J109" s="75">
        <f>J246</f>
        <v>0</v>
      </c>
      <c r="L109" s="72"/>
    </row>
    <row r="110" spans="2:12" s="71" customFormat="1" ht="19.9" customHeight="1">
      <c r="B110" s="72"/>
      <c r="D110" s="73" t="s">
        <v>68</v>
      </c>
      <c r="E110" s="74"/>
      <c r="F110" s="74"/>
      <c r="G110" s="74"/>
      <c r="H110" s="74"/>
      <c r="I110" s="74"/>
      <c r="J110" s="75">
        <f>J254</f>
        <v>0</v>
      </c>
      <c r="L110" s="72"/>
    </row>
    <row r="111" spans="2:12" s="71" customFormat="1" ht="19.9" customHeight="1">
      <c r="B111" s="72"/>
      <c r="D111" s="73" t="s">
        <v>69</v>
      </c>
      <c r="E111" s="74"/>
      <c r="F111" s="74"/>
      <c r="G111" s="74"/>
      <c r="H111" s="74"/>
      <c r="I111" s="74"/>
      <c r="J111" s="75">
        <f>J257</f>
        <v>0</v>
      </c>
      <c r="L111" s="72"/>
    </row>
    <row r="112" spans="2:12" s="71" customFormat="1" ht="19.9" customHeight="1">
      <c r="B112" s="72"/>
      <c r="D112" s="73" t="s">
        <v>70</v>
      </c>
      <c r="E112" s="74"/>
      <c r="F112" s="74"/>
      <c r="G112" s="74"/>
      <c r="H112" s="74"/>
      <c r="I112" s="74"/>
      <c r="J112" s="75">
        <f>J276</f>
        <v>0</v>
      </c>
      <c r="L112" s="72"/>
    </row>
    <row r="113" spans="2:12" s="71" customFormat="1" ht="19.9" customHeight="1">
      <c r="B113" s="72"/>
      <c r="D113" s="73" t="s">
        <v>71</v>
      </c>
      <c r="E113" s="74"/>
      <c r="F113" s="74"/>
      <c r="G113" s="74"/>
      <c r="H113" s="74"/>
      <c r="I113" s="74"/>
      <c r="J113" s="75">
        <f>J292</f>
        <v>0</v>
      </c>
      <c r="L113" s="72"/>
    </row>
    <row r="114" spans="2:12" s="71" customFormat="1" ht="19.9" customHeight="1">
      <c r="B114" s="72"/>
      <c r="D114" s="73" t="s">
        <v>72</v>
      </c>
      <c r="E114" s="74"/>
      <c r="F114" s="74"/>
      <c r="G114" s="74"/>
      <c r="H114" s="74"/>
      <c r="I114" s="74"/>
      <c r="J114" s="75">
        <f>J300</f>
        <v>0</v>
      </c>
      <c r="L114" s="72"/>
    </row>
    <row r="115" spans="1:31" s="29" customFormat="1" ht="21.7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8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9" customFormat="1" ht="6.95" customHeight="1">
      <c r="A116" s="25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28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20" spans="1:31" s="29" customFormat="1" ht="6.95" customHeight="1">
      <c r="A120" s="25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28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9" customFormat="1" ht="24.95" customHeight="1">
      <c r="A121" s="25"/>
      <c r="B121" s="26"/>
      <c r="C121" s="23" t="s">
        <v>73</v>
      </c>
      <c r="D121" s="25"/>
      <c r="E121" s="25"/>
      <c r="F121" s="25"/>
      <c r="G121" s="25"/>
      <c r="H121" s="25"/>
      <c r="I121" s="25"/>
      <c r="J121" s="25"/>
      <c r="K121" s="25"/>
      <c r="L121" s="28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9" customFormat="1" ht="6.9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8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9" customFormat="1" ht="12" customHeight="1">
      <c r="A123" s="25"/>
      <c r="B123" s="26"/>
      <c r="C123" s="27" t="s">
        <v>13</v>
      </c>
      <c r="D123" s="25"/>
      <c r="E123" s="25"/>
      <c r="F123" s="25"/>
      <c r="G123" s="25"/>
      <c r="H123" s="25"/>
      <c r="I123" s="25"/>
      <c r="J123" s="25"/>
      <c r="K123" s="25"/>
      <c r="L123" s="28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9" customFormat="1" ht="16.5" customHeight="1">
      <c r="A124" s="25"/>
      <c r="B124" s="26"/>
      <c r="C124" s="25"/>
      <c r="D124" s="25"/>
      <c r="E124" s="158" t="str">
        <f>E7</f>
        <v>WC Muži</v>
      </c>
      <c r="F124" s="159"/>
      <c r="G124" s="159"/>
      <c r="H124" s="159"/>
      <c r="I124" s="25"/>
      <c r="J124" s="25"/>
      <c r="K124" s="25"/>
      <c r="L124" s="28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9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8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9" customFormat="1" ht="12" customHeight="1">
      <c r="A126" s="25"/>
      <c r="B126" s="26"/>
      <c r="C126" s="27" t="s">
        <v>18</v>
      </c>
      <c r="D126" s="25"/>
      <c r="E126" s="25"/>
      <c r="F126" s="30" t="str">
        <f>F10</f>
        <v>Karviná</v>
      </c>
      <c r="G126" s="25"/>
      <c r="H126" s="25"/>
      <c r="I126" s="27" t="s">
        <v>20</v>
      </c>
      <c r="J126" s="31">
        <f>IF(J10="","",J10)</f>
        <v>44687</v>
      </c>
      <c r="K126" s="25"/>
      <c r="L126" s="28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9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8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9" customFormat="1" ht="15.2" customHeight="1">
      <c r="A128" s="25"/>
      <c r="B128" s="26"/>
      <c r="C128" s="27" t="s">
        <v>21</v>
      </c>
      <c r="D128" s="25"/>
      <c r="E128" s="25"/>
      <c r="F128" s="30" t="str">
        <f>E13</f>
        <v>Statutární město Karviná</v>
      </c>
      <c r="G128" s="25"/>
      <c r="H128" s="25"/>
      <c r="I128" s="27" t="s">
        <v>26</v>
      </c>
      <c r="J128" s="62" t="str">
        <f>E19</f>
        <v xml:space="preserve"> </v>
      </c>
      <c r="K128" s="25"/>
      <c r="L128" s="28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9" customFormat="1" ht="15.2" customHeight="1">
      <c r="A129" s="25"/>
      <c r="B129" s="26"/>
      <c r="C129" s="27" t="s">
        <v>25</v>
      </c>
      <c r="D129" s="25"/>
      <c r="E129" s="25"/>
      <c r="F129" s="30" t="str">
        <f>IF(E16="","",E16)</f>
        <v>Vyplň údaj</v>
      </c>
      <c r="G129" s="25"/>
      <c r="H129" s="25"/>
      <c r="I129" s="27" t="s">
        <v>27</v>
      </c>
      <c r="J129" s="62" t="str">
        <f>E22</f>
        <v xml:space="preserve"> </v>
      </c>
      <c r="K129" s="25"/>
      <c r="L129" s="28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9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8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6" customFormat="1" ht="29.25" customHeight="1">
      <c r="A131" s="76"/>
      <c r="B131" s="77"/>
      <c r="C131" s="78" t="s">
        <v>74</v>
      </c>
      <c r="D131" s="79" t="s">
        <v>75</v>
      </c>
      <c r="E131" s="79" t="s">
        <v>76</v>
      </c>
      <c r="F131" s="79" t="s">
        <v>77</v>
      </c>
      <c r="G131" s="79" t="s">
        <v>78</v>
      </c>
      <c r="H131" s="79" t="s">
        <v>79</v>
      </c>
      <c r="I131" s="79" t="s">
        <v>80</v>
      </c>
      <c r="J131" s="80" t="s">
        <v>50</v>
      </c>
      <c r="K131" s="81" t="s">
        <v>81</v>
      </c>
      <c r="L131" s="82"/>
      <c r="M131" s="83" t="s">
        <v>16</v>
      </c>
      <c r="N131" s="84" t="s">
        <v>33</v>
      </c>
      <c r="O131" s="84" t="s">
        <v>82</v>
      </c>
      <c r="P131" s="84" t="s">
        <v>83</v>
      </c>
      <c r="Q131" s="84" t="s">
        <v>84</v>
      </c>
      <c r="R131" s="84" t="s">
        <v>85</v>
      </c>
      <c r="S131" s="84" t="s">
        <v>86</v>
      </c>
      <c r="T131" s="85" t="s">
        <v>87</v>
      </c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1:63" s="29" customFormat="1" ht="22.9" customHeight="1">
      <c r="A132" s="25"/>
      <c r="B132" s="26"/>
      <c r="C132" s="87" t="s">
        <v>88</v>
      </c>
      <c r="D132" s="25"/>
      <c r="E132" s="25"/>
      <c r="F132" s="25"/>
      <c r="G132" s="25"/>
      <c r="H132" s="25"/>
      <c r="I132" s="25"/>
      <c r="J132" s="88">
        <f>BK132</f>
        <v>0</v>
      </c>
      <c r="K132" s="25"/>
      <c r="L132" s="26"/>
      <c r="M132" s="89"/>
      <c r="N132" s="90"/>
      <c r="O132" s="37"/>
      <c r="P132" s="91">
        <f>P133+P189</f>
        <v>0</v>
      </c>
      <c r="Q132" s="37"/>
      <c r="R132" s="91">
        <f>R133+R189</f>
        <v>5.02703594</v>
      </c>
      <c r="S132" s="37"/>
      <c r="T132" s="92">
        <f>T133+T189</f>
        <v>8.1741442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9" t="s">
        <v>89</v>
      </c>
      <c r="AU132" s="19" t="s">
        <v>52</v>
      </c>
      <c r="BK132" s="93">
        <f>BK133+BK189</f>
        <v>0</v>
      </c>
    </row>
    <row r="133" spans="2:63" s="94" customFormat="1" ht="25.9" customHeight="1">
      <c r="B133" s="95"/>
      <c r="D133" s="96" t="s">
        <v>89</v>
      </c>
      <c r="E133" s="97" t="s">
        <v>90</v>
      </c>
      <c r="F133" s="97" t="s">
        <v>91</v>
      </c>
      <c r="J133" s="98">
        <f>BK133</f>
        <v>0</v>
      </c>
      <c r="L133" s="95"/>
      <c r="M133" s="99"/>
      <c r="N133" s="100"/>
      <c r="O133" s="100"/>
      <c r="P133" s="101">
        <f>P134+P142+P160+P181+P187</f>
        <v>0</v>
      </c>
      <c r="Q133" s="100"/>
      <c r="R133" s="101">
        <f>R134+R142+R160+R181+R187</f>
        <v>2.0131839</v>
      </c>
      <c r="S133" s="100"/>
      <c r="T133" s="102">
        <f>T134+T142+T160+T181+T187</f>
        <v>7.71846</v>
      </c>
      <c r="AR133" s="96" t="s">
        <v>92</v>
      </c>
      <c r="AT133" s="103" t="s">
        <v>89</v>
      </c>
      <c r="AU133" s="103" t="s">
        <v>93</v>
      </c>
      <c r="AY133" s="96" t="s">
        <v>94</v>
      </c>
      <c r="BK133" s="104">
        <f>BK134+BK142+BK160+BK181+BK187</f>
        <v>0</v>
      </c>
    </row>
    <row r="134" spans="2:63" s="94" customFormat="1" ht="22.9" customHeight="1">
      <c r="B134" s="95"/>
      <c r="D134" s="96" t="s">
        <v>89</v>
      </c>
      <c r="E134" s="105" t="s">
        <v>95</v>
      </c>
      <c r="F134" s="105" t="s">
        <v>96</v>
      </c>
      <c r="J134" s="106">
        <f>BK134</f>
        <v>0</v>
      </c>
      <c r="L134" s="95"/>
      <c r="M134" s="99"/>
      <c r="N134" s="100"/>
      <c r="O134" s="100"/>
      <c r="P134" s="101">
        <f>SUM(P135:P141)</f>
        <v>0</v>
      </c>
      <c r="Q134" s="100"/>
      <c r="R134" s="101">
        <f>SUM(R135:R141)</f>
        <v>0.7777875</v>
      </c>
      <c r="S134" s="100"/>
      <c r="T134" s="102">
        <f>SUM(T135:T141)</f>
        <v>0</v>
      </c>
      <c r="AR134" s="96" t="s">
        <v>92</v>
      </c>
      <c r="AT134" s="103" t="s">
        <v>89</v>
      </c>
      <c r="AU134" s="103" t="s">
        <v>92</v>
      </c>
      <c r="AY134" s="96" t="s">
        <v>94</v>
      </c>
      <c r="BK134" s="104">
        <f>SUM(BK135:BK141)</f>
        <v>0</v>
      </c>
    </row>
    <row r="135" spans="1:65" s="29" customFormat="1" ht="33" customHeight="1">
      <c r="A135" s="25"/>
      <c r="B135" s="26"/>
      <c r="C135" s="107" t="s">
        <v>92</v>
      </c>
      <c r="D135" s="107" t="s">
        <v>97</v>
      </c>
      <c r="E135" s="108" t="s">
        <v>98</v>
      </c>
      <c r="F135" s="109" t="s">
        <v>99</v>
      </c>
      <c r="G135" s="110" t="s">
        <v>100</v>
      </c>
      <c r="H135" s="111">
        <v>2</v>
      </c>
      <c r="I135" s="112"/>
      <c r="J135" s="113">
        <f>ROUND(I135*H135,2)</f>
        <v>0</v>
      </c>
      <c r="K135" s="114"/>
      <c r="L135" s="26"/>
      <c r="M135" s="115" t="s">
        <v>16</v>
      </c>
      <c r="N135" s="116" t="s">
        <v>34</v>
      </c>
      <c r="O135" s="117"/>
      <c r="P135" s="118">
        <f>O135*H135</f>
        <v>0</v>
      </c>
      <c r="Q135" s="118">
        <v>0.02228</v>
      </c>
      <c r="R135" s="118">
        <f>Q135*H135</f>
        <v>0.04456</v>
      </c>
      <c r="S135" s="118">
        <v>0</v>
      </c>
      <c r="T135" s="119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101</v>
      </c>
      <c r="AT135" s="120" t="s">
        <v>97</v>
      </c>
      <c r="AU135" s="120" t="s">
        <v>9</v>
      </c>
      <c r="AY135" s="19" t="s">
        <v>94</v>
      </c>
      <c r="BE135" s="121">
        <f>IF(N135="základní",J135,0)</f>
        <v>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9" t="s">
        <v>92</v>
      </c>
      <c r="BK135" s="121">
        <f>ROUND(I135*H135,2)</f>
        <v>0</v>
      </c>
      <c r="BL135" s="19" t="s">
        <v>101</v>
      </c>
      <c r="BM135" s="120" t="s">
        <v>606</v>
      </c>
    </row>
    <row r="136" spans="1:65" s="29" customFormat="1" ht="24.2" customHeight="1">
      <c r="A136" s="25"/>
      <c r="B136" s="26"/>
      <c r="C136" s="107" t="s">
        <v>9</v>
      </c>
      <c r="D136" s="107" t="s">
        <v>97</v>
      </c>
      <c r="E136" s="108" t="s">
        <v>103</v>
      </c>
      <c r="F136" s="109" t="s">
        <v>104</v>
      </c>
      <c r="G136" s="110" t="s">
        <v>105</v>
      </c>
      <c r="H136" s="111">
        <v>10.2</v>
      </c>
      <c r="I136" s="112"/>
      <c r="J136" s="113">
        <f>ROUND(I136*H136,2)</f>
        <v>0</v>
      </c>
      <c r="K136" s="114"/>
      <c r="L136" s="26"/>
      <c r="M136" s="115" t="s">
        <v>16</v>
      </c>
      <c r="N136" s="116" t="s">
        <v>34</v>
      </c>
      <c r="O136" s="117"/>
      <c r="P136" s="118">
        <f>O136*H136</f>
        <v>0</v>
      </c>
      <c r="Q136" s="118">
        <v>0.05897</v>
      </c>
      <c r="R136" s="118">
        <f>Q136*H136</f>
        <v>0.601494</v>
      </c>
      <c r="S136" s="118">
        <v>0</v>
      </c>
      <c r="T136" s="119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101</v>
      </c>
      <c r="AT136" s="120" t="s">
        <v>97</v>
      </c>
      <c r="AU136" s="120" t="s">
        <v>9</v>
      </c>
      <c r="AY136" s="19" t="s">
        <v>94</v>
      </c>
      <c r="BE136" s="121">
        <f>IF(N136="základní",J136,0)</f>
        <v>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9" t="s">
        <v>92</v>
      </c>
      <c r="BK136" s="121">
        <f>ROUND(I136*H136,2)</f>
        <v>0</v>
      </c>
      <c r="BL136" s="19" t="s">
        <v>101</v>
      </c>
      <c r="BM136" s="120" t="s">
        <v>607</v>
      </c>
    </row>
    <row r="137" spans="2:51" s="122" customFormat="1" ht="15">
      <c r="B137" s="123"/>
      <c r="D137" s="124" t="s">
        <v>107</v>
      </c>
      <c r="E137" s="125" t="s">
        <v>16</v>
      </c>
      <c r="F137" s="126" t="s">
        <v>608</v>
      </c>
      <c r="H137" s="127">
        <v>10.2</v>
      </c>
      <c r="I137" s="128"/>
      <c r="L137" s="123"/>
      <c r="M137" s="129"/>
      <c r="N137" s="130"/>
      <c r="O137" s="130"/>
      <c r="P137" s="130"/>
      <c r="Q137" s="130"/>
      <c r="R137" s="130"/>
      <c r="S137" s="130"/>
      <c r="T137" s="131"/>
      <c r="AT137" s="125" t="s">
        <v>107</v>
      </c>
      <c r="AU137" s="125" t="s">
        <v>9</v>
      </c>
      <c r="AV137" s="122" t="s">
        <v>9</v>
      </c>
      <c r="AW137" s="122" t="s">
        <v>109</v>
      </c>
      <c r="AX137" s="122" t="s">
        <v>92</v>
      </c>
      <c r="AY137" s="125" t="s">
        <v>94</v>
      </c>
    </row>
    <row r="138" spans="1:65" s="29" customFormat="1" ht="16.5" customHeight="1">
      <c r="A138" s="25"/>
      <c r="B138" s="26"/>
      <c r="C138" s="107" t="s">
        <v>95</v>
      </c>
      <c r="D138" s="107" t="s">
        <v>97</v>
      </c>
      <c r="E138" s="108" t="s">
        <v>110</v>
      </c>
      <c r="F138" s="109" t="s">
        <v>111</v>
      </c>
      <c r="G138" s="110" t="s">
        <v>112</v>
      </c>
      <c r="H138" s="111">
        <v>4.4</v>
      </c>
      <c r="I138" s="112"/>
      <c r="J138" s="113">
        <f>ROUND(I138*H138,2)</f>
        <v>0</v>
      </c>
      <c r="K138" s="114"/>
      <c r="L138" s="26"/>
      <c r="M138" s="115" t="s">
        <v>16</v>
      </c>
      <c r="N138" s="116" t="s">
        <v>34</v>
      </c>
      <c r="O138" s="117"/>
      <c r="P138" s="118">
        <f>O138*H138</f>
        <v>0</v>
      </c>
      <c r="Q138" s="118">
        <v>0.02974</v>
      </c>
      <c r="R138" s="118">
        <f>Q138*H138</f>
        <v>0.130856</v>
      </c>
      <c r="S138" s="118">
        <v>0</v>
      </c>
      <c r="T138" s="119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101</v>
      </c>
      <c r="AT138" s="120" t="s">
        <v>97</v>
      </c>
      <c r="AU138" s="120" t="s">
        <v>9</v>
      </c>
      <c r="AY138" s="19" t="s">
        <v>94</v>
      </c>
      <c r="BE138" s="121">
        <f>IF(N138="základní",J138,0)</f>
        <v>0</v>
      </c>
      <c r="BF138" s="121">
        <f>IF(N138="snížená",J138,0)</f>
        <v>0</v>
      </c>
      <c r="BG138" s="121">
        <f>IF(N138="zákl. přenesená",J138,0)</f>
        <v>0</v>
      </c>
      <c r="BH138" s="121">
        <f>IF(N138="sníž. přenesená",J138,0)</f>
        <v>0</v>
      </c>
      <c r="BI138" s="121">
        <f>IF(N138="nulová",J138,0)</f>
        <v>0</v>
      </c>
      <c r="BJ138" s="19" t="s">
        <v>92</v>
      </c>
      <c r="BK138" s="121">
        <f>ROUND(I138*H138,2)</f>
        <v>0</v>
      </c>
      <c r="BL138" s="19" t="s">
        <v>101</v>
      </c>
      <c r="BM138" s="120" t="s">
        <v>609</v>
      </c>
    </row>
    <row r="139" spans="2:51" s="122" customFormat="1" ht="15">
      <c r="B139" s="123"/>
      <c r="D139" s="124" t="s">
        <v>107</v>
      </c>
      <c r="E139" s="125" t="s">
        <v>16</v>
      </c>
      <c r="F139" s="126" t="s">
        <v>610</v>
      </c>
      <c r="H139" s="127">
        <v>4.4</v>
      </c>
      <c r="I139" s="128"/>
      <c r="L139" s="123"/>
      <c r="M139" s="129"/>
      <c r="N139" s="130"/>
      <c r="O139" s="130"/>
      <c r="P139" s="130"/>
      <c r="Q139" s="130"/>
      <c r="R139" s="130"/>
      <c r="S139" s="130"/>
      <c r="T139" s="131"/>
      <c r="AT139" s="125" t="s">
        <v>107</v>
      </c>
      <c r="AU139" s="125" t="s">
        <v>9</v>
      </c>
      <c r="AV139" s="122" t="s">
        <v>9</v>
      </c>
      <c r="AW139" s="122" t="s">
        <v>109</v>
      </c>
      <c r="AX139" s="122" t="s">
        <v>92</v>
      </c>
      <c r="AY139" s="125" t="s">
        <v>94</v>
      </c>
    </row>
    <row r="140" spans="1:65" s="29" customFormat="1" ht="24.2" customHeight="1">
      <c r="A140" s="25"/>
      <c r="B140" s="26"/>
      <c r="C140" s="107" t="s">
        <v>101</v>
      </c>
      <c r="D140" s="107" t="s">
        <v>97</v>
      </c>
      <c r="E140" s="108" t="s">
        <v>115</v>
      </c>
      <c r="F140" s="109" t="s">
        <v>116</v>
      </c>
      <c r="G140" s="110" t="s">
        <v>112</v>
      </c>
      <c r="H140" s="111">
        <v>6.75</v>
      </c>
      <c r="I140" s="112"/>
      <c r="J140" s="113">
        <f>ROUND(I140*H140,2)</f>
        <v>0</v>
      </c>
      <c r="K140" s="114"/>
      <c r="L140" s="26"/>
      <c r="M140" s="115" t="s">
        <v>16</v>
      </c>
      <c r="N140" s="116" t="s">
        <v>34</v>
      </c>
      <c r="O140" s="117"/>
      <c r="P140" s="118">
        <f>O140*H140</f>
        <v>0</v>
      </c>
      <c r="Q140" s="118">
        <v>0.00013</v>
      </c>
      <c r="R140" s="118">
        <f>Q140*H140</f>
        <v>0.0008774999999999999</v>
      </c>
      <c r="S140" s="118">
        <v>0</v>
      </c>
      <c r="T140" s="119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101</v>
      </c>
      <c r="AT140" s="120" t="s">
        <v>97</v>
      </c>
      <c r="AU140" s="120" t="s">
        <v>9</v>
      </c>
      <c r="AY140" s="19" t="s">
        <v>94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9" t="s">
        <v>92</v>
      </c>
      <c r="BK140" s="121">
        <f>ROUND(I140*H140,2)</f>
        <v>0</v>
      </c>
      <c r="BL140" s="19" t="s">
        <v>101</v>
      </c>
      <c r="BM140" s="120" t="s">
        <v>611</v>
      </c>
    </row>
    <row r="141" spans="2:51" s="122" customFormat="1" ht="15">
      <c r="B141" s="123"/>
      <c r="D141" s="124" t="s">
        <v>107</v>
      </c>
      <c r="E141" s="125" t="s">
        <v>16</v>
      </c>
      <c r="F141" s="126" t="s">
        <v>612</v>
      </c>
      <c r="H141" s="127">
        <v>6.75</v>
      </c>
      <c r="I141" s="128"/>
      <c r="L141" s="123"/>
      <c r="M141" s="129"/>
      <c r="N141" s="130"/>
      <c r="O141" s="130"/>
      <c r="P141" s="130"/>
      <c r="Q141" s="130"/>
      <c r="R141" s="130"/>
      <c r="S141" s="130"/>
      <c r="T141" s="131"/>
      <c r="AT141" s="125" t="s">
        <v>107</v>
      </c>
      <c r="AU141" s="125" t="s">
        <v>9</v>
      </c>
      <c r="AV141" s="122" t="s">
        <v>9</v>
      </c>
      <c r="AW141" s="122" t="s">
        <v>109</v>
      </c>
      <c r="AX141" s="122" t="s">
        <v>92</v>
      </c>
      <c r="AY141" s="125" t="s">
        <v>94</v>
      </c>
    </row>
    <row r="142" spans="2:63" s="94" customFormat="1" ht="22.9" customHeight="1">
      <c r="B142" s="95"/>
      <c r="D142" s="96" t="s">
        <v>89</v>
      </c>
      <c r="E142" s="105" t="s">
        <v>119</v>
      </c>
      <c r="F142" s="105" t="s">
        <v>120</v>
      </c>
      <c r="I142" s="132"/>
      <c r="J142" s="106">
        <f>BK142</f>
        <v>0</v>
      </c>
      <c r="L142" s="95"/>
      <c r="M142" s="99"/>
      <c r="N142" s="100"/>
      <c r="O142" s="100"/>
      <c r="P142" s="101">
        <f>SUM(P143:P159)</f>
        <v>0</v>
      </c>
      <c r="Q142" s="100"/>
      <c r="R142" s="101">
        <f>SUM(R143:R159)</f>
        <v>1.2310884</v>
      </c>
      <c r="S142" s="100"/>
      <c r="T142" s="102">
        <f>SUM(T143:T159)</f>
        <v>0</v>
      </c>
      <c r="AR142" s="96" t="s">
        <v>92</v>
      </c>
      <c r="AT142" s="103" t="s">
        <v>89</v>
      </c>
      <c r="AU142" s="103" t="s">
        <v>92</v>
      </c>
      <c r="AY142" s="96" t="s">
        <v>94</v>
      </c>
      <c r="BK142" s="104">
        <f>SUM(BK143:BK159)</f>
        <v>0</v>
      </c>
    </row>
    <row r="143" spans="1:65" s="29" customFormat="1" ht="24.2" customHeight="1">
      <c r="A143" s="25"/>
      <c r="B143" s="26"/>
      <c r="C143" s="107" t="s">
        <v>121</v>
      </c>
      <c r="D143" s="107" t="s">
        <v>97</v>
      </c>
      <c r="E143" s="108" t="s">
        <v>122</v>
      </c>
      <c r="F143" s="109" t="s">
        <v>123</v>
      </c>
      <c r="G143" s="110" t="s">
        <v>105</v>
      </c>
      <c r="H143" s="111">
        <v>23.02</v>
      </c>
      <c r="I143" s="112"/>
      <c r="J143" s="113">
        <f>ROUND(I143*H143,2)</f>
        <v>0</v>
      </c>
      <c r="K143" s="114"/>
      <c r="L143" s="26"/>
      <c r="M143" s="115" t="s">
        <v>16</v>
      </c>
      <c r="N143" s="116" t="s">
        <v>34</v>
      </c>
      <c r="O143" s="117"/>
      <c r="P143" s="118">
        <f>O143*H143</f>
        <v>0</v>
      </c>
      <c r="Q143" s="118">
        <v>0.0057</v>
      </c>
      <c r="R143" s="118">
        <f>Q143*H143</f>
        <v>0.131214</v>
      </c>
      <c r="S143" s="118">
        <v>0</v>
      </c>
      <c r="T143" s="119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101</v>
      </c>
      <c r="AT143" s="120" t="s">
        <v>97</v>
      </c>
      <c r="AU143" s="120" t="s">
        <v>9</v>
      </c>
      <c r="AY143" s="19" t="s">
        <v>94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9" t="s">
        <v>92</v>
      </c>
      <c r="BK143" s="121">
        <f>ROUND(I143*H143,2)</f>
        <v>0</v>
      </c>
      <c r="BL143" s="19" t="s">
        <v>101</v>
      </c>
      <c r="BM143" s="120" t="s">
        <v>613</v>
      </c>
    </row>
    <row r="144" spans="2:51" s="122" customFormat="1" ht="15">
      <c r="B144" s="123"/>
      <c r="D144" s="124" t="s">
        <v>107</v>
      </c>
      <c r="E144" s="125" t="s">
        <v>16</v>
      </c>
      <c r="F144" s="126" t="s">
        <v>614</v>
      </c>
      <c r="H144" s="127">
        <v>23.02</v>
      </c>
      <c r="I144" s="128"/>
      <c r="L144" s="123"/>
      <c r="M144" s="129"/>
      <c r="N144" s="130"/>
      <c r="O144" s="130"/>
      <c r="P144" s="130"/>
      <c r="Q144" s="130"/>
      <c r="R144" s="130"/>
      <c r="S144" s="130"/>
      <c r="T144" s="131"/>
      <c r="AT144" s="125" t="s">
        <v>107</v>
      </c>
      <c r="AU144" s="125" t="s">
        <v>9</v>
      </c>
      <c r="AV144" s="122" t="s">
        <v>9</v>
      </c>
      <c r="AW144" s="122" t="s">
        <v>109</v>
      </c>
      <c r="AX144" s="122" t="s">
        <v>92</v>
      </c>
      <c r="AY144" s="125" t="s">
        <v>94</v>
      </c>
    </row>
    <row r="145" spans="1:65" s="29" customFormat="1" ht="24.2" customHeight="1">
      <c r="A145" s="25"/>
      <c r="B145" s="26"/>
      <c r="C145" s="107" t="s">
        <v>119</v>
      </c>
      <c r="D145" s="107" t="s">
        <v>97</v>
      </c>
      <c r="E145" s="108" t="s">
        <v>126</v>
      </c>
      <c r="F145" s="109" t="s">
        <v>127</v>
      </c>
      <c r="G145" s="110" t="s">
        <v>105</v>
      </c>
      <c r="H145" s="111">
        <v>148.832</v>
      </c>
      <c r="I145" s="112"/>
      <c r="J145" s="113">
        <f>ROUND(I145*H145,2)</f>
        <v>0</v>
      </c>
      <c r="K145" s="114"/>
      <c r="L145" s="26"/>
      <c r="M145" s="115" t="s">
        <v>16</v>
      </c>
      <c r="N145" s="116" t="s">
        <v>34</v>
      </c>
      <c r="O145" s="117"/>
      <c r="P145" s="118">
        <f>O145*H145</f>
        <v>0</v>
      </c>
      <c r="Q145" s="118">
        <v>0.00026</v>
      </c>
      <c r="R145" s="118">
        <f>Q145*H145</f>
        <v>0.03869631999999999</v>
      </c>
      <c r="S145" s="118">
        <v>0</v>
      </c>
      <c r="T145" s="119">
        <f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101</v>
      </c>
      <c r="AT145" s="120" t="s">
        <v>97</v>
      </c>
      <c r="AU145" s="120" t="s">
        <v>9</v>
      </c>
      <c r="AY145" s="19" t="s">
        <v>94</v>
      </c>
      <c r="BE145" s="121">
        <f>IF(N145="základní",J145,0)</f>
        <v>0</v>
      </c>
      <c r="BF145" s="121">
        <f>IF(N145="snížená",J145,0)</f>
        <v>0</v>
      </c>
      <c r="BG145" s="121">
        <f>IF(N145="zákl. přenesená",J145,0)</f>
        <v>0</v>
      </c>
      <c r="BH145" s="121">
        <f>IF(N145="sníž. přenesená",J145,0)</f>
        <v>0</v>
      </c>
      <c r="BI145" s="121">
        <f>IF(N145="nulová",J145,0)</f>
        <v>0</v>
      </c>
      <c r="BJ145" s="19" t="s">
        <v>92</v>
      </c>
      <c r="BK145" s="121">
        <f>ROUND(I145*H145,2)</f>
        <v>0</v>
      </c>
      <c r="BL145" s="19" t="s">
        <v>101</v>
      </c>
      <c r="BM145" s="120" t="s">
        <v>128</v>
      </c>
    </row>
    <row r="146" spans="2:51" s="122" customFormat="1" ht="15">
      <c r="B146" s="123"/>
      <c r="D146" s="124" t="s">
        <v>107</v>
      </c>
      <c r="E146" s="125" t="s">
        <v>16</v>
      </c>
      <c r="F146" s="126" t="s">
        <v>615</v>
      </c>
      <c r="H146" s="127">
        <v>94.432</v>
      </c>
      <c r="I146" s="128"/>
      <c r="L146" s="123"/>
      <c r="M146" s="129"/>
      <c r="N146" s="130"/>
      <c r="O146" s="130"/>
      <c r="P146" s="130"/>
      <c r="Q146" s="130"/>
      <c r="R146" s="130"/>
      <c r="S146" s="130"/>
      <c r="T146" s="131"/>
      <c r="AT146" s="125" t="s">
        <v>107</v>
      </c>
      <c r="AU146" s="125" t="s">
        <v>9</v>
      </c>
      <c r="AV146" s="122" t="s">
        <v>9</v>
      </c>
      <c r="AW146" s="122" t="s">
        <v>109</v>
      </c>
      <c r="AX146" s="122" t="s">
        <v>93</v>
      </c>
      <c r="AY146" s="125" t="s">
        <v>94</v>
      </c>
    </row>
    <row r="147" spans="2:51" s="122" customFormat="1" ht="15">
      <c r="B147" s="123"/>
      <c r="D147" s="124" t="s">
        <v>107</v>
      </c>
      <c r="E147" s="125" t="s">
        <v>16</v>
      </c>
      <c r="F147" s="126" t="s">
        <v>616</v>
      </c>
      <c r="H147" s="127">
        <v>54.4</v>
      </c>
      <c r="I147" s="128"/>
      <c r="L147" s="123"/>
      <c r="M147" s="129"/>
      <c r="N147" s="130"/>
      <c r="O147" s="130"/>
      <c r="P147" s="130"/>
      <c r="Q147" s="130"/>
      <c r="R147" s="130"/>
      <c r="S147" s="130"/>
      <c r="T147" s="131"/>
      <c r="AT147" s="125" t="s">
        <v>107</v>
      </c>
      <c r="AU147" s="125" t="s">
        <v>9</v>
      </c>
      <c r="AV147" s="122" t="s">
        <v>9</v>
      </c>
      <c r="AW147" s="122" t="s">
        <v>109</v>
      </c>
      <c r="AX147" s="122" t="s">
        <v>93</v>
      </c>
      <c r="AY147" s="125" t="s">
        <v>94</v>
      </c>
    </row>
    <row r="148" spans="2:51" s="133" customFormat="1" ht="15">
      <c r="B148" s="134"/>
      <c r="D148" s="124" t="s">
        <v>107</v>
      </c>
      <c r="E148" s="135" t="s">
        <v>16</v>
      </c>
      <c r="F148" s="136" t="s">
        <v>145</v>
      </c>
      <c r="H148" s="137">
        <v>148.832</v>
      </c>
      <c r="I148" s="138"/>
      <c r="L148" s="134"/>
      <c r="M148" s="139"/>
      <c r="N148" s="140"/>
      <c r="O148" s="140"/>
      <c r="P148" s="140"/>
      <c r="Q148" s="140"/>
      <c r="R148" s="140"/>
      <c r="S148" s="140"/>
      <c r="T148" s="141"/>
      <c r="AT148" s="135" t="s">
        <v>107</v>
      </c>
      <c r="AU148" s="135" t="s">
        <v>9</v>
      </c>
      <c r="AV148" s="133" t="s">
        <v>101</v>
      </c>
      <c r="AW148" s="133" t="s">
        <v>109</v>
      </c>
      <c r="AX148" s="133" t="s">
        <v>92</v>
      </c>
      <c r="AY148" s="135" t="s">
        <v>94</v>
      </c>
    </row>
    <row r="149" spans="1:65" s="29" customFormat="1" ht="21.75" customHeight="1">
      <c r="A149" s="25"/>
      <c r="B149" s="26"/>
      <c r="C149" s="107" t="s">
        <v>130</v>
      </c>
      <c r="D149" s="107" t="s">
        <v>97</v>
      </c>
      <c r="E149" s="108" t="s">
        <v>131</v>
      </c>
      <c r="F149" s="109" t="s">
        <v>132</v>
      </c>
      <c r="G149" s="110" t="s">
        <v>105</v>
      </c>
      <c r="H149" s="111">
        <v>27.2</v>
      </c>
      <c r="I149" s="112"/>
      <c r="J149" s="113">
        <f>ROUND(I149*H149,2)</f>
        <v>0</v>
      </c>
      <c r="K149" s="114"/>
      <c r="L149" s="26"/>
      <c r="M149" s="115" t="s">
        <v>16</v>
      </c>
      <c r="N149" s="116" t="s">
        <v>34</v>
      </c>
      <c r="O149" s="117"/>
      <c r="P149" s="118">
        <f>O149*H149</f>
        <v>0</v>
      </c>
      <c r="Q149" s="118">
        <v>0.00546</v>
      </c>
      <c r="R149" s="118">
        <f>Q149*H149</f>
        <v>0.14851199999999998</v>
      </c>
      <c r="S149" s="118">
        <v>0</v>
      </c>
      <c r="T149" s="119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101</v>
      </c>
      <c r="AT149" s="120" t="s">
        <v>97</v>
      </c>
      <c r="AU149" s="120" t="s">
        <v>9</v>
      </c>
      <c r="AY149" s="19" t="s">
        <v>94</v>
      </c>
      <c r="BE149" s="121">
        <f>IF(N149="základní",J149,0)</f>
        <v>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9" t="s">
        <v>92</v>
      </c>
      <c r="BK149" s="121">
        <f>ROUND(I149*H149,2)</f>
        <v>0</v>
      </c>
      <c r="BL149" s="19" t="s">
        <v>101</v>
      </c>
      <c r="BM149" s="120" t="s">
        <v>617</v>
      </c>
    </row>
    <row r="150" spans="2:51" s="122" customFormat="1" ht="15">
      <c r="B150" s="123"/>
      <c r="D150" s="124" t="s">
        <v>107</v>
      </c>
      <c r="E150" s="125" t="s">
        <v>16</v>
      </c>
      <c r="F150" s="126" t="s">
        <v>618</v>
      </c>
      <c r="H150" s="127">
        <v>27.2</v>
      </c>
      <c r="I150" s="128"/>
      <c r="L150" s="123"/>
      <c r="M150" s="129"/>
      <c r="N150" s="130"/>
      <c r="O150" s="130"/>
      <c r="P150" s="130"/>
      <c r="Q150" s="130"/>
      <c r="R150" s="130"/>
      <c r="S150" s="130"/>
      <c r="T150" s="131"/>
      <c r="AT150" s="125" t="s">
        <v>107</v>
      </c>
      <c r="AU150" s="125" t="s">
        <v>9</v>
      </c>
      <c r="AV150" s="122" t="s">
        <v>9</v>
      </c>
      <c r="AW150" s="122" t="s">
        <v>109</v>
      </c>
      <c r="AX150" s="122" t="s">
        <v>92</v>
      </c>
      <c r="AY150" s="125" t="s">
        <v>94</v>
      </c>
    </row>
    <row r="151" spans="1:65" s="29" customFormat="1" ht="24.2" customHeight="1">
      <c r="A151" s="25"/>
      <c r="B151" s="26"/>
      <c r="C151" s="107" t="s">
        <v>135</v>
      </c>
      <c r="D151" s="107" t="s">
        <v>97</v>
      </c>
      <c r="E151" s="108" t="s">
        <v>136</v>
      </c>
      <c r="F151" s="109" t="s">
        <v>137</v>
      </c>
      <c r="G151" s="110" t="s">
        <v>105</v>
      </c>
      <c r="H151" s="111">
        <v>81.6</v>
      </c>
      <c r="I151" s="112"/>
      <c r="J151" s="113">
        <f>ROUND(I151*H151,2)</f>
        <v>0</v>
      </c>
      <c r="K151" s="114"/>
      <c r="L151" s="26"/>
      <c r="M151" s="115" t="s">
        <v>16</v>
      </c>
      <c r="N151" s="116" t="s">
        <v>34</v>
      </c>
      <c r="O151" s="117"/>
      <c r="P151" s="118">
        <f>O151*H151</f>
        <v>0</v>
      </c>
      <c r="Q151" s="118">
        <v>0.0021</v>
      </c>
      <c r="R151" s="118">
        <f>Q151*H151</f>
        <v>0.17135999999999998</v>
      </c>
      <c r="S151" s="118">
        <v>0</v>
      </c>
      <c r="T151" s="119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101</v>
      </c>
      <c r="AT151" s="120" t="s">
        <v>97</v>
      </c>
      <c r="AU151" s="120" t="s">
        <v>9</v>
      </c>
      <c r="AY151" s="19" t="s">
        <v>94</v>
      </c>
      <c r="BE151" s="121">
        <f>IF(N151="základní",J151,0)</f>
        <v>0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9" t="s">
        <v>92</v>
      </c>
      <c r="BK151" s="121">
        <f>ROUND(I151*H151,2)</f>
        <v>0</v>
      </c>
      <c r="BL151" s="19" t="s">
        <v>101</v>
      </c>
      <c r="BM151" s="120" t="s">
        <v>619</v>
      </c>
    </row>
    <row r="152" spans="2:51" s="122" customFormat="1" ht="15">
      <c r="B152" s="123"/>
      <c r="D152" s="124" t="s">
        <v>107</v>
      </c>
      <c r="F152" s="126" t="s">
        <v>620</v>
      </c>
      <c r="H152" s="127">
        <v>81.6</v>
      </c>
      <c r="I152" s="128"/>
      <c r="L152" s="123"/>
      <c r="M152" s="129"/>
      <c r="N152" s="130"/>
      <c r="O152" s="130"/>
      <c r="P152" s="130"/>
      <c r="Q152" s="130"/>
      <c r="R152" s="130"/>
      <c r="S152" s="130"/>
      <c r="T152" s="131"/>
      <c r="AT152" s="125" t="s">
        <v>107</v>
      </c>
      <c r="AU152" s="125" t="s">
        <v>9</v>
      </c>
      <c r="AV152" s="122" t="s">
        <v>9</v>
      </c>
      <c r="AW152" s="122" t="s">
        <v>12</v>
      </c>
      <c r="AX152" s="122" t="s">
        <v>92</v>
      </c>
      <c r="AY152" s="125" t="s">
        <v>94</v>
      </c>
    </row>
    <row r="153" spans="1:65" s="29" customFormat="1" ht="24.2" customHeight="1">
      <c r="A153" s="25"/>
      <c r="B153" s="26"/>
      <c r="C153" s="107" t="s">
        <v>140</v>
      </c>
      <c r="D153" s="107" t="s">
        <v>97</v>
      </c>
      <c r="E153" s="108" t="s">
        <v>141</v>
      </c>
      <c r="F153" s="109" t="s">
        <v>142</v>
      </c>
      <c r="G153" s="110" t="s">
        <v>105</v>
      </c>
      <c r="H153" s="111">
        <v>74.416</v>
      </c>
      <c r="I153" s="112"/>
      <c r="J153" s="113">
        <f>ROUND(I153*H153,2)</f>
        <v>0</v>
      </c>
      <c r="K153" s="114"/>
      <c r="L153" s="26"/>
      <c r="M153" s="115" t="s">
        <v>16</v>
      </c>
      <c r="N153" s="116" t="s">
        <v>34</v>
      </c>
      <c r="O153" s="117"/>
      <c r="P153" s="118">
        <f>O153*H153</f>
        <v>0</v>
      </c>
      <c r="Q153" s="118">
        <v>0.00438</v>
      </c>
      <c r="R153" s="118">
        <f>Q153*H153</f>
        <v>0.32594208</v>
      </c>
      <c r="S153" s="118">
        <v>0</v>
      </c>
      <c r="T153" s="119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101</v>
      </c>
      <c r="AT153" s="120" t="s">
        <v>97</v>
      </c>
      <c r="AU153" s="120" t="s">
        <v>9</v>
      </c>
      <c r="AY153" s="19" t="s">
        <v>94</v>
      </c>
      <c r="BE153" s="121">
        <f>IF(N153="základní",J153,0)</f>
        <v>0</v>
      </c>
      <c r="BF153" s="121">
        <f>IF(N153="snížená",J153,0)</f>
        <v>0</v>
      </c>
      <c r="BG153" s="121">
        <f>IF(N153="zákl. přenesená",J153,0)</f>
        <v>0</v>
      </c>
      <c r="BH153" s="121">
        <f>IF(N153="sníž. přenesená",J153,0)</f>
        <v>0</v>
      </c>
      <c r="BI153" s="121">
        <f>IF(N153="nulová",J153,0)</f>
        <v>0</v>
      </c>
      <c r="BJ153" s="19" t="s">
        <v>92</v>
      </c>
      <c r="BK153" s="121">
        <f>ROUND(I153*H153,2)</f>
        <v>0</v>
      </c>
      <c r="BL153" s="19" t="s">
        <v>101</v>
      </c>
      <c r="BM153" s="120" t="s">
        <v>143</v>
      </c>
    </row>
    <row r="154" spans="2:51" s="122" customFormat="1" ht="15">
      <c r="B154" s="123"/>
      <c r="D154" s="124" t="s">
        <v>107</v>
      </c>
      <c r="E154" s="125" t="s">
        <v>16</v>
      </c>
      <c r="F154" s="126" t="s">
        <v>621</v>
      </c>
      <c r="H154" s="127">
        <v>47.216</v>
      </c>
      <c r="I154" s="128"/>
      <c r="L154" s="123"/>
      <c r="M154" s="129"/>
      <c r="N154" s="130"/>
      <c r="O154" s="130"/>
      <c r="P154" s="130"/>
      <c r="Q154" s="130"/>
      <c r="R154" s="130"/>
      <c r="S154" s="130"/>
      <c r="T154" s="131"/>
      <c r="AT154" s="125" t="s">
        <v>107</v>
      </c>
      <c r="AU154" s="125" t="s">
        <v>9</v>
      </c>
      <c r="AV154" s="122" t="s">
        <v>9</v>
      </c>
      <c r="AW154" s="122" t="s">
        <v>109</v>
      </c>
      <c r="AX154" s="122" t="s">
        <v>93</v>
      </c>
      <c r="AY154" s="125" t="s">
        <v>94</v>
      </c>
    </row>
    <row r="155" spans="2:51" s="122" customFormat="1" ht="15">
      <c r="B155" s="123"/>
      <c r="D155" s="124" t="s">
        <v>107</v>
      </c>
      <c r="E155" s="125" t="s">
        <v>16</v>
      </c>
      <c r="F155" s="126" t="s">
        <v>618</v>
      </c>
      <c r="H155" s="127">
        <v>27.2</v>
      </c>
      <c r="I155" s="128"/>
      <c r="L155" s="123"/>
      <c r="M155" s="129"/>
      <c r="N155" s="130"/>
      <c r="O155" s="130"/>
      <c r="P155" s="130"/>
      <c r="Q155" s="130"/>
      <c r="R155" s="130"/>
      <c r="S155" s="130"/>
      <c r="T155" s="131"/>
      <c r="AT155" s="125" t="s">
        <v>107</v>
      </c>
      <c r="AU155" s="125" t="s">
        <v>9</v>
      </c>
      <c r="AV155" s="122" t="s">
        <v>9</v>
      </c>
      <c r="AW155" s="122" t="s">
        <v>109</v>
      </c>
      <c r="AX155" s="122" t="s">
        <v>93</v>
      </c>
      <c r="AY155" s="125" t="s">
        <v>94</v>
      </c>
    </row>
    <row r="156" spans="2:51" s="133" customFormat="1" ht="15">
      <c r="B156" s="134"/>
      <c r="D156" s="124" t="s">
        <v>107</v>
      </c>
      <c r="E156" s="135" t="s">
        <v>16</v>
      </c>
      <c r="F156" s="136" t="s">
        <v>145</v>
      </c>
      <c r="H156" s="137">
        <v>74.416</v>
      </c>
      <c r="I156" s="138"/>
      <c r="L156" s="134"/>
      <c r="M156" s="139"/>
      <c r="N156" s="140"/>
      <c r="O156" s="140"/>
      <c r="P156" s="140"/>
      <c r="Q156" s="140"/>
      <c r="R156" s="140"/>
      <c r="S156" s="140"/>
      <c r="T156" s="141"/>
      <c r="AT156" s="135" t="s">
        <v>107</v>
      </c>
      <c r="AU156" s="135" t="s">
        <v>9</v>
      </c>
      <c r="AV156" s="133" t="s">
        <v>101</v>
      </c>
      <c r="AW156" s="133" t="s">
        <v>109</v>
      </c>
      <c r="AX156" s="133" t="s">
        <v>92</v>
      </c>
      <c r="AY156" s="135" t="s">
        <v>94</v>
      </c>
    </row>
    <row r="157" spans="1:65" s="29" customFormat="1" ht="24.2" customHeight="1">
      <c r="A157" s="25"/>
      <c r="B157" s="26"/>
      <c r="C157" s="107" t="s">
        <v>146</v>
      </c>
      <c r="D157" s="107" t="s">
        <v>97</v>
      </c>
      <c r="E157" s="108" t="s">
        <v>147</v>
      </c>
      <c r="F157" s="109" t="s">
        <v>148</v>
      </c>
      <c r="G157" s="110" t="s">
        <v>105</v>
      </c>
      <c r="H157" s="111">
        <v>74.416</v>
      </c>
      <c r="I157" s="112"/>
      <c r="J157" s="113">
        <f>ROUND(I157*H157,2)</f>
        <v>0</v>
      </c>
      <c r="K157" s="114"/>
      <c r="L157" s="26"/>
      <c r="M157" s="115" t="s">
        <v>16</v>
      </c>
      <c r="N157" s="116" t="s">
        <v>34</v>
      </c>
      <c r="O157" s="117"/>
      <c r="P157" s="118">
        <f>O157*H157</f>
        <v>0</v>
      </c>
      <c r="Q157" s="118">
        <v>0.004</v>
      </c>
      <c r="R157" s="118">
        <f>Q157*H157</f>
        <v>0.297664</v>
      </c>
      <c r="S157" s="118">
        <v>0</v>
      </c>
      <c r="T157" s="119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101</v>
      </c>
      <c r="AT157" s="120" t="s">
        <v>97</v>
      </c>
      <c r="AU157" s="120" t="s">
        <v>9</v>
      </c>
      <c r="AY157" s="19" t="s">
        <v>94</v>
      </c>
      <c r="BE157" s="121">
        <f>IF(N157="základní",J157,0)</f>
        <v>0</v>
      </c>
      <c r="BF157" s="121">
        <f>IF(N157="snížená",J157,0)</f>
        <v>0</v>
      </c>
      <c r="BG157" s="121">
        <f>IF(N157="zákl. přenesená",J157,0)</f>
        <v>0</v>
      </c>
      <c r="BH157" s="121">
        <f>IF(N157="sníž. přenesená",J157,0)</f>
        <v>0</v>
      </c>
      <c r="BI157" s="121">
        <f>IF(N157="nulová",J157,0)</f>
        <v>0</v>
      </c>
      <c r="BJ157" s="19" t="s">
        <v>92</v>
      </c>
      <c r="BK157" s="121">
        <f>ROUND(I157*H157,2)</f>
        <v>0</v>
      </c>
      <c r="BL157" s="19" t="s">
        <v>101</v>
      </c>
      <c r="BM157" s="120" t="s">
        <v>149</v>
      </c>
    </row>
    <row r="158" spans="1:65" s="29" customFormat="1" ht="21.75" customHeight="1">
      <c r="A158" s="25"/>
      <c r="B158" s="26"/>
      <c r="C158" s="107" t="s">
        <v>150</v>
      </c>
      <c r="D158" s="107" t="s">
        <v>97</v>
      </c>
      <c r="E158" s="108" t="s">
        <v>151</v>
      </c>
      <c r="F158" s="109" t="s">
        <v>152</v>
      </c>
      <c r="G158" s="110" t="s">
        <v>100</v>
      </c>
      <c r="H158" s="111">
        <v>2</v>
      </c>
      <c r="I158" s="112"/>
      <c r="J158" s="113">
        <f>ROUND(I158*H158,2)</f>
        <v>0</v>
      </c>
      <c r="K158" s="114"/>
      <c r="L158" s="26"/>
      <c r="M158" s="115" t="s">
        <v>16</v>
      </c>
      <c r="N158" s="116" t="s">
        <v>34</v>
      </c>
      <c r="O158" s="117"/>
      <c r="P158" s="118">
        <f>O158*H158</f>
        <v>0</v>
      </c>
      <c r="Q158" s="118">
        <v>0.04684</v>
      </c>
      <c r="R158" s="118">
        <f>Q158*H158</f>
        <v>0.09368</v>
      </c>
      <c r="S158" s="118">
        <v>0</v>
      </c>
      <c r="T158" s="119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101</v>
      </c>
      <c r="AT158" s="120" t="s">
        <v>97</v>
      </c>
      <c r="AU158" s="120" t="s">
        <v>9</v>
      </c>
      <c r="AY158" s="19" t="s">
        <v>94</v>
      </c>
      <c r="BE158" s="121">
        <f>IF(N158="základní",J158,0)</f>
        <v>0</v>
      </c>
      <c r="BF158" s="121">
        <f>IF(N158="snížená",J158,0)</f>
        <v>0</v>
      </c>
      <c r="BG158" s="121">
        <f>IF(N158="zákl. přenesená",J158,0)</f>
        <v>0</v>
      </c>
      <c r="BH158" s="121">
        <f>IF(N158="sníž. přenesená",J158,0)</f>
        <v>0</v>
      </c>
      <c r="BI158" s="121">
        <f>IF(N158="nulová",J158,0)</f>
        <v>0</v>
      </c>
      <c r="BJ158" s="19" t="s">
        <v>92</v>
      </c>
      <c r="BK158" s="121">
        <f>ROUND(I158*H158,2)</f>
        <v>0</v>
      </c>
      <c r="BL158" s="19" t="s">
        <v>101</v>
      </c>
      <c r="BM158" s="120" t="s">
        <v>622</v>
      </c>
    </row>
    <row r="159" spans="1:65" s="29" customFormat="1" ht="24.2" customHeight="1">
      <c r="A159" s="25"/>
      <c r="B159" s="26"/>
      <c r="C159" s="142" t="s">
        <v>154</v>
      </c>
      <c r="D159" s="142" t="s">
        <v>155</v>
      </c>
      <c r="E159" s="143" t="s">
        <v>156</v>
      </c>
      <c r="F159" s="144" t="s">
        <v>157</v>
      </c>
      <c r="G159" s="145" t="s">
        <v>100</v>
      </c>
      <c r="H159" s="146">
        <v>2</v>
      </c>
      <c r="I159" s="147"/>
      <c r="J159" s="148">
        <f>ROUND(I159*H159,2)</f>
        <v>0</v>
      </c>
      <c r="K159" s="149"/>
      <c r="L159" s="150"/>
      <c r="M159" s="151" t="s">
        <v>16</v>
      </c>
      <c r="N159" s="152" t="s">
        <v>34</v>
      </c>
      <c r="O159" s="117"/>
      <c r="P159" s="118">
        <f>O159*H159</f>
        <v>0</v>
      </c>
      <c r="Q159" s="118">
        <v>0.01201</v>
      </c>
      <c r="R159" s="118">
        <f>Q159*H159</f>
        <v>0.02402</v>
      </c>
      <c r="S159" s="118">
        <v>0</v>
      </c>
      <c r="T159" s="119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135</v>
      </c>
      <c r="AT159" s="120" t="s">
        <v>155</v>
      </c>
      <c r="AU159" s="120" t="s">
        <v>9</v>
      </c>
      <c r="AY159" s="19" t="s">
        <v>94</v>
      </c>
      <c r="BE159" s="121">
        <f>IF(N159="základní",J159,0)</f>
        <v>0</v>
      </c>
      <c r="BF159" s="121">
        <f>IF(N159="snížená",J159,0)</f>
        <v>0</v>
      </c>
      <c r="BG159" s="121">
        <f>IF(N159="zákl. přenesená",J159,0)</f>
        <v>0</v>
      </c>
      <c r="BH159" s="121">
        <f>IF(N159="sníž. přenesená",J159,0)</f>
        <v>0</v>
      </c>
      <c r="BI159" s="121">
        <f>IF(N159="nulová",J159,0)</f>
        <v>0</v>
      </c>
      <c r="BJ159" s="19" t="s">
        <v>92</v>
      </c>
      <c r="BK159" s="121">
        <f>ROUND(I159*H159,2)</f>
        <v>0</v>
      </c>
      <c r="BL159" s="19" t="s">
        <v>101</v>
      </c>
      <c r="BM159" s="120" t="s">
        <v>623</v>
      </c>
    </row>
    <row r="160" spans="2:63" s="94" customFormat="1" ht="22.9" customHeight="1">
      <c r="B160" s="95"/>
      <c r="D160" s="96" t="s">
        <v>89</v>
      </c>
      <c r="E160" s="105" t="s">
        <v>140</v>
      </c>
      <c r="F160" s="105" t="s">
        <v>159</v>
      </c>
      <c r="I160" s="132"/>
      <c r="J160" s="106">
        <f>BK160</f>
        <v>0</v>
      </c>
      <c r="L160" s="95"/>
      <c r="M160" s="99"/>
      <c r="N160" s="100"/>
      <c r="O160" s="100"/>
      <c r="P160" s="101">
        <f>SUM(P161:P180)</f>
        <v>0</v>
      </c>
      <c r="Q160" s="100"/>
      <c r="R160" s="101">
        <f>SUM(R161:R180)</f>
        <v>0.004308</v>
      </c>
      <c r="S160" s="100"/>
      <c r="T160" s="102">
        <f>SUM(T161:T180)</f>
        <v>7.71846</v>
      </c>
      <c r="AR160" s="96" t="s">
        <v>92</v>
      </c>
      <c r="AT160" s="103" t="s">
        <v>89</v>
      </c>
      <c r="AU160" s="103" t="s">
        <v>92</v>
      </c>
      <c r="AY160" s="96" t="s">
        <v>94</v>
      </c>
      <c r="BK160" s="104">
        <f>SUM(BK161:BK180)</f>
        <v>0</v>
      </c>
    </row>
    <row r="161" spans="1:65" s="29" customFormat="1" ht="24.2" customHeight="1">
      <c r="A161" s="25"/>
      <c r="B161" s="26"/>
      <c r="C161" s="107" t="s">
        <v>160</v>
      </c>
      <c r="D161" s="107" t="s">
        <v>97</v>
      </c>
      <c r="E161" s="108" t="s">
        <v>161</v>
      </c>
      <c r="F161" s="109" t="s">
        <v>162</v>
      </c>
      <c r="G161" s="110" t="s">
        <v>100</v>
      </c>
      <c r="H161" s="111">
        <v>1</v>
      </c>
      <c r="I161" s="112"/>
      <c r="J161" s="113">
        <f>ROUND(I161*H161,2)</f>
        <v>0</v>
      </c>
      <c r="K161" s="114"/>
      <c r="L161" s="26"/>
      <c r="M161" s="115" t="s">
        <v>16</v>
      </c>
      <c r="N161" s="116" t="s">
        <v>34</v>
      </c>
      <c r="O161" s="117"/>
      <c r="P161" s="118">
        <f>O161*H161</f>
        <v>0</v>
      </c>
      <c r="Q161" s="118">
        <v>0</v>
      </c>
      <c r="R161" s="118">
        <f>Q161*H161</f>
        <v>0</v>
      </c>
      <c r="S161" s="118">
        <v>0</v>
      </c>
      <c r="T161" s="119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101</v>
      </c>
      <c r="AT161" s="120" t="s">
        <v>97</v>
      </c>
      <c r="AU161" s="120" t="s">
        <v>9</v>
      </c>
      <c r="AY161" s="19" t="s">
        <v>94</v>
      </c>
      <c r="BE161" s="121">
        <f>IF(N161="základní",J161,0)</f>
        <v>0</v>
      </c>
      <c r="BF161" s="121">
        <f>IF(N161="snížená",J161,0)</f>
        <v>0</v>
      </c>
      <c r="BG161" s="121">
        <f>IF(N161="zákl. přenesená",J161,0)</f>
        <v>0</v>
      </c>
      <c r="BH161" s="121">
        <f>IF(N161="sníž. přenesená",J161,0)</f>
        <v>0</v>
      </c>
      <c r="BI161" s="121">
        <f>IF(N161="nulová",J161,0)</f>
        <v>0</v>
      </c>
      <c r="BJ161" s="19" t="s">
        <v>92</v>
      </c>
      <c r="BK161" s="121">
        <f>ROUND(I161*H161,2)</f>
        <v>0</v>
      </c>
      <c r="BL161" s="19" t="s">
        <v>101</v>
      </c>
      <c r="BM161" s="120" t="s">
        <v>163</v>
      </c>
    </row>
    <row r="162" spans="1:65" s="29" customFormat="1" ht="33" customHeight="1">
      <c r="A162" s="25"/>
      <c r="B162" s="26"/>
      <c r="C162" s="107" t="s">
        <v>164</v>
      </c>
      <c r="D162" s="107" t="s">
        <v>97</v>
      </c>
      <c r="E162" s="108" t="s">
        <v>165</v>
      </c>
      <c r="F162" s="109" t="s">
        <v>166</v>
      </c>
      <c r="G162" s="110" t="s">
        <v>100</v>
      </c>
      <c r="H162" s="111">
        <v>15</v>
      </c>
      <c r="I162" s="112"/>
      <c r="J162" s="113">
        <f>ROUND(I162*H162,2)</f>
        <v>0</v>
      </c>
      <c r="K162" s="114"/>
      <c r="L162" s="26"/>
      <c r="M162" s="115" t="s">
        <v>16</v>
      </c>
      <c r="N162" s="116" t="s">
        <v>34</v>
      </c>
      <c r="O162" s="117"/>
      <c r="P162" s="118">
        <f>O162*H162</f>
        <v>0</v>
      </c>
      <c r="Q162" s="118">
        <v>0</v>
      </c>
      <c r="R162" s="118">
        <f>Q162*H162</f>
        <v>0</v>
      </c>
      <c r="S162" s="118">
        <v>0</v>
      </c>
      <c r="T162" s="119">
        <f>S162*H162</f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101</v>
      </c>
      <c r="AT162" s="120" t="s">
        <v>97</v>
      </c>
      <c r="AU162" s="120" t="s">
        <v>9</v>
      </c>
      <c r="AY162" s="19" t="s">
        <v>94</v>
      </c>
      <c r="BE162" s="121">
        <f>IF(N162="základní",J162,0)</f>
        <v>0</v>
      </c>
      <c r="BF162" s="121">
        <f>IF(N162="snížená",J162,0)</f>
        <v>0</v>
      </c>
      <c r="BG162" s="121">
        <f>IF(N162="zákl. přenesená",J162,0)</f>
        <v>0</v>
      </c>
      <c r="BH162" s="121">
        <f>IF(N162="sníž. přenesená",J162,0)</f>
        <v>0</v>
      </c>
      <c r="BI162" s="121">
        <f>IF(N162="nulová",J162,0)</f>
        <v>0</v>
      </c>
      <c r="BJ162" s="19" t="s">
        <v>92</v>
      </c>
      <c r="BK162" s="121">
        <f>ROUND(I162*H162,2)</f>
        <v>0</v>
      </c>
      <c r="BL162" s="19" t="s">
        <v>101</v>
      </c>
      <c r="BM162" s="120" t="s">
        <v>167</v>
      </c>
    </row>
    <row r="163" spans="1:65" s="29" customFormat="1" ht="24.2" customHeight="1">
      <c r="A163" s="25"/>
      <c r="B163" s="26"/>
      <c r="C163" s="107" t="s">
        <v>168</v>
      </c>
      <c r="D163" s="107" t="s">
        <v>97</v>
      </c>
      <c r="E163" s="108" t="s">
        <v>169</v>
      </c>
      <c r="F163" s="109" t="s">
        <v>170</v>
      </c>
      <c r="G163" s="110" t="s">
        <v>100</v>
      </c>
      <c r="H163" s="111">
        <v>1</v>
      </c>
      <c r="I163" s="112"/>
      <c r="J163" s="113">
        <f>ROUND(I163*H163,2)</f>
        <v>0</v>
      </c>
      <c r="K163" s="114"/>
      <c r="L163" s="26"/>
      <c r="M163" s="115" t="s">
        <v>16</v>
      </c>
      <c r="N163" s="116" t="s">
        <v>34</v>
      </c>
      <c r="O163" s="117"/>
      <c r="P163" s="118">
        <f>O163*H163</f>
        <v>0</v>
      </c>
      <c r="Q163" s="118">
        <v>0</v>
      </c>
      <c r="R163" s="118">
        <f>Q163*H163</f>
        <v>0</v>
      </c>
      <c r="S163" s="118">
        <v>0</v>
      </c>
      <c r="T163" s="119">
        <f>S163*H163</f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101</v>
      </c>
      <c r="AT163" s="120" t="s">
        <v>97</v>
      </c>
      <c r="AU163" s="120" t="s">
        <v>9</v>
      </c>
      <c r="AY163" s="19" t="s">
        <v>94</v>
      </c>
      <c r="BE163" s="121">
        <f>IF(N163="základní",J163,0)</f>
        <v>0</v>
      </c>
      <c r="BF163" s="121">
        <f>IF(N163="snížená",J163,0)</f>
        <v>0</v>
      </c>
      <c r="BG163" s="121">
        <f>IF(N163="zákl. přenesená",J163,0)</f>
        <v>0</v>
      </c>
      <c r="BH163" s="121">
        <f>IF(N163="sníž. přenesená",J163,0)</f>
        <v>0</v>
      </c>
      <c r="BI163" s="121">
        <f>IF(N163="nulová",J163,0)</f>
        <v>0</v>
      </c>
      <c r="BJ163" s="19" t="s">
        <v>92</v>
      </c>
      <c r="BK163" s="121">
        <f>ROUND(I163*H163,2)</f>
        <v>0</v>
      </c>
      <c r="BL163" s="19" t="s">
        <v>101</v>
      </c>
      <c r="BM163" s="120" t="s">
        <v>171</v>
      </c>
    </row>
    <row r="164" spans="1:65" s="29" customFormat="1" ht="24.2" customHeight="1">
      <c r="A164" s="25"/>
      <c r="B164" s="26"/>
      <c r="C164" s="107" t="s">
        <v>172</v>
      </c>
      <c r="D164" s="107" t="s">
        <v>97</v>
      </c>
      <c r="E164" s="108" t="s">
        <v>173</v>
      </c>
      <c r="F164" s="109" t="s">
        <v>174</v>
      </c>
      <c r="G164" s="110" t="s">
        <v>105</v>
      </c>
      <c r="H164" s="111">
        <v>30</v>
      </c>
      <c r="I164" s="112"/>
      <c r="J164" s="113">
        <f>ROUND(I164*H164,2)</f>
        <v>0</v>
      </c>
      <c r="K164" s="114"/>
      <c r="L164" s="26"/>
      <c r="M164" s="115" t="s">
        <v>16</v>
      </c>
      <c r="N164" s="116" t="s">
        <v>34</v>
      </c>
      <c r="O164" s="117"/>
      <c r="P164" s="118">
        <f>O164*H164</f>
        <v>0</v>
      </c>
      <c r="Q164" s="118">
        <v>4E-05</v>
      </c>
      <c r="R164" s="118">
        <f>Q164*H164</f>
        <v>0.0012000000000000001</v>
      </c>
      <c r="S164" s="118">
        <v>0</v>
      </c>
      <c r="T164" s="119">
        <f>S164*H164</f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101</v>
      </c>
      <c r="AT164" s="120" t="s">
        <v>97</v>
      </c>
      <c r="AU164" s="120" t="s">
        <v>9</v>
      </c>
      <c r="AY164" s="19" t="s">
        <v>94</v>
      </c>
      <c r="BE164" s="121">
        <f>IF(N164="základní",J164,0)</f>
        <v>0</v>
      </c>
      <c r="BF164" s="121">
        <f>IF(N164="snížená",J164,0)</f>
        <v>0</v>
      </c>
      <c r="BG164" s="121">
        <f>IF(N164="zákl. přenesená",J164,0)</f>
        <v>0</v>
      </c>
      <c r="BH164" s="121">
        <f>IF(N164="sníž. přenesená",J164,0)</f>
        <v>0</v>
      </c>
      <c r="BI164" s="121">
        <f>IF(N164="nulová",J164,0)</f>
        <v>0</v>
      </c>
      <c r="BJ164" s="19" t="s">
        <v>92</v>
      </c>
      <c r="BK164" s="121">
        <f>ROUND(I164*H164,2)</f>
        <v>0</v>
      </c>
      <c r="BL164" s="19" t="s">
        <v>101</v>
      </c>
      <c r="BM164" s="120" t="s">
        <v>175</v>
      </c>
    </row>
    <row r="165" spans="1:65" s="29" customFormat="1" ht="21.75" customHeight="1">
      <c r="A165" s="25"/>
      <c r="B165" s="26"/>
      <c r="C165" s="107" t="s">
        <v>176</v>
      </c>
      <c r="D165" s="107" t="s">
        <v>97</v>
      </c>
      <c r="E165" s="108" t="s">
        <v>177</v>
      </c>
      <c r="F165" s="109" t="s">
        <v>178</v>
      </c>
      <c r="G165" s="110" t="s">
        <v>105</v>
      </c>
      <c r="H165" s="111">
        <v>23.02</v>
      </c>
      <c r="I165" s="112"/>
      <c r="J165" s="113">
        <f>ROUND(I165*H165,2)</f>
        <v>0</v>
      </c>
      <c r="K165" s="114"/>
      <c r="L165" s="26"/>
      <c r="M165" s="115" t="s">
        <v>16</v>
      </c>
      <c r="N165" s="116" t="s">
        <v>34</v>
      </c>
      <c r="O165" s="117"/>
      <c r="P165" s="118">
        <f>O165*H165</f>
        <v>0</v>
      </c>
      <c r="Q165" s="118">
        <v>0</v>
      </c>
      <c r="R165" s="118">
        <f>Q165*H165</f>
        <v>0</v>
      </c>
      <c r="S165" s="118">
        <v>0</v>
      </c>
      <c r="T165" s="119">
        <f>S165*H165</f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101</v>
      </c>
      <c r="AT165" s="120" t="s">
        <v>97</v>
      </c>
      <c r="AU165" s="120" t="s">
        <v>9</v>
      </c>
      <c r="AY165" s="19" t="s">
        <v>94</v>
      </c>
      <c r="BE165" s="121">
        <f>IF(N165="základní",J165,0)</f>
        <v>0</v>
      </c>
      <c r="BF165" s="121">
        <f>IF(N165="snížená",J165,0)</f>
        <v>0</v>
      </c>
      <c r="BG165" s="121">
        <f>IF(N165="zákl. přenesená",J165,0)</f>
        <v>0</v>
      </c>
      <c r="BH165" s="121">
        <f>IF(N165="sníž. přenesená",J165,0)</f>
        <v>0</v>
      </c>
      <c r="BI165" s="121">
        <f>IF(N165="nulová",J165,0)</f>
        <v>0</v>
      </c>
      <c r="BJ165" s="19" t="s">
        <v>92</v>
      </c>
      <c r="BK165" s="121">
        <f>ROUND(I165*H165,2)</f>
        <v>0</v>
      </c>
      <c r="BL165" s="19" t="s">
        <v>101</v>
      </c>
      <c r="BM165" s="120" t="s">
        <v>179</v>
      </c>
    </row>
    <row r="166" spans="2:51" s="122" customFormat="1" ht="15">
      <c r="B166" s="123"/>
      <c r="D166" s="124" t="s">
        <v>107</v>
      </c>
      <c r="E166" s="125" t="s">
        <v>16</v>
      </c>
      <c r="F166" s="126" t="s">
        <v>614</v>
      </c>
      <c r="H166" s="127">
        <v>23.02</v>
      </c>
      <c r="I166" s="128"/>
      <c r="L166" s="123"/>
      <c r="M166" s="129"/>
      <c r="N166" s="130"/>
      <c r="O166" s="130"/>
      <c r="P166" s="130"/>
      <c r="Q166" s="130"/>
      <c r="R166" s="130"/>
      <c r="S166" s="130"/>
      <c r="T166" s="131"/>
      <c r="AT166" s="125" t="s">
        <v>107</v>
      </c>
      <c r="AU166" s="125" t="s">
        <v>9</v>
      </c>
      <c r="AV166" s="122" t="s">
        <v>9</v>
      </c>
      <c r="AW166" s="122" t="s">
        <v>109</v>
      </c>
      <c r="AX166" s="122" t="s">
        <v>92</v>
      </c>
      <c r="AY166" s="125" t="s">
        <v>94</v>
      </c>
    </row>
    <row r="167" spans="1:65" s="29" customFormat="1" ht="16.5" customHeight="1">
      <c r="A167" s="25"/>
      <c r="B167" s="26"/>
      <c r="C167" s="107" t="s">
        <v>180</v>
      </c>
      <c r="D167" s="107" t="s">
        <v>97</v>
      </c>
      <c r="E167" s="108" t="s">
        <v>181</v>
      </c>
      <c r="F167" s="109" t="s">
        <v>182</v>
      </c>
      <c r="G167" s="110" t="s">
        <v>105</v>
      </c>
      <c r="H167" s="111">
        <v>23.02</v>
      </c>
      <c r="I167" s="112"/>
      <c r="J167" s="113">
        <f>ROUND(I167*H167,2)</f>
        <v>0</v>
      </c>
      <c r="K167" s="114"/>
      <c r="L167" s="26"/>
      <c r="M167" s="115" t="s">
        <v>16</v>
      </c>
      <c r="N167" s="116" t="s">
        <v>34</v>
      </c>
      <c r="O167" s="117"/>
      <c r="P167" s="118">
        <f>O167*H167</f>
        <v>0</v>
      </c>
      <c r="Q167" s="118">
        <v>0</v>
      </c>
      <c r="R167" s="118">
        <f>Q167*H167</f>
        <v>0</v>
      </c>
      <c r="S167" s="118">
        <v>0.057</v>
      </c>
      <c r="T167" s="119">
        <f>S167*H167</f>
        <v>1.31214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101</v>
      </c>
      <c r="AT167" s="120" t="s">
        <v>97</v>
      </c>
      <c r="AU167" s="120" t="s">
        <v>9</v>
      </c>
      <c r="AY167" s="19" t="s">
        <v>94</v>
      </c>
      <c r="BE167" s="121">
        <f>IF(N167="základní",J167,0)</f>
        <v>0</v>
      </c>
      <c r="BF167" s="121">
        <f>IF(N167="snížená",J167,0)</f>
        <v>0</v>
      </c>
      <c r="BG167" s="121">
        <f>IF(N167="zákl. přenesená",J167,0)</f>
        <v>0</v>
      </c>
      <c r="BH167" s="121">
        <f>IF(N167="sníž. přenesená",J167,0)</f>
        <v>0</v>
      </c>
      <c r="BI167" s="121">
        <f>IF(N167="nulová",J167,0)</f>
        <v>0</v>
      </c>
      <c r="BJ167" s="19" t="s">
        <v>92</v>
      </c>
      <c r="BK167" s="121">
        <f>ROUND(I167*H167,2)</f>
        <v>0</v>
      </c>
      <c r="BL167" s="19" t="s">
        <v>101</v>
      </c>
      <c r="BM167" s="120" t="s">
        <v>183</v>
      </c>
    </row>
    <row r="168" spans="2:51" s="122" customFormat="1" ht="15">
      <c r="B168" s="123"/>
      <c r="D168" s="124" t="s">
        <v>107</v>
      </c>
      <c r="E168" s="125" t="s">
        <v>16</v>
      </c>
      <c r="F168" s="126" t="s">
        <v>614</v>
      </c>
      <c r="H168" s="127">
        <v>23.02</v>
      </c>
      <c r="I168" s="128"/>
      <c r="L168" s="123"/>
      <c r="M168" s="129"/>
      <c r="N168" s="130"/>
      <c r="O168" s="130"/>
      <c r="P168" s="130"/>
      <c r="Q168" s="130"/>
      <c r="R168" s="130"/>
      <c r="S168" s="130"/>
      <c r="T168" s="131"/>
      <c r="AT168" s="125" t="s">
        <v>107</v>
      </c>
      <c r="AU168" s="125" t="s">
        <v>9</v>
      </c>
      <c r="AV168" s="122" t="s">
        <v>9</v>
      </c>
      <c r="AW168" s="122" t="s">
        <v>109</v>
      </c>
      <c r="AX168" s="122" t="s">
        <v>92</v>
      </c>
      <c r="AY168" s="125" t="s">
        <v>94</v>
      </c>
    </row>
    <row r="169" spans="1:65" s="29" customFormat="1" ht="24.2" customHeight="1">
      <c r="A169" s="25"/>
      <c r="B169" s="26"/>
      <c r="C169" s="107" t="s">
        <v>184</v>
      </c>
      <c r="D169" s="107" t="s">
        <v>97</v>
      </c>
      <c r="E169" s="108" t="s">
        <v>185</v>
      </c>
      <c r="F169" s="109" t="s">
        <v>186</v>
      </c>
      <c r="G169" s="110" t="s">
        <v>112</v>
      </c>
      <c r="H169" s="111">
        <v>1.8</v>
      </c>
      <c r="I169" s="112"/>
      <c r="J169" s="113">
        <f>ROUND(I169*H169,2)</f>
        <v>0</v>
      </c>
      <c r="K169" s="114"/>
      <c r="L169" s="26"/>
      <c r="M169" s="115" t="s">
        <v>16</v>
      </c>
      <c r="N169" s="116" t="s">
        <v>34</v>
      </c>
      <c r="O169" s="117"/>
      <c r="P169" s="118">
        <f>O169*H169</f>
        <v>0</v>
      </c>
      <c r="Q169" s="118">
        <v>0.00115</v>
      </c>
      <c r="R169" s="118">
        <f>Q169*H169</f>
        <v>0.0020700000000000002</v>
      </c>
      <c r="S169" s="118">
        <v>0.0043</v>
      </c>
      <c r="T169" s="119">
        <f>S169*H169</f>
        <v>0.00774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101</v>
      </c>
      <c r="AT169" s="120" t="s">
        <v>97</v>
      </c>
      <c r="AU169" s="120" t="s">
        <v>9</v>
      </c>
      <c r="AY169" s="19" t="s">
        <v>94</v>
      </c>
      <c r="BE169" s="121">
        <f>IF(N169="základní",J169,0)</f>
        <v>0</v>
      </c>
      <c r="BF169" s="121">
        <f>IF(N169="snížená",J169,0)</f>
        <v>0</v>
      </c>
      <c r="BG169" s="121">
        <f>IF(N169="zákl. přenesená",J169,0)</f>
        <v>0</v>
      </c>
      <c r="BH169" s="121">
        <f>IF(N169="sníž. přenesená",J169,0)</f>
        <v>0</v>
      </c>
      <c r="BI169" s="121">
        <f>IF(N169="nulová",J169,0)</f>
        <v>0</v>
      </c>
      <c r="BJ169" s="19" t="s">
        <v>92</v>
      </c>
      <c r="BK169" s="121">
        <f>ROUND(I169*H169,2)</f>
        <v>0</v>
      </c>
      <c r="BL169" s="19" t="s">
        <v>101</v>
      </c>
      <c r="BM169" s="120" t="s">
        <v>187</v>
      </c>
    </row>
    <row r="170" spans="2:51" s="122" customFormat="1" ht="15">
      <c r="B170" s="123"/>
      <c r="D170" s="124" t="s">
        <v>107</v>
      </c>
      <c r="E170" s="125" t="s">
        <v>16</v>
      </c>
      <c r="F170" s="126" t="s">
        <v>624</v>
      </c>
      <c r="H170" s="127">
        <v>0.6</v>
      </c>
      <c r="I170" s="128"/>
      <c r="L170" s="123"/>
      <c r="M170" s="129"/>
      <c r="N170" s="130"/>
      <c r="O170" s="130"/>
      <c r="P170" s="130"/>
      <c r="Q170" s="130"/>
      <c r="R170" s="130"/>
      <c r="S170" s="130"/>
      <c r="T170" s="131"/>
      <c r="AT170" s="125" t="s">
        <v>107</v>
      </c>
      <c r="AU170" s="125" t="s">
        <v>9</v>
      </c>
      <c r="AV170" s="122" t="s">
        <v>9</v>
      </c>
      <c r="AW170" s="122" t="s">
        <v>109</v>
      </c>
      <c r="AX170" s="122" t="s">
        <v>93</v>
      </c>
      <c r="AY170" s="125" t="s">
        <v>94</v>
      </c>
    </row>
    <row r="171" spans="2:51" s="122" customFormat="1" ht="15">
      <c r="B171" s="123"/>
      <c r="D171" s="124" t="s">
        <v>107</v>
      </c>
      <c r="E171" s="125" t="s">
        <v>16</v>
      </c>
      <c r="F171" s="126" t="s">
        <v>625</v>
      </c>
      <c r="H171" s="127">
        <v>1.2</v>
      </c>
      <c r="I171" s="128"/>
      <c r="L171" s="123"/>
      <c r="M171" s="129"/>
      <c r="N171" s="130"/>
      <c r="O171" s="130"/>
      <c r="P171" s="130"/>
      <c r="Q171" s="130"/>
      <c r="R171" s="130"/>
      <c r="S171" s="130"/>
      <c r="T171" s="131"/>
      <c r="AT171" s="125" t="s">
        <v>107</v>
      </c>
      <c r="AU171" s="125" t="s">
        <v>9</v>
      </c>
      <c r="AV171" s="122" t="s">
        <v>9</v>
      </c>
      <c r="AW171" s="122" t="s">
        <v>109</v>
      </c>
      <c r="AX171" s="122" t="s">
        <v>93</v>
      </c>
      <c r="AY171" s="125" t="s">
        <v>94</v>
      </c>
    </row>
    <row r="172" spans="2:51" s="133" customFormat="1" ht="15">
      <c r="B172" s="134"/>
      <c r="D172" s="124" t="s">
        <v>107</v>
      </c>
      <c r="E172" s="135" t="s">
        <v>16</v>
      </c>
      <c r="F172" s="136" t="s">
        <v>145</v>
      </c>
      <c r="H172" s="137">
        <v>1.7999999999999998</v>
      </c>
      <c r="I172" s="138"/>
      <c r="L172" s="134"/>
      <c r="M172" s="139"/>
      <c r="N172" s="140"/>
      <c r="O172" s="140"/>
      <c r="P172" s="140"/>
      <c r="Q172" s="140"/>
      <c r="R172" s="140"/>
      <c r="S172" s="140"/>
      <c r="T172" s="141"/>
      <c r="AT172" s="135" t="s">
        <v>107</v>
      </c>
      <c r="AU172" s="135" t="s">
        <v>9</v>
      </c>
      <c r="AV172" s="133" t="s">
        <v>101</v>
      </c>
      <c r="AW172" s="133" t="s">
        <v>109</v>
      </c>
      <c r="AX172" s="133" t="s">
        <v>92</v>
      </c>
      <c r="AY172" s="135" t="s">
        <v>94</v>
      </c>
    </row>
    <row r="173" spans="1:65" s="29" customFormat="1" ht="24.2" customHeight="1">
      <c r="A173" s="25"/>
      <c r="B173" s="26"/>
      <c r="C173" s="107" t="s">
        <v>189</v>
      </c>
      <c r="D173" s="107" t="s">
        <v>97</v>
      </c>
      <c r="E173" s="108" t="s">
        <v>190</v>
      </c>
      <c r="F173" s="109" t="s">
        <v>191</v>
      </c>
      <c r="G173" s="110" t="s">
        <v>112</v>
      </c>
      <c r="H173" s="111">
        <v>0.6</v>
      </c>
      <c r="I173" s="112"/>
      <c r="J173" s="113">
        <f>ROUND(I173*H173,2)</f>
        <v>0</v>
      </c>
      <c r="K173" s="114"/>
      <c r="L173" s="26"/>
      <c r="M173" s="115" t="s">
        <v>16</v>
      </c>
      <c r="N173" s="116" t="s">
        <v>34</v>
      </c>
      <c r="O173" s="117"/>
      <c r="P173" s="118">
        <f>O173*H173</f>
        <v>0</v>
      </c>
      <c r="Q173" s="118">
        <v>0.00173</v>
      </c>
      <c r="R173" s="118">
        <f>Q173*H173</f>
        <v>0.0010379999999999999</v>
      </c>
      <c r="S173" s="118">
        <v>0.039</v>
      </c>
      <c r="T173" s="119">
        <f>S173*H173</f>
        <v>0.0234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101</v>
      </c>
      <c r="AT173" s="120" t="s">
        <v>97</v>
      </c>
      <c r="AU173" s="120" t="s">
        <v>9</v>
      </c>
      <c r="AY173" s="19" t="s">
        <v>94</v>
      </c>
      <c r="BE173" s="121">
        <f>IF(N173="základní",J173,0)</f>
        <v>0</v>
      </c>
      <c r="BF173" s="121">
        <f>IF(N173="snížená",J173,0)</f>
        <v>0</v>
      </c>
      <c r="BG173" s="121">
        <f>IF(N173="zákl. přenesená",J173,0)</f>
        <v>0</v>
      </c>
      <c r="BH173" s="121">
        <f>IF(N173="sníž. přenesená",J173,0)</f>
        <v>0</v>
      </c>
      <c r="BI173" s="121">
        <f>IF(N173="nulová",J173,0)</f>
        <v>0</v>
      </c>
      <c r="BJ173" s="19" t="s">
        <v>92</v>
      </c>
      <c r="BK173" s="121">
        <f>ROUND(I173*H173,2)</f>
        <v>0</v>
      </c>
      <c r="BL173" s="19" t="s">
        <v>101</v>
      </c>
      <c r="BM173" s="120" t="s">
        <v>192</v>
      </c>
    </row>
    <row r="174" spans="2:51" s="122" customFormat="1" ht="15">
      <c r="B174" s="123"/>
      <c r="D174" s="124" t="s">
        <v>107</v>
      </c>
      <c r="E174" s="125" t="s">
        <v>16</v>
      </c>
      <c r="F174" s="126" t="s">
        <v>624</v>
      </c>
      <c r="H174" s="127">
        <v>0.6</v>
      </c>
      <c r="I174" s="128"/>
      <c r="L174" s="123"/>
      <c r="M174" s="129"/>
      <c r="N174" s="130"/>
      <c r="O174" s="130"/>
      <c r="P174" s="130"/>
      <c r="Q174" s="130"/>
      <c r="R174" s="130"/>
      <c r="S174" s="130"/>
      <c r="T174" s="131"/>
      <c r="AT174" s="125" t="s">
        <v>107</v>
      </c>
      <c r="AU174" s="125" t="s">
        <v>9</v>
      </c>
      <c r="AV174" s="122" t="s">
        <v>9</v>
      </c>
      <c r="AW174" s="122" t="s">
        <v>109</v>
      </c>
      <c r="AX174" s="122" t="s">
        <v>92</v>
      </c>
      <c r="AY174" s="125" t="s">
        <v>94</v>
      </c>
    </row>
    <row r="175" spans="1:65" s="29" customFormat="1" ht="24.2" customHeight="1">
      <c r="A175" s="25"/>
      <c r="B175" s="26"/>
      <c r="C175" s="107" t="s">
        <v>194</v>
      </c>
      <c r="D175" s="107" t="s">
        <v>97</v>
      </c>
      <c r="E175" s="108" t="s">
        <v>195</v>
      </c>
      <c r="F175" s="109" t="s">
        <v>196</v>
      </c>
      <c r="G175" s="110" t="s">
        <v>112</v>
      </c>
      <c r="H175" s="111">
        <v>2.4</v>
      </c>
      <c r="I175" s="112"/>
      <c r="J175" s="113">
        <f>ROUND(I175*H175,2)</f>
        <v>0</v>
      </c>
      <c r="K175" s="114"/>
      <c r="L175" s="26"/>
      <c r="M175" s="115" t="s">
        <v>16</v>
      </c>
      <c r="N175" s="116" t="s">
        <v>34</v>
      </c>
      <c r="O175" s="117"/>
      <c r="P175" s="118">
        <f>O175*H175</f>
        <v>0</v>
      </c>
      <c r="Q175" s="118">
        <v>0</v>
      </c>
      <c r="R175" s="118">
        <f>Q175*H175</f>
        <v>0</v>
      </c>
      <c r="S175" s="118">
        <v>0</v>
      </c>
      <c r="T175" s="119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101</v>
      </c>
      <c r="AT175" s="120" t="s">
        <v>97</v>
      </c>
      <c r="AU175" s="120" t="s">
        <v>9</v>
      </c>
      <c r="AY175" s="19" t="s">
        <v>94</v>
      </c>
      <c r="BE175" s="121">
        <f>IF(N175="základní",J175,0)</f>
        <v>0</v>
      </c>
      <c r="BF175" s="121">
        <f>IF(N175="snížená",J175,0)</f>
        <v>0</v>
      </c>
      <c r="BG175" s="121">
        <f>IF(N175="zákl. přenesená",J175,0)</f>
        <v>0</v>
      </c>
      <c r="BH175" s="121">
        <f>IF(N175="sníž. přenesená",J175,0)</f>
        <v>0</v>
      </c>
      <c r="BI175" s="121">
        <f>IF(N175="nulová",J175,0)</f>
        <v>0</v>
      </c>
      <c r="BJ175" s="19" t="s">
        <v>92</v>
      </c>
      <c r="BK175" s="121">
        <f>ROUND(I175*H175,2)</f>
        <v>0</v>
      </c>
      <c r="BL175" s="19" t="s">
        <v>101</v>
      </c>
      <c r="BM175" s="120" t="s">
        <v>197</v>
      </c>
    </row>
    <row r="176" spans="2:51" s="122" customFormat="1" ht="15">
      <c r="B176" s="123"/>
      <c r="D176" s="124" t="s">
        <v>107</v>
      </c>
      <c r="E176" s="125" t="s">
        <v>16</v>
      </c>
      <c r="F176" s="126" t="s">
        <v>626</v>
      </c>
      <c r="H176" s="127">
        <v>2.4</v>
      </c>
      <c r="I176" s="128"/>
      <c r="L176" s="123"/>
      <c r="M176" s="129"/>
      <c r="N176" s="130"/>
      <c r="O176" s="130"/>
      <c r="P176" s="130"/>
      <c r="Q176" s="130"/>
      <c r="R176" s="130"/>
      <c r="S176" s="130"/>
      <c r="T176" s="131"/>
      <c r="AT176" s="125" t="s">
        <v>107</v>
      </c>
      <c r="AU176" s="125" t="s">
        <v>9</v>
      </c>
      <c r="AV176" s="122" t="s">
        <v>9</v>
      </c>
      <c r="AW176" s="122" t="s">
        <v>109</v>
      </c>
      <c r="AX176" s="122" t="s">
        <v>92</v>
      </c>
      <c r="AY176" s="125" t="s">
        <v>94</v>
      </c>
    </row>
    <row r="177" spans="1:65" s="29" customFormat="1" ht="24.2" customHeight="1">
      <c r="A177" s="25"/>
      <c r="B177" s="26"/>
      <c r="C177" s="107" t="s">
        <v>199</v>
      </c>
      <c r="D177" s="107" t="s">
        <v>97</v>
      </c>
      <c r="E177" s="108" t="s">
        <v>200</v>
      </c>
      <c r="F177" s="109" t="s">
        <v>201</v>
      </c>
      <c r="G177" s="110" t="s">
        <v>105</v>
      </c>
      <c r="H177" s="111">
        <v>49.42</v>
      </c>
      <c r="I177" s="112"/>
      <c r="J177" s="113">
        <f>ROUND(I177*H177,2)</f>
        <v>0</v>
      </c>
      <c r="K177" s="114"/>
      <c r="L177" s="26"/>
      <c r="M177" s="115" t="s">
        <v>16</v>
      </c>
      <c r="N177" s="116" t="s">
        <v>34</v>
      </c>
      <c r="O177" s="117"/>
      <c r="P177" s="118">
        <f>O177*H177</f>
        <v>0</v>
      </c>
      <c r="Q177" s="118">
        <v>0</v>
      </c>
      <c r="R177" s="118">
        <f>Q177*H177</f>
        <v>0</v>
      </c>
      <c r="S177" s="118">
        <v>0.061</v>
      </c>
      <c r="T177" s="119">
        <f>S177*H177</f>
        <v>3.01462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101</v>
      </c>
      <c r="AT177" s="120" t="s">
        <v>97</v>
      </c>
      <c r="AU177" s="120" t="s">
        <v>9</v>
      </c>
      <c r="AY177" s="19" t="s">
        <v>94</v>
      </c>
      <c r="BE177" s="121">
        <f>IF(N177="základní",J177,0)</f>
        <v>0</v>
      </c>
      <c r="BF177" s="121">
        <f>IF(N177="snížená",J177,0)</f>
        <v>0</v>
      </c>
      <c r="BG177" s="121">
        <f>IF(N177="zákl. přenesená",J177,0)</f>
        <v>0</v>
      </c>
      <c r="BH177" s="121">
        <f>IF(N177="sníž. přenesená",J177,0)</f>
        <v>0</v>
      </c>
      <c r="BI177" s="121">
        <f>IF(N177="nulová",J177,0)</f>
        <v>0</v>
      </c>
      <c r="BJ177" s="19" t="s">
        <v>92</v>
      </c>
      <c r="BK177" s="121">
        <f>ROUND(I177*H177,2)</f>
        <v>0</v>
      </c>
      <c r="BL177" s="19" t="s">
        <v>101</v>
      </c>
      <c r="BM177" s="120" t="s">
        <v>202</v>
      </c>
    </row>
    <row r="178" spans="1:65" s="29" customFormat="1" ht="24.2" customHeight="1">
      <c r="A178" s="25"/>
      <c r="B178" s="26"/>
      <c r="C178" s="107" t="s">
        <v>203</v>
      </c>
      <c r="D178" s="107" t="s">
        <v>97</v>
      </c>
      <c r="E178" s="108" t="s">
        <v>204</v>
      </c>
      <c r="F178" s="109" t="s">
        <v>205</v>
      </c>
      <c r="G178" s="110" t="s">
        <v>105</v>
      </c>
      <c r="H178" s="111">
        <v>49.42</v>
      </c>
      <c r="I178" s="112"/>
      <c r="J178" s="113">
        <f>ROUND(I178*H178,2)</f>
        <v>0</v>
      </c>
      <c r="K178" s="114"/>
      <c r="L178" s="26"/>
      <c r="M178" s="115" t="s">
        <v>16</v>
      </c>
      <c r="N178" s="116" t="s">
        <v>34</v>
      </c>
      <c r="O178" s="117"/>
      <c r="P178" s="118">
        <f>O178*H178</f>
        <v>0</v>
      </c>
      <c r="Q178" s="118">
        <v>0</v>
      </c>
      <c r="R178" s="118">
        <f>Q178*H178</f>
        <v>0</v>
      </c>
      <c r="S178" s="118">
        <v>0.068</v>
      </c>
      <c r="T178" s="119">
        <f>S178*H178</f>
        <v>3.3605600000000004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101</v>
      </c>
      <c r="AT178" s="120" t="s">
        <v>97</v>
      </c>
      <c r="AU178" s="120" t="s">
        <v>9</v>
      </c>
      <c r="AY178" s="19" t="s">
        <v>94</v>
      </c>
      <c r="BE178" s="121">
        <f>IF(N178="základní",J178,0)</f>
        <v>0</v>
      </c>
      <c r="BF178" s="121">
        <f>IF(N178="snížená",J178,0)</f>
        <v>0</v>
      </c>
      <c r="BG178" s="121">
        <f>IF(N178="zákl. přenesená",J178,0)</f>
        <v>0</v>
      </c>
      <c r="BH178" s="121">
        <f>IF(N178="sníž. přenesená",J178,0)</f>
        <v>0</v>
      </c>
      <c r="BI178" s="121">
        <f>IF(N178="nulová",J178,0)</f>
        <v>0</v>
      </c>
      <c r="BJ178" s="19" t="s">
        <v>92</v>
      </c>
      <c r="BK178" s="121">
        <f>ROUND(I178*H178,2)</f>
        <v>0</v>
      </c>
      <c r="BL178" s="19" t="s">
        <v>101</v>
      </c>
      <c r="BM178" s="120" t="s">
        <v>206</v>
      </c>
    </row>
    <row r="179" spans="2:51" s="122" customFormat="1" ht="15">
      <c r="B179" s="123"/>
      <c r="D179" s="124" t="s">
        <v>107</v>
      </c>
      <c r="E179" s="125" t="s">
        <v>16</v>
      </c>
      <c r="F179" s="126" t="s">
        <v>627</v>
      </c>
      <c r="H179" s="127">
        <v>49.42</v>
      </c>
      <c r="I179" s="128"/>
      <c r="L179" s="123"/>
      <c r="M179" s="129"/>
      <c r="N179" s="130"/>
      <c r="O179" s="130"/>
      <c r="P179" s="130"/>
      <c r="Q179" s="130"/>
      <c r="R179" s="130"/>
      <c r="S179" s="130"/>
      <c r="T179" s="131"/>
      <c r="AT179" s="125" t="s">
        <v>107</v>
      </c>
      <c r="AU179" s="125" t="s">
        <v>9</v>
      </c>
      <c r="AV179" s="122" t="s">
        <v>9</v>
      </c>
      <c r="AW179" s="122" t="s">
        <v>109</v>
      </c>
      <c r="AX179" s="122" t="s">
        <v>93</v>
      </c>
      <c r="AY179" s="125" t="s">
        <v>94</v>
      </c>
    </row>
    <row r="180" spans="2:51" s="133" customFormat="1" ht="15">
      <c r="B180" s="134"/>
      <c r="D180" s="124" t="s">
        <v>107</v>
      </c>
      <c r="E180" s="135" t="s">
        <v>16</v>
      </c>
      <c r="F180" s="136" t="s">
        <v>145</v>
      </c>
      <c r="H180" s="137">
        <v>49.42</v>
      </c>
      <c r="I180" s="138"/>
      <c r="L180" s="134"/>
      <c r="M180" s="139"/>
      <c r="N180" s="140"/>
      <c r="O180" s="140"/>
      <c r="P180" s="140"/>
      <c r="Q180" s="140"/>
      <c r="R180" s="140"/>
      <c r="S180" s="140"/>
      <c r="T180" s="141"/>
      <c r="AT180" s="135" t="s">
        <v>107</v>
      </c>
      <c r="AU180" s="135" t="s">
        <v>9</v>
      </c>
      <c r="AV180" s="133" t="s">
        <v>101</v>
      </c>
      <c r="AW180" s="133" t="s">
        <v>109</v>
      </c>
      <c r="AX180" s="133" t="s">
        <v>92</v>
      </c>
      <c r="AY180" s="135" t="s">
        <v>94</v>
      </c>
    </row>
    <row r="181" spans="2:63" s="94" customFormat="1" ht="22.9" customHeight="1">
      <c r="B181" s="95"/>
      <c r="D181" s="96" t="s">
        <v>89</v>
      </c>
      <c r="E181" s="105" t="s">
        <v>208</v>
      </c>
      <c r="F181" s="105" t="s">
        <v>209</v>
      </c>
      <c r="I181" s="132"/>
      <c r="J181" s="106">
        <f>BK181</f>
        <v>0</v>
      </c>
      <c r="L181" s="95"/>
      <c r="M181" s="99"/>
      <c r="N181" s="100"/>
      <c r="O181" s="100"/>
      <c r="P181" s="101">
        <f>SUM(P182:P186)</f>
        <v>0</v>
      </c>
      <c r="Q181" s="100"/>
      <c r="R181" s="101">
        <f>SUM(R182:R186)</f>
        <v>0</v>
      </c>
      <c r="S181" s="100"/>
      <c r="T181" s="102">
        <f>SUM(T182:T186)</f>
        <v>0</v>
      </c>
      <c r="AR181" s="96" t="s">
        <v>92</v>
      </c>
      <c r="AT181" s="103" t="s">
        <v>89</v>
      </c>
      <c r="AU181" s="103" t="s">
        <v>92</v>
      </c>
      <c r="AY181" s="96" t="s">
        <v>94</v>
      </c>
      <c r="BK181" s="104">
        <f>SUM(BK182:BK186)</f>
        <v>0</v>
      </c>
    </row>
    <row r="182" spans="1:65" s="29" customFormat="1" ht="24.2" customHeight="1">
      <c r="A182" s="25"/>
      <c r="B182" s="26"/>
      <c r="C182" s="107" t="s">
        <v>210</v>
      </c>
      <c r="D182" s="107" t="s">
        <v>97</v>
      </c>
      <c r="E182" s="108" t="s">
        <v>211</v>
      </c>
      <c r="F182" s="109" t="s">
        <v>212</v>
      </c>
      <c r="G182" s="110" t="s">
        <v>213</v>
      </c>
      <c r="H182" s="111">
        <v>8.174</v>
      </c>
      <c r="I182" s="112"/>
      <c r="J182" s="113">
        <f>ROUND(I182*H182,2)</f>
        <v>0</v>
      </c>
      <c r="K182" s="114"/>
      <c r="L182" s="26"/>
      <c r="M182" s="115" t="s">
        <v>16</v>
      </c>
      <c r="N182" s="116" t="s">
        <v>34</v>
      </c>
      <c r="O182" s="117"/>
      <c r="P182" s="118">
        <f>O182*H182</f>
        <v>0</v>
      </c>
      <c r="Q182" s="118">
        <v>0</v>
      </c>
      <c r="R182" s="118">
        <f>Q182*H182</f>
        <v>0</v>
      </c>
      <c r="S182" s="118">
        <v>0</v>
      </c>
      <c r="T182" s="119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101</v>
      </c>
      <c r="AT182" s="120" t="s">
        <v>97</v>
      </c>
      <c r="AU182" s="120" t="s">
        <v>9</v>
      </c>
      <c r="AY182" s="19" t="s">
        <v>94</v>
      </c>
      <c r="BE182" s="121">
        <f>IF(N182="základní",J182,0)</f>
        <v>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9" t="s">
        <v>92</v>
      </c>
      <c r="BK182" s="121">
        <f>ROUND(I182*H182,2)</f>
        <v>0</v>
      </c>
      <c r="BL182" s="19" t="s">
        <v>101</v>
      </c>
      <c r="BM182" s="120" t="s">
        <v>214</v>
      </c>
    </row>
    <row r="183" spans="1:65" s="29" customFormat="1" ht="24.2" customHeight="1">
      <c r="A183" s="25"/>
      <c r="B183" s="26"/>
      <c r="C183" s="107" t="s">
        <v>215</v>
      </c>
      <c r="D183" s="107" t="s">
        <v>97</v>
      </c>
      <c r="E183" s="108" t="s">
        <v>216</v>
      </c>
      <c r="F183" s="109" t="s">
        <v>217</v>
      </c>
      <c r="G183" s="110" t="s">
        <v>213</v>
      </c>
      <c r="H183" s="111">
        <v>8.174</v>
      </c>
      <c r="I183" s="112"/>
      <c r="J183" s="113">
        <f>ROUND(I183*H183,2)</f>
        <v>0</v>
      </c>
      <c r="K183" s="114"/>
      <c r="L183" s="26"/>
      <c r="M183" s="115" t="s">
        <v>16</v>
      </c>
      <c r="N183" s="116" t="s">
        <v>34</v>
      </c>
      <c r="O183" s="117"/>
      <c r="P183" s="118">
        <f>O183*H183</f>
        <v>0</v>
      </c>
      <c r="Q183" s="118">
        <v>0</v>
      </c>
      <c r="R183" s="118">
        <f>Q183*H183</f>
        <v>0</v>
      </c>
      <c r="S183" s="118">
        <v>0</v>
      </c>
      <c r="T183" s="119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101</v>
      </c>
      <c r="AT183" s="120" t="s">
        <v>97</v>
      </c>
      <c r="AU183" s="120" t="s">
        <v>9</v>
      </c>
      <c r="AY183" s="19" t="s">
        <v>94</v>
      </c>
      <c r="BE183" s="121">
        <f>IF(N183="základní",J183,0)</f>
        <v>0</v>
      </c>
      <c r="BF183" s="121">
        <f>IF(N183="snížená",J183,0)</f>
        <v>0</v>
      </c>
      <c r="BG183" s="121">
        <f>IF(N183="zákl. přenesená",J183,0)</f>
        <v>0</v>
      </c>
      <c r="BH183" s="121">
        <f>IF(N183="sníž. přenesená",J183,0)</f>
        <v>0</v>
      </c>
      <c r="BI183" s="121">
        <f>IF(N183="nulová",J183,0)</f>
        <v>0</v>
      </c>
      <c r="BJ183" s="19" t="s">
        <v>92</v>
      </c>
      <c r="BK183" s="121">
        <f>ROUND(I183*H183,2)</f>
        <v>0</v>
      </c>
      <c r="BL183" s="19" t="s">
        <v>101</v>
      </c>
      <c r="BM183" s="120" t="s">
        <v>218</v>
      </c>
    </row>
    <row r="184" spans="1:65" s="29" customFormat="1" ht="24.2" customHeight="1">
      <c r="A184" s="25"/>
      <c r="B184" s="26"/>
      <c r="C184" s="107" t="s">
        <v>219</v>
      </c>
      <c r="D184" s="107" t="s">
        <v>97</v>
      </c>
      <c r="E184" s="108" t="s">
        <v>220</v>
      </c>
      <c r="F184" s="109" t="s">
        <v>221</v>
      </c>
      <c r="G184" s="110" t="s">
        <v>213</v>
      </c>
      <c r="H184" s="111">
        <v>122.61</v>
      </c>
      <c r="I184" s="112"/>
      <c r="J184" s="113">
        <f>ROUND(I184*H184,2)</f>
        <v>0</v>
      </c>
      <c r="K184" s="114"/>
      <c r="L184" s="26"/>
      <c r="M184" s="115" t="s">
        <v>16</v>
      </c>
      <c r="N184" s="116" t="s">
        <v>34</v>
      </c>
      <c r="O184" s="117"/>
      <c r="P184" s="118">
        <f>O184*H184</f>
        <v>0</v>
      </c>
      <c r="Q184" s="118">
        <v>0</v>
      </c>
      <c r="R184" s="118">
        <f>Q184*H184</f>
        <v>0</v>
      </c>
      <c r="S184" s="118">
        <v>0</v>
      </c>
      <c r="T184" s="119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101</v>
      </c>
      <c r="AT184" s="120" t="s">
        <v>97</v>
      </c>
      <c r="AU184" s="120" t="s">
        <v>9</v>
      </c>
      <c r="AY184" s="19" t="s">
        <v>94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9" t="s">
        <v>92</v>
      </c>
      <c r="BK184" s="121">
        <f>ROUND(I184*H184,2)</f>
        <v>0</v>
      </c>
      <c r="BL184" s="19" t="s">
        <v>101</v>
      </c>
      <c r="BM184" s="120" t="s">
        <v>222</v>
      </c>
    </row>
    <row r="185" spans="2:51" s="122" customFormat="1" ht="15">
      <c r="B185" s="123"/>
      <c r="D185" s="124" t="s">
        <v>107</v>
      </c>
      <c r="F185" s="126" t="s">
        <v>628</v>
      </c>
      <c r="H185" s="127">
        <v>122.61</v>
      </c>
      <c r="I185" s="128"/>
      <c r="L185" s="123"/>
      <c r="M185" s="129"/>
      <c r="N185" s="130"/>
      <c r="O185" s="130"/>
      <c r="P185" s="130"/>
      <c r="Q185" s="130"/>
      <c r="R185" s="130"/>
      <c r="S185" s="130"/>
      <c r="T185" s="131"/>
      <c r="AT185" s="125" t="s">
        <v>107</v>
      </c>
      <c r="AU185" s="125" t="s">
        <v>9</v>
      </c>
      <c r="AV185" s="122" t="s">
        <v>9</v>
      </c>
      <c r="AW185" s="122" t="s">
        <v>12</v>
      </c>
      <c r="AX185" s="122" t="s">
        <v>92</v>
      </c>
      <c r="AY185" s="125" t="s">
        <v>94</v>
      </c>
    </row>
    <row r="186" spans="1:65" s="29" customFormat="1" ht="33" customHeight="1">
      <c r="A186" s="25"/>
      <c r="B186" s="26"/>
      <c r="C186" s="107" t="s">
        <v>224</v>
      </c>
      <c r="D186" s="107" t="s">
        <v>97</v>
      </c>
      <c r="E186" s="108" t="s">
        <v>225</v>
      </c>
      <c r="F186" s="109" t="s">
        <v>226</v>
      </c>
      <c r="G186" s="110" t="s">
        <v>213</v>
      </c>
      <c r="H186" s="111">
        <v>8.174</v>
      </c>
      <c r="I186" s="112"/>
      <c r="J186" s="113">
        <f>ROUND(I186*H186,2)</f>
        <v>0</v>
      </c>
      <c r="K186" s="114"/>
      <c r="L186" s="26"/>
      <c r="M186" s="115" t="s">
        <v>16</v>
      </c>
      <c r="N186" s="116" t="s">
        <v>34</v>
      </c>
      <c r="O186" s="117"/>
      <c r="P186" s="118">
        <f>O186*H186</f>
        <v>0</v>
      </c>
      <c r="Q186" s="118">
        <v>0</v>
      </c>
      <c r="R186" s="118">
        <f>Q186*H186</f>
        <v>0</v>
      </c>
      <c r="S186" s="118">
        <v>0</v>
      </c>
      <c r="T186" s="119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101</v>
      </c>
      <c r="AT186" s="120" t="s">
        <v>97</v>
      </c>
      <c r="AU186" s="120" t="s">
        <v>9</v>
      </c>
      <c r="AY186" s="19" t="s">
        <v>94</v>
      </c>
      <c r="BE186" s="121">
        <f>IF(N186="základní",J186,0)</f>
        <v>0</v>
      </c>
      <c r="BF186" s="121">
        <f>IF(N186="snížená",J186,0)</f>
        <v>0</v>
      </c>
      <c r="BG186" s="121">
        <f>IF(N186="zákl. přenesená",J186,0)</f>
        <v>0</v>
      </c>
      <c r="BH186" s="121">
        <f>IF(N186="sníž. přenesená",J186,0)</f>
        <v>0</v>
      </c>
      <c r="BI186" s="121">
        <f>IF(N186="nulová",J186,0)</f>
        <v>0</v>
      </c>
      <c r="BJ186" s="19" t="s">
        <v>92</v>
      </c>
      <c r="BK186" s="121">
        <f>ROUND(I186*H186,2)</f>
        <v>0</v>
      </c>
      <c r="BL186" s="19" t="s">
        <v>101</v>
      </c>
      <c r="BM186" s="120" t="s">
        <v>227</v>
      </c>
    </row>
    <row r="187" spans="2:63" s="94" customFormat="1" ht="22.9" customHeight="1">
      <c r="B187" s="95"/>
      <c r="D187" s="96" t="s">
        <v>89</v>
      </c>
      <c r="E187" s="105" t="s">
        <v>228</v>
      </c>
      <c r="F187" s="105" t="s">
        <v>229</v>
      </c>
      <c r="I187" s="132"/>
      <c r="J187" s="106">
        <f>BK187</f>
        <v>0</v>
      </c>
      <c r="L187" s="95"/>
      <c r="M187" s="99"/>
      <c r="N187" s="100"/>
      <c r="O187" s="100"/>
      <c r="P187" s="101">
        <f>P188</f>
        <v>0</v>
      </c>
      <c r="Q187" s="100"/>
      <c r="R187" s="101">
        <f>R188</f>
        <v>0</v>
      </c>
      <c r="S187" s="100"/>
      <c r="T187" s="102">
        <f>T188</f>
        <v>0</v>
      </c>
      <c r="AR187" s="96" t="s">
        <v>92</v>
      </c>
      <c r="AT187" s="103" t="s">
        <v>89</v>
      </c>
      <c r="AU187" s="103" t="s">
        <v>92</v>
      </c>
      <c r="AY187" s="96" t="s">
        <v>94</v>
      </c>
      <c r="BK187" s="104">
        <f>BK188</f>
        <v>0</v>
      </c>
    </row>
    <row r="188" spans="1:65" s="29" customFormat="1" ht="16.5" customHeight="1">
      <c r="A188" s="25"/>
      <c r="B188" s="26"/>
      <c r="C188" s="107" t="s">
        <v>230</v>
      </c>
      <c r="D188" s="107" t="s">
        <v>97</v>
      </c>
      <c r="E188" s="108" t="s">
        <v>231</v>
      </c>
      <c r="F188" s="109" t="s">
        <v>232</v>
      </c>
      <c r="G188" s="110" t="s">
        <v>213</v>
      </c>
      <c r="H188" s="111">
        <v>2.013</v>
      </c>
      <c r="I188" s="112"/>
      <c r="J188" s="113">
        <f>ROUND(I188*H188,2)</f>
        <v>0</v>
      </c>
      <c r="K188" s="114"/>
      <c r="L188" s="26"/>
      <c r="M188" s="115" t="s">
        <v>16</v>
      </c>
      <c r="N188" s="116" t="s">
        <v>34</v>
      </c>
      <c r="O188" s="117"/>
      <c r="P188" s="118">
        <f>O188*H188</f>
        <v>0</v>
      </c>
      <c r="Q188" s="118">
        <v>0</v>
      </c>
      <c r="R188" s="118">
        <f>Q188*H188</f>
        <v>0</v>
      </c>
      <c r="S188" s="118">
        <v>0</v>
      </c>
      <c r="T188" s="119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101</v>
      </c>
      <c r="AT188" s="120" t="s">
        <v>97</v>
      </c>
      <c r="AU188" s="120" t="s">
        <v>9</v>
      </c>
      <c r="AY188" s="19" t="s">
        <v>94</v>
      </c>
      <c r="BE188" s="121">
        <f>IF(N188="základní",J188,0)</f>
        <v>0</v>
      </c>
      <c r="BF188" s="121">
        <f>IF(N188="snížená",J188,0)</f>
        <v>0</v>
      </c>
      <c r="BG188" s="121">
        <f>IF(N188="zákl. přenesená",J188,0)</f>
        <v>0</v>
      </c>
      <c r="BH188" s="121">
        <f>IF(N188="sníž. přenesená",J188,0)</f>
        <v>0</v>
      </c>
      <c r="BI188" s="121">
        <f>IF(N188="nulová",J188,0)</f>
        <v>0</v>
      </c>
      <c r="BJ188" s="19" t="s">
        <v>92</v>
      </c>
      <c r="BK188" s="121">
        <f>ROUND(I188*H188,2)</f>
        <v>0</v>
      </c>
      <c r="BL188" s="19" t="s">
        <v>101</v>
      </c>
      <c r="BM188" s="120" t="s">
        <v>233</v>
      </c>
    </row>
    <row r="189" spans="2:63" s="94" customFormat="1" ht="25.9" customHeight="1">
      <c r="B189" s="95"/>
      <c r="D189" s="96" t="s">
        <v>89</v>
      </c>
      <c r="E189" s="97" t="s">
        <v>234</v>
      </c>
      <c r="F189" s="97" t="s">
        <v>235</v>
      </c>
      <c r="I189" s="132"/>
      <c r="J189" s="98">
        <f>BK189</f>
        <v>0</v>
      </c>
      <c r="L189" s="95"/>
      <c r="M189" s="99"/>
      <c r="N189" s="100"/>
      <c r="O189" s="100"/>
      <c r="P189" s="101">
        <f>P190+P201+P216+P234+P236+P238+P244+P246+P254+P257+P276+P292+P300</f>
        <v>0</v>
      </c>
      <c r="Q189" s="100"/>
      <c r="R189" s="101">
        <f>R190+R201+R216+R234+R236+R238+R244+R246+R254+R257+R276+R292+R300</f>
        <v>3.01385204</v>
      </c>
      <c r="S189" s="100"/>
      <c r="T189" s="102">
        <f>T190+T201+T216+T234+T236+T238+T244+T246+T254+T257+T276+T292+T300</f>
        <v>0.4556842</v>
      </c>
      <c r="AR189" s="96" t="s">
        <v>9</v>
      </c>
      <c r="AT189" s="103" t="s">
        <v>89</v>
      </c>
      <c r="AU189" s="103" t="s">
        <v>93</v>
      </c>
      <c r="AY189" s="96" t="s">
        <v>94</v>
      </c>
      <c r="BK189" s="104">
        <f>BK190+BK201+BK216+BK234+BK236+BK238+BK244+BK246+BK254+BK257+BK276+BK292+BK300</f>
        <v>0</v>
      </c>
    </row>
    <row r="190" spans="2:63" s="94" customFormat="1" ht="22.9" customHeight="1">
      <c r="B190" s="95"/>
      <c r="D190" s="96" t="s">
        <v>89</v>
      </c>
      <c r="E190" s="105" t="s">
        <v>236</v>
      </c>
      <c r="F190" s="105" t="s">
        <v>237</v>
      </c>
      <c r="I190" s="132"/>
      <c r="J190" s="106">
        <f>BK190</f>
        <v>0</v>
      </c>
      <c r="L190" s="95"/>
      <c r="M190" s="99"/>
      <c r="N190" s="100"/>
      <c r="O190" s="100"/>
      <c r="P190" s="101">
        <f>SUM(P191:P200)</f>
        <v>0</v>
      </c>
      <c r="Q190" s="100"/>
      <c r="R190" s="101">
        <f>SUM(R191:R200)</f>
        <v>0.01646</v>
      </c>
      <c r="S190" s="100"/>
      <c r="T190" s="102">
        <f>SUM(T191:T200)</f>
        <v>0.028919999999999998</v>
      </c>
      <c r="AR190" s="96" t="s">
        <v>9</v>
      </c>
      <c r="AT190" s="103" t="s">
        <v>89</v>
      </c>
      <c r="AU190" s="103" t="s">
        <v>92</v>
      </c>
      <c r="AY190" s="96" t="s">
        <v>94</v>
      </c>
      <c r="BK190" s="104">
        <f>SUM(BK191:BK200)</f>
        <v>0</v>
      </c>
    </row>
    <row r="191" spans="1:65" s="29" customFormat="1" ht="16.5" customHeight="1">
      <c r="A191" s="25"/>
      <c r="B191" s="26"/>
      <c r="C191" s="107" t="s">
        <v>238</v>
      </c>
      <c r="D191" s="107" t="s">
        <v>97</v>
      </c>
      <c r="E191" s="108" t="s">
        <v>239</v>
      </c>
      <c r="F191" s="109" t="s">
        <v>240</v>
      </c>
      <c r="G191" s="110" t="s">
        <v>112</v>
      </c>
      <c r="H191" s="111">
        <v>10</v>
      </c>
      <c r="I191" s="112"/>
      <c r="J191" s="113">
        <f aca="true" t="shared" si="0" ref="J191:J200">ROUND(I191*H191,2)</f>
        <v>0</v>
      </c>
      <c r="K191" s="114"/>
      <c r="L191" s="26"/>
      <c r="M191" s="115" t="s">
        <v>16</v>
      </c>
      <c r="N191" s="116" t="s">
        <v>34</v>
      </c>
      <c r="O191" s="117"/>
      <c r="P191" s="118">
        <f aca="true" t="shared" si="1" ref="P191:P200">O191*H191</f>
        <v>0</v>
      </c>
      <c r="Q191" s="118">
        <v>0</v>
      </c>
      <c r="R191" s="118">
        <f aca="true" t="shared" si="2" ref="R191:R200">Q191*H191</f>
        <v>0</v>
      </c>
      <c r="S191" s="118">
        <v>0.0021</v>
      </c>
      <c r="T191" s="119">
        <f aca="true" t="shared" si="3" ref="T191:T200">S191*H191</f>
        <v>0.020999999999999998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172</v>
      </c>
      <c r="AT191" s="120" t="s">
        <v>97</v>
      </c>
      <c r="AU191" s="120" t="s">
        <v>9</v>
      </c>
      <c r="AY191" s="19" t="s">
        <v>94</v>
      </c>
      <c r="BE191" s="121">
        <f aca="true" t="shared" si="4" ref="BE191:BE200">IF(N191="základní",J191,0)</f>
        <v>0</v>
      </c>
      <c r="BF191" s="121">
        <f aca="true" t="shared" si="5" ref="BF191:BF200">IF(N191="snížená",J191,0)</f>
        <v>0</v>
      </c>
      <c r="BG191" s="121">
        <f aca="true" t="shared" si="6" ref="BG191:BG200">IF(N191="zákl. přenesená",J191,0)</f>
        <v>0</v>
      </c>
      <c r="BH191" s="121">
        <f aca="true" t="shared" si="7" ref="BH191:BH200">IF(N191="sníž. přenesená",J191,0)</f>
        <v>0</v>
      </c>
      <c r="BI191" s="121">
        <f aca="true" t="shared" si="8" ref="BI191:BI200">IF(N191="nulová",J191,0)</f>
        <v>0</v>
      </c>
      <c r="BJ191" s="19" t="s">
        <v>92</v>
      </c>
      <c r="BK191" s="121">
        <f aca="true" t="shared" si="9" ref="BK191:BK200">ROUND(I191*H191,2)</f>
        <v>0</v>
      </c>
      <c r="BL191" s="19" t="s">
        <v>172</v>
      </c>
      <c r="BM191" s="120" t="s">
        <v>241</v>
      </c>
    </row>
    <row r="192" spans="1:65" s="29" customFormat="1" ht="16.5" customHeight="1">
      <c r="A192" s="25"/>
      <c r="B192" s="26"/>
      <c r="C192" s="107" t="s">
        <v>242</v>
      </c>
      <c r="D192" s="107" t="s">
        <v>97</v>
      </c>
      <c r="E192" s="108" t="s">
        <v>243</v>
      </c>
      <c r="F192" s="109" t="s">
        <v>244</v>
      </c>
      <c r="G192" s="110" t="s">
        <v>112</v>
      </c>
      <c r="H192" s="111">
        <v>4</v>
      </c>
      <c r="I192" s="112"/>
      <c r="J192" s="113">
        <f t="shared" si="0"/>
        <v>0</v>
      </c>
      <c r="K192" s="114"/>
      <c r="L192" s="26"/>
      <c r="M192" s="115" t="s">
        <v>16</v>
      </c>
      <c r="N192" s="116" t="s">
        <v>34</v>
      </c>
      <c r="O192" s="117"/>
      <c r="P192" s="118">
        <f t="shared" si="1"/>
        <v>0</v>
      </c>
      <c r="Q192" s="118">
        <v>0</v>
      </c>
      <c r="R192" s="118">
        <f t="shared" si="2"/>
        <v>0</v>
      </c>
      <c r="S192" s="118">
        <v>0.00198</v>
      </c>
      <c r="T192" s="119">
        <f t="shared" si="3"/>
        <v>0.00792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172</v>
      </c>
      <c r="AT192" s="120" t="s">
        <v>97</v>
      </c>
      <c r="AU192" s="120" t="s">
        <v>9</v>
      </c>
      <c r="AY192" s="19" t="s">
        <v>94</v>
      </c>
      <c r="BE192" s="121">
        <f t="shared" si="4"/>
        <v>0</v>
      </c>
      <c r="BF192" s="121">
        <f t="shared" si="5"/>
        <v>0</v>
      </c>
      <c r="BG192" s="121">
        <f t="shared" si="6"/>
        <v>0</v>
      </c>
      <c r="BH192" s="121">
        <f t="shared" si="7"/>
        <v>0</v>
      </c>
      <c r="BI192" s="121">
        <f t="shared" si="8"/>
        <v>0</v>
      </c>
      <c r="BJ192" s="19" t="s">
        <v>92</v>
      </c>
      <c r="BK192" s="121">
        <f t="shared" si="9"/>
        <v>0</v>
      </c>
      <c r="BL192" s="19" t="s">
        <v>172</v>
      </c>
      <c r="BM192" s="120" t="s">
        <v>245</v>
      </c>
    </row>
    <row r="193" spans="1:65" s="29" customFormat="1" ht="16.5" customHeight="1">
      <c r="A193" s="25"/>
      <c r="B193" s="26"/>
      <c r="C193" s="107" t="s">
        <v>246</v>
      </c>
      <c r="D193" s="107" t="s">
        <v>97</v>
      </c>
      <c r="E193" s="108" t="s">
        <v>247</v>
      </c>
      <c r="F193" s="109" t="s">
        <v>248</v>
      </c>
      <c r="G193" s="110" t="s">
        <v>100</v>
      </c>
      <c r="H193" s="111">
        <v>2</v>
      </c>
      <c r="I193" s="112"/>
      <c r="J193" s="113">
        <f t="shared" si="0"/>
        <v>0</v>
      </c>
      <c r="K193" s="114"/>
      <c r="L193" s="26"/>
      <c r="M193" s="115" t="s">
        <v>16</v>
      </c>
      <c r="N193" s="116" t="s">
        <v>34</v>
      </c>
      <c r="O193" s="117"/>
      <c r="P193" s="118">
        <f t="shared" si="1"/>
        <v>0</v>
      </c>
      <c r="Q193" s="118">
        <v>0.00179</v>
      </c>
      <c r="R193" s="118">
        <f t="shared" si="2"/>
        <v>0.00358</v>
      </c>
      <c r="S193" s="118">
        <v>0</v>
      </c>
      <c r="T193" s="119">
        <f t="shared" si="3"/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172</v>
      </c>
      <c r="AT193" s="120" t="s">
        <v>97</v>
      </c>
      <c r="AU193" s="120" t="s">
        <v>9</v>
      </c>
      <c r="AY193" s="19" t="s">
        <v>94</v>
      </c>
      <c r="BE193" s="121">
        <f t="shared" si="4"/>
        <v>0</v>
      </c>
      <c r="BF193" s="121">
        <f t="shared" si="5"/>
        <v>0</v>
      </c>
      <c r="BG193" s="121">
        <f t="shared" si="6"/>
        <v>0</v>
      </c>
      <c r="BH193" s="121">
        <f t="shared" si="7"/>
        <v>0</v>
      </c>
      <c r="BI193" s="121">
        <f t="shared" si="8"/>
        <v>0</v>
      </c>
      <c r="BJ193" s="19" t="s">
        <v>92</v>
      </c>
      <c r="BK193" s="121">
        <f t="shared" si="9"/>
        <v>0</v>
      </c>
      <c r="BL193" s="19" t="s">
        <v>172</v>
      </c>
      <c r="BM193" s="120" t="s">
        <v>249</v>
      </c>
    </row>
    <row r="194" spans="1:65" s="29" customFormat="1" ht="16.5" customHeight="1">
      <c r="A194" s="25"/>
      <c r="B194" s="26"/>
      <c r="C194" s="107" t="s">
        <v>250</v>
      </c>
      <c r="D194" s="107" t="s">
        <v>97</v>
      </c>
      <c r="E194" s="108" t="s">
        <v>251</v>
      </c>
      <c r="F194" s="109" t="s">
        <v>252</v>
      </c>
      <c r="G194" s="110" t="s">
        <v>100</v>
      </c>
      <c r="H194" s="111">
        <v>1</v>
      </c>
      <c r="I194" s="112"/>
      <c r="J194" s="113">
        <f t="shared" si="0"/>
        <v>0</v>
      </c>
      <c r="K194" s="114"/>
      <c r="L194" s="26"/>
      <c r="M194" s="115" t="s">
        <v>16</v>
      </c>
      <c r="N194" s="116" t="s">
        <v>34</v>
      </c>
      <c r="O194" s="117"/>
      <c r="P194" s="118">
        <f t="shared" si="1"/>
        <v>0</v>
      </c>
      <c r="Q194" s="118">
        <v>0.001</v>
      </c>
      <c r="R194" s="118">
        <f t="shared" si="2"/>
        <v>0.001</v>
      </c>
      <c r="S194" s="118">
        <v>0</v>
      </c>
      <c r="T194" s="119">
        <f t="shared" si="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172</v>
      </c>
      <c r="AT194" s="120" t="s">
        <v>97</v>
      </c>
      <c r="AU194" s="120" t="s">
        <v>9</v>
      </c>
      <c r="AY194" s="19" t="s">
        <v>94</v>
      </c>
      <c r="BE194" s="121">
        <f t="shared" si="4"/>
        <v>0</v>
      </c>
      <c r="BF194" s="121">
        <f t="shared" si="5"/>
        <v>0</v>
      </c>
      <c r="BG194" s="121">
        <f t="shared" si="6"/>
        <v>0</v>
      </c>
      <c r="BH194" s="121">
        <f t="shared" si="7"/>
        <v>0</v>
      </c>
      <c r="BI194" s="121">
        <f t="shared" si="8"/>
        <v>0</v>
      </c>
      <c r="BJ194" s="19" t="s">
        <v>92</v>
      </c>
      <c r="BK194" s="121">
        <f t="shared" si="9"/>
        <v>0</v>
      </c>
      <c r="BL194" s="19" t="s">
        <v>172</v>
      </c>
      <c r="BM194" s="120" t="s">
        <v>253</v>
      </c>
    </row>
    <row r="195" spans="1:65" s="29" customFormat="1" ht="16.5" customHeight="1">
      <c r="A195" s="25"/>
      <c r="B195" s="26"/>
      <c r="C195" s="107" t="s">
        <v>254</v>
      </c>
      <c r="D195" s="107" t="s">
        <v>97</v>
      </c>
      <c r="E195" s="108" t="s">
        <v>255</v>
      </c>
      <c r="F195" s="109" t="s">
        <v>256</v>
      </c>
      <c r="G195" s="110" t="s">
        <v>112</v>
      </c>
      <c r="H195" s="111">
        <v>4</v>
      </c>
      <c r="I195" s="112"/>
      <c r="J195" s="113">
        <f t="shared" si="0"/>
        <v>0</v>
      </c>
      <c r="K195" s="114"/>
      <c r="L195" s="26"/>
      <c r="M195" s="115" t="s">
        <v>16</v>
      </c>
      <c r="N195" s="116" t="s">
        <v>34</v>
      </c>
      <c r="O195" s="117"/>
      <c r="P195" s="118">
        <f t="shared" si="1"/>
        <v>0</v>
      </c>
      <c r="Q195" s="118">
        <v>0.00201</v>
      </c>
      <c r="R195" s="118">
        <f t="shared" si="2"/>
        <v>0.00804</v>
      </c>
      <c r="S195" s="118">
        <v>0</v>
      </c>
      <c r="T195" s="119">
        <f t="shared" si="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172</v>
      </c>
      <c r="AT195" s="120" t="s">
        <v>97</v>
      </c>
      <c r="AU195" s="120" t="s">
        <v>9</v>
      </c>
      <c r="AY195" s="19" t="s">
        <v>94</v>
      </c>
      <c r="BE195" s="121">
        <f t="shared" si="4"/>
        <v>0</v>
      </c>
      <c r="BF195" s="121">
        <f t="shared" si="5"/>
        <v>0</v>
      </c>
      <c r="BG195" s="121">
        <f t="shared" si="6"/>
        <v>0</v>
      </c>
      <c r="BH195" s="121">
        <f t="shared" si="7"/>
        <v>0</v>
      </c>
      <c r="BI195" s="121">
        <f t="shared" si="8"/>
        <v>0</v>
      </c>
      <c r="BJ195" s="19" t="s">
        <v>92</v>
      </c>
      <c r="BK195" s="121">
        <f t="shared" si="9"/>
        <v>0</v>
      </c>
      <c r="BL195" s="19" t="s">
        <v>172</v>
      </c>
      <c r="BM195" s="120" t="s">
        <v>257</v>
      </c>
    </row>
    <row r="196" spans="1:65" s="29" customFormat="1" ht="16.5" customHeight="1">
      <c r="A196" s="25"/>
      <c r="B196" s="26"/>
      <c r="C196" s="107" t="s">
        <v>258</v>
      </c>
      <c r="D196" s="107" t="s">
        <v>97</v>
      </c>
      <c r="E196" s="108" t="s">
        <v>259</v>
      </c>
      <c r="F196" s="109" t="s">
        <v>260</v>
      </c>
      <c r="G196" s="110" t="s">
        <v>112</v>
      </c>
      <c r="H196" s="111">
        <v>8</v>
      </c>
      <c r="I196" s="112"/>
      <c r="J196" s="113">
        <f t="shared" si="0"/>
        <v>0</v>
      </c>
      <c r="K196" s="114"/>
      <c r="L196" s="26"/>
      <c r="M196" s="115" t="s">
        <v>16</v>
      </c>
      <c r="N196" s="116" t="s">
        <v>34</v>
      </c>
      <c r="O196" s="117"/>
      <c r="P196" s="118">
        <f t="shared" si="1"/>
        <v>0</v>
      </c>
      <c r="Q196" s="118">
        <v>0.00048</v>
      </c>
      <c r="R196" s="118">
        <f t="shared" si="2"/>
        <v>0.00384</v>
      </c>
      <c r="S196" s="118">
        <v>0</v>
      </c>
      <c r="T196" s="119">
        <f t="shared" si="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172</v>
      </c>
      <c r="AT196" s="120" t="s">
        <v>97</v>
      </c>
      <c r="AU196" s="120" t="s">
        <v>9</v>
      </c>
      <c r="AY196" s="19" t="s">
        <v>94</v>
      </c>
      <c r="BE196" s="121">
        <f t="shared" si="4"/>
        <v>0</v>
      </c>
      <c r="BF196" s="121">
        <f t="shared" si="5"/>
        <v>0</v>
      </c>
      <c r="BG196" s="121">
        <f t="shared" si="6"/>
        <v>0</v>
      </c>
      <c r="BH196" s="121">
        <f t="shared" si="7"/>
        <v>0</v>
      </c>
      <c r="BI196" s="121">
        <f t="shared" si="8"/>
        <v>0</v>
      </c>
      <c r="BJ196" s="19" t="s">
        <v>92</v>
      </c>
      <c r="BK196" s="121">
        <f t="shared" si="9"/>
        <v>0</v>
      </c>
      <c r="BL196" s="19" t="s">
        <v>172</v>
      </c>
      <c r="BM196" s="120" t="s">
        <v>261</v>
      </c>
    </row>
    <row r="197" spans="1:65" s="29" customFormat="1" ht="16.5" customHeight="1">
      <c r="A197" s="25"/>
      <c r="B197" s="26"/>
      <c r="C197" s="107" t="s">
        <v>262</v>
      </c>
      <c r="D197" s="107" t="s">
        <v>97</v>
      </c>
      <c r="E197" s="108" t="s">
        <v>263</v>
      </c>
      <c r="F197" s="109" t="s">
        <v>264</v>
      </c>
      <c r="G197" s="110" t="s">
        <v>100</v>
      </c>
      <c r="H197" s="111">
        <v>4</v>
      </c>
      <c r="I197" s="112"/>
      <c r="J197" s="113">
        <f t="shared" si="0"/>
        <v>0</v>
      </c>
      <c r="K197" s="114"/>
      <c r="L197" s="26"/>
      <c r="M197" s="115" t="s">
        <v>16</v>
      </c>
      <c r="N197" s="116" t="s">
        <v>34</v>
      </c>
      <c r="O197" s="117"/>
      <c r="P197" s="118">
        <f t="shared" si="1"/>
        <v>0</v>
      </c>
      <c r="Q197" s="118">
        <v>0</v>
      </c>
      <c r="R197" s="118">
        <f t="shared" si="2"/>
        <v>0</v>
      </c>
      <c r="S197" s="118">
        <v>0</v>
      </c>
      <c r="T197" s="119">
        <f t="shared" si="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172</v>
      </c>
      <c r="AT197" s="120" t="s">
        <v>97</v>
      </c>
      <c r="AU197" s="120" t="s">
        <v>9</v>
      </c>
      <c r="AY197" s="19" t="s">
        <v>94</v>
      </c>
      <c r="BE197" s="121">
        <f t="shared" si="4"/>
        <v>0</v>
      </c>
      <c r="BF197" s="121">
        <f t="shared" si="5"/>
        <v>0</v>
      </c>
      <c r="BG197" s="121">
        <f t="shared" si="6"/>
        <v>0</v>
      </c>
      <c r="BH197" s="121">
        <f t="shared" si="7"/>
        <v>0</v>
      </c>
      <c r="BI197" s="121">
        <f t="shared" si="8"/>
        <v>0</v>
      </c>
      <c r="BJ197" s="19" t="s">
        <v>92</v>
      </c>
      <c r="BK197" s="121">
        <f t="shared" si="9"/>
        <v>0</v>
      </c>
      <c r="BL197" s="19" t="s">
        <v>172</v>
      </c>
      <c r="BM197" s="120" t="s">
        <v>265</v>
      </c>
    </row>
    <row r="198" spans="1:65" s="29" customFormat="1" ht="21.75" customHeight="1">
      <c r="A198" s="25"/>
      <c r="B198" s="26"/>
      <c r="C198" s="107" t="s">
        <v>266</v>
      </c>
      <c r="D198" s="107" t="s">
        <v>97</v>
      </c>
      <c r="E198" s="108" t="s">
        <v>267</v>
      </c>
      <c r="F198" s="109" t="s">
        <v>268</v>
      </c>
      <c r="G198" s="110" t="s">
        <v>100</v>
      </c>
      <c r="H198" s="111">
        <v>2</v>
      </c>
      <c r="I198" s="112"/>
      <c r="J198" s="113">
        <f t="shared" si="0"/>
        <v>0</v>
      </c>
      <c r="K198" s="114"/>
      <c r="L198" s="26"/>
      <c r="M198" s="115" t="s">
        <v>16</v>
      </c>
      <c r="N198" s="116" t="s">
        <v>34</v>
      </c>
      <c r="O198" s="117"/>
      <c r="P198" s="118">
        <f t="shared" si="1"/>
        <v>0</v>
      </c>
      <c r="Q198" s="118">
        <v>0</v>
      </c>
      <c r="R198" s="118">
        <f t="shared" si="2"/>
        <v>0</v>
      </c>
      <c r="S198" s="118">
        <v>0</v>
      </c>
      <c r="T198" s="119">
        <f t="shared" si="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0" t="s">
        <v>172</v>
      </c>
      <c r="AT198" s="120" t="s">
        <v>97</v>
      </c>
      <c r="AU198" s="120" t="s">
        <v>9</v>
      </c>
      <c r="AY198" s="19" t="s">
        <v>94</v>
      </c>
      <c r="BE198" s="121">
        <f t="shared" si="4"/>
        <v>0</v>
      </c>
      <c r="BF198" s="121">
        <f t="shared" si="5"/>
        <v>0</v>
      </c>
      <c r="BG198" s="121">
        <f t="shared" si="6"/>
        <v>0</v>
      </c>
      <c r="BH198" s="121">
        <f t="shared" si="7"/>
        <v>0</v>
      </c>
      <c r="BI198" s="121">
        <f t="shared" si="8"/>
        <v>0</v>
      </c>
      <c r="BJ198" s="19" t="s">
        <v>92</v>
      </c>
      <c r="BK198" s="121">
        <f t="shared" si="9"/>
        <v>0</v>
      </c>
      <c r="BL198" s="19" t="s">
        <v>172</v>
      </c>
      <c r="BM198" s="120" t="s">
        <v>269</v>
      </c>
    </row>
    <row r="199" spans="1:65" s="29" customFormat="1" ht="21.75" customHeight="1">
      <c r="A199" s="25"/>
      <c r="B199" s="26"/>
      <c r="C199" s="107" t="s">
        <v>270</v>
      </c>
      <c r="D199" s="107" t="s">
        <v>97</v>
      </c>
      <c r="E199" s="108" t="s">
        <v>271</v>
      </c>
      <c r="F199" s="109" t="s">
        <v>272</v>
      </c>
      <c r="G199" s="110" t="s">
        <v>112</v>
      </c>
      <c r="H199" s="111">
        <v>12</v>
      </c>
      <c r="I199" s="112"/>
      <c r="J199" s="113">
        <f t="shared" si="0"/>
        <v>0</v>
      </c>
      <c r="K199" s="114"/>
      <c r="L199" s="26"/>
      <c r="M199" s="115" t="s">
        <v>16</v>
      </c>
      <c r="N199" s="116" t="s">
        <v>34</v>
      </c>
      <c r="O199" s="117"/>
      <c r="P199" s="118">
        <f t="shared" si="1"/>
        <v>0</v>
      </c>
      <c r="Q199" s="118">
        <v>0</v>
      </c>
      <c r="R199" s="118">
        <f t="shared" si="2"/>
        <v>0</v>
      </c>
      <c r="S199" s="118">
        <v>0</v>
      </c>
      <c r="T199" s="119">
        <f t="shared" si="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0" t="s">
        <v>172</v>
      </c>
      <c r="AT199" s="120" t="s">
        <v>97</v>
      </c>
      <c r="AU199" s="120" t="s">
        <v>9</v>
      </c>
      <c r="AY199" s="19" t="s">
        <v>94</v>
      </c>
      <c r="BE199" s="121">
        <f t="shared" si="4"/>
        <v>0</v>
      </c>
      <c r="BF199" s="121">
        <f t="shared" si="5"/>
        <v>0</v>
      </c>
      <c r="BG199" s="121">
        <f t="shared" si="6"/>
        <v>0</v>
      </c>
      <c r="BH199" s="121">
        <f t="shared" si="7"/>
        <v>0</v>
      </c>
      <c r="BI199" s="121">
        <f t="shared" si="8"/>
        <v>0</v>
      </c>
      <c r="BJ199" s="19" t="s">
        <v>92</v>
      </c>
      <c r="BK199" s="121">
        <f t="shared" si="9"/>
        <v>0</v>
      </c>
      <c r="BL199" s="19" t="s">
        <v>172</v>
      </c>
      <c r="BM199" s="120" t="s">
        <v>273</v>
      </c>
    </row>
    <row r="200" spans="1:65" s="29" customFormat="1" ht="24.2" customHeight="1">
      <c r="A200" s="25"/>
      <c r="B200" s="26"/>
      <c r="C200" s="107" t="s">
        <v>274</v>
      </c>
      <c r="D200" s="107" t="s">
        <v>97</v>
      </c>
      <c r="E200" s="108" t="s">
        <v>275</v>
      </c>
      <c r="F200" s="109" t="s">
        <v>276</v>
      </c>
      <c r="G200" s="110" t="s">
        <v>213</v>
      </c>
      <c r="H200" s="111">
        <v>0.016</v>
      </c>
      <c r="I200" s="112"/>
      <c r="J200" s="113">
        <f t="shared" si="0"/>
        <v>0</v>
      </c>
      <c r="K200" s="114"/>
      <c r="L200" s="26"/>
      <c r="M200" s="115" t="s">
        <v>16</v>
      </c>
      <c r="N200" s="116" t="s">
        <v>34</v>
      </c>
      <c r="O200" s="117"/>
      <c r="P200" s="118">
        <f t="shared" si="1"/>
        <v>0</v>
      </c>
      <c r="Q200" s="118">
        <v>0</v>
      </c>
      <c r="R200" s="118">
        <f t="shared" si="2"/>
        <v>0</v>
      </c>
      <c r="S200" s="118">
        <v>0</v>
      </c>
      <c r="T200" s="119">
        <f t="shared" si="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172</v>
      </c>
      <c r="AT200" s="120" t="s">
        <v>97</v>
      </c>
      <c r="AU200" s="120" t="s">
        <v>9</v>
      </c>
      <c r="AY200" s="19" t="s">
        <v>94</v>
      </c>
      <c r="BE200" s="121">
        <f t="shared" si="4"/>
        <v>0</v>
      </c>
      <c r="BF200" s="121">
        <f t="shared" si="5"/>
        <v>0</v>
      </c>
      <c r="BG200" s="121">
        <f t="shared" si="6"/>
        <v>0</v>
      </c>
      <c r="BH200" s="121">
        <f t="shared" si="7"/>
        <v>0</v>
      </c>
      <c r="BI200" s="121">
        <f t="shared" si="8"/>
        <v>0</v>
      </c>
      <c r="BJ200" s="19" t="s">
        <v>92</v>
      </c>
      <c r="BK200" s="121">
        <f t="shared" si="9"/>
        <v>0</v>
      </c>
      <c r="BL200" s="19" t="s">
        <v>172</v>
      </c>
      <c r="BM200" s="120" t="s">
        <v>277</v>
      </c>
    </row>
    <row r="201" spans="2:63" s="94" customFormat="1" ht="22.9" customHeight="1">
      <c r="B201" s="95"/>
      <c r="D201" s="96" t="s">
        <v>89</v>
      </c>
      <c r="E201" s="105" t="s">
        <v>278</v>
      </c>
      <c r="F201" s="105" t="s">
        <v>279</v>
      </c>
      <c r="I201" s="132"/>
      <c r="J201" s="106">
        <f>BK201</f>
        <v>0</v>
      </c>
      <c r="L201" s="95"/>
      <c r="M201" s="99"/>
      <c r="N201" s="100"/>
      <c r="O201" s="100"/>
      <c r="P201" s="101">
        <f>SUM(P202:P215)</f>
        <v>0</v>
      </c>
      <c r="Q201" s="100"/>
      <c r="R201" s="101">
        <f>SUM(R202:R215)</f>
        <v>0.02102</v>
      </c>
      <c r="S201" s="100"/>
      <c r="T201" s="102">
        <f>SUM(T202:T215)</f>
        <v>0.03408</v>
      </c>
      <c r="AR201" s="96" t="s">
        <v>9</v>
      </c>
      <c r="AT201" s="103" t="s">
        <v>89</v>
      </c>
      <c r="AU201" s="103" t="s">
        <v>92</v>
      </c>
      <c r="AY201" s="96" t="s">
        <v>94</v>
      </c>
      <c r="BK201" s="104">
        <f>SUM(BK202:BK215)</f>
        <v>0</v>
      </c>
    </row>
    <row r="202" spans="1:65" s="29" customFormat="1" ht="24.2" customHeight="1">
      <c r="A202" s="25"/>
      <c r="B202" s="26"/>
      <c r="C202" s="107" t="s">
        <v>280</v>
      </c>
      <c r="D202" s="107" t="s">
        <v>97</v>
      </c>
      <c r="E202" s="108" t="s">
        <v>281</v>
      </c>
      <c r="F202" s="109" t="s">
        <v>282</v>
      </c>
      <c r="G202" s="110" t="s">
        <v>112</v>
      </c>
      <c r="H202" s="111">
        <v>16</v>
      </c>
      <c r="I202" s="112"/>
      <c r="J202" s="113">
        <f aca="true" t="shared" si="10" ref="J202:J215">ROUND(I202*H202,2)</f>
        <v>0</v>
      </c>
      <c r="K202" s="114"/>
      <c r="L202" s="26"/>
      <c r="M202" s="115" t="s">
        <v>16</v>
      </c>
      <c r="N202" s="116" t="s">
        <v>34</v>
      </c>
      <c r="O202" s="117"/>
      <c r="P202" s="118">
        <f aca="true" t="shared" si="11" ref="P202:P215">O202*H202</f>
        <v>0</v>
      </c>
      <c r="Q202" s="118">
        <v>0</v>
      </c>
      <c r="R202" s="118">
        <f aca="true" t="shared" si="12" ref="R202:R215">Q202*H202</f>
        <v>0</v>
      </c>
      <c r="S202" s="118">
        <v>0.00213</v>
      </c>
      <c r="T202" s="119">
        <f aca="true" t="shared" si="13" ref="T202:T215">S202*H202</f>
        <v>0.03408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172</v>
      </c>
      <c r="AT202" s="120" t="s">
        <v>97</v>
      </c>
      <c r="AU202" s="120" t="s">
        <v>9</v>
      </c>
      <c r="AY202" s="19" t="s">
        <v>94</v>
      </c>
      <c r="BE202" s="121">
        <f aca="true" t="shared" si="14" ref="BE202:BE215">IF(N202="základní",J202,0)</f>
        <v>0</v>
      </c>
      <c r="BF202" s="121">
        <f aca="true" t="shared" si="15" ref="BF202:BF215">IF(N202="snížená",J202,0)</f>
        <v>0</v>
      </c>
      <c r="BG202" s="121">
        <f aca="true" t="shared" si="16" ref="BG202:BG215">IF(N202="zákl. přenesená",J202,0)</f>
        <v>0</v>
      </c>
      <c r="BH202" s="121">
        <f aca="true" t="shared" si="17" ref="BH202:BH215">IF(N202="sníž. přenesená",J202,0)</f>
        <v>0</v>
      </c>
      <c r="BI202" s="121">
        <f aca="true" t="shared" si="18" ref="BI202:BI215">IF(N202="nulová",J202,0)</f>
        <v>0</v>
      </c>
      <c r="BJ202" s="19" t="s">
        <v>92</v>
      </c>
      <c r="BK202" s="121">
        <f aca="true" t="shared" si="19" ref="BK202:BK215">ROUND(I202*H202,2)</f>
        <v>0</v>
      </c>
      <c r="BL202" s="19" t="s">
        <v>172</v>
      </c>
      <c r="BM202" s="120" t="s">
        <v>283</v>
      </c>
    </row>
    <row r="203" spans="1:65" s="29" customFormat="1" ht="16.5" customHeight="1">
      <c r="A203" s="25"/>
      <c r="B203" s="26"/>
      <c r="C203" s="107" t="s">
        <v>284</v>
      </c>
      <c r="D203" s="107" t="s">
        <v>97</v>
      </c>
      <c r="E203" s="108" t="s">
        <v>285</v>
      </c>
      <c r="F203" s="109" t="s">
        <v>286</v>
      </c>
      <c r="G203" s="110" t="s">
        <v>100</v>
      </c>
      <c r="H203" s="111">
        <v>1</v>
      </c>
      <c r="I203" s="112"/>
      <c r="J203" s="113">
        <f t="shared" si="10"/>
        <v>0</v>
      </c>
      <c r="K203" s="114"/>
      <c r="L203" s="26"/>
      <c r="M203" s="115" t="s">
        <v>16</v>
      </c>
      <c r="N203" s="116" t="s">
        <v>34</v>
      </c>
      <c r="O203" s="117"/>
      <c r="P203" s="118">
        <f t="shared" si="11"/>
        <v>0</v>
      </c>
      <c r="Q203" s="118">
        <v>0.00184</v>
      </c>
      <c r="R203" s="118">
        <f t="shared" si="12"/>
        <v>0.00184</v>
      </c>
      <c r="S203" s="118">
        <v>0</v>
      </c>
      <c r="T203" s="119">
        <f t="shared" si="1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172</v>
      </c>
      <c r="AT203" s="120" t="s">
        <v>97</v>
      </c>
      <c r="AU203" s="120" t="s">
        <v>9</v>
      </c>
      <c r="AY203" s="19" t="s">
        <v>94</v>
      </c>
      <c r="BE203" s="121">
        <f t="shared" si="14"/>
        <v>0</v>
      </c>
      <c r="BF203" s="121">
        <f t="shared" si="15"/>
        <v>0</v>
      </c>
      <c r="BG203" s="121">
        <f t="shared" si="16"/>
        <v>0</v>
      </c>
      <c r="BH203" s="121">
        <f t="shared" si="17"/>
        <v>0</v>
      </c>
      <c r="BI203" s="121">
        <f t="shared" si="18"/>
        <v>0</v>
      </c>
      <c r="BJ203" s="19" t="s">
        <v>92</v>
      </c>
      <c r="BK203" s="121">
        <f t="shared" si="19"/>
        <v>0</v>
      </c>
      <c r="BL203" s="19" t="s">
        <v>172</v>
      </c>
      <c r="BM203" s="120" t="s">
        <v>287</v>
      </c>
    </row>
    <row r="204" spans="1:65" s="29" customFormat="1" ht="21.75" customHeight="1">
      <c r="A204" s="25"/>
      <c r="B204" s="26"/>
      <c r="C204" s="107" t="s">
        <v>288</v>
      </c>
      <c r="D204" s="107" t="s">
        <v>97</v>
      </c>
      <c r="E204" s="108" t="s">
        <v>289</v>
      </c>
      <c r="F204" s="109" t="s">
        <v>290</v>
      </c>
      <c r="G204" s="110" t="s">
        <v>100</v>
      </c>
      <c r="H204" s="111">
        <v>1</v>
      </c>
      <c r="I204" s="112"/>
      <c r="J204" s="113">
        <f t="shared" si="10"/>
        <v>0</v>
      </c>
      <c r="K204" s="114"/>
      <c r="L204" s="26"/>
      <c r="M204" s="115" t="s">
        <v>16</v>
      </c>
      <c r="N204" s="116" t="s">
        <v>34</v>
      </c>
      <c r="O204" s="117"/>
      <c r="P204" s="118">
        <f t="shared" si="11"/>
        <v>0</v>
      </c>
      <c r="Q204" s="118">
        <v>0.0012</v>
      </c>
      <c r="R204" s="118">
        <f t="shared" si="12"/>
        <v>0.0012</v>
      </c>
      <c r="S204" s="118">
        <v>0</v>
      </c>
      <c r="T204" s="119">
        <f t="shared" si="1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0" t="s">
        <v>172</v>
      </c>
      <c r="AT204" s="120" t="s">
        <v>97</v>
      </c>
      <c r="AU204" s="120" t="s">
        <v>9</v>
      </c>
      <c r="AY204" s="19" t="s">
        <v>94</v>
      </c>
      <c r="BE204" s="121">
        <f t="shared" si="14"/>
        <v>0</v>
      </c>
      <c r="BF204" s="121">
        <f t="shared" si="15"/>
        <v>0</v>
      </c>
      <c r="BG204" s="121">
        <f t="shared" si="16"/>
        <v>0</v>
      </c>
      <c r="BH204" s="121">
        <f t="shared" si="17"/>
        <v>0</v>
      </c>
      <c r="BI204" s="121">
        <f t="shared" si="18"/>
        <v>0</v>
      </c>
      <c r="BJ204" s="19" t="s">
        <v>92</v>
      </c>
      <c r="BK204" s="121">
        <f t="shared" si="19"/>
        <v>0</v>
      </c>
      <c r="BL204" s="19" t="s">
        <v>172</v>
      </c>
      <c r="BM204" s="120" t="s">
        <v>291</v>
      </c>
    </row>
    <row r="205" spans="1:65" s="29" customFormat="1" ht="24.2" customHeight="1">
      <c r="A205" s="25"/>
      <c r="B205" s="26"/>
      <c r="C205" s="107" t="s">
        <v>292</v>
      </c>
      <c r="D205" s="107" t="s">
        <v>97</v>
      </c>
      <c r="E205" s="108" t="s">
        <v>293</v>
      </c>
      <c r="F205" s="109" t="s">
        <v>294</v>
      </c>
      <c r="G205" s="110" t="s">
        <v>112</v>
      </c>
      <c r="H205" s="111">
        <v>12</v>
      </c>
      <c r="I205" s="112"/>
      <c r="J205" s="113">
        <f t="shared" si="10"/>
        <v>0</v>
      </c>
      <c r="K205" s="114"/>
      <c r="L205" s="26"/>
      <c r="M205" s="115" t="s">
        <v>16</v>
      </c>
      <c r="N205" s="116" t="s">
        <v>34</v>
      </c>
      <c r="O205" s="117"/>
      <c r="P205" s="118">
        <f t="shared" si="11"/>
        <v>0</v>
      </c>
      <c r="Q205" s="118">
        <v>0.00084</v>
      </c>
      <c r="R205" s="118">
        <f t="shared" si="12"/>
        <v>0.01008</v>
      </c>
      <c r="S205" s="118">
        <v>0</v>
      </c>
      <c r="T205" s="119">
        <f t="shared" si="1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172</v>
      </c>
      <c r="AT205" s="120" t="s">
        <v>97</v>
      </c>
      <c r="AU205" s="120" t="s">
        <v>9</v>
      </c>
      <c r="AY205" s="19" t="s">
        <v>94</v>
      </c>
      <c r="BE205" s="121">
        <f t="shared" si="14"/>
        <v>0</v>
      </c>
      <c r="BF205" s="121">
        <f t="shared" si="15"/>
        <v>0</v>
      </c>
      <c r="BG205" s="121">
        <f t="shared" si="16"/>
        <v>0</v>
      </c>
      <c r="BH205" s="121">
        <f t="shared" si="17"/>
        <v>0</v>
      </c>
      <c r="BI205" s="121">
        <f t="shared" si="18"/>
        <v>0</v>
      </c>
      <c r="BJ205" s="19" t="s">
        <v>92</v>
      </c>
      <c r="BK205" s="121">
        <f t="shared" si="19"/>
        <v>0</v>
      </c>
      <c r="BL205" s="19" t="s">
        <v>172</v>
      </c>
      <c r="BM205" s="120" t="s">
        <v>295</v>
      </c>
    </row>
    <row r="206" spans="1:65" s="29" customFormat="1" ht="24.2" customHeight="1">
      <c r="A206" s="25"/>
      <c r="B206" s="26"/>
      <c r="C206" s="107" t="s">
        <v>297</v>
      </c>
      <c r="D206" s="107" t="s">
        <v>97</v>
      </c>
      <c r="E206" s="108" t="s">
        <v>298</v>
      </c>
      <c r="F206" s="109" t="s">
        <v>299</v>
      </c>
      <c r="G206" s="110" t="s">
        <v>112</v>
      </c>
      <c r="H206" s="111">
        <v>2</v>
      </c>
      <c r="I206" s="112"/>
      <c r="J206" s="113">
        <f t="shared" si="10"/>
        <v>0</v>
      </c>
      <c r="K206" s="114"/>
      <c r="L206" s="26"/>
      <c r="M206" s="115" t="s">
        <v>16</v>
      </c>
      <c r="N206" s="116" t="s">
        <v>34</v>
      </c>
      <c r="O206" s="117"/>
      <c r="P206" s="118">
        <f t="shared" si="11"/>
        <v>0</v>
      </c>
      <c r="Q206" s="118">
        <v>0.00116</v>
      </c>
      <c r="R206" s="118">
        <f t="shared" si="12"/>
        <v>0.00232</v>
      </c>
      <c r="S206" s="118">
        <v>0</v>
      </c>
      <c r="T206" s="119">
        <f t="shared" si="1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0" t="s">
        <v>172</v>
      </c>
      <c r="AT206" s="120" t="s">
        <v>97</v>
      </c>
      <c r="AU206" s="120" t="s">
        <v>9</v>
      </c>
      <c r="AY206" s="19" t="s">
        <v>94</v>
      </c>
      <c r="BE206" s="121">
        <f t="shared" si="14"/>
        <v>0</v>
      </c>
      <c r="BF206" s="121">
        <f t="shared" si="15"/>
        <v>0</v>
      </c>
      <c r="BG206" s="121">
        <f t="shared" si="16"/>
        <v>0</v>
      </c>
      <c r="BH206" s="121">
        <f t="shared" si="17"/>
        <v>0</v>
      </c>
      <c r="BI206" s="121">
        <f t="shared" si="18"/>
        <v>0</v>
      </c>
      <c r="BJ206" s="19" t="s">
        <v>92</v>
      </c>
      <c r="BK206" s="121">
        <f t="shared" si="19"/>
        <v>0</v>
      </c>
      <c r="BL206" s="19" t="s">
        <v>172</v>
      </c>
      <c r="BM206" s="120" t="s">
        <v>300</v>
      </c>
    </row>
    <row r="207" spans="1:65" s="29" customFormat="1" ht="24.2" customHeight="1">
      <c r="A207" s="25"/>
      <c r="B207" s="26"/>
      <c r="C207" s="107" t="s">
        <v>301</v>
      </c>
      <c r="D207" s="107" t="s">
        <v>97</v>
      </c>
      <c r="E207" s="108" t="s">
        <v>302</v>
      </c>
      <c r="F207" s="109" t="s">
        <v>303</v>
      </c>
      <c r="G207" s="110" t="s">
        <v>304</v>
      </c>
      <c r="H207" s="111">
        <v>1</v>
      </c>
      <c r="I207" s="112"/>
      <c r="J207" s="113">
        <f t="shared" si="10"/>
        <v>0</v>
      </c>
      <c r="K207" s="114"/>
      <c r="L207" s="26"/>
      <c r="M207" s="115" t="s">
        <v>16</v>
      </c>
      <c r="N207" s="116" t="s">
        <v>34</v>
      </c>
      <c r="O207" s="117"/>
      <c r="P207" s="118">
        <f t="shared" si="11"/>
        <v>0</v>
      </c>
      <c r="Q207" s="118">
        <v>0</v>
      </c>
      <c r="R207" s="118">
        <f t="shared" si="12"/>
        <v>0</v>
      </c>
      <c r="S207" s="118">
        <v>0</v>
      </c>
      <c r="T207" s="119">
        <f t="shared" si="1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0" t="s">
        <v>172</v>
      </c>
      <c r="AT207" s="120" t="s">
        <v>97</v>
      </c>
      <c r="AU207" s="120" t="s">
        <v>9</v>
      </c>
      <c r="AY207" s="19" t="s">
        <v>94</v>
      </c>
      <c r="BE207" s="121">
        <f t="shared" si="14"/>
        <v>0</v>
      </c>
      <c r="BF207" s="121">
        <f t="shared" si="15"/>
        <v>0</v>
      </c>
      <c r="BG207" s="121">
        <f t="shared" si="16"/>
        <v>0</v>
      </c>
      <c r="BH207" s="121">
        <f t="shared" si="17"/>
        <v>0</v>
      </c>
      <c r="BI207" s="121">
        <f t="shared" si="18"/>
        <v>0</v>
      </c>
      <c r="BJ207" s="19" t="s">
        <v>92</v>
      </c>
      <c r="BK207" s="121">
        <f t="shared" si="19"/>
        <v>0</v>
      </c>
      <c r="BL207" s="19" t="s">
        <v>172</v>
      </c>
      <c r="BM207" s="120" t="s">
        <v>305</v>
      </c>
    </row>
    <row r="208" spans="1:65" s="29" customFormat="1" ht="37.9" customHeight="1">
      <c r="A208" s="25"/>
      <c r="B208" s="26"/>
      <c r="C208" s="107" t="s">
        <v>306</v>
      </c>
      <c r="D208" s="107" t="s">
        <v>97</v>
      </c>
      <c r="E208" s="108" t="s">
        <v>307</v>
      </c>
      <c r="F208" s="109" t="s">
        <v>308</v>
      </c>
      <c r="G208" s="110" t="s">
        <v>112</v>
      </c>
      <c r="H208" s="111">
        <v>12</v>
      </c>
      <c r="I208" s="112"/>
      <c r="J208" s="113">
        <f t="shared" si="10"/>
        <v>0</v>
      </c>
      <c r="K208" s="114"/>
      <c r="L208" s="26"/>
      <c r="M208" s="115" t="s">
        <v>16</v>
      </c>
      <c r="N208" s="116" t="s">
        <v>34</v>
      </c>
      <c r="O208" s="117"/>
      <c r="P208" s="118">
        <f t="shared" si="11"/>
        <v>0</v>
      </c>
      <c r="Q208" s="118">
        <v>0.00012</v>
      </c>
      <c r="R208" s="118">
        <f t="shared" si="12"/>
        <v>0.00144</v>
      </c>
      <c r="S208" s="118">
        <v>0</v>
      </c>
      <c r="T208" s="119">
        <f t="shared" si="1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172</v>
      </c>
      <c r="AT208" s="120" t="s">
        <v>97</v>
      </c>
      <c r="AU208" s="120" t="s">
        <v>9</v>
      </c>
      <c r="AY208" s="19" t="s">
        <v>94</v>
      </c>
      <c r="BE208" s="121">
        <f t="shared" si="14"/>
        <v>0</v>
      </c>
      <c r="BF208" s="121">
        <f t="shared" si="15"/>
        <v>0</v>
      </c>
      <c r="BG208" s="121">
        <f t="shared" si="16"/>
        <v>0</v>
      </c>
      <c r="BH208" s="121">
        <f t="shared" si="17"/>
        <v>0</v>
      </c>
      <c r="BI208" s="121">
        <f t="shared" si="18"/>
        <v>0</v>
      </c>
      <c r="BJ208" s="19" t="s">
        <v>92</v>
      </c>
      <c r="BK208" s="121">
        <f t="shared" si="19"/>
        <v>0</v>
      </c>
      <c r="BL208" s="19" t="s">
        <v>172</v>
      </c>
      <c r="BM208" s="120" t="s">
        <v>309</v>
      </c>
    </row>
    <row r="209" spans="1:65" s="29" customFormat="1" ht="37.9" customHeight="1">
      <c r="A209" s="25"/>
      <c r="B209" s="26"/>
      <c r="C209" s="107" t="s">
        <v>310</v>
      </c>
      <c r="D209" s="107" t="s">
        <v>97</v>
      </c>
      <c r="E209" s="108" t="s">
        <v>311</v>
      </c>
      <c r="F209" s="109" t="s">
        <v>312</v>
      </c>
      <c r="G209" s="110" t="s">
        <v>112</v>
      </c>
      <c r="H209" s="111">
        <v>2</v>
      </c>
      <c r="I209" s="112"/>
      <c r="J209" s="113">
        <f t="shared" si="10"/>
        <v>0</v>
      </c>
      <c r="K209" s="114"/>
      <c r="L209" s="26"/>
      <c r="M209" s="115" t="s">
        <v>16</v>
      </c>
      <c r="N209" s="116" t="s">
        <v>34</v>
      </c>
      <c r="O209" s="117"/>
      <c r="P209" s="118">
        <f t="shared" si="11"/>
        <v>0</v>
      </c>
      <c r="Q209" s="118">
        <v>0.00016</v>
      </c>
      <c r="R209" s="118">
        <f t="shared" si="12"/>
        <v>0.00032</v>
      </c>
      <c r="S209" s="118">
        <v>0</v>
      </c>
      <c r="T209" s="119">
        <f t="shared" si="1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172</v>
      </c>
      <c r="AT209" s="120" t="s">
        <v>97</v>
      </c>
      <c r="AU209" s="120" t="s">
        <v>9</v>
      </c>
      <c r="AY209" s="19" t="s">
        <v>94</v>
      </c>
      <c r="BE209" s="121">
        <f t="shared" si="14"/>
        <v>0</v>
      </c>
      <c r="BF209" s="121">
        <f t="shared" si="15"/>
        <v>0</v>
      </c>
      <c r="BG209" s="121">
        <f t="shared" si="16"/>
        <v>0</v>
      </c>
      <c r="BH209" s="121">
        <f t="shared" si="17"/>
        <v>0</v>
      </c>
      <c r="BI209" s="121">
        <f t="shared" si="18"/>
        <v>0</v>
      </c>
      <c r="BJ209" s="19" t="s">
        <v>92</v>
      </c>
      <c r="BK209" s="121">
        <f t="shared" si="19"/>
        <v>0</v>
      </c>
      <c r="BL209" s="19" t="s">
        <v>172</v>
      </c>
      <c r="BM209" s="120" t="s">
        <v>313</v>
      </c>
    </row>
    <row r="210" spans="1:65" s="29" customFormat="1" ht="16.5" customHeight="1">
      <c r="A210" s="25"/>
      <c r="B210" s="26"/>
      <c r="C210" s="107" t="s">
        <v>314</v>
      </c>
      <c r="D210" s="107" t="s">
        <v>97</v>
      </c>
      <c r="E210" s="108" t="s">
        <v>315</v>
      </c>
      <c r="F210" s="109" t="s">
        <v>316</v>
      </c>
      <c r="G210" s="110" t="s">
        <v>100</v>
      </c>
      <c r="H210" s="111">
        <v>8</v>
      </c>
      <c r="I210" s="112"/>
      <c r="J210" s="113">
        <f t="shared" si="10"/>
        <v>0</v>
      </c>
      <c r="K210" s="114"/>
      <c r="L210" s="26"/>
      <c r="M210" s="115" t="s">
        <v>16</v>
      </c>
      <c r="N210" s="116" t="s">
        <v>34</v>
      </c>
      <c r="O210" s="117"/>
      <c r="P210" s="118">
        <f t="shared" si="11"/>
        <v>0</v>
      </c>
      <c r="Q210" s="118">
        <v>0</v>
      </c>
      <c r="R210" s="118">
        <f t="shared" si="12"/>
        <v>0</v>
      </c>
      <c r="S210" s="118">
        <v>0</v>
      </c>
      <c r="T210" s="119">
        <f t="shared" si="13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0" t="s">
        <v>172</v>
      </c>
      <c r="AT210" s="120" t="s">
        <v>97</v>
      </c>
      <c r="AU210" s="120" t="s">
        <v>9</v>
      </c>
      <c r="AY210" s="19" t="s">
        <v>94</v>
      </c>
      <c r="BE210" s="121">
        <f t="shared" si="14"/>
        <v>0</v>
      </c>
      <c r="BF210" s="121">
        <f t="shared" si="15"/>
        <v>0</v>
      </c>
      <c r="BG210" s="121">
        <f t="shared" si="16"/>
        <v>0</v>
      </c>
      <c r="BH210" s="121">
        <f t="shared" si="17"/>
        <v>0</v>
      </c>
      <c r="BI210" s="121">
        <f t="shared" si="18"/>
        <v>0</v>
      </c>
      <c r="BJ210" s="19" t="s">
        <v>92</v>
      </c>
      <c r="BK210" s="121">
        <f t="shared" si="19"/>
        <v>0</v>
      </c>
      <c r="BL210" s="19" t="s">
        <v>172</v>
      </c>
      <c r="BM210" s="120" t="s">
        <v>317</v>
      </c>
    </row>
    <row r="211" spans="1:65" s="29" customFormat="1" ht="21.75" customHeight="1">
      <c r="A211" s="25"/>
      <c r="B211" s="26"/>
      <c r="C211" s="107" t="s">
        <v>318</v>
      </c>
      <c r="D211" s="107" t="s">
        <v>97</v>
      </c>
      <c r="E211" s="108" t="s">
        <v>319</v>
      </c>
      <c r="F211" s="109" t="s">
        <v>320</v>
      </c>
      <c r="G211" s="110" t="s">
        <v>100</v>
      </c>
      <c r="H211" s="111">
        <v>4</v>
      </c>
      <c r="I211" s="112"/>
      <c r="J211" s="113">
        <f t="shared" si="10"/>
        <v>0</v>
      </c>
      <c r="K211" s="114"/>
      <c r="L211" s="26"/>
      <c r="M211" s="115" t="s">
        <v>16</v>
      </c>
      <c r="N211" s="116" t="s">
        <v>34</v>
      </c>
      <c r="O211" s="117"/>
      <c r="P211" s="118">
        <f t="shared" si="11"/>
        <v>0</v>
      </c>
      <c r="Q211" s="118">
        <v>0.00013</v>
      </c>
      <c r="R211" s="118">
        <f t="shared" si="12"/>
        <v>0.00052</v>
      </c>
      <c r="S211" s="118">
        <v>0</v>
      </c>
      <c r="T211" s="119">
        <f t="shared" si="1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172</v>
      </c>
      <c r="AT211" s="120" t="s">
        <v>97</v>
      </c>
      <c r="AU211" s="120" t="s">
        <v>9</v>
      </c>
      <c r="AY211" s="19" t="s">
        <v>94</v>
      </c>
      <c r="BE211" s="121">
        <f t="shared" si="14"/>
        <v>0</v>
      </c>
      <c r="BF211" s="121">
        <f t="shared" si="15"/>
        <v>0</v>
      </c>
      <c r="BG211" s="121">
        <f t="shared" si="16"/>
        <v>0</v>
      </c>
      <c r="BH211" s="121">
        <f t="shared" si="17"/>
        <v>0</v>
      </c>
      <c r="BI211" s="121">
        <f t="shared" si="18"/>
        <v>0</v>
      </c>
      <c r="BJ211" s="19" t="s">
        <v>92</v>
      </c>
      <c r="BK211" s="121">
        <f t="shared" si="19"/>
        <v>0</v>
      </c>
      <c r="BL211" s="19" t="s">
        <v>172</v>
      </c>
      <c r="BM211" s="120" t="s">
        <v>321</v>
      </c>
    </row>
    <row r="212" spans="1:65" s="29" customFormat="1" ht="16.5" customHeight="1">
      <c r="A212" s="25"/>
      <c r="B212" s="26"/>
      <c r="C212" s="107" t="s">
        <v>322</v>
      </c>
      <c r="D212" s="107" t="s">
        <v>97</v>
      </c>
      <c r="E212" s="108" t="s">
        <v>323</v>
      </c>
      <c r="F212" s="109" t="s">
        <v>324</v>
      </c>
      <c r="G212" s="110" t="s">
        <v>325</v>
      </c>
      <c r="H212" s="111">
        <v>2</v>
      </c>
      <c r="I212" s="112"/>
      <c r="J212" s="113">
        <f t="shared" si="10"/>
        <v>0</v>
      </c>
      <c r="K212" s="114"/>
      <c r="L212" s="26"/>
      <c r="M212" s="115" t="s">
        <v>16</v>
      </c>
      <c r="N212" s="116" t="s">
        <v>34</v>
      </c>
      <c r="O212" s="117"/>
      <c r="P212" s="118">
        <f t="shared" si="11"/>
        <v>0</v>
      </c>
      <c r="Q212" s="118">
        <v>0.00025</v>
      </c>
      <c r="R212" s="118">
        <f t="shared" si="12"/>
        <v>0.0005</v>
      </c>
      <c r="S212" s="118">
        <v>0</v>
      </c>
      <c r="T212" s="119">
        <f t="shared" si="1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0" t="s">
        <v>172</v>
      </c>
      <c r="AT212" s="120" t="s">
        <v>97</v>
      </c>
      <c r="AU212" s="120" t="s">
        <v>9</v>
      </c>
      <c r="AY212" s="19" t="s">
        <v>94</v>
      </c>
      <c r="BE212" s="121">
        <f t="shared" si="14"/>
        <v>0</v>
      </c>
      <c r="BF212" s="121">
        <f t="shared" si="15"/>
        <v>0</v>
      </c>
      <c r="BG212" s="121">
        <f t="shared" si="16"/>
        <v>0</v>
      </c>
      <c r="BH212" s="121">
        <f t="shared" si="17"/>
        <v>0</v>
      </c>
      <c r="BI212" s="121">
        <f t="shared" si="18"/>
        <v>0</v>
      </c>
      <c r="BJ212" s="19" t="s">
        <v>92</v>
      </c>
      <c r="BK212" s="121">
        <f t="shared" si="19"/>
        <v>0</v>
      </c>
      <c r="BL212" s="19" t="s">
        <v>172</v>
      </c>
      <c r="BM212" s="120" t="s">
        <v>326</v>
      </c>
    </row>
    <row r="213" spans="1:65" s="29" customFormat="1" ht="24.2" customHeight="1">
      <c r="A213" s="25"/>
      <c r="B213" s="26"/>
      <c r="C213" s="107" t="s">
        <v>327</v>
      </c>
      <c r="D213" s="107" t="s">
        <v>97</v>
      </c>
      <c r="E213" s="108" t="s">
        <v>328</v>
      </c>
      <c r="F213" s="109" t="s">
        <v>329</v>
      </c>
      <c r="G213" s="110" t="s">
        <v>112</v>
      </c>
      <c r="H213" s="111">
        <v>14</v>
      </c>
      <c r="I213" s="112"/>
      <c r="J213" s="113">
        <f t="shared" si="10"/>
        <v>0</v>
      </c>
      <c r="K213" s="114"/>
      <c r="L213" s="26"/>
      <c r="M213" s="115" t="s">
        <v>16</v>
      </c>
      <c r="N213" s="116" t="s">
        <v>34</v>
      </c>
      <c r="O213" s="117"/>
      <c r="P213" s="118">
        <f t="shared" si="11"/>
        <v>0</v>
      </c>
      <c r="Q213" s="118">
        <v>0.00019</v>
      </c>
      <c r="R213" s="118">
        <f t="shared" si="12"/>
        <v>0.00266</v>
      </c>
      <c r="S213" s="118">
        <v>0</v>
      </c>
      <c r="T213" s="119">
        <f t="shared" si="1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0" t="s">
        <v>172</v>
      </c>
      <c r="AT213" s="120" t="s">
        <v>97</v>
      </c>
      <c r="AU213" s="120" t="s">
        <v>9</v>
      </c>
      <c r="AY213" s="19" t="s">
        <v>94</v>
      </c>
      <c r="BE213" s="121">
        <f t="shared" si="14"/>
        <v>0</v>
      </c>
      <c r="BF213" s="121">
        <f t="shared" si="15"/>
        <v>0</v>
      </c>
      <c r="BG213" s="121">
        <f t="shared" si="16"/>
        <v>0</v>
      </c>
      <c r="BH213" s="121">
        <f t="shared" si="17"/>
        <v>0</v>
      </c>
      <c r="BI213" s="121">
        <f t="shared" si="18"/>
        <v>0</v>
      </c>
      <c r="BJ213" s="19" t="s">
        <v>92</v>
      </c>
      <c r="BK213" s="121">
        <f t="shared" si="19"/>
        <v>0</v>
      </c>
      <c r="BL213" s="19" t="s">
        <v>172</v>
      </c>
      <c r="BM213" s="120" t="s">
        <v>330</v>
      </c>
    </row>
    <row r="214" spans="1:65" s="29" customFormat="1" ht="21.75" customHeight="1">
      <c r="A214" s="25"/>
      <c r="B214" s="26"/>
      <c r="C214" s="107" t="s">
        <v>331</v>
      </c>
      <c r="D214" s="107" t="s">
        <v>97</v>
      </c>
      <c r="E214" s="108" t="s">
        <v>332</v>
      </c>
      <c r="F214" s="109" t="s">
        <v>333</v>
      </c>
      <c r="G214" s="110" t="s">
        <v>112</v>
      </c>
      <c r="H214" s="111">
        <v>14</v>
      </c>
      <c r="I214" s="112"/>
      <c r="J214" s="113">
        <f t="shared" si="10"/>
        <v>0</v>
      </c>
      <c r="K214" s="114"/>
      <c r="L214" s="26"/>
      <c r="M214" s="115" t="s">
        <v>16</v>
      </c>
      <c r="N214" s="116" t="s">
        <v>34</v>
      </c>
      <c r="O214" s="117"/>
      <c r="P214" s="118">
        <f t="shared" si="11"/>
        <v>0</v>
      </c>
      <c r="Q214" s="118">
        <v>1E-05</v>
      </c>
      <c r="R214" s="118">
        <f t="shared" si="12"/>
        <v>0.00014000000000000001</v>
      </c>
      <c r="S214" s="118">
        <v>0</v>
      </c>
      <c r="T214" s="119">
        <f t="shared" si="1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20" t="s">
        <v>172</v>
      </c>
      <c r="AT214" s="120" t="s">
        <v>97</v>
      </c>
      <c r="AU214" s="120" t="s">
        <v>9</v>
      </c>
      <c r="AY214" s="19" t="s">
        <v>94</v>
      </c>
      <c r="BE214" s="121">
        <f t="shared" si="14"/>
        <v>0</v>
      </c>
      <c r="BF214" s="121">
        <f t="shared" si="15"/>
        <v>0</v>
      </c>
      <c r="BG214" s="121">
        <f t="shared" si="16"/>
        <v>0</v>
      </c>
      <c r="BH214" s="121">
        <f t="shared" si="17"/>
        <v>0</v>
      </c>
      <c r="BI214" s="121">
        <f t="shared" si="18"/>
        <v>0</v>
      </c>
      <c r="BJ214" s="19" t="s">
        <v>92</v>
      </c>
      <c r="BK214" s="121">
        <f t="shared" si="19"/>
        <v>0</v>
      </c>
      <c r="BL214" s="19" t="s">
        <v>172</v>
      </c>
      <c r="BM214" s="120" t="s">
        <v>334</v>
      </c>
    </row>
    <row r="215" spans="1:65" s="29" customFormat="1" ht="24.2" customHeight="1">
      <c r="A215" s="25"/>
      <c r="B215" s="26"/>
      <c r="C215" s="107" t="s">
        <v>335</v>
      </c>
      <c r="D215" s="107" t="s">
        <v>97</v>
      </c>
      <c r="E215" s="108" t="s">
        <v>336</v>
      </c>
      <c r="F215" s="109" t="s">
        <v>337</v>
      </c>
      <c r="G215" s="110" t="s">
        <v>213</v>
      </c>
      <c r="H215" s="111">
        <v>0.021</v>
      </c>
      <c r="I215" s="112"/>
      <c r="J215" s="113">
        <f t="shared" si="10"/>
        <v>0</v>
      </c>
      <c r="K215" s="114"/>
      <c r="L215" s="26"/>
      <c r="M215" s="115" t="s">
        <v>16</v>
      </c>
      <c r="N215" s="116" t="s">
        <v>34</v>
      </c>
      <c r="O215" s="117"/>
      <c r="P215" s="118">
        <f t="shared" si="11"/>
        <v>0</v>
      </c>
      <c r="Q215" s="118">
        <v>0</v>
      </c>
      <c r="R215" s="118">
        <f t="shared" si="12"/>
        <v>0</v>
      </c>
      <c r="S215" s="118">
        <v>0</v>
      </c>
      <c r="T215" s="119">
        <f t="shared" si="13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0" t="s">
        <v>172</v>
      </c>
      <c r="AT215" s="120" t="s">
        <v>97</v>
      </c>
      <c r="AU215" s="120" t="s">
        <v>9</v>
      </c>
      <c r="AY215" s="19" t="s">
        <v>94</v>
      </c>
      <c r="BE215" s="121">
        <f t="shared" si="14"/>
        <v>0</v>
      </c>
      <c r="BF215" s="121">
        <f t="shared" si="15"/>
        <v>0</v>
      </c>
      <c r="BG215" s="121">
        <f t="shared" si="16"/>
        <v>0</v>
      </c>
      <c r="BH215" s="121">
        <f t="shared" si="17"/>
        <v>0</v>
      </c>
      <c r="BI215" s="121">
        <f t="shared" si="18"/>
        <v>0</v>
      </c>
      <c r="BJ215" s="19" t="s">
        <v>92</v>
      </c>
      <c r="BK215" s="121">
        <f t="shared" si="19"/>
        <v>0</v>
      </c>
      <c r="BL215" s="19" t="s">
        <v>172</v>
      </c>
      <c r="BM215" s="120" t="s">
        <v>338</v>
      </c>
    </row>
    <row r="216" spans="2:63" s="94" customFormat="1" ht="22.9" customHeight="1">
      <c r="B216" s="95"/>
      <c r="D216" s="96" t="s">
        <v>89</v>
      </c>
      <c r="E216" s="105" t="s">
        <v>339</v>
      </c>
      <c r="F216" s="105" t="s">
        <v>340</v>
      </c>
      <c r="I216" s="132"/>
      <c r="J216" s="106">
        <f>BK216</f>
        <v>0</v>
      </c>
      <c r="L216" s="95"/>
      <c r="M216" s="99"/>
      <c r="N216" s="100"/>
      <c r="O216" s="100"/>
      <c r="P216" s="101">
        <f>SUM(P217:P233)</f>
        <v>0</v>
      </c>
      <c r="Q216" s="100"/>
      <c r="R216" s="101">
        <f>SUM(R217:R233)</f>
        <v>0.13372</v>
      </c>
      <c r="S216" s="100"/>
      <c r="T216" s="102">
        <f>SUM(T217:T233)</f>
        <v>0.18094000000000002</v>
      </c>
      <c r="AR216" s="96" t="s">
        <v>9</v>
      </c>
      <c r="AT216" s="103" t="s">
        <v>89</v>
      </c>
      <c r="AU216" s="103" t="s">
        <v>92</v>
      </c>
      <c r="AY216" s="96" t="s">
        <v>94</v>
      </c>
      <c r="BK216" s="104">
        <f>SUM(BK217:BK233)</f>
        <v>0</v>
      </c>
    </row>
    <row r="217" spans="1:65" s="29" customFormat="1" ht="16.5" customHeight="1">
      <c r="A217" s="25"/>
      <c r="B217" s="26"/>
      <c r="C217" s="107" t="s">
        <v>341</v>
      </c>
      <c r="D217" s="107" t="s">
        <v>97</v>
      </c>
      <c r="E217" s="108" t="s">
        <v>342</v>
      </c>
      <c r="F217" s="109" t="s">
        <v>343</v>
      </c>
      <c r="G217" s="110" t="s">
        <v>304</v>
      </c>
      <c r="H217" s="111">
        <v>2</v>
      </c>
      <c r="I217" s="112"/>
      <c r="J217" s="113">
        <f aca="true" t="shared" si="20" ref="J217:J233">ROUND(I217*H217,2)</f>
        <v>0</v>
      </c>
      <c r="K217" s="114"/>
      <c r="L217" s="26"/>
      <c r="M217" s="115" t="s">
        <v>16</v>
      </c>
      <c r="N217" s="116" t="s">
        <v>34</v>
      </c>
      <c r="O217" s="117"/>
      <c r="P217" s="118">
        <f aca="true" t="shared" si="21" ref="P217:P233">O217*H217</f>
        <v>0</v>
      </c>
      <c r="Q217" s="118">
        <v>0</v>
      </c>
      <c r="R217" s="118">
        <f aca="true" t="shared" si="22" ref="R217:R233">Q217*H217</f>
        <v>0</v>
      </c>
      <c r="S217" s="118">
        <v>0.0342</v>
      </c>
      <c r="T217" s="119">
        <f aca="true" t="shared" si="23" ref="T217:T233">S217*H217</f>
        <v>0.0684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0" t="s">
        <v>172</v>
      </c>
      <c r="AT217" s="120" t="s">
        <v>97</v>
      </c>
      <c r="AU217" s="120" t="s">
        <v>9</v>
      </c>
      <c r="AY217" s="19" t="s">
        <v>94</v>
      </c>
      <c r="BE217" s="121">
        <f aca="true" t="shared" si="24" ref="BE217:BE233">IF(N217="základní",J217,0)</f>
        <v>0</v>
      </c>
      <c r="BF217" s="121">
        <f aca="true" t="shared" si="25" ref="BF217:BF233">IF(N217="snížená",J217,0)</f>
        <v>0</v>
      </c>
      <c r="BG217" s="121">
        <f aca="true" t="shared" si="26" ref="BG217:BG233">IF(N217="zákl. přenesená",J217,0)</f>
        <v>0</v>
      </c>
      <c r="BH217" s="121">
        <f aca="true" t="shared" si="27" ref="BH217:BH233">IF(N217="sníž. přenesená",J217,0)</f>
        <v>0</v>
      </c>
      <c r="BI217" s="121">
        <f aca="true" t="shared" si="28" ref="BI217:BI233">IF(N217="nulová",J217,0)</f>
        <v>0</v>
      </c>
      <c r="BJ217" s="19" t="s">
        <v>92</v>
      </c>
      <c r="BK217" s="121">
        <f aca="true" t="shared" si="29" ref="BK217:BK233">ROUND(I217*H217,2)</f>
        <v>0</v>
      </c>
      <c r="BL217" s="19" t="s">
        <v>172</v>
      </c>
      <c r="BM217" s="120" t="s">
        <v>344</v>
      </c>
    </row>
    <row r="218" spans="1:65" s="29" customFormat="1" ht="16.5" customHeight="1">
      <c r="A218" s="25"/>
      <c r="B218" s="26"/>
      <c r="C218" s="107" t="s">
        <v>345</v>
      </c>
      <c r="D218" s="107" t="s">
        <v>97</v>
      </c>
      <c r="E218" s="108" t="s">
        <v>346</v>
      </c>
      <c r="F218" s="109" t="s">
        <v>347</v>
      </c>
      <c r="G218" s="110" t="s">
        <v>304</v>
      </c>
      <c r="H218" s="111">
        <v>2</v>
      </c>
      <c r="I218" s="112"/>
      <c r="J218" s="113">
        <f t="shared" si="20"/>
        <v>0</v>
      </c>
      <c r="K218" s="114"/>
      <c r="L218" s="26"/>
      <c r="M218" s="115" t="s">
        <v>16</v>
      </c>
      <c r="N218" s="116" t="s">
        <v>34</v>
      </c>
      <c r="O218" s="117"/>
      <c r="P218" s="118">
        <f t="shared" si="21"/>
        <v>0</v>
      </c>
      <c r="Q218" s="118">
        <v>0.02822</v>
      </c>
      <c r="R218" s="118">
        <f t="shared" si="22"/>
        <v>0.05644</v>
      </c>
      <c r="S218" s="118">
        <v>0</v>
      </c>
      <c r="T218" s="119">
        <f t="shared" si="23"/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20" t="s">
        <v>172</v>
      </c>
      <c r="AT218" s="120" t="s">
        <v>97</v>
      </c>
      <c r="AU218" s="120" t="s">
        <v>9</v>
      </c>
      <c r="AY218" s="19" t="s">
        <v>94</v>
      </c>
      <c r="BE218" s="121">
        <f t="shared" si="24"/>
        <v>0</v>
      </c>
      <c r="BF218" s="121">
        <f t="shared" si="25"/>
        <v>0</v>
      </c>
      <c r="BG218" s="121">
        <f t="shared" si="26"/>
        <v>0</v>
      </c>
      <c r="BH218" s="121">
        <f t="shared" si="27"/>
        <v>0</v>
      </c>
      <c r="BI218" s="121">
        <f t="shared" si="28"/>
        <v>0</v>
      </c>
      <c r="BJ218" s="19" t="s">
        <v>92</v>
      </c>
      <c r="BK218" s="121">
        <f t="shared" si="29"/>
        <v>0</v>
      </c>
      <c r="BL218" s="19" t="s">
        <v>172</v>
      </c>
      <c r="BM218" s="120" t="s">
        <v>629</v>
      </c>
    </row>
    <row r="219" spans="1:65" s="29" customFormat="1" ht="24.2" customHeight="1">
      <c r="A219" s="25"/>
      <c r="B219" s="26"/>
      <c r="C219" s="107" t="s">
        <v>349</v>
      </c>
      <c r="D219" s="107" t="s">
        <v>97</v>
      </c>
      <c r="E219" s="108" t="s">
        <v>630</v>
      </c>
      <c r="F219" s="109" t="s">
        <v>631</v>
      </c>
      <c r="G219" s="110" t="s">
        <v>304</v>
      </c>
      <c r="H219" s="111">
        <v>1</v>
      </c>
      <c r="I219" s="112"/>
      <c r="J219" s="113">
        <f t="shared" si="20"/>
        <v>0</v>
      </c>
      <c r="K219" s="114"/>
      <c r="L219" s="26"/>
      <c r="M219" s="115" t="s">
        <v>16</v>
      </c>
      <c r="N219" s="116" t="s">
        <v>34</v>
      </c>
      <c r="O219" s="117"/>
      <c r="P219" s="118">
        <f t="shared" si="21"/>
        <v>0</v>
      </c>
      <c r="Q219" s="118">
        <v>0.00258</v>
      </c>
      <c r="R219" s="118">
        <f t="shared" si="22"/>
        <v>0.00258</v>
      </c>
      <c r="S219" s="118">
        <v>0</v>
      </c>
      <c r="T219" s="119">
        <f t="shared" si="23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20" t="s">
        <v>172</v>
      </c>
      <c r="AT219" s="120" t="s">
        <v>97</v>
      </c>
      <c r="AU219" s="120" t="s">
        <v>9</v>
      </c>
      <c r="AY219" s="19" t="s">
        <v>94</v>
      </c>
      <c r="BE219" s="121">
        <f t="shared" si="24"/>
        <v>0</v>
      </c>
      <c r="BF219" s="121">
        <f t="shared" si="25"/>
        <v>0</v>
      </c>
      <c r="BG219" s="121">
        <f t="shared" si="26"/>
        <v>0</v>
      </c>
      <c r="BH219" s="121">
        <f t="shared" si="27"/>
        <v>0</v>
      </c>
      <c r="BI219" s="121">
        <f t="shared" si="28"/>
        <v>0</v>
      </c>
      <c r="BJ219" s="19" t="s">
        <v>92</v>
      </c>
      <c r="BK219" s="121">
        <f t="shared" si="29"/>
        <v>0</v>
      </c>
      <c r="BL219" s="19" t="s">
        <v>172</v>
      </c>
      <c r="BM219" s="120" t="s">
        <v>632</v>
      </c>
    </row>
    <row r="220" spans="1:65" s="29" customFormat="1" ht="24.2" customHeight="1">
      <c r="A220" s="25"/>
      <c r="B220" s="26"/>
      <c r="C220" s="107" t="s">
        <v>353</v>
      </c>
      <c r="D220" s="107" t="s">
        <v>97</v>
      </c>
      <c r="E220" s="108" t="s">
        <v>633</v>
      </c>
      <c r="F220" s="109" t="s">
        <v>634</v>
      </c>
      <c r="G220" s="110" t="s">
        <v>304</v>
      </c>
      <c r="H220" s="111">
        <v>2</v>
      </c>
      <c r="I220" s="112"/>
      <c r="J220" s="113">
        <f t="shared" si="20"/>
        <v>0</v>
      </c>
      <c r="K220" s="114"/>
      <c r="L220" s="26"/>
      <c r="M220" s="115" t="s">
        <v>16</v>
      </c>
      <c r="N220" s="116" t="s">
        <v>34</v>
      </c>
      <c r="O220" s="117"/>
      <c r="P220" s="118">
        <f t="shared" si="21"/>
        <v>0</v>
      </c>
      <c r="Q220" s="118">
        <v>0.01808</v>
      </c>
      <c r="R220" s="118">
        <f t="shared" si="22"/>
        <v>0.03616</v>
      </c>
      <c r="S220" s="118">
        <v>0</v>
      </c>
      <c r="T220" s="119">
        <f t="shared" si="23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20" t="s">
        <v>172</v>
      </c>
      <c r="AT220" s="120" t="s">
        <v>97</v>
      </c>
      <c r="AU220" s="120" t="s">
        <v>9</v>
      </c>
      <c r="AY220" s="19" t="s">
        <v>94</v>
      </c>
      <c r="BE220" s="121">
        <f t="shared" si="24"/>
        <v>0</v>
      </c>
      <c r="BF220" s="121">
        <f t="shared" si="25"/>
        <v>0</v>
      </c>
      <c r="BG220" s="121">
        <f t="shared" si="26"/>
        <v>0</v>
      </c>
      <c r="BH220" s="121">
        <f t="shared" si="27"/>
        <v>0</v>
      </c>
      <c r="BI220" s="121">
        <f t="shared" si="28"/>
        <v>0</v>
      </c>
      <c r="BJ220" s="19" t="s">
        <v>92</v>
      </c>
      <c r="BK220" s="121">
        <f t="shared" si="29"/>
        <v>0</v>
      </c>
      <c r="BL220" s="19" t="s">
        <v>172</v>
      </c>
      <c r="BM220" s="120" t="s">
        <v>635</v>
      </c>
    </row>
    <row r="221" spans="1:65" s="29" customFormat="1" ht="24.2" customHeight="1">
      <c r="A221" s="25"/>
      <c r="B221" s="26"/>
      <c r="C221" s="107" t="s">
        <v>357</v>
      </c>
      <c r="D221" s="107" t="s">
        <v>97</v>
      </c>
      <c r="E221" s="108" t="s">
        <v>636</v>
      </c>
      <c r="F221" s="109" t="s">
        <v>637</v>
      </c>
      <c r="G221" s="110" t="s">
        <v>304</v>
      </c>
      <c r="H221" s="111">
        <v>4</v>
      </c>
      <c r="I221" s="112"/>
      <c r="J221" s="113">
        <f t="shared" si="20"/>
        <v>0</v>
      </c>
      <c r="K221" s="114"/>
      <c r="L221" s="26"/>
      <c r="M221" s="115" t="s">
        <v>16</v>
      </c>
      <c r="N221" s="116" t="s">
        <v>34</v>
      </c>
      <c r="O221" s="117"/>
      <c r="P221" s="118">
        <f t="shared" si="21"/>
        <v>0</v>
      </c>
      <c r="Q221" s="118">
        <v>0</v>
      </c>
      <c r="R221" s="118">
        <f t="shared" si="22"/>
        <v>0</v>
      </c>
      <c r="S221" s="118">
        <v>0.0172</v>
      </c>
      <c r="T221" s="119">
        <f t="shared" si="23"/>
        <v>0.0688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20" t="s">
        <v>172</v>
      </c>
      <c r="AT221" s="120" t="s">
        <v>97</v>
      </c>
      <c r="AU221" s="120" t="s">
        <v>9</v>
      </c>
      <c r="AY221" s="19" t="s">
        <v>94</v>
      </c>
      <c r="BE221" s="121">
        <f t="shared" si="24"/>
        <v>0</v>
      </c>
      <c r="BF221" s="121">
        <f t="shared" si="25"/>
        <v>0</v>
      </c>
      <c r="BG221" s="121">
        <f t="shared" si="26"/>
        <v>0</v>
      </c>
      <c r="BH221" s="121">
        <f t="shared" si="27"/>
        <v>0</v>
      </c>
      <c r="BI221" s="121">
        <f t="shared" si="28"/>
        <v>0</v>
      </c>
      <c r="BJ221" s="19" t="s">
        <v>92</v>
      </c>
      <c r="BK221" s="121">
        <f t="shared" si="29"/>
        <v>0</v>
      </c>
      <c r="BL221" s="19" t="s">
        <v>172</v>
      </c>
      <c r="BM221" s="120" t="s">
        <v>638</v>
      </c>
    </row>
    <row r="222" spans="1:65" s="29" customFormat="1" ht="16.5" customHeight="1">
      <c r="A222" s="25"/>
      <c r="B222" s="26"/>
      <c r="C222" s="107" t="s">
        <v>361</v>
      </c>
      <c r="D222" s="107" t="s">
        <v>97</v>
      </c>
      <c r="E222" s="108" t="s">
        <v>350</v>
      </c>
      <c r="F222" s="109" t="s">
        <v>351</v>
      </c>
      <c r="G222" s="110" t="s">
        <v>304</v>
      </c>
      <c r="H222" s="111">
        <v>2</v>
      </c>
      <c r="I222" s="112"/>
      <c r="J222" s="113">
        <f t="shared" si="20"/>
        <v>0</v>
      </c>
      <c r="K222" s="114"/>
      <c r="L222" s="26"/>
      <c r="M222" s="115" t="s">
        <v>16</v>
      </c>
      <c r="N222" s="116" t="s">
        <v>34</v>
      </c>
      <c r="O222" s="117"/>
      <c r="P222" s="118">
        <f t="shared" si="21"/>
        <v>0</v>
      </c>
      <c r="Q222" s="118">
        <v>0</v>
      </c>
      <c r="R222" s="118">
        <f t="shared" si="22"/>
        <v>0</v>
      </c>
      <c r="S222" s="118">
        <v>0.01946</v>
      </c>
      <c r="T222" s="119">
        <f t="shared" si="23"/>
        <v>0.03892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0" t="s">
        <v>172</v>
      </c>
      <c r="AT222" s="120" t="s">
        <v>97</v>
      </c>
      <c r="AU222" s="120" t="s">
        <v>9</v>
      </c>
      <c r="AY222" s="19" t="s">
        <v>94</v>
      </c>
      <c r="BE222" s="121">
        <f t="shared" si="24"/>
        <v>0</v>
      </c>
      <c r="BF222" s="121">
        <f t="shared" si="25"/>
        <v>0</v>
      </c>
      <c r="BG222" s="121">
        <f t="shared" si="26"/>
        <v>0</v>
      </c>
      <c r="BH222" s="121">
        <f t="shared" si="27"/>
        <v>0</v>
      </c>
      <c r="BI222" s="121">
        <f t="shared" si="28"/>
        <v>0</v>
      </c>
      <c r="BJ222" s="19" t="s">
        <v>92</v>
      </c>
      <c r="BK222" s="121">
        <f t="shared" si="29"/>
        <v>0</v>
      </c>
      <c r="BL222" s="19" t="s">
        <v>172</v>
      </c>
      <c r="BM222" s="120" t="s">
        <v>352</v>
      </c>
    </row>
    <row r="223" spans="1:65" s="29" customFormat="1" ht="24.2" customHeight="1">
      <c r="A223" s="25"/>
      <c r="B223" s="26"/>
      <c r="C223" s="107" t="s">
        <v>365</v>
      </c>
      <c r="D223" s="107" t="s">
        <v>97</v>
      </c>
      <c r="E223" s="108" t="s">
        <v>354</v>
      </c>
      <c r="F223" s="109" t="s">
        <v>355</v>
      </c>
      <c r="G223" s="110" t="s">
        <v>304</v>
      </c>
      <c r="H223" s="111">
        <v>2</v>
      </c>
      <c r="I223" s="112"/>
      <c r="J223" s="113">
        <f t="shared" si="20"/>
        <v>0</v>
      </c>
      <c r="K223" s="114"/>
      <c r="L223" s="26"/>
      <c r="M223" s="115" t="s">
        <v>16</v>
      </c>
      <c r="N223" s="116" t="s">
        <v>34</v>
      </c>
      <c r="O223" s="117"/>
      <c r="P223" s="118">
        <f t="shared" si="21"/>
        <v>0</v>
      </c>
      <c r="Q223" s="118">
        <v>0.01497</v>
      </c>
      <c r="R223" s="118">
        <f t="shared" si="22"/>
        <v>0.02994</v>
      </c>
      <c r="S223" s="118">
        <v>0</v>
      </c>
      <c r="T223" s="119">
        <f t="shared" si="23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20" t="s">
        <v>172</v>
      </c>
      <c r="AT223" s="120" t="s">
        <v>97</v>
      </c>
      <c r="AU223" s="120" t="s">
        <v>9</v>
      </c>
      <c r="AY223" s="19" t="s">
        <v>94</v>
      </c>
      <c r="BE223" s="121">
        <f t="shared" si="24"/>
        <v>0</v>
      </c>
      <c r="BF223" s="121">
        <f t="shared" si="25"/>
        <v>0</v>
      </c>
      <c r="BG223" s="121">
        <f t="shared" si="26"/>
        <v>0</v>
      </c>
      <c r="BH223" s="121">
        <f t="shared" si="27"/>
        <v>0</v>
      </c>
      <c r="BI223" s="121">
        <f t="shared" si="28"/>
        <v>0</v>
      </c>
      <c r="BJ223" s="19" t="s">
        <v>92</v>
      </c>
      <c r="BK223" s="121">
        <f t="shared" si="29"/>
        <v>0</v>
      </c>
      <c r="BL223" s="19" t="s">
        <v>172</v>
      </c>
      <c r="BM223" s="120" t="s">
        <v>356</v>
      </c>
    </row>
    <row r="224" spans="1:65" s="29" customFormat="1" ht="24.2" customHeight="1">
      <c r="A224" s="25"/>
      <c r="B224" s="26"/>
      <c r="C224" s="107" t="s">
        <v>369</v>
      </c>
      <c r="D224" s="107" t="s">
        <v>97</v>
      </c>
      <c r="E224" s="108" t="s">
        <v>358</v>
      </c>
      <c r="F224" s="109" t="s">
        <v>359</v>
      </c>
      <c r="G224" s="110" t="s">
        <v>304</v>
      </c>
      <c r="H224" s="111">
        <v>2</v>
      </c>
      <c r="I224" s="112"/>
      <c r="J224" s="113">
        <f t="shared" si="20"/>
        <v>0</v>
      </c>
      <c r="K224" s="114"/>
      <c r="L224" s="26"/>
      <c r="M224" s="115" t="s">
        <v>16</v>
      </c>
      <c r="N224" s="116" t="s">
        <v>34</v>
      </c>
      <c r="O224" s="117"/>
      <c r="P224" s="118">
        <f t="shared" si="21"/>
        <v>0</v>
      </c>
      <c r="Q224" s="118">
        <v>0.00052</v>
      </c>
      <c r="R224" s="118">
        <f t="shared" si="22"/>
        <v>0.00104</v>
      </c>
      <c r="S224" s="118">
        <v>0</v>
      </c>
      <c r="T224" s="119">
        <f t="shared" si="2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0" t="s">
        <v>172</v>
      </c>
      <c r="AT224" s="120" t="s">
        <v>97</v>
      </c>
      <c r="AU224" s="120" t="s">
        <v>9</v>
      </c>
      <c r="AY224" s="19" t="s">
        <v>94</v>
      </c>
      <c r="BE224" s="121">
        <f t="shared" si="24"/>
        <v>0</v>
      </c>
      <c r="BF224" s="121">
        <f t="shared" si="25"/>
        <v>0</v>
      </c>
      <c r="BG224" s="121">
        <f t="shared" si="26"/>
        <v>0</v>
      </c>
      <c r="BH224" s="121">
        <f t="shared" si="27"/>
        <v>0</v>
      </c>
      <c r="BI224" s="121">
        <f t="shared" si="28"/>
        <v>0</v>
      </c>
      <c r="BJ224" s="19" t="s">
        <v>92</v>
      </c>
      <c r="BK224" s="121">
        <f t="shared" si="29"/>
        <v>0</v>
      </c>
      <c r="BL224" s="19" t="s">
        <v>172</v>
      </c>
      <c r="BM224" s="120" t="s">
        <v>360</v>
      </c>
    </row>
    <row r="225" spans="1:65" s="29" customFormat="1" ht="24.2" customHeight="1">
      <c r="A225" s="25"/>
      <c r="B225" s="26"/>
      <c r="C225" s="107" t="s">
        <v>373</v>
      </c>
      <c r="D225" s="107" t="s">
        <v>97</v>
      </c>
      <c r="E225" s="108" t="s">
        <v>362</v>
      </c>
      <c r="F225" s="109" t="s">
        <v>363</v>
      </c>
      <c r="G225" s="110" t="s">
        <v>304</v>
      </c>
      <c r="H225" s="111">
        <v>2</v>
      </c>
      <c r="I225" s="112"/>
      <c r="J225" s="113">
        <f t="shared" si="20"/>
        <v>0</v>
      </c>
      <c r="K225" s="114"/>
      <c r="L225" s="26"/>
      <c r="M225" s="115" t="s">
        <v>16</v>
      </c>
      <c r="N225" s="116" t="s">
        <v>34</v>
      </c>
      <c r="O225" s="117"/>
      <c r="P225" s="118">
        <f t="shared" si="21"/>
        <v>0</v>
      </c>
      <c r="Q225" s="118">
        <v>0.00052</v>
      </c>
      <c r="R225" s="118">
        <f t="shared" si="22"/>
        <v>0.00104</v>
      </c>
      <c r="S225" s="118">
        <v>0</v>
      </c>
      <c r="T225" s="119">
        <f t="shared" si="2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20" t="s">
        <v>172</v>
      </c>
      <c r="AT225" s="120" t="s">
        <v>97</v>
      </c>
      <c r="AU225" s="120" t="s">
        <v>9</v>
      </c>
      <c r="AY225" s="19" t="s">
        <v>94</v>
      </c>
      <c r="BE225" s="121">
        <f t="shared" si="24"/>
        <v>0</v>
      </c>
      <c r="BF225" s="121">
        <f t="shared" si="25"/>
        <v>0</v>
      </c>
      <c r="BG225" s="121">
        <f t="shared" si="26"/>
        <v>0</v>
      </c>
      <c r="BH225" s="121">
        <f t="shared" si="27"/>
        <v>0</v>
      </c>
      <c r="BI225" s="121">
        <f t="shared" si="28"/>
        <v>0</v>
      </c>
      <c r="BJ225" s="19" t="s">
        <v>92</v>
      </c>
      <c r="BK225" s="121">
        <f t="shared" si="29"/>
        <v>0</v>
      </c>
      <c r="BL225" s="19" t="s">
        <v>172</v>
      </c>
      <c r="BM225" s="120" t="s">
        <v>364</v>
      </c>
    </row>
    <row r="226" spans="1:65" s="29" customFormat="1" ht="24.2" customHeight="1">
      <c r="A226" s="25"/>
      <c r="B226" s="26"/>
      <c r="C226" s="107" t="s">
        <v>377</v>
      </c>
      <c r="D226" s="107" t="s">
        <v>97</v>
      </c>
      <c r="E226" s="108" t="s">
        <v>366</v>
      </c>
      <c r="F226" s="109" t="s">
        <v>367</v>
      </c>
      <c r="G226" s="110" t="s">
        <v>304</v>
      </c>
      <c r="H226" s="111">
        <v>1</v>
      </c>
      <c r="I226" s="112"/>
      <c r="J226" s="113">
        <f t="shared" si="20"/>
        <v>0</v>
      </c>
      <c r="K226" s="114"/>
      <c r="L226" s="26"/>
      <c r="M226" s="115" t="s">
        <v>16</v>
      </c>
      <c r="N226" s="116" t="s">
        <v>34</v>
      </c>
      <c r="O226" s="117"/>
      <c r="P226" s="118">
        <f t="shared" si="21"/>
        <v>0</v>
      </c>
      <c r="Q226" s="118">
        <v>0.00052</v>
      </c>
      <c r="R226" s="118">
        <f t="shared" si="22"/>
        <v>0.00052</v>
      </c>
      <c r="S226" s="118">
        <v>0</v>
      </c>
      <c r="T226" s="119">
        <f t="shared" si="23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20" t="s">
        <v>172</v>
      </c>
      <c r="AT226" s="120" t="s">
        <v>97</v>
      </c>
      <c r="AU226" s="120" t="s">
        <v>9</v>
      </c>
      <c r="AY226" s="19" t="s">
        <v>94</v>
      </c>
      <c r="BE226" s="121">
        <f t="shared" si="24"/>
        <v>0</v>
      </c>
      <c r="BF226" s="121">
        <f t="shared" si="25"/>
        <v>0</v>
      </c>
      <c r="BG226" s="121">
        <f t="shared" si="26"/>
        <v>0</v>
      </c>
      <c r="BH226" s="121">
        <f t="shared" si="27"/>
        <v>0</v>
      </c>
      <c r="BI226" s="121">
        <f t="shared" si="28"/>
        <v>0</v>
      </c>
      <c r="BJ226" s="19" t="s">
        <v>92</v>
      </c>
      <c r="BK226" s="121">
        <f t="shared" si="29"/>
        <v>0</v>
      </c>
      <c r="BL226" s="19" t="s">
        <v>172</v>
      </c>
      <c r="BM226" s="120" t="s">
        <v>368</v>
      </c>
    </row>
    <row r="227" spans="1:65" s="29" customFormat="1" ht="24.2" customHeight="1">
      <c r="A227" s="25"/>
      <c r="B227" s="26"/>
      <c r="C227" s="107" t="s">
        <v>381</v>
      </c>
      <c r="D227" s="107" t="s">
        <v>97</v>
      </c>
      <c r="E227" s="108" t="s">
        <v>370</v>
      </c>
      <c r="F227" s="109" t="s">
        <v>371</v>
      </c>
      <c r="G227" s="110" t="s">
        <v>100</v>
      </c>
      <c r="H227" s="111">
        <v>2</v>
      </c>
      <c r="I227" s="112"/>
      <c r="J227" s="113">
        <f t="shared" si="20"/>
        <v>0</v>
      </c>
      <c r="K227" s="114"/>
      <c r="L227" s="26"/>
      <c r="M227" s="115" t="s">
        <v>16</v>
      </c>
      <c r="N227" s="116" t="s">
        <v>34</v>
      </c>
      <c r="O227" s="117"/>
      <c r="P227" s="118">
        <f t="shared" si="21"/>
        <v>0</v>
      </c>
      <c r="Q227" s="118">
        <v>0</v>
      </c>
      <c r="R227" s="118">
        <f t="shared" si="22"/>
        <v>0</v>
      </c>
      <c r="S227" s="118">
        <v>0</v>
      </c>
      <c r="T227" s="119">
        <f t="shared" si="2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20" t="s">
        <v>172</v>
      </c>
      <c r="AT227" s="120" t="s">
        <v>97</v>
      </c>
      <c r="AU227" s="120" t="s">
        <v>9</v>
      </c>
      <c r="AY227" s="19" t="s">
        <v>94</v>
      </c>
      <c r="BE227" s="121">
        <f t="shared" si="24"/>
        <v>0</v>
      </c>
      <c r="BF227" s="121">
        <f t="shared" si="25"/>
        <v>0</v>
      </c>
      <c r="BG227" s="121">
        <f t="shared" si="26"/>
        <v>0</v>
      </c>
      <c r="BH227" s="121">
        <f t="shared" si="27"/>
        <v>0</v>
      </c>
      <c r="BI227" s="121">
        <f t="shared" si="28"/>
        <v>0</v>
      </c>
      <c r="BJ227" s="19" t="s">
        <v>92</v>
      </c>
      <c r="BK227" s="121">
        <f t="shared" si="29"/>
        <v>0</v>
      </c>
      <c r="BL227" s="19" t="s">
        <v>172</v>
      </c>
      <c r="BM227" s="120" t="s">
        <v>639</v>
      </c>
    </row>
    <row r="228" spans="1:65" s="29" customFormat="1" ht="24.2" customHeight="1">
      <c r="A228" s="25"/>
      <c r="B228" s="26"/>
      <c r="C228" s="107" t="s">
        <v>385</v>
      </c>
      <c r="D228" s="107" t="s">
        <v>97</v>
      </c>
      <c r="E228" s="108" t="s">
        <v>378</v>
      </c>
      <c r="F228" s="109" t="s">
        <v>379</v>
      </c>
      <c r="G228" s="110" t="s">
        <v>304</v>
      </c>
      <c r="H228" s="111">
        <v>8</v>
      </c>
      <c r="I228" s="112"/>
      <c r="J228" s="113">
        <f t="shared" si="20"/>
        <v>0</v>
      </c>
      <c r="K228" s="114"/>
      <c r="L228" s="26"/>
      <c r="M228" s="115" t="s">
        <v>16</v>
      </c>
      <c r="N228" s="116" t="s">
        <v>34</v>
      </c>
      <c r="O228" s="117"/>
      <c r="P228" s="118">
        <f t="shared" si="21"/>
        <v>0</v>
      </c>
      <c r="Q228" s="118">
        <v>0.00024</v>
      </c>
      <c r="R228" s="118">
        <f t="shared" si="22"/>
        <v>0.00192</v>
      </c>
      <c r="S228" s="118">
        <v>0</v>
      </c>
      <c r="T228" s="119">
        <f t="shared" si="23"/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20" t="s">
        <v>172</v>
      </c>
      <c r="AT228" s="120" t="s">
        <v>97</v>
      </c>
      <c r="AU228" s="120" t="s">
        <v>9</v>
      </c>
      <c r="AY228" s="19" t="s">
        <v>94</v>
      </c>
      <c r="BE228" s="121">
        <f t="shared" si="24"/>
        <v>0</v>
      </c>
      <c r="BF228" s="121">
        <f t="shared" si="25"/>
        <v>0</v>
      </c>
      <c r="BG228" s="121">
        <f t="shared" si="26"/>
        <v>0</v>
      </c>
      <c r="BH228" s="121">
        <f t="shared" si="27"/>
        <v>0</v>
      </c>
      <c r="BI228" s="121">
        <f t="shared" si="28"/>
        <v>0</v>
      </c>
      <c r="BJ228" s="19" t="s">
        <v>92</v>
      </c>
      <c r="BK228" s="121">
        <f t="shared" si="29"/>
        <v>0</v>
      </c>
      <c r="BL228" s="19" t="s">
        <v>172</v>
      </c>
      <c r="BM228" s="120" t="s">
        <v>380</v>
      </c>
    </row>
    <row r="229" spans="1:65" s="29" customFormat="1" ht="16.5" customHeight="1">
      <c r="A229" s="25"/>
      <c r="B229" s="26"/>
      <c r="C229" s="107" t="s">
        <v>389</v>
      </c>
      <c r="D229" s="107" t="s">
        <v>97</v>
      </c>
      <c r="E229" s="108" t="s">
        <v>382</v>
      </c>
      <c r="F229" s="109" t="s">
        <v>383</v>
      </c>
      <c r="G229" s="110" t="s">
        <v>304</v>
      </c>
      <c r="H229" s="111">
        <v>2</v>
      </c>
      <c r="I229" s="112"/>
      <c r="J229" s="113">
        <f t="shared" si="20"/>
        <v>0</v>
      </c>
      <c r="K229" s="114"/>
      <c r="L229" s="26"/>
      <c r="M229" s="115" t="s">
        <v>16</v>
      </c>
      <c r="N229" s="116" t="s">
        <v>34</v>
      </c>
      <c r="O229" s="117"/>
      <c r="P229" s="118">
        <f t="shared" si="21"/>
        <v>0</v>
      </c>
      <c r="Q229" s="118">
        <v>0</v>
      </c>
      <c r="R229" s="118">
        <f t="shared" si="22"/>
        <v>0</v>
      </c>
      <c r="S229" s="118">
        <v>0.00156</v>
      </c>
      <c r="T229" s="119">
        <f t="shared" si="23"/>
        <v>0.00312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0" t="s">
        <v>172</v>
      </c>
      <c r="AT229" s="120" t="s">
        <v>97</v>
      </c>
      <c r="AU229" s="120" t="s">
        <v>9</v>
      </c>
      <c r="AY229" s="19" t="s">
        <v>94</v>
      </c>
      <c r="BE229" s="121">
        <f t="shared" si="24"/>
        <v>0</v>
      </c>
      <c r="BF229" s="121">
        <f t="shared" si="25"/>
        <v>0</v>
      </c>
      <c r="BG229" s="121">
        <f t="shared" si="26"/>
        <v>0</v>
      </c>
      <c r="BH229" s="121">
        <f t="shared" si="27"/>
        <v>0</v>
      </c>
      <c r="BI229" s="121">
        <f t="shared" si="28"/>
        <v>0</v>
      </c>
      <c r="BJ229" s="19" t="s">
        <v>92</v>
      </c>
      <c r="BK229" s="121">
        <f t="shared" si="29"/>
        <v>0</v>
      </c>
      <c r="BL229" s="19" t="s">
        <v>172</v>
      </c>
      <c r="BM229" s="120" t="s">
        <v>384</v>
      </c>
    </row>
    <row r="230" spans="1:65" s="29" customFormat="1" ht="21.75" customHeight="1">
      <c r="A230" s="25"/>
      <c r="B230" s="26"/>
      <c r="C230" s="107" t="s">
        <v>393</v>
      </c>
      <c r="D230" s="107" t="s">
        <v>97</v>
      </c>
      <c r="E230" s="108" t="s">
        <v>386</v>
      </c>
      <c r="F230" s="109" t="s">
        <v>387</v>
      </c>
      <c r="G230" s="110" t="s">
        <v>304</v>
      </c>
      <c r="H230" s="111">
        <v>2</v>
      </c>
      <c r="I230" s="112"/>
      <c r="J230" s="113">
        <f t="shared" si="20"/>
        <v>0</v>
      </c>
      <c r="K230" s="114"/>
      <c r="L230" s="26"/>
      <c r="M230" s="115" t="s">
        <v>16</v>
      </c>
      <c r="N230" s="116" t="s">
        <v>34</v>
      </c>
      <c r="O230" s="117"/>
      <c r="P230" s="118">
        <f t="shared" si="21"/>
        <v>0</v>
      </c>
      <c r="Q230" s="118">
        <v>0.0018</v>
      </c>
      <c r="R230" s="118">
        <f t="shared" si="22"/>
        <v>0.0036</v>
      </c>
      <c r="S230" s="118">
        <v>0</v>
      </c>
      <c r="T230" s="119">
        <f t="shared" si="23"/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20" t="s">
        <v>172</v>
      </c>
      <c r="AT230" s="120" t="s">
        <v>97</v>
      </c>
      <c r="AU230" s="120" t="s">
        <v>9</v>
      </c>
      <c r="AY230" s="19" t="s">
        <v>94</v>
      </c>
      <c r="BE230" s="121">
        <f t="shared" si="24"/>
        <v>0</v>
      </c>
      <c r="BF230" s="121">
        <f t="shared" si="25"/>
        <v>0</v>
      </c>
      <c r="BG230" s="121">
        <f t="shared" si="26"/>
        <v>0</v>
      </c>
      <c r="BH230" s="121">
        <f t="shared" si="27"/>
        <v>0</v>
      </c>
      <c r="BI230" s="121">
        <f t="shared" si="28"/>
        <v>0</v>
      </c>
      <c r="BJ230" s="19" t="s">
        <v>92</v>
      </c>
      <c r="BK230" s="121">
        <f t="shared" si="29"/>
        <v>0</v>
      </c>
      <c r="BL230" s="19" t="s">
        <v>172</v>
      </c>
      <c r="BM230" s="120" t="s">
        <v>388</v>
      </c>
    </row>
    <row r="231" spans="1:65" s="29" customFormat="1" ht="16.5" customHeight="1">
      <c r="A231" s="25"/>
      <c r="B231" s="26"/>
      <c r="C231" s="107" t="s">
        <v>397</v>
      </c>
      <c r="D231" s="107" t="s">
        <v>97</v>
      </c>
      <c r="E231" s="108" t="s">
        <v>390</v>
      </c>
      <c r="F231" s="109" t="s">
        <v>391</v>
      </c>
      <c r="G231" s="110" t="s">
        <v>100</v>
      </c>
      <c r="H231" s="111">
        <v>2</v>
      </c>
      <c r="I231" s="112"/>
      <c r="J231" s="113">
        <f t="shared" si="20"/>
        <v>0</v>
      </c>
      <c r="K231" s="114"/>
      <c r="L231" s="26"/>
      <c r="M231" s="115" t="s">
        <v>16</v>
      </c>
      <c r="N231" s="116" t="s">
        <v>34</v>
      </c>
      <c r="O231" s="117"/>
      <c r="P231" s="118">
        <f t="shared" si="21"/>
        <v>0</v>
      </c>
      <c r="Q231" s="118">
        <v>0</v>
      </c>
      <c r="R231" s="118">
        <f t="shared" si="22"/>
        <v>0</v>
      </c>
      <c r="S231" s="118">
        <v>0.00085</v>
      </c>
      <c r="T231" s="119">
        <f t="shared" si="23"/>
        <v>0.0017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20" t="s">
        <v>172</v>
      </c>
      <c r="AT231" s="120" t="s">
        <v>97</v>
      </c>
      <c r="AU231" s="120" t="s">
        <v>9</v>
      </c>
      <c r="AY231" s="19" t="s">
        <v>94</v>
      </c>
      <c r="BE231" s="121">
        <f t="shared" si="24"/>
        <v>0</v>
      </c>
      <c r="BF231" s="121">
        <f t="shared" si="25"/>
        <v>0</v>
      </c>
      <c r="BG231" s="121">
        <f t="shared" si="26"/>
        <v>0</v>
      </c>
      <c r="BH231" s="121">
        <f t="shared" si="27"/>
        <v>0</v>
      </c>
      <c r="BI231" s="121">
        <f t="shared" si="28"/>
        <v>0</v>
      </c>
      <c r="BJ231" s="19" t="s">
        <v>92</v>
      </c>
      <c r="BK231" s="121">
        <f t="shared" si="29"/>
        <v>0</v>
      </c>
      <c r="BL231" s="19" t="s">
        <v>172</v>
      </c>
      <c r="BM231" s="120" t="s">
        <v>392</v>
      </c>
    </row>
    <row r="232" spans="1:65" s="29" customFormat="1" ht="16.5" customHeight="1">
      <c r="A232" s="25"/>
      <c r="B232" s="26"/>
      <c r="C232" s="107" t="s">
        <v>403</v>
      </c>
      <c r="D232" s="107" t="s">
        <v>97</v>
      </c>
      <c r="E232" s="108" t="s">
        <v>394</v>
      </c>
      <c r="F232" s="109" t="s">
        <v>395</v>
      </c>
      <c r="G232" s="110" t="s">
        <v>100</v>
      </c>
      <c r="H232" s="111">
        <v>2</v>
      </c>
      <c r="I232" s="112"/>
      <c r="J232" s="113">
        <f t="shared" si="20"/>
        <v>0</v>
      </c>
      <c r="K232" s="114"/>
      <c r="L232" s="26"/>
      <c r="M232" s="115" t="s">
        <v>16</v>
      </c>
      <c r="N232" s="116" t="s">
        <v>34</v>
      </c>
      <c r="O232" s="117"/>
      <c r="P232" s="118">
        <f t="shared" si="21"/>
        <v>0</v>
      </c>
      <c r="Q232" s="118">
        <v>0.00024</v>
      </c>
      <c r="R232" s="118">
        <f t="shared" si="22"/>
        <v>0.00048</v>
      </c>
      <c r="S232" s="118">
        <v>0</v>
      </c>
      <c r="T232" s="119">
        <f t="shared" si="23"/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0" t="s">
        <v>172</v>
      </c>
      <c r="AT232" s="120" t="s">
        <v>97</v>
      </c>
      <c r="AU232" s="120" t="s">
        <v>9</v>
      </c>
      <c r="AY232" s="19" t="s">
        <v>94</v>
      </c>
      <c r="BE232" s="121">
        <f t="shared" si="24"/>
        <v>0</v>
      </c>
      <c r="BF232" s="121">
        <f t="shared" si="25"/>
        <v>0</v>
      </c>
      <c r="BG232" s="121">
        <f t="shared" si="26"/>
        <v>0</v>
      </c>
      <c r="BH232" s="121">
        <f t="shared" si="27"/>
        <v>0</v>
      </c>
      <c r="BI232" s="121">
        <f t="shared" si="28"/>
        <v>0</v>
      </c>
      <c r="BJ232" s="19" t="s">
        <v>92</v>
      </c>
      <c r="BK232" s="121">
        <f t="shared" si="29"/>
        <v>0</v>
      </c>
      <c r="BL232" s="19" t="s">
        <v>172</v>
      </c>
      <c r="BM232" s="120" t="s">
        <v>396</v>
      </c>
    </row>
    <row r="233" spans="1:65" s="29" customFormat="1" ht="24.2" customHeight="1">
      <c r="A233" s="25"/>
      <c r="B233" s="26"/>
      <c r="C233" s="107" t="s">
        <v>409</v>
      </c>
      <c r="D233" s="107" t="s">
        <v>97</v>
      </c>
      <c r="E233" s="108" t="s">
        <v>398</v>
      </c>
      <c r="F233" s="109" t="s">
        <v>399</v>
      </c>
      <c r="G233" s="110" t="s">
        <v>213</v>
      </c>
      <c r="H233" s="111">
        <v>0.134</v>
      </c>
      <c r="I233" s="112"/>
      <c r="J233" s="113">
        <f t="shared" si="20"/>
        <v>0</v>
      </c>
      <c r="K233" s="114"/>
      <c r="L233" s="26"/>
      <c r="M233" s="115" t="s">
        <v>16</v>
      </c>
      <c r="N233" s="116" t="s">
        <v>34</v>
      </c>
      <c r="O233" s="117"/>
      <c r="P233" s="118">
        <f t="shared" si="21"/>
        <v>0</v>
      </c>
      <c r="Q233" s="118">
        <v>0</v>
      </c>
      <c r="R233" s="118">
        <f t="shared" si="22"/>
        <v>0</v>
      </c>
      <c r="S233" s="118">
        <v>0</v>
      </c>
      <c r="T233" s="119">
        <f t="shared" si="23"/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20" t="s">
        <v>172</v>
      </c>
      <c r="AT233" s="120" t="s">
        <v>97</v>
      </c>
      <c r="AU233" s="120" t="s">
        <v>9</v>
      </c>
      <c r="AY233" s="19" t="s">
        <v>94</v>
      </c>
      <c r="BE233" s="121">
        <f t="shared" si="24"/>
        <v>0</v>
      </c>
      <c r="BF233" s="121">
        <f t="shared" si="25"/>
        <v>0</v>
      </c>
      <c r="BG233" s="121">
        <f t="shared" si="26"/>
        <v>0</v>
      </c>
      <c r="BH233" s="121">
        <f t="shared" si="27"/>
        <v>0</v>
      </c>
      <c r="BI233" s="121">
        <f t="shared" si="28"/>
        <v>0</v>
      </c>
      <c r="BJ233" s="19" t="s">
        <v>92</v>
      </c>
      <c r="BK233" s="121">
        <f t="shared" si="29"/>
        <v>0</v>
      </c>
      <c r="BL233" s="19" t="s">
        <v>172</v>
      </c>
      <c r="BM233" s="120" t="s">
        <v>400</v>
      </c>
    </row>
    <row r="234" spans="2:63" s="94" customFormat="1" ht="22.9" customHeight="1">
      <c r="B234" s="95"/>
      <c r="D234" s="96" t="s">
        <v>89</v>
      </c>
      <c r="E234" s="105" t="s">
        <v>401</v>
      </c>
      <c r="F234" s="105" t="s">
        <v>402</v>
      </c>
      <c r="I234" s="132"/>
      <c r="J234" s="106">
        <f>BK234</f>
        <v>0</v>
      </c>
      <c r="L234" s="95"/>
      <c r="M234" s="99"/>
      <c r="N234" s="100"/>
      <c r="O234" s="100"/>
      <c r="P234" s="101">
        <f>P235</f>
        <v>0</v>
      </c>
      <c r="Q234" s="100"/>
      <c r="R234" s="101">
        <f>R235</f>
        <v>0.00156</v>
      </c>
      <c r="S234" s="100"/>
      <c r="T234" s="102">
        <f>T235</f>
        <v>0</v>
      </c>
      <c r="AR234" s="96" t="s">
        <v>9</v>
      </c>
      <c r="AT234" s="103" t="s">
        <v>89</v>
      </c>
      <c r="AU234" s="103" t="s">
        <v>92</v>
      </c>
      <c r="AY234" s="96" t="s">
        <v>94</v>
      </c>
      <c r="BK234" s="104">
        <f>BK235</f>
        <v>0</v>
      </c>
    </row>
    <row r="235" spans="1:65" s="29" customFormat="1" ht="24.2" customHeight="1">
      <c r="A235" s="25"/>
      <c r="B235" s="26"/>
      <c r="C235" s="107" t="s">
        <v>415</v>
      </c>
      <c r="D235" s="107" t="s">
        <v>97</v>
      </c>
      <c r="E235" s="108" t="s">
        <v>404</v>
      </c>
      <c r="F235" s="109" t="s">
        <v>405</v>
      </c>
      <c r="G235" s="110" t="s">
        <v>100</v>
      </c>
      <c r="H235" s="111">
        <v>4</v>
      </c>
      <c r="I235" s="112"/>
      <c r="J235" s="113">
        <f>ROUND(I235*H235,2)</f>
        <v>0</v>
      </c>
      <c r="K235" s="114"/>
      <c r="L235" s="26"/>
      <c r="M235" s="115" t="s">
        <v>16</v>
      </c>
      <c r="N235" s="116" t="s">
        <v>34</v>
      </c>
      <c r="O235" s="117"/>
      <c r="P235" s="118">
        <f>O235*H235</f>
        <v>0</v>
      </c>
      <c r="Q235" s="118">
        <v>0.00039</v>
      </c>
      <c r="R235" s="118">
        <f>Q235*H235</f>
        <v>0.00156</v>
      </c>
      <c r="S235" s="118">
        <v>0</v>
      </c>
      <c r="T235" s="119">
        <f>S235*H235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20" t="s">
        <v>172</v>
      </c>
      <c r="AT235" s="120" t="s">
        <v>97</v>
      </c>
      <c r="AU235" s="120" t="s">
        <v>9</v>
      </c>
      <c r="AY235" s="19" t="s">
        <v>94</v>
      </c>
      <c r="BE235" s="121">
        <f>IF(N235="základní",J235,0)</f>
        <v>0</v>
      </c>
      <c r="BF235" s="121">
        <f>IF(N235="snížená",J235,0)</f>
        <v>0</v>
      </c>
      <c r="BG235" s="121">
        <f>IF(N235="zákl. přenesená",J235,0)</f>
        <v>0</v>
      </c>
      <c r="BH235" s="121">
        <f>IF(N235="sníž. přenesená",J235,0)</f>
        <v>0</v>
      </c>
      <c r="BI235" s="121">
        <f>IF(N235="nulová",J235,0)</f>
        <v>0</v>
      </c>
      <c r="BJ235" s="19" t="s">
        <v>92</v>
      </c>
      <c r="BK235" s="121">
        <f>ROUND(I235*H235,2)</f>
        <v>0</v>
      </c>
      <c r="BL235" s="19" t="s">
        <v>172</v>
      </c>
      <c r="BM235" s="120" t="s">
        <v>640</v>
      </c>
    </row>
    <row r="236" spans="2:63" s="94" customFormat="1" ht="22.9" customHeight="1">
      <c r="B236" s="95"/>
      <c r="D236" s="96" t="s">
        <v>89</v>
      </c>
      <c r="E236" s="105" t="s">
        <v>407</v>
      </c>
      <c r="F236" s="105" t="s">
        <v>408</v>
      </c>
      <c r="I236" s="132"/>
      <c r="J236" s="106">
        <f>BK236</f>
        <v>0</v>
      </c>
      <c r="L236" s="95"/>
      <c r="M236" s="99"/>
      <c r="N236" s="100"/>
      <c r="O236" s="100"/>
      <c r="P236" s="101">
        <f>P237</f>
        <v>0</v>
      </c>
      <c r="Q236" s="100"/>
      <c r="R236" s="101">
        <f>R237</f>
        <v>0.0014</v>
      </c>
      <c r="S236" s="100"/>
      <c r="T236" s="102">
        <f>T237</f>
        <v>0</v>
      </c>
      <c r="AR236" s="96" t="s">
        <v>9</v>
      </c>
      <c r="AT236" s="103" t="s">
        <v>89</v>
      </c>
      <c r="AU236" s="103" t="s">
        <v>92</v>
      </c>
      <c r="AY236" s="96" t="s">
        <v>94</v>
      </c>
      <c r="BK236" s="104">
        <f>BK237</f>
        <v>0</v>
      </c>
    </row>
    <row r="237" spans="1:65" s="29" customFormat="1" ht="24.2" customHeight="1">
      <c r="A237" s="25"/>
      <c r="B237" s="26"/>
      <c r="C237" s="107" t="s">
        <v>419</v>
      </c>
      <c r="D237" s="107" t="s">
        <v>97</v>
      </c>
      <c r="E237" s="108" t="s">
        <v>410</v>
      </c>
      <c r="F237" s="109" t="s">
        <v>411</v>
      </c>
      <c r="G237" s="110" t="s">
        <v>100</v>
      </c>
      <c r="H237" s="111">
        <v>2</v>
      </c>
      <c r="I237" s="112"/>
      <c r="J237" s="113">
        <f>ROUND(I237*H237,2)</f>
        <v>0</v>
      </c>
      <c r="K237" s="114"/>
      <c r="L237" s="26"/>
      <c r="M237" s="115" t="s">
        <v>16</v>
      </c>
      <c r="N237" s="116" t="s">
        <v>34</v>
      </c>
      <c r="O237" s="117"/>
      <c r="P237" s="118">
        <f>O237*H237</f>
        <v>0</v>
      </c>
      <c r="Q237" s="118">
        <v>0.0007</v>
      </c>
      <c r="R237" s="118">
        <f>Q237*H237</f>
        <v>0.0014</v>
      </c>
      <c r="S237" s="118">
        <v>0</v>
      </c>
      <c r="T237" s="119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20" t="s">
        <v>172</v>
      </c>
      <c r="AT237" s="120" t="s">
        <v>97</v>
      </c>
      <c r="AU237" s="120" t="s">
        <v>9</v>
      </c>
      <c r="AY237" s="19" t="s">
        <v>94</v>
      </c>
      <c r="BE237" s="121">
        <f>IF(N237="základní",J237,0)</f>
        <v>0</v>
      </c>
      <c r="BF237" s="121">
        <f>IF(N237="snížená",J237,0)</f>
        <v>0</v>
      </c>
      <c r="BG237" s="121">
        <f>IF(N237="zákl. přenesená",J237,0)</f>
        <v>0</v>
      </c>
      <c r="BH237" s="121">
        <f>IF(N237="sníž. přenesená",J237,0)</f>
        <v>0</v>
      </c>
      <c r="BI237" s="121">
        <f>IF(N237="nulová",J237,0)</f>
        <v>0</v>
      </c>
      <c r="BJ237" s="19" t="s">
        <v>92</v>
      </c>
      <c r="BK237" s="121">
        <f>ROUND(I237*H237,2)</f>
        <v>0</v>
      </c>
      <c r="BL237" s="19" t="s">
        <v>172</v>
      </c>
      <c r="BM237" s="120" t="s">
        <v>641</v>
      </c>
    </row>
    <row r="238" spans="2:63" s="94" customFormat="1" ht="22.9" customHeight="1">
      <c r="B238" s="95"/>
      <c r="D238" s="96" t="s">
        <v>89</v>
      </c>
      <c r="E238" s="105" t="s">
        <v>413</v>
      </c>
      <c r="F238" s="105" t="s">
        <v>414</v>
      </c>
      <c r="I238" s="132"/>
      <c r="J238" s="106">
        <f>BK238</f>
        <v>0</v>
      </c>
      <c r="L238" s="95"/>
      <c r="M238" s="99"/>
      <c r="N238" s="100"/>
      <c r="O238" s="100"/>
      <c r="P238" s="101">
        <f>SUM(P239:P243)</f>
        <v>0</v>
      </c>
      <c r="Q238" s="100"/>
      <c r="R238" s="101">
        <f>SUM(R239:R243)</f>
        <v>0.03495</v>
      </c>
      <c r="S238" s="100"/>
      <c r="T238" s="102">
        <f>SUM(T239:T243)</f>
        <v>0.03728</v>
      </c>
      <c r="AR238" s="96" t="s">
        <v>9</v>
      </c>
      <c r="AT238" s="103" t="s">
        <v>89</v>
      </c>
      <c r="AU238" s="103" t="s">
        <v>92</v>
      </c>
      <c r="AY238" s="96" t="s">
        <v>94</v>
      </c>
      <c r="BK238" s="104">
        <f>SUM(BK239:BK243)</f>
        <v>0</v>
      </c>
    </row>
    <row r="239" spans="1:65" s="29" customFormat="1" ht="24.2" customHeight="1">
      <c r="A239" s="25"/>
      <c r="B239" s="26"/>
      <c r="C239" s="107" t="s">
        <v>423</v>
      </c>
      <c r="D239" s="107" t="s">
        <v>97</v>
      </c>
      <c r="E239" s="108" t="s">
        <v>642</v>
      </c>
      <c r="F239" s="109" t="s">
        <v>643</v>
      </c>
      <c r="G239" s="110" t="s">
        <v>100</v>
      </c>
      <c r="H239" s="111">
        <v>1</v>
      </c>
      <c r="I239" s="112"/>
      <c r="J239" s="113">
        <f>ROUND(I239*H239,2)</f>
        <v>0</v>
      </c>
      <c r="K239" s="114"/>
      <c r="L239" s="26"/>
      <c r="M239" s="115" t="s">
        <v>16</v>
      </c>
      <c r="N239" s="116" t="s">
        <v>34</v>
      </c>
      <c r="O239" s="117"/>
      <c r="P239" s="118">
        <f>O239*H239</f>
        <v>0</v>
      </c>
      <c r="Q239" s="118">
        <v>5E-05</v>
      </c>
      <c r="R239" s="118">
        <f>Q239*H239</f>
        <v>5E-05</v>
      </c>
      <c r="S239" s="118">
        <v>0.01235</v>
      </c>
      <c r="T239" s="119">
        <f>S239*H239</f>
        <v>0.01235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0" t="s">
        <v>172</v>
      </c>
      <c r="AT239" s="120" t="s">
        <v>97</v>
      </c>
      <c r="AU239" s="120" t="s">
        <v>9</v>
      </c>
      <c r="AY239" s="19" t="s">
        <v>94</v>
      </c>
      <c r="BE239" s="121">
        <f>IF(N239="základní",J239,0)</f>
        <v>0</v>
      </c>
      <c r="BF239" s="121">
        <f>IF(N239="snížená",J239,0)</f>
        <v>0</v>
      </c>
      <c r="BG239" s="121">
        <f>IF(N239="zákl. přenesená",J239,0)</f>
        <v>0</v>
      </c>
      <c r="BH239" s="121">
        <f>IF(N239="sníž. přenesená",J239,0)</f>
        <v>0</v>
      </c>
      <c r="BI239" s="121">
        <f>IF(N239="nulová",J239,0)</f>
        <v>0</v>
      </c>
      <c r="BJ239" s="19" t="s">
        <v>92</v>
      </c>
      <c r="BK239" s="121">
        <f>ROUND(I239*H239,2)</f>
        <v>0</v>
      </c>
      <c r="BL239" s="19" t="s">
        <v>172</v>
      </c>
      <c r="BM239" s="120" t="s">
        <v>644</v>
      </c>
    </row>
    <row r="240" spans="1:65" s="29" customFormat="1" ht="24.2" customHeight="1">
      <c r="A240" s="25"/>
      <c r="B240" s="26"/>
      <c r="C240" s="107" t="s">
        <v>427</v>
      </c>
      <c r="D240" s="107" t="s">
        <v>97</v>
      </c>
      <c r="E240" s="108" t="s">
        <v>416</v>
      </c>
      <c r="F240" s="109" t="s">
        <v>417</v>
      </c>
      <c r="G240" s="110" t="s">
        <v>100</v>
      </c>
      <c r="H240" s="111">
        <v>1</v>
      </c>
      <c r="I240" s="112"/>
      <c r="J240" s="113">
        <f>ROUND(I240*H240,2)</f>
        <v>0</v>
      </c>
      <c r="K240" s="114"/>
      <c r="L240" s="26"/>
      <c r="M240" s="115" t="s">
        <v>16</v>
      </c>
      <c r="N240" s="116" t="s">
        <v>34</v>
      </c>
      <c r="O240" s="117"/>
      <c r="P240" s="118">
        <f>O240*H240</f>
        <v>0</v>
      </c>
      <c r="Q240" s="118">
        <v>8E-05</v>
      </c>
      <c r="R240" s="118">
        <f>Q240*H240</f>
        <v>8E-05</v>
      </c>
      <c r="S240" s="118">
        <v>0.02493</v>
      </c>
      <c r="T240" s="119">
        <f>S240*H240</f>
        <v>0.02493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20" t="s">
        <v>172</v>
      </c>
      <c r="AT240" s="120" t="s">
        <v>97</v>
      </c>
      <c r="AU240" s="120" t="s">
        <v>9</v>
      </c>
      <c r="AY240" s="19" t="s">
        <v>94</v>
      </c>
      <c r="BE240" s="121">
        <f>IF(N240="základní",J240,0)</f>
        <v>0</v>
      </c>
      <c r="BF240" s="121">
        <f>IF(N240="snížená",J240,0)</f>
        <v>0</v>
      </c>
      <c r="BG240" s="121">
        <f>IF(N240="zákl. přenesená",J240,0)</f>
        <v>0</v>
      </c>
      <c r="BH240" s="121">
        <f>IF(N240="sníž. přenesená",J240,0)</f>
        <v>0</v>
      </c>
      <c r="BI240" s="121">
        <f>IF(N240="nulová",J240,0)</f>
        <v>0</v>
      </c>
      <c r="BJ240" s="19" t="s">
        <v>92</v>
      </c>
      <c r="BK240" s="121">
        <f>ROUND(I240*H240,2)</f>
        <v>0</v>
      </c>
      <c r="BL240" s="19" t="s">
        <v>172</v>
      </c>
      <c r="BM240" s="120" t="s">
        <v>645</v>
      </c>
    </row>
    <row r="241" spans="1:65" s="29" customFormat="1" ht="37.9" customHeight="1">
      <c r="A241" s="25"/>
      <c r="B241" s="26"/>
      <c r="C241" s="107" t="s">
        <v>433</v>
      </c>
      <c r="D241" s="107" t="s">
        <v>97</v>
      </c>
      <c r="E241" s="108" t="s">
        <v>646</v>
      </c>
      <c r="F241" s="109" t="s">
        <v>647</v>
      </c>
      <c r="G241" s="110" t="s">
        <v>100</v>
      </c>
      <c r="H241" s="111">
        <v>1</v>
      </c>
      <c r="I241" s="112"/>
      <c r="J241" s="113">
        <f>ROUND(I241*H241,2)</f>
        <v>0</v>
      </c>
      <c r="K241" s="114"/>
      <c r="L241" s="26"/>
      <c r="M241" s="115" t="s">
        <v>16</v>
      </c>
      <c r="N241" s="116" t="s">
        <v>34</v>
      </c>
      <c r="O241" s="117"/>
      <c r="P241" s="118">
        <f>O241*H241</f>
        <v>0</v>
      </c>
      <c r="Q241" s="118">
        <v>0.01212</v>
      </c>
      <c r="R241" s="118">
        <f>Q241*H241</f>
        <v>0.01212</v>
      </c>
      <c r="S241" s="118">
        <v>0</v>
      </c>
      <c r="T241" s="119">
        <f>S241*H241</f>
        <v>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20" t="s">
        <v>172</v>
      </c>
      <c r="AT241" s="120" t="s">
        <v>97</v>
      </c>
      <c r="AU241" s="120" t="s">
        <v>9</v>
      </c>
      <c r="AY241" s="19" t="s">
        <v>94</v>
      </c>
      <c r="BE241" s="121">
        <f>IF(N241="základní",J241,0)</f>
        <v>0</v>
      </c>
      <c r="BF241" s="121">
        <f>IF(N241="snížená",J241,0)</f>
        <v>0</v>
      </c>
      <c r="BG241" s="121">
        <f>IF(N241="zákl. přenesená",J241,0)</f>
        <v>0</v>
      </c>
      <c r="BH241" s="121">
        <f>IF(N241="sníž. přenesená",J241,0)</f>
        <v>0</v>
      </c>
      <c r="BI241" s="121">
        <f>IF(N241="nulová",J241,0)</f>
        <v>0</v>
      </c>
      <c r="BJ241" s="19" t="s">
        <v>92</v>
      </c>
      <c r="BK241" s="121">
        <f>ROUND(I241*H241,2)</f>
        <v>0</v>
      </c>
      <c r="BL241" s="19" t="s">
        <v>172</v>
      </c>
      <c r="BM241" s="120" t="s">
        <v>648</v>
      </c>
    </row>
    <row r="242" spans="1:65" s="29" customFormat="1" ht="37.9" customHeight="1">
      <c r="A242" s="25"/>
      <c r="B242" s="26"/>
      <c r="C242" s="107" t="s">
        <v>440</v>
      </c>
      <c r="D242" s="107" t="s">
        <v>97</v>
      </c>
      <c r="E242" s="108" t="s">
        <v>649</v>
      </c>
      <c r="F242" s="109" t="s">
        <v>650</v>
      </c>
      <c r="G242" s="110" t="s">
        <v>100</v>
      </c>
      <c r="H242" s="111">
        <v>1</v>
      </c>
      <c r="I242" s="112"/>
      <c r="J242" s="113">
        <f>ROUND(I242*H242,2)</f>
        <v>0</v>
      </c>
      <c r="K242" s="114"/>
      <c r="L242" s="26"/>
      <c r="M242" s="115" t="s">
        <v>16</v>
      </c>
      <c r="N242" s="116" t="s">
        <v>34</v>
      </c>
      <c r="O242" s="117"/>
      <c r="P242" s="118">
        <f>O242*H242</f>
        <v>0</v>
      </c>
      <c r="Q242" s="118">
        <v>0.0227</v>
      </c>
      <c r="R242" s="118">
        <f>Q242*H242</f>
        <v>0.0227</v>
      </c>
      <c r="S242" s="118">
        <v>0</v>
      </c>
      <c r="T242" s="119">
        <f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20" t="s">
        <v>172</v>
      </c>
      <c r="AT242" s="120" t="s">
        <v>97</v>
      </c>
      <c r="AU242" s="120" t="s">
        <v>9</v>
      </c>
      <c r="AY242" s="19" t="s">
        <v>94</v>
      </c>
      <c r="BE242" s="121">
        <f>IF(N242="základní",J242,0)</f>
        <v>0</v>
      </c>
      <c r="BF242" s="121">
        <f>IF(N242="snížená",J242,0)</f>
        <v>0</v>
      </c>
      <c r="BG242" s="121">
        <f>IF(N242="zákl. přenesená",J242,0)</f>
        <v>0</v>
      </c>
      <c r="BH242" s="121">
        <f>IF(N242="sníž. přenesená",J242,0)</f>
        <v>0</v>
      </c>
      <c r="BI242" s="121">
        <f>IF(N242="nulová",J242,0)</f>
        <v>0</v>
      </c>
      <c r="BJ242" s="19" t="s">
        <v>92</v>
      </c>
      <c r="BK242" s="121">
        <f>ROUND(I242*H242,2)</f>
        <v>0</v>
      </c>
      <c r="BL242" s="19" t="s">
        <v>172</v>
      </c>
      <c r="BM242" s="120" t="s">
        <v>651</v>
      </c>
    </row>
    <row r="243" spans="1:65" s="29" customFormat="1" ht="24.2" customHeight="1">
      <c r="A243" s="25"/>
      <c r="B243" s="26"/>
      <c r="C243" s="107" t="s">
        <v>444</v>
      </c>
      <c r="D243" s="107" t="s">
        <v>97</v>
      </c>
      <c r="E243" s="108" t="s">
        <v>428</v>
      </c>
      <c r="F243" s="109" t="s">
        <v>429</v>
      </c>
      <c r="G243" s="110" t="s">
        <v>213</v>
      </c>
      <c r="H243" s="111">
        <v>0.035</v>
      </c>
      <c r="I243" s="112"/>
      <c r="J243" s="113">
        <f>ROUND(I243*H243,2)</f>
        <v>0</v>
      </c>
      <c r="K243" s="114"/>
      <c r="L243" s="26"/>
      <c r="M243" s="115" t="s">
        <v>16</v>
      </c>
      <c r="N243" s="116" t="s">
        <v>34</v>
      </c>
      <c r="O243" s="117"/>
      <c r="P243" s="118">
        <f>O243*H243</f>
        <v>0</v>
      </c>
      <c r="Q243" s="118">
        <v>0</v>
      </c>
      <c r="R243" s="118">
        <f>Q243*H243</f>
        <v>0</v>
      </c>
      <c r="S243" s="118">
        <v>0</v>
      </c>
      <c r="T243" s="119">
        <f>S243*H243</f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20" t="s">
        <v>172</v>
      </c>
      <c r="AT243" s="120" t="s">
        <v>97</v>
      </c>
      <c r="AU243" s="120" t="s">
        <v>9</v>
      </c>
      <c r="AY243" s="19" t="s">
        <v>94</v>
      </c>
      <c r="BE243" s="121">
        <f>IF(N243="základní",J243,0)</f>
        <v>0</v>
      </c>
      <c r="BF243" s="121">
        <f>IF(N243="snížená",J243,0)</f>
        <v>0</v>
      </c>
      <c r="BG243" s="121">
        <f>IF(N243="zákl. přenesená",J243,0)</f>
        <v>0</v>
      </c>
      <c r="BH243" s="121">
        <f>IF(N243="sníž. přenesená",J243,0)</f>
        <v>0</v>
      </c>
      <c r="BI243" s="121">
        <f>IF(N243="nulová",J243,0)</f>
        <v>0</v>
      </c>
      <c r="BJ243" s="19" t="s">
        <v>92</v>
      </c>
      <c r="BK243" s="121">
        <f>ROUND(I243*H243,2)</f>
        <v>0</v>
      </c>
      <c r="BL243" s="19" t="s">
        <v>172</v>
      </c>
      <c r="BM243" s="120" t="s">
        <v>652</v>
      </c>
    </row>
    <row r="244" spans="2:63" s="94" customFormat="1" ht="22.9" customHeight="1">
      <c r="B244" s="95"/>
      <c r="D244" s="96" t="s">
        <v>89</v>
      </c>
      <c r="E244" s="105" t="s">
        <v>431</v>
      </c>
      <c r="F244" s="105" t="s">
        <v>432</v>
      </c>
      <c r="I244" s="132"/>
      <c r="J244" s="106">
        <f>BK244</f>
        <v>0</v>
      </c>
      <c r="L244" s="95"/>
      <c r="M244" s="99"/>
      <c r="N244" s="100"/>
      <c r="O244" s="100"/>
      <c r="P244" s="101">
        <f>P245</f>
        <v>0</v>
      </c>
      <c r="Q244" s="100"/>
      <c r="R244" s="101">
        <f>R245</f>
        <v>0</v>
      </c>
      <c r="S244" s="100"/>
      <c r="T244" s="102">
        <f>T245</f>
        <v>0</v>
      </c>
      <c r="AR244" s="96" t="s">
        <v>9</v>
      </c>
      <c r="AT244" s="103" t="s">
        <v>89</v>
      </c>
      <c r="AU244" s="103" t="s">
        <v>92</v>
      </c>
      <c r="AY244" s="96" t="s">
        <v>94</v>
      </c>
      <c r="BK244" s="104">
        <f>BK245</f>
        <v>0</v>
      </c>
    </row>
    <row r="245" spans="1:65" s="29" customFormat="1" ht="55.5" customHeight="1">
      <c r="A245" s="25"/>
      <c r="B245" s="26"/>
      <c r="C245" s="107" t="s">
        <v>448</v>
      </c>
      <c r="D245" s="107" t="s">
        <v>97</v>
      </c>
      <c r="E245" s="108" t="s">
        <v>434</v>
      </c>
      <c r="F245" s="109" t="s">
        <v>653</v>
      </c>
      <c r="G245" s="110" t="s">
        <v>436</v>
      </c>
      <c r="H245" s="111">
        <v>1</v>
      </c>
      <c r="I245" s="112"/>
      <c r="J245" s="113">
        <f>ROUND(I245*H245,2)</f>
        <v>0</v>
      </c>
      <c r="K245" s="114"/>
      <c r="L245" s="26"/>
      <c r="M245" s="115" t="s">
        <v>16</v>
      </c>
      <c r="N245" s="116" t="s">
        <v>34</v>
      </c>
      <c r="O245" s="117"/>
      <c r="P245" s="118">
        <f>O245*H245</f>
        <v>0</v>
      </c>
      <c r="Q245" s="118">
        <v>0</v>
      </c>
      <c r="R245" s="118">
        <f>Q245*H245</f>
        <v>0</v>
      </c>
      <c r="S245" s="118">
        <v>0</v>
      </c>
      <c r="T245" s="119">
        <f>S245*H245</f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20" t="s">
        <v>172</v>
      </c>
      <c r="AT245" s="120" t="s">
        <v>97</v>
      </c>
      <c r="AU245" s="120" t="s">
        <v>9</v>
      </c>
      <c r="AY245" s="19" t="s">
        <v>94</v>
      </c>
      <c r="BE245" s="121">
        <f>IF(N245="základní",J245,0)</f>
        <v>0</v>
      </c>
      <c r="BF245" s="121">
        <f>IF(N245="snížená",J245,0)</f>
        <v>0</v>
      </c>
      <c r="BG245" s="121">
        <f>IF(N245="zákl. přenesená",J245,0)</f>
        <v>0</v>
      </c>
      <c r="BH245" s="121">
        <f>IF(N245="sníž. přenesená",J245,0)</f>
        <v>0</v>
      </c>
      <c r="BI245" s="121">
        <f>IF(N245="nulová",J245,0)</f>
        <v>0</v>
      </c>
      <c r="BJ245" s="19" t="s">
        <v>92</v>
      </c>
      <c r="BK245" s="121">
        <f>ROUND(I245*H245,2)</f>
        <v>0</v>
      </c>
      <c r="BL245" s="19" t="s">
        <v>172</v>
      </c>
      <c r="BM245" s="120" t="s">
        <v>654</v>
      </c>
    </row>
    <row r="246" spans="2:63" s="94" customFormat="1" ht="22.9" customHeight="1">
      <c r="B246" s="95"/>
      <c r="D246" s="96" t="s">
        <v>89</v>
      </c>
      <c r="E246" s="105" t="s">
        <v>438</v>
      </c>
      <c r="F246" s="105" t="s">
        <v>439</v>
      </c>
      <c r="I246" s="132"/>
      <c r="J246" s="106">
        <f>BK246</f>
        <v>0</v>
      </c>
      <c r="L246" s="95"/>
      <c r="M246" s="99"/>
      <c r="N246" s="100"/>
      <c r="O246" s="100"/>
      <c r="P246" s="101">
        <f>SUM(P247:P253)</f>
        <v>0</v>
      </c>
      <c r="Q246" s="100"/>
      <c r="R246" s="101">
        <f>SUM(R247:R253)</f>
        <v>0.0551</v>
      </c>
      <c r="S246" s="100"/>
      <c r="T246" s="102">
        <f>SUM(T247:T253)</f>
        <v>0</v>
      </c>
      <c r="AR246" s="96" t="s">
        <v>9</v>
      </c>
      <c r="AT246" s="103" t="s">
        <v>89</v>
      </c>
      <c r="AU246" s="103" t="s">
        <v>92</v>
      </c>
      <c r="AY246" s="96" t="s">
        <v>94</v>
      </c>
      <c r="BK246" s="104">
        <f>SUM(BK247:BK253)</f>
        <v>0</v>
      </c>
    </row>
    <row r="247" spans="1:65" s="29" customFormat="1" ht="37.9" customHeight="1">
      <c r="A247" s="25"/>
      <c r="B247" s="26"/>
      <c r="C247" s="107" t="s">
        <v>452</v>
      </c>
      <c r="D247" s="107" t="s">
        <v>97</v>
      </c>
      <c r="E247" s="108" t="s">
        <v>441</v>
      </c>
      <c r="F247" s="109" t="s">
        <v>442</v>
      </c>
      <c r="G247" s="110" t="s">
        <v>112</v>
      </c>
      <c r="H247" s="111">
        <v>2.1</v>
      </c>
      <c r="I247" s="112"/>
      <c r="J247" s="113">
        <f aca="true" t="shared" si="30" ref="J247:J253">ROUND(I247*H247,2)</f>
        <v>0</v>
      </c>
      <c r="K247" s="114"/>
      <c r="L247" s="26"/>
      <c r="M247" s="115" t="s">
        <v>16</v>
      </c>
      <c r="N247" s="116" t="s">
        <v>34</v>
      </c>
      <c r="O247" s="117"/>
      <c r="P247" s="118">
        <f aca="true" t="shared" si="31" ref="P247:P253">O247*H247</f>
        <v>0</v>
      </c>
      <c r="Q247" s="118">
        <v>0</v>
      </c>
      <c r="R247" s="118">
        <f aca="true" t="shared" si="32" ref="R247:R253">Q247*H247</f>
        <v>0</v>
      </c>
      <c r="S247" s="118">
        <v>0</v>
      </c>
      <c r="T247" s="119">
        <f aca="true" t="shared" si="33" ref="T247:T253">S247*H247</f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0" t="s">
        <v>172</v>
      </c>
      <c r="AT247" s="120" t="s">
        <v>97</v>
      </c>
      <c r="AU247" s="120" t="s">
        <v>9</v>
      </c>
      <c r="AY247" s="19" t="s">
        <v>94</v>
      </c>
      <c r="BE247" s="121">
        <f aca="true" t="shared" si="34" ref="BE247:BE253">IF(N247="základní",J247,0)</f>
        <v>0</v>
      </c>
      <c r="BF247" s="121">
        <f aca="true" t="shared" si="35" ref="BF247:BF253">IF(N247="snížená",J247,0)</f>
        <v>0</v>
      </c>
      <c r="BG247" s="121">
        <f aca="true" t="shared" si="36" ref="BG247:BG253">IF(N247="zákl. přenesená",J247,0)</f>
        <v>0</v>
      </c>
      <c r="BH247" s="121">
        <f aca="true" t="shared" si="37" ref="BH247:BH253">IF(N247="sníž. přenesená",J247,0)</f>
        <v>0</v>
      </c>
      <c r="BI247" s="121">
        <f aca="true" t="shared" si="38" ref="BI247:BI253">IF(N247="nulová",J247,0)</f>
        <v>0</v>
      </c>
      <c r="BJ247" s="19" t="s">
        <v>92</v>
      </c>
      <c r="BK247" s="121">
        <f aca="true" t="shared" si="39" ref="BK247:BK253">ROUND(I247*H247,2)</f>
        <v>0</v>
      </c>
      <c r="BL247" s="19" t="s">
        <v>172</v>
      </c>
      <c r="BM247" s="120" t="s">
        <v>655</v>
      </c>
    </row>
    <row r="248" spans="1:65" s="29" customFormat="1" ht="24.2" customHeight="1">
      <c r="A248" s="25"/>
      <c r="B248" s="26"/>
      <c r="C248" s="107" t="s">
        <v>456</v>
      </c>
      <c r="D248" s="107" t="s">
        <v>97</v>
      </c>
      <c r="E248" s="108" t="s">
        <v>445</v>
      </c>
      <c r="F248" s="109" t="s">
        <v>446</v>
      </c>
      <c r="G248" s="110" t="s">
        <v>100</v>
      </c>
      <c r="H248" s="111">
        <v>3</v>
      </c>
      <c r="I248" s="112"/>
      <c r="J248" s="113">
        <f t="shared" si="30"/>
        <v>0</v>
      </c>
      <c r="K248" s="114"/>
      <c r="L248" s="26"/>
      <c r="M248" s="115" t="s">
        <v>16</v>
      </c>
      <c r="N248" s="116" t="s">
        <v>34</v>
      </c>
      <c r="O248" s="117"/>
      <c r="P248" s="118">
        <f t="shared" si="31"/>
        <v>0</v>
      </c>
      <c r="Q248" s="118">
        <v>0</v>
      </c>
      <c r="R248" s="118">
        <f t="shared" si="32"/>
        <v>0</v>
      </c>
      <c r="S248" s="118">
        <v>0</v>
      </c>
      <c r="T248" s="119">
        <f t="shared" si="33"/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20" t="s">
        <v>172</v>
      </c>
      <c r="AT248" s="120" t="s">
        <v>97</v>
      </c>
      <c r="AU248" s="120" t="s">
        <v>9</v>
      </c>
      <c r="AY248" s="19" t="s">
        <v>94</v>
      </c>
      <c r="BE248" s="121">
        <f t="shared" si="34"/>
        <v>0</v>
      </c>
      <c r="BF248" s="121">
        <f t="shared" si="35"/>
        <v>0</v>
      </c>
      <c r="BG248" s="121">
        <f t="shared" si="36"/>
        <v>0</v>
      </c>
      <c r="BH248" s="121">
        <f t="shared" si="37"/>
        <v>0</v>
      </c>
      <c r="BI248" s="121">
        <f t="shared" si="38"/>
        <v>0</v>
      </c>
      <c r="BJ248" s="19" t="s">
        <v>92</v>
      </c>
      <c r="BK248" s="121">
        <f t="shared" si="39"/>
        <v>0</v>
      </c>
      <c r="BL248" s="19" t="s">
        <v>172</v>
      </c>
      <c r="BM248" s="120" t="s">
        <v>447</v>
      </c>
    </row>
    <row r="249" spans="1:65" s="29" customFormat="1" ht="24.2" customHeight="1">
      <c r="A249" s="25"/>
      <c r="B249" s="26"/>
      <c r="C249" s="142" t="s">
        <v>460</v>
      </c>
      <c r="D249" s="142" t="s">
        <v>155</v>
      </c>
      <c r="E249" s="143" t="s">
        <v>449</v>
      </c>
      <c r="F249" s="144" t="s">
        <v>450</v>
      </c>
      <c r="G249" s="145" t="s">
        <v>100</v>
      </c>
      <c r="H249" s="146">
        <v>1</v>
      </c>
      <c r="I249" s="147"/>
      <c r="J249" s="148">
        <f t="shared" si="30"/>
        <v>0</v>
      </c>
      <c r="K249" s="149"/>
      <c r="L249" s="150"/>
      <c r="M249" s="151" t="s">
        <v>16</v>
      </c>
      <c r="N249" s="152" t="s">
        <v>34</v>
      </c>
      <c r="O249" s="117"/>
      <c r="P249" s="118">
        <f t="shared" si="31"/>
        <v>0</v>
      </c>
      <c r="Q249" s="118">
        <v>0.0195</v>
      </c>
      <c r="R249" s="118">
        <f t="shared" si="32"/>
        <v>0.0195</v>
      </c>
      <c r="S249" s="118">
        <v>0</v>
      </c>
      <c r="T249" s="119">
        <f t="shared" si="33"/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20" t="s">
        <v>250</v>
      </c>
      <c r="AT249" s="120" t="s">
        <v>155</v>
      </c>
      <c r="AU249" s="120" t="s">
        <v>9</v>
      </c>
      <c r="AY249" s="19" t="s">
        <v>94</v>
      </c>
      <c r="BE249" s="121">
        <f t="shared" si="34"/>
        <v>0</v>
      </c>
      <c r="BF249" s="121">
        <f t="shared" si="35"/>
        <v>0</v>
      </c>
      <c r="BG249" s="121">
        <f t="shared" si="36"/>
        <v>0</v>
      </c>
      <c r="BH249" s="121">
        <f t="shared" si="37"/>
        <v>0</v>
      </c>
      <c r="BI249" s="121">
        <f t="shared" si="38"/>
        <v>0</v>
      </c>
      <c r="BJ249" s="19" t="s">
        <v>92</v>
      </c>
      <c r="BK249" s="121">
        <f t="shared" si="39"/>
        <v>0</v>
      </c>
      <c r="BL249" s="19" t="s">
        <v>172</v>
      </c>
      <c r="BM249" s="120" t="s">
        <v>451</v>
      </c>
    </row>
    <row r="250" spans="1:65" s="29" customFormat="1" ht="24.2" customHeight="1">
      <c r="A250" s="25"/>
      <c r="B250" s="26"/>
      <c r="C250" s="142" t="s">
        <v>464</v>
      </c>
      <c r="D250" s="142" t="s">
        <v>155</v>
      </c>
      <c r="E250" s="143" t="s">
        <v>453</v>
      </c>
      <c r="F250" s="144" t="s">
        <v>454</v>
      </c>
      <c r="G250" s="145" t="s">
        <v>100</v>
      </c>
      <c r="H250" s="146">
        <v>2</v>
      </c>
      <c r="I250" s="147"/>
      <c r="J250" s="148">
        <f t="shared" si="30"/>
        <v>0</v>
      </c>
      <c r="K250" s="149"/>
      <c r="L250" s="150"/>
      <c r="M250" s="151" t="s">
        <v>16</v>
      </c>
      <c r="N250" s="152" t="s">
        <v>34</v>
      </c>
      <c r="O250" s="117"/>
      <c r="P250" s="118">
        <f t="shared" si="31"/>
        <v>0</v>
      </c>
      <c r="Q250" s="118">
        <v>0.016</v>
      </c>
      <c r="R250" s="118">
        <f t="shared" si="32"/>
        <v>0.032</v>
      </c>
      <c r="S250" s="118">
        <v>0</v>
      </c>
      <c r="T250" s="119">
        <f t="shared" si="33"/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20" t="s">
        <v>250</v>
      </c>
      <c r="AT250" s="120" t="s">
        <v>155</v>
      </c>
      <c r="AU250" s="120" t="s">
        <v>9</v>
      </c>
      <c r="AY250" s="19" t="s">
        <v>94</v>
      </c>
      <c r="BE250" s="121">
        <f t="shared" si="34"/>
        <v>0</v>
      </c>
      <c r="BF250" s="121">
        <f t="shared" si="35"/>
        <v>0</v>
      </c>
      <c r="BG250" s="121">
        <f t="shared" si="36"/>
        <v>0</v>
      </c>
      <c r="BH250" s="121">
        <f t="shared" si="37"/>
        <v>0</v>
      </c>
      <c r="BI250" s="121">
        <f t="shared" si="38"/>
        <v>0</v>
      </c>
      <c r="BJ250" s="19" t="s">
        <v>92</v>
      </c>
      <c r="BK250" s="121">
        <f t="shared" si="39"/>
        <v>0</v>
      </c>
      <c r="BL250" s="19" t="s">
        <v>172</v>
      </c>
      <c r="BM250" s="120" t="s">
        <v>656</v>
      </c>
    </row>
    <row r="251" spans="1:65" s="29" customFormat="1" ht="21.75" customHeight="1">
      <c r="A251" s="25"/>
      <c r="B251" s="26"/>
      <c r="C251" s="107" t="s">
        <v>470</v>
      </c>
      <c r="D251" s="107" t="s">
        <v>97</v>
      </c>
      <c r="E251" s="108" t="s">
        <v>457</v>
      </c>
      <c r="F251" s="109" t="s">
        <v>458</v>
      </c>
      <c r="G251" s="110" t="s">
        <v>100</v>
      </c>
      <c r="H251" s="111">
        <v>3</v>
      </c>
      <c r="I251" s="112"/>
      <c r="J251" s="113">
        <f t="shared" si="30"/>
        <v>0</v>
      </c>
      <c r="K251" s="114"/>
      <c r="L251" s="26"/>
      <c r="M251" s="115" t="s">
        <v>16</v>
      </c>
      <c r="N251" s="116" t="s">
        <v>34</v>
      </c>
      <c r="O251" s="117"/>
      <c r="P251" s="118">
        <f t="shared" si="31"/>
        <v>0</v>
      </c>
      <c r="Q251" s="118">
        <v>0</v>
      </c>
      <c r="R251" s="118">
        <f t="shared" si="32"/>
        <v>0</v>
      </c>
      <c r="S251" s="118">
        <v>0</v>
      </c>
      <c r="T251" s="119">
        <f t="shared" si="33"/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20" t="s">
        <v>172</v>
      </c>
      <c r="AT251" s="120" t="s">
        <v>97</v>
      </c>
      <c r="AU251" s="120" t="s">
        <v>9</v>
      </c>
      <c r="AY251" s="19" t="s">
        <v>94</v>
      </c>
      <c r="BE251" s="121">
        <f t="shared" si="34"/>
        <v>0</v>
      </c>
      <c r="BF251" s="121">
        <f t="shared" si="35"/>
        <v>0</v>
      </c>
      <c r="BG251" s="121">
        <f t="shared" si="36"/>
        <v>0</v>
      </c>
      <c r="BH251" s="121">
        <f t="shared" si="37"/>
        <v>0</v>
      </c>
      <c r="BI251" s="121">
        <f t="shared" si="38"/>
        <v>0</v>
      </c>
      <c r="BJ251" s="19" t="s">
        <v>92</v>
      </c>
      <c r="BK251" s="121">
        <f t="shared" si="39"/>
        <v>0</v>
      </c>
      <c r="BL251" s="19" t="s">
        <v>172</v>
      </c>
      <c r="BM251" s="120" t="s">
        <v>459</v>
      </c>
    </row>
    <row r="252" spans="1:65" s="29" customFormat="1" ht="24.2" customHeight="1">
      <c r="A252" s="25"/>
      <c r="B252" s="26"/>
      <c r="C252" s="142" t="s">
        <v>477</v>
      </c>
      <c r="D252" s="142" t="s">
        <v>155</v>
      </c>
      <c r="E252" s="143" t="s">
        <v>461</v>
      </c>
      <c r="F252" s="144" t="s">
        <v>462</v>
      </c>
      <c r="G252" s="145" t="s">
        <v>100</v>
      </c>
      <c r="H252" s="146">
        <v>3</v>
      </c>
      <c r="I252" s="147"/>
      <c r="J252" s="148">
        <f t="shared" si="30"/>
        <v>0</v>
      </c>
      <c r="K252" s="149"/>
      <c r="L252" s="150"/>
      <c r="M252" s="151" t="s">
        <v>16</v>
      </c>
      <c r="N252" s="152" t="s">
        <v>34</v>
      </c>
      <c r="O252" s="117"/>
      <c r="P252" s="118">
        <f t="shared" si="31"/>
        <v>0</v>
      </c>
      <c r="Q252" s="118">
        <v>0.0012</v>
      </c>
      <c r="R252" s="118">
        <f t="shared" si="32"/>
        <v>0.0036</v>
      </c>
      <c r="S252" s="118">
        <v>0</v>
      </c>
      <c r="T252" s="119">
        <f t="shared" si="33"/>
        <v>0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20" t="s">
        <v>250</v>
      </c>
      <c r="AT252" s="120" t="s">
        <v>155</v>
      </c>
      <c r="AU252" s="120" t="s">
        <v>9</v>
      </c>
      <c r="AY252" s="19" t="s">
        <v>94</v>
      </c>
      <c r="BE252" s="121">
        <f t="shared" si="34"/>
        <v>0</v>
      </c>
      <c r="BF252" s="121">
        <f t="shared" si="35"/>
        <v>0</v>
      </c>
      <c r="BG252" s="121">
        <f t="shared" si="36"/>
        <v>0</v>
      </c>
      <c r="BH252" s="121">
        <f t="shared" si="37"/>
        <v>0</v>
      </c>
      <c r="BI252" s="121">
        <f t="shared" si="38"/>
        <v>0</v>
      </c>
      <c r="BJ252" s="19" t="s">
        <v>92</v>
      </c>
      <c r="BK252" s="121">
        <f t="shared" si="39"/>
        <v>0</v>
      </c>
      <c r="BL252" s="19" t="s">
        <v>172</v>
      </c>
      <c r="BM252" s="120" t="s">
        <v>463</v>
      </c>
    </row>
    <row r="253" spans="1:65" s="29" customFormat="1" ht="16.5" customHeight="1">
      <c r="A253" s="25"/>
      <c r="B253" s="26"/>
      <c r="C253" s="107" t="s">
        <v>481</v>
      </c>
      <c r="D253" s="107" t="s">
        <v>97</v>
      </c>
      <c r="E253" s="108" t="s">
        <v>465</v>
      </c>
      <c r="F253" s="109" t="s">
        <v>466</v>
      </c>
      <c r="G253" s="110" t="s">
        <v>436</v>
      </c>
      <c r="H253" s="111">
        <v>1</v>
      </c>
      <c r="I253" s="112"/>
      <c r="J253" s="113">
        <f t="shared" si="30"/>
        <v>0</v>
      </c>
      <c r="K253" s="114"/>
      <c r="L253" s="26"/>
      <c r="M253" s="115" t="s">
        <v>16</v>
      </c>
      <c r="N253" s="116" t="s">
        <v>34</v>
      </c>
      <c r="O253" s="117"/>
      <c r="P253" s="118">
        <f t="shared" si="31"/>
        <v>0</v>
      </c>
      <c r="Q253" s="118">
        <v>0</v>
      </c>
      <c r="R253" s="118">
        <f t="shared" si="32"/>
        <v>0</v>
      </c>
      <c r="S253" s="118">
        <v>0</v>
      </c>
      <c r="T253" s="119">
        <f t="shared" si="33"/>
        <v>0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20" t="s">
        <v>172</v>
      </c>
      <c r="AT253" s="120" t="s">
        <v>97</v>
      </c>
      <c r="AU253" s="120" t="s">
        <v>9</v>
      </c>
      <c r="AY253" s="19" t="s">
        <v>94</v>
      </c>
      <c r="BE253" s="121">
        <f t="shared" si="34"/>
        <v>0</v>
      </c>
      <c r="BF253" s="121">
        <f t="shared" si="35"/>
        <v>0</v>
      </c>
      <c r="BG253" s="121">
        <f t="shared" si="36"/>
        <v>0</v>
      </c>
      <c r="BH253" s="121">
        <f t="shared" si="37"/>
        <v>0</v>
      </c>
      <c r="BI253" s="121">
        <f t="shared" si="38"/>
        <v>0</v>
      </c>
      <c r="BJ253" s="19" t="s">
        <v>92</v>
      </c>
      <c r="BK253" s="121">
        <f t="shared" si="39"/>
        <v>0</v>
      </c>
      <c r="BL253" s="19" t="s">
        <v>172</v>
      </c>
      <c r="BM253" s="120" t="s">
        <v>467</v>
      </c>
    </row>
    <row r="254" spans="2:63" s="94" customFormat="1" ht="22.9" customHeight="1">
      <c r="B254" s="95"/>
      <c r="D254" s="96" t="s">
        <v>89</v>
      </c>
      <c r="E254" s="105" t="s">
        <v>468</v>
      </c>
      <c r="F254" s="105" t="s">
        <v>469</v>
      </c>
      <c r="I254" s="132"/>
      <c r="J254" s="106">
        <f>BK254</f>
        <v>0</v>
      </c>
      <c r="L254" s="95"/>
      <c r="M254" s="99"/>
      <c r="N254" s="100"/>
      <c r="O254" s="100"/>
      <c r="P254" s="101">
        <f>SUM(P255:P256)</f>
        <v>0</v>
      </c>
      <c r="Q254" s="100"/>
      <c r="R254" s="101">
        <f>SUM(R255:R256)</f>
        <v>0</v>
      </c>
      <c r="S254" s="100"/>
      <c r="T254" s="102">
        <f>SUM(T255:T256)</f>
        <v>0.1584</v>
      </c>
      <c r="AR254" s="96" t="s">
        <v>9</v>
      </c>
      <c r="AT254" s="103" t="s">
        <v>89</v>
      </c>
      <c r="AU254" s="103" t="s">
        <v>92</v>
      </c>
      <c r="AY254" s="96" t="s">
        <v>94</v>
      </c>
      <c r="BK254" s="104">
        <f>SUM(BK255:BK256)</f>
        <v>0</v>
      </c>
    </row>
    <row r="255" spans="1:65" s="29" customFormat="1" ht="16.5" customHeight="1">
      <c r="A255" s="25"/>
      <c r="B255" s="26"/>
      <c r="C255" s="107" t="s">
        <v>486</v>
      </c>
      <c r="D255" s="107" t="s">
        <v>97</v>
      </c>
      <c r="E255" s="108" t="s">
        <v>471</v>
      </c>
      <c r="F255" s="109" t="s">
        <v>472</v>
      </c>
      <c r="G255" s="110" t="s">
        <v>105</v>
      </c>
      <c r="H255" s="111">
        <v>8.8</v>
      </c>
      <c r="I255" s="112"/>
      <c r="J255" s="113">
        <f>ROUND(I255*H255,2)</f>
        <v>0</v>
      </c>
      <c r="K255" s="114"/>
      <c r="L255" s="26"/>
      <c r="M255" s="115" t="s">
        <v>16</v>
      </c>
      <c r="N255" s="116" t="s">
        <v>34</v>
      </c>
      <c r="O255" s="117"/>
      <c r="P255" s="118">
        <f>O255*H255</f>
        <v>0</v>
      </c>
      <c r="Q255" s="118">
        <v>0</v>
      </c>
      <c r="R255" s="118">
        <f>Q255*H255</f>
        <v>0</v>
      </c>
      <c r="S255" s="118">
        <v>0.018</v>
      </c>
      <c r="T255" s="119">
        <f>S255*H255</f>
        <v>0.1584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20" t="s">
        <v>172</v>
      </c>
      <c r="AT255" s="120" t="s">
        <v>97</v>
      </c>
      <c r="AU255" s="120" t="s">
        <v>9</v>
      </c>
      <c r="AY255" s="19" t="s">
        <v>94</v>
      </c>
      <c r="BE255" s="121">
        <f>IF(N255="základní",J255,0)</f>
        <v>0</v>
      </c>
      <c r="BF255" s="121">
        <f>IF(N255="snížená",J255,0)</f>
        <v>0</v>
      </c>
      <c r="BG255" s="121">
        <f>IF(N255="zákl. přenesená",J255,0)</f>
        <v>0</v>
      </c>
      <c r="BH255" s="121">
        <f>IF(N255="sníž. přenesená",J255,0)</f>
        <v>0</v>
      </c>
      <c r="BI255" s="121">
        <f>IF(N255="nulová",J255,0)</f>
        <v>0</v>
      </c>
      <c r="BJ255" s="19" t="s">
        <v>92</v>
      </c>
      <c r="BK255" s="121">
        <f>ROUND(I255*H255,2)</f>
        <v>0</v>
      </c>
      <c r="BL255" s="19" t="s">
        <v>172</v>
      </c>
      <c r="BM255" s="120" t="s">
        <v>473</v>
      </c>
    </row>
    <row r="256" spans="2:51" s="122" customFormat="1" ht="15">
      <c r="B256" s="123"/>
      <c r="D256" s="124" t="s">
        <v>107</v>
      </c>
      <c r="E256" s="125" t="s">
        <v>16</v>
      </c>
      <c r="F256" s="126" t="s">
        <v>657</v>
      </c>
      <c r="H256" s="127">
        <v>8.8</v>
      </c>
      <c r="I256" s="128"/>
      <c r="L256" s="123"/>
      <c r="M256" s="129"/>
      <c r="N256" s="130"/>
      <c r="O256" s="130"/>
      <c r="P256" s="130"/>
      <c r="Q256" s="130"/>
      <c r="R256" s="130"/>
      <c r="S256" s="130"/>
      <c r="T256" s="131"/>
      <c r="AT256" s="125" t="s">
        <v>107</v>
      </c>
      <c r="AU256" s="125" t="s">
        <v>9</v>
      </c>
      <c r="AV256" s="122" t="s">
        <v>9</v>
      </c>
      <c r="AW256" s="122" t="s">
        <v>109</v>
      </c>
      <c r="AX256" s="122" t="s">
        <v>92</v>
      </c>
      <c r="AY256" s="125" t="s">
        <v>94</v>
      </c>
    </row>
    <row r="257" spans="2:63" s="94" customFormat="1" ht="22.9" customHeight="1">
      <c r="B257" s="95"/>
      <c r="D257" s="96" t="s">
        <v>89</v>
      </c>
      <c r="E257" s="105" t="s">
        <v>475</v>
      </c>
      <c r="F257" s="105" t="s">
        <v>476</v>
      </c>
      <c r="I257" s="132"/>
      <c r="J257" s="106">
        <f>BK257</f>
        <v>0</v>
      </c>
      <c r="L257" s="95"/>
      <c r="M257" s="99"/>
      <c r="N257" s="100"/>
      <c r="O257" s="100"/>
      <c r="P257" s="101">
        <f>SUM(P258:P275)</f>
        <v>0</v>
      </c>
      <c r="Q257" s="100"/>
      <c r="R257" s="101">
        <f>SUM(R258:R275)</f>
        <v>0.9930534</v>
      </c>
      <c r="S257" s="100"/>
      <c r="T257" s="102">
        <f>SUM(T258:T275)</f>
        <v>0</v>
      </c>
      <c r="AR257" s="96" t="s">
        <v>9</v>
      </c>
      <c r="AT257" s="103" t="s">
        <v>89</v>
      </c>
      <c r="AU257" s="103" t="s">
        <v>92</v>
      </c>
      <c r="AY257" s="96" t="s">
        <v>94</v>
      </c>
      <c r="BK257" s="104">
        <f>SUM(BK258:BK275)</f>
        <v>0</v>
      </c>
    </row>
    <row r="258" spans="1:65" s="29" customFormat="1" ht="16.5" customHeight="1">
      <c r="A258" s="25"/>
      <c r="B258" s="26"/>
      <c r="C258" s="107" t="s">
        <v>490</v>
      </c>
      <c r="D258" s="107" t="s">
        <v>97</v>
      </c>
      <c r="E258" s="108" t="s">
        <v>478</v>
      </c>
      <c r="F258" s="109" t="s">
        <v>479</v>
      </c>
      <c r="G258" s="110" t="s">
        <v>105</v>
      </c>
      <c r="H258" s="111">
        <v>23.02</v>
      </c>
      <c r="I258" s="112"/>
      <c r="J258" s="113">
        <f>ROUND(I258*H258,2)</f>
        <v>0</v>
      </c>
      <c r="K258" s="114"/>
      <c r="L258" s="26"/>
      <c r="M258" s="115" t="s">
        <v>16</v>
      </c>
      <c r="N258" s="116" t="s">
        <v>34</v>
      </c>
      <c r="O258" s="117"/>
      <c r="P258" s="118">
        <f>O258*H258</f>
        <v>0</v>
      </c>
      <c r="Q258" s="118">
        <v>0</v>
      </c>
      <c r="R258" s="118">
        <f>Q258*H258</f>
        <v>0</v>
      </c>
      <c r="S258" s="118">
        <v>0</v>
      </c>
      <c r="T258" s="119">
        <f>S258*H258</f>
        <v>0</v>
      </c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20" t="s">
        <v>172</v>
      </c>
      <c r="AT258" s="120" t="s">
        <v>97</v>
      </c>
      <c r="AU258" s="120" t="s">
        <v>9</v>
      </c>
      <c r="AY258" s="19" t="s">
        <v>94</v>
      </c>
      <c r="BE258" s="121">
        <f>IF(N258="základní",J258,0)</f>
        <v>0</v>
      </c>
      <c r="BF258" s="121">
        <f>IF(N258="snížená",J258,0)</f>
        <v>0</v>
      </c>
      <c r="BG258" s="121">
        <f>IF(N258="zákl. přenesená",J258,0)</f>
        <v>0</v>
      </c>
      <c r="BH258" s="121">
        <f>IF(N258="sníž. přenesená",J258,0)</f>
        <v>0</v>
      </c>
      <c r="BI258" s="121">
        <f>IF(N258="nulová",J258,0)</f>
        <v>0</v>
      </c>
      <c r="BJ258" s="19" t="s">
        <v>92</v>
      </c>
      <c r="BK258" s="121">
        <f>ROUND(I258*H258,2)</f>
        <v>0</v>
      </c>
      <c r="BL258" s="19" t="s">
        <v>172</v>
      </c>
      <c r="BM258" s="120" t="s">
        <v>480</v>
      </c>
    </row>
    <row r="259" spans="2:51" s="122" customFormat="1" ht="15">
      <c r="B259" s="123"/>
      <c r="D259" s="124" t="s">
        <v>107</v>
      </c>
      <c r="E259" s="125" t="s">
        <v>16</v>
      </c>
      <c r="F259" s="126" t="s">
        <v>614</v>
      </c>
      <c r="H259" s="127">
        <v>23.02</v>
      </c>
      <c r="I259" s="128"/>
      <c r="L259" s="123"/>
      <c r="M259" s="129"/>
      <c r="N259" s="130"/>
      <c r="O259" s="130"/>
      <c r="P259" s="130"/>
      <c r="Q259" s="130"/>
      <c r="R259" s="130"/>
      <c r="S259" s="130"/>
      <c r="T259" s="131"/>
      <c r="AT259" s="125" t="s">
        <v>107</v>
      </c>
      <c r="AU259" s="125" t="s">
        <v>9</v>
      </c>
      <c r="AV259" s="122" t="s">
        <v>9</v>
      </c>
      <c r="AW259" s="122" t="s">
        <v>109</v>
      </c>
      <c r="AX259" s="122" t="s">
        <v>92</v>
      </c>
      <c r="AY259" s="125" t="s">
        <v>94</v>
      </c>
    </row>
    <row r="260" spans="1:65" s="29" customFormat="1" ht="16.5" customHeight="1">
      <c r="A260" s="25"/>
      <c r="B260" s="26"/>
      <c r="C260" s="107" t="s">
        <v>495</v>
      </c>
      <c r="D260" s="107" t="s">
        <v>97</v>
      </c>
      <c r="E260" s="108" t="s">
        <v>482</v>
      </c>
      <c r="F260" s="109" t="s">
        <v>483</v>
      </c>
      <c r="G260" s="110" t="s">
        <v>105</v>
      </c>
      <c r="H260" s="111">
        <v>46.04</v>
      </c>
      <c r="I260" s="112"/>
      <c r="J260" s="113">
        <f>ROUND(I260*H260,2)</f>
        <v>0</v>
      </c>
      <c r="K260" s="114"/>
      <c r="L260" s="26"/>
      <c r="M260" s="115" t="s">
        <v>16</v>
      </c>
      <c r="N260" s="116" t="s">
        <v>34</v>
      </c>
      <c r="O260" s="117"/>
      <c r="P260" s="118">
        <f>O260*H260</f>
        <v>0</v>
      </c>
      <c r="Q260" s="118">
        <v>0.0003</v>
      </c>
      <c r="R260" s="118">
        <f>Q260*H260</f>
        <v>0.013811999999999998</v>
      </c>
      <c r="S260" s="118">
        <v>0</v>
      </c>
      <c r="T260" s="119">
        <f>S260*H260</f>
        <v>0</v>
      </c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R260" s="120" t="s">
        <v>172</v>
      </c>
      <c r="AT260" s="120" t="s">
        <v>97</v>
      </c>
      <c r="AU260" s="120" t="s">
        <v>9</v>
      </c>
      <c r="AY260" s="19" t="s">
        <v>94</v>
      </c>
      <c r="BE260" s="121">
        <f>IF(N260="základní",J260,0)</f>
        <v>0</v>
      </c>
      <c r="BF260" s="121">
        <f>IF(N260="snížená",J260,0)</f>
        <v>0</v>
      </c>
      <c r="BG260" s="121">
        <f>IF(N260="zákl. přenesená",J260,0)</f>
        <v>0</v>
      </c>
      <c r="BH260" s="121">
        <f>IF(N260="sníž. přenesená",J260,0)</f>
        <v>0</v>
      </c>
      <c r="BI260" s="121">
        <f>IF(N260="nulová",J260,0)</f>
        <v>0</v>
      </c>
      <c r="BJ260" s="19" t="s">
        <v>92</v>
      </c>
      <c r="BK260" s="121">
        <f>ROUND(I260*H260,2)</f>
        <v>0</v>
      </c>
      <c r="BL260" s="19" t="s">
        <v>172</v>
      </c>
      <c r="BM260" s="120" t="s">
        <v>484</v>
      </c>
    </row>
    <row r="261" spans="2:51" s="122" customFormat="1" ht="15">
      <c r="B261" s="123"/>
      <c r="D261" s="124" t="s">
        <v>107</v>
      </c>
      <c r="E261" s="125" t="s">
        <v>16</v>
      </c>
      <c r="F261" s="126" t="s">
        <v>658</v>
      </c>
      <c r="H261" s="127">
        <v>46.04</v>
      </c>
      <c r="I261" s="128"/>
      <c r="L261" s="123"/>
      <c r="M261" s="129"/>
      <c r="N261" s="130"/>
      <c r="O261" s="130"/>
      <c r="P261" s="130"/>
      <c r="Q261" s="130"/>
      <c r="R261" s="130"/>
      <c r="S261" s="130"/>
      <c r="T261" s="131"/>
      <c r="AT261" s="125" t="s">
        <v>107</v>
      </c>
      <c r="AU261" s="125" t="s">
        <v>9</v>
      </c>
      <c r="AV261" s="122" t="s">
        <v>9</v>
      </c>
      <c r="AW261" s="122" t="s">
        <v>109</v>
      </c>
      <c r="AX261" s="122" t="s">
        <v>92</v>
      </c>
      <c r="AY261" s="125" t="s">
        <v>94</v>
      </c>
    </row>
    <row r="262" spans="1:65" s="29" customFormat="1" ht="21.75" customHeight="1">
      <c r="A262" s="25"/>
      <c r="B262" s="26"/>
      <c r="C262" s="107" t="s">
        <v>500</v>
      </c>
      <c r="D262" s="107" t="s">
        <v>97</v>
      </c>
      <c r="E262" s="108" t="s">
        <v>487</v>
      </c>
      <c r="F262" s="109" t="s">
        <v>488</v>
      </c>
      <c r="G262" s="110" t="s">
        <v>105</v>
      </c>
      <c r="H262" s="111">
        <v>23.02</v>
      </c>
      <c r="I262" s="112"/>
      <c r="J262" s="113">
        <f>ROUND(I262*H262,2)</f>
        <v>0</v>
      </c>
      <c r="K262" s="114"/>
      <c r="L262" s="26"/>
      <c r="M262" s="115" t="s">
        <v>16</v>
      </c>
      <c r="N262" s="116" t="s">
        <v>34</v>
      </c>
      <c r="O262" s="117"/>
      <c r="P262" s="118">
        <f>O262*H262</f>
        <v>0</v>
      </c>
      <c r="Q262" s="118">
        <v>0.012</v>
      </c>
      <c r="R262" s="118">
        <f>Q262*H262</f>
        <v>0.27624</v>
      </c>
      <c r="S262" s="118">
        <v>0</v>
      </c>
      <c r="T262" s="119">
        <f>S262*H262</f>
        <v>0</v>
      </c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120" t="s">
        <v>172</v>
      </c>
      <c r="AT262" s="120" t="s">
        <v>97</v>
      </c>
      <c r="AU262" s="120" t="s">
        <v>9</v>
      </c>
      <c r="AY262" s="19" t="s">
        <v>94</v>
      </c>
      <c r="BE262" s="121">
        <f>IF(N262="základní",J262,0)</f>
        <v>0</v>
      </c>
      <c r="BF262" s="121">
        <f>IF(N262="snížená",J262,0)</f>
        <v>0</v>
      </c>
      <c r="BG262" s="121">
        <f>IF(N262="zákl. přenesená",J262,0)</f>
        <v>0</v>
      </c>
      <c r="BH262" s="121">
        <f>IF(N262="sníž. přenesená",J262,0)</f>
        <v>0</v>
      </c>
      <c r="BI262" s="121">
        <f>IF(N262="nulová",J262,0)</f>
        <v>0</v>
      </c>
      <c r="BJ262" s="19" t="s">
        <v>92</v>
      </c>
      <c r="BK262" s="121">
        <f>ROUND(I262*H262,2)</f>
        <v>0</v>
      </c>
      <c r="BL262" s="19" t="s">
        <v>172</v>
      </c>
      <c r="BM262" s="120" t="s">
        <v>489</v>
      </c>
    </row>
    <row r="263" spans="1:65" s="29" customFormat="1" ht="24.2" customHeight="1">
      <c r="A263" s="25"/>
      <c r="B263" s="26"/>
      <c r="C263" s="107" t="s">
        <v>504</v>
      </c>
      <c r="D263" s="107" t="s">
        <v>97</v>
      </c>
      <c r="E263" s="108" t="s">
        <v>491</v>
      </c>
      <c r="F263" s="109" t="s">
        <v>492</v>
      </c>
      <c r="G263" s="110" t="s">
        <v>112</v>
      </c>
      <c r="H263" s="111">
        <v>13.6</v>
      </c>
      <c r="I263" s="112"/>
      <c r="J263" s="113">
        <f>ROUND(I263*H263,2)</f>
        <v>0</v>
      </c>
      <c r="K263" s="114"/>
      <c r="L263" s="26"/>
      <c r="M263" s="115" t="s">
        <v>16</v>
      </c>
      <c r="N263" s="116" t="s">
        <v>34</v>
      </c>
      <c r="O263" s="117"/>
      <c r="P263" s="118">
        <f>O263*H263</f>
        <v>0</v>
      </c>
      <c r="Q263" s="118">
        <v>0.00058</v>
      </c>
      <c r="R263" s="118">
        <f>Q263*H263</f>
        <v>0.007888</v>
      </c>
      <c r="S263" s="118">
        <v>0</v>
      </c>
      <c r="T263" s="119">
        <f>S263*H263</f>
        <v>0</v>
      </c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120" t="s">
        <v>172</v>
      </c>
      <c r="AT263" s="120" t="s">
        <v>97</v>
      </c>
      <c r="AU263" s="120" t="s">
        <v>9</v>
      </c>
      <c r="AY263" s="19" t="s">
        <v>94</v>
      </c>
      <c r="BE263" s="121">
        <f>IF(N263="základní",J263,0)</f>
        <v>0</v>
      </c>
      <c r="BF263" s="121">
        <f>IF(N263="snížená",J263,0)</f>
        <v>0</v>
      </c>
      <c r="BG263" s="121">
        <f>IF(N263="zákl. přenesená",J263,0)</f>
        <v>0</v>
      </c>
      <c r="BH263" s="121">
        <f>IF(N263="sníž. přenesená",J263,0)</f>
        <v>0</v>
      </c>
      <c r="BI263" s="121">
        <f>IF(N263="nulová",J263,0)</f>
        <v>0</v>
      </c>
      <c r="BJ263" s="19" t="s">
        <v>92</v>
      </c>
      <c r="BK263" s="121">
        <f>ROUND(I263*H263,2)</f>
        <v>0</v>
      </c>
      <c r="BL263" s="19" t="s">
        <v>172</v>
      </c>
      <c r="BM263" s="120" t="s">
        <v>659</v>
      </c>
    </row>
    <row r="264" spans="2:51" s="122" customFormat="1" ht="15">
      <c r="B264" s="123"/>
      <c r="D264" s="124" t="s">
        <v>107</v>
      </c>
      <c r="E264" s="125" t="s">
        <v>16</v>
      </c>
      <c r="F264" s="126" t="s">
        <v>660</v>
      </c>
      <c r="H264" s="127">
        <v>13.6</v>
      </c>
      <c r="I264" s="128"/>
      <c r="L264" s="123"/>
      <c r="M264" s="129"/>
      <c r="N264" s="130"/>
      <c r="O264" s="130"/>
      <c r="P264" s="130"/>
      <c r="Q264" s="130"/>
      <c r="R264" s="130"/>
      <c r="S264" s="130"/>
      <c r="T264" s="131"/>
      <c r="AT264" s="125" t="s">
        <v>107</v>
      </c>
      <c r="AU264" s="125" t="s">
        <v>9</v>
      </c>
      <c r="AV264" s="122" t="s">
        <v>9</v>
      </c>
      <c r="AW264" s="122" t="s">
        <v>109</v>
      </c>
      <c r="AX264" s="122" t="s">
        <v>92</v>
      </c>
      <c r="AY264" s="125" t="s">
        <v>94</v>
      </c>
    </row>
    <row r="265" spans="1:65" s="29" customFormat="1" ht="24.2" customHeight="1">
      <c r="A265" s="25"/>
      <c r="B265" s="26"/>
      <c r="C265" s="142" t="s">
        <v>508</v>
      </c>
      <c r="D265" s="142" t="s">
        <v>155</v>
      </c>
      <c r="E265" s="143" t="s">
        <v>496</v>
      </c>
      <c r="F265" s="144" t="s">
        <v>497</v>
      </c>
      <c r="G265" s="145" t="s">
        <v>100</v>
      </c>
      <c r="H265" s="146">
        <v>47.6</v>
      </c>
      <c r="I265" s="147"/>
      <c r="J265" s="148">
        <f>ROUND(I265*H265,2)</f>
        <v>0</v>
      </c>
      <c r="K265" s="149"/>
      <c r="L265" s="150"/>
      <c r="M265" s="151" t="s">
        <v>16</v>
      </c>
      <c r="N265" s="152" t="s">
        <v>34</v>
      </c>
      <c r="O265" s="117"/>
      <c r="P265" s="118">
        <f>O265*H265</f>
        <v>0</v>
      </c>
      <c r="Q265" s="118">
        <v>0.00039</v>
      </c>
      <c r="R265" s="118">
        <f>Q265*H265</f>
        <v>0.018564</v>
      </c>
      <c r="S265" s="118">
        <v>0</v>
      </c>
      <c r="T265" s="119">
        <f>S265*H265</f>
        <v>0</v>
      </c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120" t="s">
        <v>250</v>
      </c>
      <c r="AT265" s="120" t="s">
        <v>155</v>
      </c>
      <c r="AU265" s="120" t="s">
        <v>9</v>
      </c>
      <c r="AY265" s="19" t="s">
        <v>94</v>
      </c>
      <c r="BE265" s="121">
        <f>IF(N265="základní",J265,0)</f>
        <v>0</v>
      </c>
      <c r="BF265" s="121">
        <f>IF(N265="snížená",J265,0)</f>
        <v>0</v>
      </c>
      <c r="BG265" s="121">
        <f>IF(N265="zákl. přenesená",J265,0)</f>
        <v>0</v>
      </c>
      <c r="BH265" s="121">
        <f>IF(N265="sníž. přenesená",J265,0)</f>
        <v>0</v>
      </c>
      <c r="BI265" s="121">
        <f>IF(N265="nulová",J265,0)</f>
        <v>0</v>
      </c>
      <c r="BJ265" s="19" t="s">
        <v>92</v>
      </c>
      <c r="BK265" s="121">
        <f>ROUND(I265*H265,2)</f>
        <v>0</v>
      </c>
      <c r="BL265" s="19" t="s">
        <v>172</v>
      </c>
      <c r="BM265" s="120" t="s">
        <v>661</v>
      </c>
    </row>
    <row r="266" spans="2:51" s="122" customFormat="1" ht="15">
      <c r="B266" s="123"/>
      <c r="D266" s="124" t="s">
        <v>107</v>
      </c>
      <c r="F266" s="126" t="s">
        <v>662</v>
      </c>
      <c r="H266" s="127">
        <v>47.6</v>
      </c>
      <c r="I266" s="128"/>
      <c r="L266" s="123"/>
      <c r="M266" s="129"/>
      <c r="N266" s="130"/>
      <c r="O266" s="130"/>
      <c r="P266" s="130"/>
      <c r="Q266" s="130"/>
      <c r="R266" s="130"/>
      <c r="S266" s="130"/>
      <c r="T266" s="131"/>
      <c r="AT266" s="125" t="s">
        <v>107</v>
      </c>
      <c r="AU266" s="125" t="s">
        <v>9</v>
      </c>
      <c r="AV266" s="122" t="s">
        <v>9</v>
      </c>
      <c r="AW266" s="122" t="s">
        <v>12</v>
      </c>
      <c r="AX266" s="122" t="s">
        <v>92</v>
      </c>
      <c r="AY266" s="125" t="s">
        <v>94</v>
      </c>
    </row>
    <row r="267" spans="1:65" s="29" customFormat="1" ht="37.9" customHeight="1">
      <c r="A267" s="25"/>
      <c r="B267" s="26"/>
      <c r="C267" s="107" t="s">
        <v>512</v>
      </c>
      <c r="D267" s="107" t="s">
        <v>97</v>
      </c>
      <c r="E267" s="108" t="s">
        <v>501</v>
      </c>
      <c r="F267" s="109" t="s">
        <v>502</v>
      </c>
      <c r="G267" s="110" t="s">
        <v>105</v>
      </c>
      <c r="H267" s="111">
        <v>23.02</v>
      </c>
      <c r="I267" s="112"/>
      <c r="J267" s="113">
        <f>ROUND(I267*H267,2)</f>
        <v>0</v>
      </c>
      <c r="K267" s="114"/>
      <c r="L267" s="26"/>
      <c r="M267" s="115" t="s">
        <v>16</v>
      </c>
      <c r="N267" s="116" t="s">
        <v>34</v>
      </c>
      <c r="O267" s="117"/>
      <c r="P267" s="118">
        <f>O267*H267</f>
        <v>0</v>
      </c>
      <c r="Q267" s="118">
        <v>0.00822</v>
      </c>
      <c r="R267" s="118">
        <f>Q267*H267</f>
        <v>0.1892244</v>
      </c>
      <c r="S267" s="118">
        <v>0</v>
      </c>
      <c r="T267" s="119">
        <f>S267*H267</f>
        <v>0</v>
      </c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20" t="s">
        <v>172</v>
      </c>
      <c r="AT267" s="120" t="s">
        <v>97</v>
      </c>
      <c r="AU267" s="120" t="s">
        <v>9</v>
      </c>
      <c r="AY267" s="19" t="s">
        <v>94</v>
      </c>
      <c r="BE267" s="121">
        <f>IF(N267="základní",J267,0)</f>
        <v>0</v>
      </c>
      <c r="BF267" s="121">
        <f>IF(N267="snížená",J267,0)</f>
        <v>0</v>
      </c>
      <c r="BG267" s="121">
        <f>IF(N267="zákl. přenesená",J267,0)</f>
        <v>0</v>
      </c>
      <c r="BH267" s="121">
        <f>IF(N267="sníž. přenesená",J267,0)</f>
        <v>0</v>
      </c>
      <c r="BI267" s="121">
        <f>IF(N267="nulová",J267,0)</f>
        <v>0</v>
      </c>
      <c r="BJ267" s="19" t="s">
        <v>92</v>
      </c>
      <c r="BK267" s="121">
        <f>ROUND(I267*H267,2)</f>
        <v>0</v>
      </c>
      <c r="BL267" s="19" t="s">
        <v>172</v>
      </c>
      <c r="BM267" s="120" t="s">
        <v>503</v>
      </c>
    </row>
    <row r="268" spans="2:51" s="122" customFormat="1" ht="15">
      <c r="B268" s="123"/>
      <c r="D268" s="124" t="s">
        <v>107</v>
      </c>
      <c r="E268" s="125" t="s">
        <v>16</v>
      </c>
      <c r="F268" s="126" t="s">
        <v>614</v>
      </c>
      <c r="H268" s="127">
        <v>23.02</v>
      </c>
      <c r="I268" s="128"/>
      <c r="L268" s="123"/>
      <c r="M268" s="129"/>
      <c r="N268" s="130"/>
      <c r="O268" s="130"/>
      <c r="P268" s="130"/>
      <c r="Q268" s="130"/>
      <c r="R268" s="130"/>
      <c r="S268" s="130"/>
      <c r="T268" s="131"/>
      <c r="AT268" s="125" t="s">
        <v>107</v>
      </c>
      <c r="AU268" s="125" t="s">
        <v>9</v>
      </c>
      <c r="AV268" s="122" t="s">
        <v>9</v>
      </c>
      <c r="AW268" s="122" t="s">
        <v>109</v>
      </c>
      <c r="AX268" s="122" t="s">
        <v>92</v>
      </c>
      <c r="AY268" s="125" t="s">
        <v>94</v>
      </c>
    </row>
    <row r="269" spans="1:65" s="29" customFormat="1" ht="24.2" customHeight="1">
      <c r="A269" s="25"/>
      <c r="B269" s="26"/>
      <c r="C269" s="142" t="s">
        <v>517</v>
      </c>
      <c r="D269" s="142" t="s">
        <v>155</v>
      </c>
      <c r="E269" s="143" t="s">
        <v>505</v>
      </c>
      <c r="F269" s="144" t="s">
        <v>506</v>
      </c>
      <c r="G269" s="145" t="s">
        <v>105</v>
      </c>
      <c r="H269" s="146">
        <v>25.065</v>
      </c>
      <c r="I269" s="147"/>
      <c r="J269" s="148">
        <f>ROUND(I269*H269,2)</f>
        <v>0</v>
      </c>
      <c r="K269" s="149"/>
      <c r="L269" s="150"/>
      <c r="M269" s="151" t="s">
        <v>16</v>
      </c>
      <c r="N269" s="152" t="s">
        <v>34</v>
      </c>
      <c r="O269" s="117"/>
      <c r="P269" s="118">
        <f>O269*H269</f>
        <v>0</v>
      </c>
      <c r="Q269" s="118">
        <v>0.0177</v>
      </c>
      <c r="R269" s="118">
        <f>Q269*H269</f>
        <v>0.44365050000000006</v>
      </c>
      <c r="S269" s="118">
        <v>0</v>
      </c>
      <c r="T269" s="119">
        <f>S269*H269</f>
        <v>0</v>
      </c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120" t="s">
        <v>250</v>
      </c>
      <c r="AT269" s="120" t="s">
        <v>155</v>
      </c>
      <c r="AU269" s="120" t="s">
        <v>9</v>
      </c>
      <c r="AY269" s="19" t="s">
        <v>94</v>
      </c>
      <c r="BE269" s="121">
        <f>IF(N269="základní",J269,0)</f>
        <v>0</v>
      </c>
      <c r="BF269" s="121">
        <f>IF(N269="snížená",J269,0)</f>
        <v>0</v>
      </c>
      <c r="BG269" s="121">
        <f>IF(N269="zákl. přenesená",J269,0)</f>
        <v>0</v>
      </c>
      <c r="BH269" s="121">
        <f>IF(N269="sníž. přenesená",J269,0)</f>
        <v>0</v>
      </c>
      <c r="BI269" s="121">
        <f>IF(N269="nulová",J269,0)</f>
        <v>0</v>
      </c>
      <c r="BJ269" s="19" t="s">
        <v>92</v>
      </c>
      <c r="BK269" s="121">
        <f>ROUND(I269*H269,2)</f>
        <v>0</v>
      </c>
      <c r="BL269" s="19" t="s">
        <v>172</v>
      </c>
      <c r="BM269" s="120" t="s">
        <v>507</v>
      </c>
    </row>
    <row r="270" spans="1:65" s="29" customFormat="1" ht="24.2" customHeight="1">
      <c r="A270" s="25"/>
      <c r="B270" s="26"/>
      <c r="C270" s="107" t="s">
        <v>522</v>
      </c>
      <c r="D270" s="107" t="s">
        <v>97</v>
      </c>
      <c r="E270" s="108" t="s">
        <v>509</v>
      </c>
      <c r="F270" s="109" t="s">
        <v>510</v>
      </c>
      <c r="G270" s="110" t="s">
        <v>105</v>
      </c>
      <c r="H270" s="111">
        <v>23.02</v>
      </c>
      <c r="I270" s="112"/>
      <c r="J270" s="113">
        <f>ROUND(I270*H270,2)</f>
        <v>0</v>
      </c>
      <c r="K270" s="114"/>
      <c r="L270" s="26"/>
      <c r="M270" s="115" t="s">
        <v>16</v>
      </c>
      <c r="N270" s="116" t="s">
        <v>34</v>
      </c>
      <c r="O270" s="117"/>
      <c r="P270" s="118">
        <f>O270*H270</f>
        <v>0</v>
      </c>
      <c r="Q270" s="118">
        <v>0.0015</v>
      </c>
      <c r="R270" s="118">
        <f>Q270*H270</f>
        <v>0.03453</v>
      </c>
      <c r="S270" s="118">
        <v>0</v>
      </c>
      <c r="T270" s="119">
        <f>S270*H270</f>
        <v>0</v>
      </c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20" t="s">
        <v>172</v>
      </c>
      <c r="AT270" s="120" t="s">
        <v>97</v>
      </c>
      <c r="AU270" s="120" t="s">
        <v>9</v>
      </c>
      <c r="AY270" s="19" t="s">
        <v>94</v>
      </c>
      <c r="BE270" s="121">
        <f>IF(N270="základní",J270,0)</f>
        <v>0</v>
      </c>
      <c r="BF270" s="121">
        <f>IF(N270="snížená",J270,0)</f>
        <v>0</v>
      </c>
      <c r="BG270" s="121">
        <f>IF(N270="zákl. přenesená",J270,0)</f>
        <v>0</v>
      </c>
      <c r="BH270" s="121">
        <f>IF(N270="sníž. přenesená",J270,0)</f>
        <v>0</v>
      </c>
      <c r="BI270" s="121">
        <f>IF(N270="nulová",J270,0)</f>
        <v>0</v>
      </c>
      <c r="BJ270" s="19" t="s">
        <v>92</v>
      </c>
      <c r="BK270" s="121">
        <f>ROUND(I270*H270,2)</f>
        <v>0</v>
      </c>
      <c r="BL270" s="19" t="s">
        <v>172</v>
      </c>
      <c r="BM270" s="120" t="s">
        <v>511</v>
      </c>
    </row>
    <row r="271" spans="1:65" s="29" customFormat="1" ht="16.5" customHeight="1">
      <c r="A271" s="25"/>
      <c r="B271" s="26"/>
      <c r="C271" s="107" t="s">
        <v>528</v>
      </c>
      <c r="D271" s="107" t="s">
        <v>97</v>
      </c>
      <c r="E271" s="108" t="s">
        <v>513</v>
      </c>
      <c r="F271" s="109" t="s">
        <v>514</v>
      </c>
      <c r="G271" s="110" t="s">
        <v>112</v>
      </c>
      <c r="H271" s="111">
        <v>29.51</v>
      </c>
      <c r="I271" s="112"/>
      <c r="J271" s="113">
        <f>ROUND(I271*H271,2)</f>
        <v>0</v>
      </c>
      <c r="K271" s="114"/>
      <c r="L271" s="26"/>
      <c r="M271" s="115" t="s">
        <v>16</v>
      </c>
      <c r="N271" s="116" t="s">
        <v>34</v>
      </c>
      <c r="O271" s="117"/>
      <c r="P271" s="118">
        <f>O271*H271</f>
        <v>0</v>
      </c>
      <c r="Q271" s="118">
        <v>3E-05</v>
      </c>
      <c r="R271" s="118">
        <f>Q271*H271</f>
        <v>0.0008853000000000001</v>
      </c>
      <c r="S271" s="118">
        <v>0</v>
      </c>
      <c r="T271" s="119">
        <f>S271*H271</f>
        <v>0</v>
      </c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120" t="s">
        <v>172</v>
      </c>
      <c r="AT271" s="120" t="s">
        <v>97</v>
      </c>
      <c r="AU271" s="120" t="s">
        <v>9</v>
      </c>
      <c r="AY271" s="19" t="s">
        <v>94</v>
      </c>
      <c r="BE271" s="121">
        <f>IF(N271="základní",J271,0)</f>
        <v>0</v>
      </c>
      <c r="BF271" s="121">
        <f>IF(N271="snížená",J271,0)</f>
        <v>0</v>
      </c>
      <c r="BG271" s="121">
        <f>IF(N271="zákl. přenesená",J271,0)</f>
        <v>0</v>
      </c>
      <c r="BH271" s="121">
        <f>IF(N271="sníž. přenesená",J271,0)</f>
        <v>0</v>
      </c>
      <c r="BI271" s="121">
        <f>IF(N271="nulová",J271,0)</f>
        <v>0</v>
      </c>
      <c r="BJ271" s="19" t="s">
        <v>92</v>
      </c>
      <c r="BK271" s="121">
        <f>ROUND(I271*H271,2)</f>
        <v>0</v>
      </c>
      <c r="BL271" s="19" t="s">
        <v>172</v>
      </c>
      <c r="BM271" s="120" t="s">
        <v>515</v>
      </c>
    </row>
    <row r="272" spans="2:51" s="122" customFormat="1" ht="15">
      <c r="B272" s="123"/>
      <c r="D272" s="124" t="s">
        <v>107</v>
      </c>
      <c r="E272" s="125" t="s">
        <v>16</v>
      </c>
      <c r="F272" s="126" t="s">
        <v>663</v>
      </c>
      <c r="H272" s="127">
        <v>29.51</v>
      </c>
      <c r="I272" s="128"/>
      <c r="L272" s="123"/>
      <c r="M272" s="129"/>
      <c r="N272" s="130"/>
      <c r="O272" s="130"/>
      <c r="P272" s="130"/>
      <c r="Q272" s="130"/>
      <c r="R272" s="130"/>
      <c r="S272" s="130"/>
      <c r="T272" s="131"/>
      <c r="AT272" s="125" t="s">
        <v>107</v>
      </c>
      <c r="AU272" s="125" t="s">
        <v>9</v>
      </c>
      <c r="AV272" s="122" t="s">
        <v>9</v>
      </c>
      <c r="AW272" s="122" t="s">
        <v>109</v>
      </c>
      <c r="AX272" s="122" t="s">
        <v>92</v>
      </c>
      <c r="AY272" s="125" t="s">
        <v>94</v>
      </c>
    </row>
    <row r="273" spans="1:65" s="29" customFormat="1" ht="16.5" customHeight="1">
      <c r="A273" s="25"/>
      <c r="B273" s="26"/>
      <c r="C273" s="107" t="s">
        <v>533</v>
      </c>
      <c r="D273" s="107" t="s">
        <v>97</v>
      </c>
      <c r="E273" s="108" t="s">
        <v>518</v>
      </c>
      <c r="F273" s="109" t="s">
        <v>519</v>
      </c>
      <c r="G273" s="110" t="s">
        <v>112</v>
      </c>
      <c r="H273" s="111">
        <v>25.81</v>
      </c>
      <c r="I273" s="112"/>
      <c r="J273" s="113">
        <f>ROUND(I273*H273,2)</f>
        <v>0</v>
      </c>
      <c r="K273" s="114"/>
      <c r="L273" s="26"/>
      <c r="M273" s="115" t="s">
        <v>16</v>
      </c>
      <c r="N273" s="116" t="s">
        <v>34</v>
      </c>
      <c r="O273" s="117"/>
      <c r="P273" s="118">
        <f>O273*H273</f>
        <v>0</v>
      </c>
      <c r="Q273" s="118">
        <v>0.00032</v>
      </c>
      <c r="R273" s="118">
        <f>Q273*H273</f>
        <v>0.0082592</v>
      </c>
      <c r="S273" s="118">
        <v>0</v>
      </c>
      <c r="T273" s="119">
        <f>S273*H273</f>
        <v>0</v>
      </c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120" t="s">
        <v>172</v>
      </c>
      <c r="AT273" s="120" t="s">
        <v>97</v>
      </c>
      <c r="AU273" s="120" t="s">
        <v>9</v>
      </c>
      <c r="AY273" s="19" t="s">
        <v>94</v>
      </c>
      <c r="BE273" s="121">
        <f>IF(N273="základní",J273,0)</f>
        <v>0</v>
      </c>
      <c r="BF273" s="121">
        <f>IF(N273="snížená",J273,0)</f>
        <v>0</v>
      </c>
      <c r="BG273" s="121">
        <f>IF(N273="zákl. přenesená",J273,0)</f>
        <v>0</v>
      </c>
      <c r="BH273" s="121">
        <f>IF(N273="sníž. přenesená",J273,0)</f>
        <v>0</v>
      </c>
      <c r="BI273" s="121">
        <f>IF(N273="nulová",J273,0)</f>
        <v>0</v>
      </c>
      <c r="BJ273" s="19" t="s">
        <v>92</v>
      </c>
      <c r="BK273" s="121">
        <f>ROUND(I273*H273,2)</f>
        <v>0</v>
      </c>
      <c r="BL273" s="19" t="s">
        <v>172</v>
      </c>
      <c r="BM273" s="120" t="s">
        <v>520</v>
      </c>
    </row>
    <row r="274" spans="2:51" s="122" customFormat="1" ht="15">
      <c r="B274" s="123"/>
      <c r="D274" s="124" t="s">
        <v>107</v>
      </c>
      <c r="E274" s="125" t="s">
        <v>16</v>
      </c>
      <c r="F274" s="126" t="s">
        <v>664</v>
      </c>
      <c r="H274" s="127">
        <v>25.81</v>
      </c>
      <c r="I274" s="128"/>
      <c r="L274" s="123"/>
      <c r="M274" s="129"/>
      <c r="N274" s="130"/>
      <c r="O274" s="130"/>
      <c r="P274" s="130"/>
      <c r="Q274" s="130"/>
      <c r="R274" s="130"/>
      <c r="S274" s="130"/>
      <c r="T274" s="131"/>
      <c r="AT274" s="125" t="s">
        <v>107</v>
      </c>
      <c r="AU274" s="125" t="s">
        <v>9</v>
      </c>
      <c r="AV274" s="122" t="s">
        <v>9</v>
      </c>
      <c r="AW274" s="122" t="s">
        <v>109</v>
      </c>
      <c r="AX274" s="122" t="s">
        <v>92</v>
      </c>
      <c r="AY274" s="125" t="s">
        <v>94</v>
      </c>
    </row>
    <row r="275" spans="1:65" s="29" customFormat="1" ht="24.2" customHeight="1">
      <c r="A275" s="25"/>
      <c r="B275" s="26"/>
      <c r="C275" s="107" t="s">
        <v>538</v>
      </c>
      <c r="D275" s="107" t="s">
        <v>97</v>
      </c>
      <c r="E275" s="108" t="s">
        <v>523</v>
      </c>
      <c r="F275" s="109" t="s">
        <v>524</v>
      </c>
      <c r="G275" s="110" t="s">
        <v>213</v>
      </c>
      <c r="H275" s="111">
        <v>0.993</v>
      </c>
      <c r="I275" s="112"/>
      <c r="J275" s="113">
        <f>ROUND(I275*H275,2)</f>
        <v>0</v>
      </c>
      <c r="K275" s="114"/>
      <c r="L275" s="26"/>
      <c r="M275" s="115" t="s">
        <v>16</v>
      </c>
      <c r="N275" s="116" t="s">
        <v>34</v>
      </c>
      <c r="O275" s="117"/>
      <c r="P275" s="118">
        <f>O275*H275</f>
        <v>0</v>
      </c>
      <c r="Q275" s="118">
        <v>0</v>
      </c>
      <c r="R275" s="118">
        <f>Q275*H275</f>
        <v>0</v>
      </c>
      <c r="S275" s="118">
        <v>0</v>
      </c>
      <c r="T275" s="119">
        <f>S275*H275</f>
        <v>0</v>
      </c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120" t="s">
        <v>172</v>
      </c>
      <c r="AT275" s="120" t="s">
        <v>97</v>
      </c>
      <c r="AU275" s="120" t="s">
        <v>9</v>
      </c>
      <c r="AY275" s="19" t="s">
        <v>94</v>
      </c>
      <c r="BE275" s="121">
        <f>IF(N275="základní",J275,0)</f>
        <v>0</v>
      </c>
      <c r="BF275" s="121">
        <f>IF(N275="snížená",J275,0)</f>
        <v>0</v>
      </c>
      <c r="BG275" s="121">
        <f>IF(N275="zákl. přenesená",J275,0)</f>
        <v>0</v>
      </c>
      <c r="BH275" s="121">
        <f>IF(N275="sníž. přenesená",J275,0)</f>
        <v>0</v>
      </c>
      <c r="BI275" s="121">
        <f>IF(N275="nulová",J275,0)</f>
        <v>0</v>
      </c>
      <c r="BJ275" s="19" t="s">
        <v>92</v>
      </c>
      <c r="BK275" s="121">
        <f>ROUND(I275*H275,2)</f>
        <v>0</v>
      </c>
      <c r="BL275" s="19" t="s">
        <v>172</v>
      </c>
      <c r="BM275" s="120" t="s">
        <v>525</v>
      </c>
    </row>
    <row r="276" spans="2:63" s="94" customFormat="1" ht="22.9" customHeight="1">
      <c r="B276" s="95"/>
      <c r="D276" s="96" t="s">
        <v>89</v>
      </c>
      <c r="E276" s="105" t="s">
        <v>526</v>
      </c>
      <c r="F276" s="105" t="s">
        <v>527</v>
      </c>
      <c r="I276" s="132"/>
      <c r="J276" s="106">
        <f>BK276</f>
        <v>0</v>
      </c>
      <c r="L276" s="95"/>
      <c r="M276" s="99"/>
      <c r="N276" s="100"/>
      <c r="O276" s="100"/>
      <c r="P276" s="101">
        <f>SUM(P277:P291)</f>
        <v>0</v>
      </c>
      <c r="Q276" s="100"/>
      <c r="R276" s="101">
        <f>SUM(R277:R291)</f>
        <v>1.6527500000000002</v>
      </c>
      <c r="S276" s="100"/>
      <c r="T276" s="102">
        <f>SUM(T277:T291)</f>
        <v>0</v>
      </c>
      <c r="AR276" s="96" t="s">
        <v>9</v>
      </c>
      <c r="AT276" s="103" t="s">
        <v>89</v>
      </c>
      <c r="AU276" s="103" t="s">
        <v>92</v>
      </c>
      <c r="AY276" s="96" t="s">
        <v>94</v>
      </c>
      <c r="BK276" s="104">
        <f>SUM(BK277:BK291)</f>
        <v>0</v>
      </c>
    </row>
    <row r="277" spans="1:65" s="29" customFormat="1" ht="16.5" customHeight="1">
      <c r="A277" s="25"/>
      <c r="B277" s="26"/>
      <c r="C277" s="107" t="s">
        <v>543</v>
      </c>
      <c r="D277" s="107" t="s">
        <v>97</v>
      </c>
      <c r="E277" s="108" t="s">
        <v>529</v>
      </c>
      <c r="F277" s="109" t="s">
        <v>530</v>
      </c>
      <c r="G277" s="110" t="s">
        <v>105</v>
      </c>
      <c r="H277" s="111">
        <v>45</v>
      </c>
      <c r="I277" s="112"/>
      <c r="J277" s="113">
        <f>ROUND(I277*H277,2)</f>
        <v>0</v>
      </c>
      <c r="K277" s="114"/>
      <c r="L277" s="26"/>
      <c r="M277" s="115" t="s">
        <v>16</v>
      </c>
      <c r="N277" s="116" t="s">
        <v>34</v>
      </c>
      <c r="O277" s="117"/>
      <c r="P277" s="118">
        <f>O277*H277</f>
        <v>0</v>
      </c>
      <c r="Q277" s="118">
        <v>0</v>
      </c>
      <c r="R277" s="118">
        <f>Q277*H277</f>
        <v>0</v>
      </c>
      <c r="S277" s="118">
        <v>0</v>
      </c>
      <c r="T277" s="119">
        <f>S277*H277</f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120" t="s">
        <v>172</v>
      </c>
      <c r="AT277" s="120" t="s">
        <v>97</v>
      </c>
      <c r="AU277" s="120" t="s">
        <v>9</v>
      </c>
      <c r="AY277" s="19" t="s">
        <v>94</v>
      </c>
      <c r="BE277" s="121">
        <f>IF(N277="základní",J277,0)</f>
        <v>0</v>
      </c>
      <c r="BF277" s="121">
        <f>IF(N277="snížená",J277,0)</f>
        <v>0</v>
      </c>
      <c r="BG277" s="121">
        <f>IF(N277="zákl. přenesená",J277,0)</f>
        <v>0</v>
      </c>
      <c r="BH277" s="121">
        <f>IF(N277="sníž. přenesená",J277,0)</f>
        <v>0</v>
      </c>
      <c r="BI277" s="121">
        <f>IF(N277="nulová",J277,0)</f>
        <v>0</v>
      </c>
      <c r="BJ277" s="19" t="s">
        <v>92</v>
      </c>
      <c r="BK277" s="121">
        <f>ROUND(I277*H277,2)</f>
        <v>0</v>
      </c>
      <c r="BL277" s="19" t="s">
        <v>172</v>
      </c>
      <c r="BM277" s="120" t="s">
        <v>531</v>
      </c>
    </row>
    <row r="278" spans="2:51" s="122" customFormat="1" ht="15">
      <c r="B278" s="123"/>
      <c r="D278" s="124" t="s">
        <v>107</v>
      </c>
      <c r="E278" s="125" t="s">
        <v>16</v>
      </c>
      <c r="F278" s="126" t="s">
        <v>665</v>
      </c>
      <c r="H278" s="127">
        <v>45</v>
      </c>
      <c r="I278" s="128"/>
      <c r="L278" s="123"/>
      <c r="M278" s="129"/>
      <c r="N278" s="130"/>
      <c r="O278" s="130"/>
      <c r="P278" s="130"/>
      <c r="Q278" s="130"/>
      <c r="R278" s="130"/>
      <c r="S278" s="130"/>
      <c r="T278" s="131"/>
      <c r="AT278" s="125" t="s">
        <v>107</v>
      </c>
      <c r="AU278" s="125" t="s">
        <v>9</v>
      </c>
      <c r="AV278" s="122" t="s">
        <v>9</v>
      </c>
      <c r="AW278" s="122" t="s">
        <v>109</v>
      </c>
      <c r="AX278" s="122" t="s">
        <v>92</v>
      </c>
      <c r="AY278" s="125" t="s">
        <v>94</v>
      </c>
    </row>
    <row r="279" spans="1:65" s="29" customFormat="1" ht="16.5" customHeight="1">
      <c r="A279" s="25"/>
      <c r="B279" s="26"/>
      <c r="C279" s="107" t="s">
        <v>548</v>
      </c>
      <c r="D279" s="107" t="s">
        <v>97</v>
      </c>
      <c r="E279" s="108" t="s">
        <v>534</v>
      </c>
      <c r="F279" s="109" t="s">
        <v>535</v>
      </c>
      <c r="G279" s="110" t="s">
        <v>105</v>
      </c>
      <c r="H279" s="111">
        <v>90</v>
      </c>
      <c r="I279" s="112"/>
      <c r="J279" s="113">
        <f>ROUND(I279*H279,2)</f>
        <v>0</v>
      </c>
      <c r="K279" s="114"/>
      <c r="L279" s="26"/>
      <c r="M279" s="115" t="s">
        <v>16</v>
      </c>
      <c r="N279" s="116" t="s">
        <v>34</v>
      </c>
      <c r="O279" s="117"/>
      <c r="P279" s="118">
        <f>O279*H279</f>
        <v>0</v>
      </c>
      <c r="Q279" s="118">
        <v>0.0003</v>
      </c>
      <c r="R279" s="118">
        <f>Q279*H279</f>
        <v>0.026999999999999996</v>
      </c>
      <c r="S279" s="118">
        <v>0</v>
      </c>
      <c r="T279" s="119">
        <f>S279*H279</f>
        <v>0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120" t="s">
        <v>172</v>
      </c>
      <c r="AT279" s="120" t="s">
        <v>97</v>
      </c>
      <c r="AU279" s="120" t="s">
        <v>9</v>
      </c>
      <c r="AY279" s="19" t="s">
        <v>94</v>
      </c>
      <c r="BE279" s="121">
        <f>IF(N279="základní",J279,0)</f>
        <v>0</v>
      </c>
      <c r="BF279" s="121">
        <f>IF(N279="snížená",J279,0)</f>
        <v>0</v>
      </c>
      <c r="BG279" s="121">
        <f>IF(N279="zákl. přenesená",J279,0)</f>
        <v>0</v>
      </c>
      <c r="BH279" s="121">
        <f>IF(N279="sníž. přenesená",J279,0)</f>
        <v>0</v>
      </c>
      <c r="BI279" s="121">
        <f>IF(N279="nulová",J279,0)</f>
        <v>0</v>
      </c>
      <c r="BJ279" s="19" t="s">
        <v>92</v>
      </c>
      <c r="BK279" s="121">
        <f>ROUND(I279*H279,2)</f>
        <v>0</v>
      </c>
      <c r="BL279" s="19" t="s">
        <v>172</v>
      </c>
      <c r="BM279" s="120" t="s">
        <v>536</v>
      </c>
    </row>
    <row r="280" spans="2:51" s="122" customFormat="1" ht="15">
      <c r="B280" s="123"/>
      <c r="D280" s="124" t="s">
        <v>107</v>
      </c>
      <c r="E280" s="125" t="s">
        <v>16</v>
      </c>
      <c r="F280" s="126" t="s">
        <v>666</v>
      </c>
      <c r="H280" s="127">
        <v>90</v>
      </c>
      <c r="I280" s="128"/>
      <c r="L280" s="123"/>
      <c r="M280" s="129"/>
      <c r="N280" s="130"/>
      <c r="O280" s="130"/>
      <c r="P280" s="130"/>
      <c r="Q280" s="130"/>
      <c r="R280" s="130"/>
      <c r="S280" s="130"/>
      <c r="T280" s="131"/>
      <c r="AT280" s="125" t="s">
        <v>107</v>
      </c>
      <c r="AU280" s="125" t="s">
        <v>9</v>
      </c>
      <c r="AV280" s="122" t="s">
        <v>9</v>
      </c>
      <c r="AW280" s="122" t="s">
        <v>109</v>
      </c>
      <c r="AX280" s="122" t="s">
        <v>92</v>
      </c>
      <c r="AY280" s="125" t="s">
        <v>94</v>
      </c>
    </row>
    <row r="281" spans="1:65" s="29" customFormat="1" ht="16.5" customHeight="1">
      <c r="A281" s="25"/>
      <c r="B281" s="26"/>
      <c r="C281" s="107" t="s">
        <v>552</v>
      </c>
      <c r="D281" s="107" t="s">
        <v>97</v>
      </c>
      <c r="E281" s="108" t="s">
        <v>539</v>
      </c>
      <c r="F281" s="109" t="s">
        <v>540</v>
      </c>
      <c r="G281" s="110" t="s">
        <v>105</v>
      </c>
      <c r="H281" s="111">
        <v>45</v>
      </c>
      <c r="I281" s="112"/>
      <c r="J281" s="113">
        <f>ROUND(I281*H281,2)</f>
        <v>0</v>
      </c>
      <c r="K281" s="114"/>
      <c r="L281" s="26"/>
      <c r="M281" s="115" t="s">
        <v>16</v>
      </c>
      <c r="N281" s="116" t="s">
        <v>34</v>
      </c>
      <c r="O281" s="117"/>
      <c r="P281" s="118">
        <f>O281*H281</f>
        <v>0</v>
      </c>
      <c r="Q281" s="118">
        <v>0.0045</v>
      </c>
      <c r="R281" s="118">
        <f>Q281*H281</f>
        <v>0.20249999999999999</v>
      </c>
      <c r="S281" s="118">
        <v>0</v>
      </c>
      <c r="T281" s="119">
        <f>S281*H281</f>
        <v>0</v>
      </c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R281" s="120" t="s">
        <v>172</v>
      </c>
      <c r="AT281" s="120" t="s">
        <v>97</v>
      </c>
      <c r="AU281" s="120" t="s">
        <v>9</v>
      </c>
      <c r="AY281" s="19" t="s">
        <v>94</v>
      </c>
      <c r="BE281" s="121">
        <f>IF(N281="základní",J281,0)</f>
        <v>0</v>
      </c>
      <c r="BF281" s="121">
        <f>IF(N281="snížená",J281,0)</f>
        <v>0</v>
      </c>
      <c r="BG281" s="121">
        <f>IF(N281="zákl. přenesená",J281,0)</f>
        <v>0</v>
      </c>
      <c r="BH281" s="121">
        <f>IF(N281="sníž. přenesená",J281,0)</f>
        <v>0</v>
      </c>
      <c r="BI281" s="121">
        <f>IF(N281="nulová",J281,0)</f>
        <v>0</v>
      </c>
      <c r="BJ281" s="19" t="s">
        <v>92</v>
      </c>
      <c r="BK281" s="121">
        <f>ROUND(I281*H281,2)</f>
        <v>0</v>
      </c>
      <c r="BL281" s="19" t="s">
        <v>172</v>
      </c>
      <c r="BM281" s="120" t="s">
        <v>541</v>
      </c>
    </row>
    <row r="282" spans="2:51" s="122" customFormat="1" ht="15">
      <c r="B282" s="123"/>
      <c r="D282" s="124" t="s">
        <v>107</v>
      </c>
      <c r="E282" s="125" t="s">
        <v>16</v>
      </c>
      <c r="F282" s="126" t="s">
        <v>306</v>
      </c>
      <c r="H282" s="127">
        <v>45</v>
      </c>
      <c r="I282" s="128"/>
      <c r="L282" s="123"/>
      <c r="M282" s="129"/>
      <c r="N282" s="130"/>
      <c r="O282" s="130"/>
      <c r="P282" s="130"/>
      <c r="Q282" s="130"/>
      <c r="R282" s="130"/>
      <c r="S282" s="130"/>
      <c r="T282" s="131"/>
      <c r="AT282" s="125" t="s">
        <v>107</v>
      </c>
      <c r="AU282" s="125" t="s">
        <v>9</v>
      </c>
      <c r="AV282" s="122" t="s">
        <v>9</v>
      </c>
      <c r="AW282" s="122" t="s">
        <v>109</v>
      </c>
      <c r="AX282" s="122" t="s">
        <v>92</v>
      </c>
      <c r="AY282" s="125" t="s">
        <v>94</v>
      </c>
    </row>
    <row r="283" spans="1:65" s="29" customFormat="1" ht="24.2" customHeight="1">
      <c r="A283" s="25"/>
      <c r="B283" s="26"/>
      <c r="C283" s="107" t="s">
        <v>557</v>
      </c>
      <c r="D283" s="107" t="s">
        <v>97</v>
      </c>
      <c r="E283" s="108" t="s">
        <v>544</v>
      </c>
      <c r="F283" s="109" t="s">
        <v>545</v>
      </c>
      <c r="G283" s="110" t="s">
        <v>105</v>
      </c>
      <c r="H283" s="111">
        <v>315</v>
      </c>
      <c r="I283" s="112"/>
      <c r="J283" s="113">
        <f>ROUND(I283*H283,2)</f>
        <v>0</v>
      </c>
      <c r="K283" s="114"/>
      <c r="L283" s="26"/>
      <c r="M283" s="115" t="s">
        <v>16</v>
      </c>
      <c r="N283" s="116" t="s">
        <v>34</v>
      </c>
      <c r="O283" s="117"/>
      <c r="P283" s="118">
        <f>O283*H283</f>
        <v>0</v>
      </c>
      <c r="Q283" s="118">
        <v>0.00145</v>
      </c>
      <c r="R283" s="118">
        <f>Q283*H283</f>
        <v>0.45675</v>
      </c>
      <c r="S283" s="118">
        <v>0</v>
      </c>
      <c r="T283" s="119">
        <f>S283*H283</f>
        <v>0</v>
      </c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R283" s="120" t="s">
        <v>172</v>
      </c>
      <c r="AT283" s="120" t="s">
        <v>97</v>
      </c>
      <c r="AU283" s="120" t="s">
        <v>9</v>
      </c>
      <c r="AY283" s="19" t="s">
        <v>94</v>
      </c>
      <c r="BE283" s="121">
        <f>IF(N283="základní",J283,0)</f>
        <v>0</v>
      </c>
      <c r="BF283" s="121">
        <f>IF(N283="snížená",J283,0)</f>
        <v>0</v>
      </c>
      <c r="BG283" s="121">
        <f>IF(N283="zákl. přenesená",J283,0)</f>
        <v>0</v>
      </c>
      <c r="BH283" s="121">
        <f>IF(N283="sníž. přenesená",J283,0)</f>
        <v>0</v>
      </c>
      <c r="BI283" s="121">
        <f>IF(N283="nulová",J283,0)</f>
        <v>0</v>
      </c>
      <c r="BJ283" s="19" t="s">
        <v>92</v>
      </c>
      <c r="BK283" s="121">
        <f>ROUND(I283*H283,2)</f>
        <v>0</v>
      </c>
      <c r="BL283" s="19" t="s">
        <v>172</v>
      </c>
      <c r="BM283" s="120" t="s">
        <v>546</v>
      </c>
    </row>
    <row r="284" spans="2:51" s="122" customFormat="1" ht="15">
      <c r="B284" s="123"/>
      <c r="D284" s="124" t="s">
        <v>107</v>
      </c>
      <c r="E284" s="125" t="s">
        <v>16</v>
      </c>
      <c r="F284" s="126" t="s">
        <v>667</v>
      </c>
      <c r="H284" s="127">
        <v>315</v>
      </c>
      <c r="I284" s="128"/>
      <c r="L284" s="123"/>
      <c r="M284" s="129"/>
      <c r="N284" s="130"/>
      <c r="O284" s="130"/>
      <c r="P284" s="130"/>
      <c r="Q284" s="130"/>
      <c r="R284" s="130"/>
      <c r="S284" s="130"/>
      <c r="T284" s="131"/>
      <c r="AT284" s="125" t="s">
        <v>107</v>
      </c>
      <c r="AU284" s="125" t="s">
        <v>9</v>
      </c>
      <c r="AV284" s="122" t="s">
        <v>9</v>
      </c>
      <c r="AW284" s="122" t="s">
        <v>109</v>
      </c>
      <c r="AX284" s="122" t="s">
        <v>92</v>
      </c>
      <c r="AY284" s="125" t="s">
        <v>94</v>
      </c>
    </row>
    <row r="285" spans="1:65" s="29" customFormat="1" ht="33" customHeight="1">
      <c r="A285" s="25"/>
      <c r="B285" s="26"/>
      <c r="C285" s="107" t="s">
        <v>562</v>
      </c>
      <c r="D285" s="107" t="s">
        <v>97</v>
      </c>
      <c r="E285" s="108" t="s">
        <v>549</v>
      </c>
      <c r="F285" s="109" t="s">
        <v>668</v>
      </c>
      <c r="G285" s="110" t="s">
        <v>105</v>
      </c>
      <c r="H285" s="111">
        <v>45</v>
      </c>
      <c r="I285" s="112"/>
      <c r="J285" s="113">
        <f>ROUND(I285*H285,2)</f>
        <v>0</v>
      </c>
      <c r="K285" s="114"/>
      <c r="L285" s="26"/>
      <c r="M285" s="115" t="s">
        <v>16</v>
      </c>
      <c r="N285" s="116" t="s">
        <v>34</v>
      </c>
      <c r="O285" s="117"/>
      <c r="P285" s="118">
        <f>O285*H285</f>
        <v>0</v>
      </c>
      <c r="Q285" s="118">
        <v>0.0073</v>
      </c>
      <c r="R285" s="118">
        <f>Q285*H285</f>
        <v>0.3285</v>
      </c>
      <c r="S285" s="118">
        <v>0</v>
      </c>
      <c r="T285" s="119">
        <f>S285*H285</f>
        <v>0</v>
      </c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R285" s="120" t="s">
        <v>172</v>
      </c>
      <c r="AT285" s="120" t="s">
        <v>97</v>
      </c>
      <c r="AU285" s="120" t="s">
        <v>9</v>
      </c>
      <c r="AY285" s="19" t="s">
        <v>94</v>
      </c>
      <c r="BE285" s="121">
        <f>IF(N285="základní",J285,0)</f>
        <v>0</v>
      </c>
      <c r="BF285" s="121">
        <f>IF(N285="snížená",J285,0)</f>
        <v>0</v>
      </c>
      <c r="BG285" s="121">
        <f>IF(N285="zákl. přenesená",J285,0)</f>
        <v>0</v>
      </c>
      <c r="BH285" s="121">
        <f>IF(N285="sníž. přenesená",J285,0)</f>
        <v>0</v>
      </c>
      <c r="BI285" s="121">
        <f>IF(N285="nulová",J285,0)</f>
        <v>0</v>
      </c>
      <c r="BJ285" s="19" t="s">
        <v>92</v>
      </c>
      <c r="BK285" s="121">
        <f>ROUND(I285*H285,2)</f>
        <v>0</v>
      </c>
      <c r="BL285" s="19" t="s">
        <v>172</v>
      </c>
      <c r="BM285" s="120" t="s">
        <v>669</v>
      </c>
    </row>
    <row r="286" spans="2:51" s="122" customFormat="1" ht="15">
      <c r="B286" s="123"/>
      <c r="D286" s="124" t="s">
        <v>107</v>
      </c>
      <c r="E286" s="125" t="s">
        <v>16</v>
      </c>
      <c r="F286" s="126" t="s">
        <v>306</v>
      </c>
      <c r="H286" s="127">
        <v>45</v>
      </c>
      <c r="I286" s="128"/>
      <c r="L286" s="123"/>
      <c r="M286" s="129"/>
      <c r="N286" s="130"/>
      <c r="O286" s="130"/>
      <c r="P286" s="130"/>
      <c r="Q286" s="130"/>
      <c r="R286" s="130"/>
      <c r="S286" s="130"/>
      <c r="T286" s="131"/>
      <c r="AT286" s="125" t="s">
        <v>107</v>
      </c>
      <c r="AU286" s="125" t="s">
        <v>9</v>
      </c>
      <c r="AV286" s="122" t="s">
        <v>9</v>
      </c>
      <c r="AW286" s="122" t="s">
        <v>109</v>
      </c>
      <c r="AX286" s="122" t="s">
        <v>92</v>
      </c>
      <c r="AY286" s="125" t="s">
        <v>94</v>
      </c>
    </row>
    <row r="287" spans="1:65" s="29" customFormat="1" ht="16.5" customHeight="1">
      <c r="A287" s="25"/>
      <c r="B287" s="26"/>
      <c r="C287" s="142" t="s">
        <v>568</v>
      </c>
      <c r="D287" s="142" t="s">
        <v>155</v>
      </c>
      <c r="E287" s="143" t="s">
        <v>553</v>
      </c>
      <c r="F287" s="144" t="s">
        <v>670</v>
      </c>
      <c r="G287" s="145" t="s">
        <v>105</v>
      </c>
      <c r="H287" s="146">
        <v>49.5</v>
      </c>
      <c r="I287" s="147"/>
      <c r="J287" s="148">
        <f>ROUND(I287*H287,2)</f>
        <v>0</v>
      </c>
      <c r="K287" s="149"/>
      <c r="L287" s="150"/>
      <c r="M287" s="151" t="s">
        <v>16</v>
      </c>
      <c r="N287" s="152" t="s">
        <v>34</v>
      </c>
      <c r="O287" s="117"/>
      <c r="P287" s="118">
        <f>O287*H287</f>
        <v>0</v>
      </c>
      <c r="Q287" s="118">
        <v>0.0126</v>
      </c>
      <c r="R287" s="118">
        <f>Q287*H287</f>
        <v>0.6237</v>
      </c>
      <c r="S287" s="118">
        <v>0</v>
      </c>
      <c r="T287" s="119">
        <f>S287*H287</f>
        <v>0</v>
      </c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R287" s="120" t="s">
        <v>250</v>
      </c>
      <c r="AT287" s="120" t="s">
        <v>155</v>
      </c>
      <c r="AU287" s="120" t="s">
        <v>9</v>
      </c>
      <c r="AY287" s="19" t="s">
        <v>94</v>
      </c>
      <c r="BE287" s="121">
        <f>IF(N287="základní",J287,0)</f>
        <v>0</v>
      </c>
      <c r="BF287" s="121">
        <f>IF(N287="snížená",J287,0)</f>
        <v>0</v>
      </c>
      <c r="BG287" s="121">
        <f>IF(N287="zákl. přenesená",J287,0)</f>
        <v>0</v>
      </c>
      <c r="BH287" s="121">
        <f>IF(N287="sníž. přenesená",J287,0)</f>
        <v>0</v>
      </c>
      <c r="BI287" s="121">
        <f>IF(N287="nulová",J287,0)</f>
        <v>0</v>
      </c>
      <c r="BJ287" s="19" t="s">
        <v>92</v>
      </c>
      <c r="BK287" s="121">
        <f>ROUND(I287*H287,2)</f>
        <v>0</v>
      </c>
      <c r="BL287" s="19" t="s">
        <v>172</v>
      </c>
      <c r="BM287" s="120" t="s">
        <v>555</v>
      </c>
    </row>
    <row r="288" spans="2:51" s="122" customFormat="1" ht="15">
      <c r="B288" s="123"/>
      <c r="D288" s="124" t="s">
        <v>107</v>
      </c>
      <c r="F288" s="126" t="s">
        <v>671</v>
      </c>
      <c r="H288" s="127">
        <v>49.5</v>
      </c>
      <c r="I288" s="128"/>
      <c r="L288" s="123"/>
      <c r="M288" s="129"/>
      <c r="N288" s="130"/>
      <c r="O288" s="130"/>
      <c r="P288" s="130"/>
      <c r="Q288" s="130"/>
      <c r="R288" s="130"/>
      <c r="S288" s="130"/>
      <c r="T288" s="131"/>
      <c r="AT288" s="125" t="s">
        <v>107</v>
      </c>
      <c r="AU288" s="125" t="s">
        <v>9</v>
      </c>
      <c r="AV288" s="122" t="s">
        <v>9</v>
      </c>
      <c r="AW288" s="122" t="s">
        <v>12</v>
      </c>
      <c r="AX288" s="122" t="s">
        <v>92</v>
      </c>
      <c r="AY288" s="125" t="s">
        <v>94</v>
      </c>
    </row>
    <row r="289" spans="1:65" s="29" customFormat="1" ht="24.2" customHeight="1">
      <c r="A289" s="25"/>
      <c r="B289" s="26"/>
      <c r="C289" s="107" t="s">
        <v>572</v>
      </c>
      <c r="D289" s="107" t="s">
        <v>97</v>
      </c>
      <c r="E289" s="108" t="s">
        <v>558</v>
      </c>
      <c r="F289" s="109" t="s">
        <v>559</v>
      </c>
      <c r="G289" s="110" t="s">
        <v>112</v>
      </c>
      <c r="H289" s="111">
        <v>26</v>
      </c>
      <c r="I289" s="112"/>
      <c r="J289" s="113">
        <f>ROUND(I289*H289,2)</f>
        <v>0</v>
      </c>
      <c r="K289" s="114"/>
      <c r="L289" s="26"/>
      <c r="M289" s="115" t="s">
        <v>16</v>
      </c>
      <c r="N289" s="116" t="s">
        <v>34</v>
      </c>
      <c r="O289" s="117"/>
      <c r="P289" s="118">
        <f>O289*H289</f>
        <v>0</v>
      </c>
      <c r="Q289" s="118">
        <v>0.00055</v>
      </c>
      <c r="R289" s="118">
        <f>Q289*H289</f>
        <v>0.0143</v>
      </c>
      <c r="S289" s="118">
        <v>0</v>
      </c>
      <c r="T289" s="119">
        <f>S289*H289</f>
        <v>0</v>
      </c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R289" s="120" t="s">
        <v>172</v>
      </c>
      <c r="AT289" s="120" t="s">
        <v>97</v>
      </c>
      <c r="AU289" s="120" t="s">
        <v>9</v>
      </c>
      <c r="AY289" s="19" t="s">
        <v>94</v>
      </c>
      <c r="BE289" s="121">
        <f>IF(N289="základní",J289,0)</f>
        <v>0</v>
      </c>
      <c r="BF289" s="121">
        <f>IF(N289="snížená",J289,0)</f>
        <v>0</v>
      </c>
      <c r="BG289" s="121">
        <f>IF(N289="zákl. přenesená",J289,0)</f>
        <v>0</v>
      </c>
      <c r="BH289" s="121">
        <f>IF(N289="sníž. přenesená",J289,0)</f>
        <v>0</v>
      </c>
      <c r="BI289" s="121">
        <f>IF(N289="nulová",J289,0)</f>
        <v>0</v>
      </c>
      <c r="BJ289" s="19" t="s">
        <v>92</v>
      </c>
      <c r="BK289" s="121">
        <f>ROUND(I289*H289,2)</f>
        <v>0</v>
      </c>
      <c r="BL289" s="19" t="s">
        <v>172</v>
      </c>
      <c r="BM289" s="120" t="s">
        <v>672</v>
      </c>
    </row>
    <row r="290" spans="2:51" s="122" customFormat="1" ht="15">
      <c r="B290" s="123"/>
      <c r="D290" s="124" t="s">
        <v>107</v>
      </c>
      <c r="E290" s="125" t="s">
        <v>16</v>
      </c>
      <c r="F290" s="126" t="s">
        <v>673</v>
      </c>
      <c r="H290" s="127">
        <v>26</v>
      </c>
      <c r="I290" s="128"/>
      <c r="L290" s="123"/>
      <c r="M290" s="129"/>
      <c r="N290" s="130"/>
      <c r="O290" s="130"/>
      <c r="P290" s="130"/>
      <c r="Q290" s="130"/>
      <c r="R290" s="130"/>
      <c r="S290" s="130"/>
      <c r="T290" s="131"/>
      <c r="AT290" s="125" t="s">
        <v>107</v>
      </c>
      <c r="AU290" s="125" t="s">
        <v>9</v>
      </c>
      <c r="AV290" s="122" t="s">
        <v>9</v>
      </c>
      <c r="AW290" s="122" t="s">
        <v>109</v>
      </c>
      <c r="AX290" s="122" t="s">
        <v>92</v>
      </c>
      <c r="AY290" s="125" t="s">
        <v>94</v>
      </c>
    </row>
    <row r="291" spans="1:65" s="29" customFormat="1" ht="24.2" customHeight="1">
      <c r="A291" s="25"/>
      <c r="B291" s="26"/>
      <c r="C291" s="107" t="s">
        <v>576</v>
      </c>
      <c r="D291" s="107" t="s">
        <v>97</v>
      </c>
      <c r="E291" s="108" t="s">
        <v>563</v>
      </c>
      <c r="F291" s="109" t="s">
        <v>564</v>
      </c>
      <c r="G291" s="110" t="s">
        <v>213</v>
      </c>
      <c r="H291" s="111">
        <v>1.653</v>
      </c>
      <c r="I291" s="112"/>
      <c r="J291" s="113">
        <f>ROUND(I291*H291,2)</f>
        <v>0</v>
      </c>
      <c r="K291" s="114"/>
      <c r="L291" s="26"/>
      <c r="M291" s="115" t="s">
        <v>16</v>
      </c>
      <c r="N291" s="116" t="s">
        <v>34</v>
      </c>
      <c r="O291" s="117"/>
      <c r="P291" s="118">
        <f>O291*H291</f>
        <v>0</v>
      </c>
      <c r="Q291" s="118">
        <v>0</v>
      </c>
      <c r="R291" s="118">
        <f>Q291*H291</f>
        <v>0</v>
      </c>
      <c r="S291" s="118">
        <v>0</v>
      </c>
      <c r="T291" s="119">
        <f>S291*H291</f>
        <v>0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R291" s="120" t="s">
        <v>172</v>
      </c>
      <c r="AT291" s="120" t="s">
        <v>97</v>
      </c>
      <c r="AU291" s="120" t="s">
        <v>9</v>
      </c>
      <c r="AY291" s="19" t="s">
        <v>94</v>
      </c>
      <c r="BE291" s="121">
        <f>IF(N291="základní",J291,0)</f>
        <v>0</v>
      </c>
      <c r="BF291" s="121">
        <f>IF(N291="snížená",J291,0)</f>
        <v>0</v>
      </c>
      <c r="BG291" s="121">
        <f>IF(N291="zákl. přenesená",J291,0)</f>
        <v>0</v>
      </c>
      <c r="BH291" s="121">
        <f>IF(N291="sníž. přenesená",J291,0)</f>
        <v>0</v>
      </c>
      <c r="BI291" s="121">
        <f>IF(N291="nulová",J291,0)</f>
        <v>0</v>
      </c>
      <c r="BJ291" s="19" t="s">
        <v>92</v>
      </c>
      <c r="BK291" s="121">
        <f>ROUND(I291*H291,2)</f>
        <v>0</v>
      </c>
      <c r="BL291" s="19" t="s">
        <v>172</v>
      </c>
      <c r="BM291" s="120" t="s">
        <v>565</v>
      </c>
    </row>
    <row r="292" spans="2:63" s="94" customFormat="1" ht="22.9" customHeight="1">
      <c r="B292" s="95"/>
      <c r="D292" s="96" t="s">
        <v>89</v>
      </c>
      <c r="E292" s="105" t="s">
        <v>566</v>
      </c>
      <c r="F292" s="105" t="s">
        <v>567</v>
      </c>
      <c r="I292" s="132"/>
      <c r="J292" s="106">
        <f>BK292</f>
        <v>0</v>
      </c>
      <c r="L292" s="95"/>
      <c r="M292" s="99"/>
      <c r="N292" s="100"/>
      <c r="O292" s="100"/>
      <c r="P292" s="101">
        <f>SUM(P293:P299)</f>
        <v>0</v>
      </c>
      <c r="Q292" s="100"/>
      <c r="R292" s="101">
        <f>SUM(R293:R299)</f>
        <v>0.004274999999999999</v>
      </c>
      <c r="S292" s="100"/>
      <c r="T292" s="102">
        <f>SUM(T293:T299)</f>
        <v>0</v>
      </c>
      <c r="AR292" s="96" t="s">
        <v>9</v>
      </c>
      <c r="AT292" s="103" t="s">
        <v>89</v>
      </c>
      <c r="AU292" s="103" t="s">
        <v>92</v>
      </c>
      <c r="AY292" s="96" t="s">
        <v>94</v>
      </c>
      <c r="BK292" s="104">
        <f>SUM(BK293:BK299)</f>
        <v>0</v>
      </c>
    </row>
    <row r="293" spans="1:65" s="29" customFormat="1" ht="24.2" customHeight="1">
      <c r="A293" s="25"/>
      <c r="B293" s="26"/>
      <c r="C293" s="107" t="s">
        <v>581</v>
      </c>
      <c r="D293" s="107" t="s">
        <v>97</v>
      </c>
      <c r="E293" s="108" t="s">
        <v>569</v>
      </c>
      <c r="F293" s="109" t="s">
        <v>570</v>
      </c>
      <c r="G293" s="110" t="s">
        <v>105</v>
      </c>
      <c r="H293" s="111">
        <v>9.5</v>
      </c>
      <c r="I293" s="112"/>
      <c r="J293" s="113">
        <f>ROUND(I293*H293,2)</f>
        <v>0</v>
      </c>
      <c r="K293" s="114"/>
      <c r="L293" s="26"/>
      <c r="M293" s="115" t="s">
        <v>16</v>
      </c>
      <c r="N293" s="116" t="s">
        <v>34</v>
      </c>
      <c r="O293" s="117"/>
      <c r="P293" s="118">
        <f>O293*H293</f>
        <v>0</v>
      </c>
      <c r="Q293" s="118">
        <v>7E-05</v>
      </c>
      <c r="R293" s="118">
        <f>Q293*H293</f>
        <v>0.0006649999999999999</v>
      </c>
      <c r="S293" s="118">
        <v>0</v>
      </c>
      <c r="T293" s="119">
        <f>S293*H293</f>
        <v>0</v>
      </c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R293" s="120" t="s">
        <v>172</v>
      </c>
      <c r="AT293" s="120" t="s">
        <v>97</v>
      </c>
      <c r="AU293" s="120" t="s">
        <v>9</v>
      </c>
      <c r="AY293" s="19" t="s">
        <v>94</v>
      </c>
      <c r="BE293" s="121">
        <f>IF(N293="základní",J293,0)</f>
        <v>0</v>
      </c>
      <c r="BF293" s="121">
        <f>IF(N293="snížená",J293,0)</f>
        <v>0</v>
      </c>
      <c r="BG293" s="121">
        <f>IF(N293="zákl. přenesená",J293,0)</f>
        <v>0</v>
      </c>
      <c r="BH293" s="121">
        <f>IF(N293="sníž. přenesená",J293,0)</f>
        <v>0</v>
      </c>
      <c r="BI293" s="121">
        <f>IF(N293="nulová",J293,0)</f>
        <v>0</v>
      </c>
      <c r="BJ293" s="19" t="s">
        <v>92</v>
      </c>
      <c r="BK293" s="121">
        <f>ROUND(I293*H293,2)</f>
        <v>0</v>
      </c>
      <c r="BL293" s="19" t="s">
        <v>172</v>
      </c>
      <c r="BM293" s="120" t="s">
        <v>571</v>
      </c>
    </row>
    <row r="294" spans="1:65" s="29" customFormat="1" ht="24.2" customHeight="1">
      <c r="A294" s="25"/>
      <c r="B294" s="26"/>
      <c r="C294" s="107" t="s">
        <v>585</v>
      </c>
      <c r="D294" s="107" t="s">
        <v>97</v>
      </c>
      <c r="E294" s="108" t="s">
        <v>573</v>
      </c>
      <c r="F294" s="109" t="s">
        <v>574</v>
      </c>
      <c r="G294" s="110" t="s">
        <v>105</v>
      </c>
      <c r="H294" s="111">
        <v>9.5</v>
      </c>
      <c r="I294" s="112"/>
      <c r="J294" s="113">
        <f>ROUND(I294*H294,2)</f>
        <v>0</v>
      </c>
      <c r="K294" s="114"/>
      <c r="L294" s="26"/>
      <c r="M294" s="115" t="s">
        <v>16</v>
      </c>
      <c r="N294" s="116" t="s">
        <v>34</v>
      </c>
      <c r="O294" s="117"/>
      <c r="P294" s="118">
        <f>O294*H294</f>
        <v>0</v>
      </c>
      <c r="Q294" s="118">
        <v>0</v>
      </c>
      <c r="R294" s="118">
        <f>Q294*H294</f>
        <v>0</v>
      </c>
      <c r="S294" s="118">
        <v>0</v>
      </c>
      <c r="T294" s="119">
        <f>S294*H294</f>
        <v>0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R294" s="120" t="s">
        <v>172</v>
      </c>
      <c r="AT294" s="120" t="s">
        <v>97</v>
      </c>
      <c r="AU294" s="120" t="s">
        <v>9</v>
      </c>
      <c r="AY294" s="19" t="s">
        <v>94</v>
      </c>
      <c r="BE294" s="121">
        <f>IF(N294="základní",J294,0)</f>
        <v>0</v>
      </c>
      <c r="BF294" s="121">
        <f>IF(N294="snížená",J294,0)</f>
        <v>0</v>
      </c>
      <c r="BG294" s="121">
        <f>IF(N294="zákl. přenesená",J294,0)</f>
        <v>0</v>
      </c>
      <c r="BH294" s="121">
        <f>IF(N294="sníž. přenesená",J294,0)</f>
        <v>0</v>
      </c>
      <c r="BI294" s="121">
        <f>IF(N294="nulová",J294,0)</f>
        <v>0</v>
      </c>
      <c r="BJ294" s="19" t="s">
        <v>92</v>
      </c>
      <c r="BK294" s="121">
        <f>ROUND(I294*H294,2)</f>
        <v>0</v>
      </c>
      <c r="BL294" s="19" t="s">
        <v>172</v>
      </c>
      <c r="BM294" s="120" t="s">
        <v>575</v>
      </c>
    </row>
    <row r="295" spans="1:65" s="29" customFormat="1" ht="24.2" customHeight="1">
      <c r="A295" s="25"/>
      <c r="B295" s="26"/>
      <c r="C295" s="107" t="s">
        <v>591</v>
      </c>
      <c r="D295" s="107" t="s">
        <v>97</v>
      </c>
      <c r="E295" s="108" t="s">
        <v>577</v>
      </c>
      <c r="F295" s="109" t="s">
        <v>578</v>
      </c>
      <c r="G295" s="110" t="s">
        <v>105</v>
      </c>
      <c r="H295" s="111">
        <v>9.5</v>
      </c>
      <c r="I295" s="112"/>
      <c r="J295" s="113">
        <f>ROUND(I295*H295,2)</f>
        <v>0</v>
      </c>
      <c r="K295" s="114"/>
      <c r="L295" s="26"/>
      <c r="M295" s="115" t="s">
        <v>16</v>
      </c>
      <c r="N295" s="116" t="s">
        <v>34</v>
      </c>
      <c r="O295" s="117"/>
      <c r="P295" s="118">
        <f>O295*H295</f>
        <v>0</v>
      </c>
      <c r="Q295" s="118">
        <v>0.00014</v>
      </c>
      <c r="R295" s="118">
        <f>Q295*H295</f>
        <v>0.0013299999999999998</v>
      </c>
      <c r="S295" s="118">
        <v>0</v>
      </c>
      <c r="T295" s="119">
        <f>S295*H295</f>
        <v>0</v>
      </c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R295" s="120" t="s">
        <v>172</v>
      </c>
      <c r="AT295" s="120" t="s">
        <v>97</v>
      </c>
      <c r="AU295" s="120" t="s">
        <v>9</v>
      </c>
      <c r="AY295" s="19" t="s">
        <v>94</v>
      </c>
      <c r="BE295" s="121">
        <f>IF(N295="základní",J295,0)</f>
        <v>0</v>
      </c>
      <c r="BF295" s="121">
        <f>IF(N295="snížená",J295,0)</f>
        <v>0</v>
      </c>
      <c r="BG295" s="121">
        <f>IF(N295="zákl. přenesená",J295,0)</f>
        <v>0</v>
      </c>
      <c r="BH295" s="121">
        <f>IF(N295="sníž. přenesená",J295,0)</f>
        <v>0</v>
      </c>
      <c r="BI295" s="121">
        <f>IF(N295="nulová",J295,0)</f>
        <v>0</v>
      </c>
      <c r="BJ295" s="19" t="s">
        <v>92</v>
      </c>
      <c r="BK295" s="121">
        <f>ROUND(I295*H295,2)</f>
        <v>0</v>
      </c>
      <c r="BL295" s="19" t="s">
        <v>172</v>
      </c>
      <c r="BM295" s="120" t="s">
        <v>579</v>
      </c>
    </row>
    <row r="296" spans="2:51" s="122" customFormat="1" ht="15">
      <c r="B296" s="123"/>
      <c r="D296" s="124" t="s">
        <v>107</v>
      </c>
      <c r="E296" s="125" t="s">
        <v>16</v>
      </c>
      <c r="F296" s="126" t="s">
        <v>674</v>
      </c>
      <c r="H296" s="127">
        <v>9.5</v>
      </c>
      <c r="I296" s="128"/>
      <c r="L296" s="123"/>
      <c r="M296" s="129"/>
      <c r="N296" s="130"/>
      <c r="O296" s="130"/>
      <c r="P296" s="130"/>
      <c r="Q296" s="130"/>
      <c r="R296" s="130"/>
      <c r="S296" s="130"/>
      <c r="T296" s="131"/>
      <c r="AT296" s="125" t="s">
        <v>107</v>
      </c>
      <c r="AU296" s="125" t="s">
        <v>9</v>
      </c>
      <c r="AV296" s="122" t="s">
        <v>9</v>
      </c>
      <c r="AW296" s="122" t="s">
        <v>109</v>
      </c>
      <c r="AX296" s="122" t="s">
        <v>93</v>
      </c>
      <c r="AY296" s="125" t="s">
        <v>94</v>
      </c>
    </row>
    <row r="297" spans="2:51" s="133" customFormat="1" ht="15">
      <c r="B297" s="134"/>
      <c r="D297" s="124" t="s">
        <v>107</v>
      </c>
      <c r="E297" s="135" t="s">
        <v>16</v>
      </c>
      <c r="F297" s="136" t="s">
        <v>145</v>
      </c>
      <c r="H297" s="137">
        <v>9.5</v>
      </c>
      <c r="I297" s="138"/>
      <c r="L297" s="134"/>
      <c r="M297" s="139"/>
      <c r="N297" s="140"/>
      <c r="O297" s="140"/>
      <c r="P297" s="140"/>
      <c r="Q297" s="140"/>
      <c r="R297" s="140"/>
      <c r="S297" s="140"/>
      <c r="T297" s="141"/>
      <c r="AT297" s="135" t="s">
        <v>107</v>
      </c>
      <c r="AU297" s="135" t="s">
        <v>9</v>
      </c>
      <c r="AV297" s="133" t="s">
        <v>101</v>
      </c>
      <c r="AW297" s="133" t="s">
        <v>109</v>
      </c>
      <c r="AX297" s="133" t="s">
        <v>92</v>
      </c>
      <c r="AY297" s="135" t="s">
        <v>94</v>
      </c>
    </row>
    <row r="298" spans="1:65" s="29" customFormat="1" ht="24.2" customHeight="1">
      <c r="A298" s="25"/>
      <c r="B298" s="26"/>
      <c r="C298" s="107" t="s">
        <v>596</v>
      </c>
      <c r="D298" s="107" t="s">
        <v>97</v>
      </c>
      <c r="E298" s="108" t="s">
        <v>582</v>
      </c>
      <c r="F298" s="109" t="s">
        <v>583</v>
      </c>
      <c r="G298" s="110" t="s">
        <v>105</v>
      </c>
      <c r="H298" s="111">
        <v>9.5</v>
      </c>
      <c r="I298" s="112"/>
      <c r="J298" s="113">
        <f>ROUND(I298*H298,2)</f>
        <v>0</v>
      </c>
      <c r="K298" s="114"/>
      <c r="L298" s="26"/>
      <c r="M298" s="115" t="s">
        <v>16</v>
      </c>
      <c r="N298" s="116" t="s">
        <v>34</v>
      </c>
      <c r="O298" s="117"/>
      <c r="P298" s="118">
        <f>O298*H298</f>
        <v>0</v>
      </c>
      <c r="Q298" s="118">
        <v>0.00012</v>
      </c>
      <c r="R298" s="118">
        <f>Q298*H298</f>
        <v>0.00114</v>
      </c>
      <c r="S298" s="118">
        <v>0</v>
      </c>
      <c r="T298" s="119">
        <f>S298*H298</f>
        <v>0</v>
      </c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R298" s="120" t="s">
        <v>172</v>
      </c>
      <c r="AT298" s="120" t="s">
        <v>97</v>
      </c>
      <c r="AU298" s="120" t="s">
        <v>9</v>
      </c>
      <c r="AY298" s="19" t="s">
        <v>94</v>
      </c>
      <c r="BE298" s="121">
        <f>IF(N298="základní",J298,0)</f>
        <v>0</v>
      </c>
      <c r="BF298" s="121">
        <f>IF(N298="snížená",J298,0)</f>
        <v>0</v>
      </c>
      <c r="BG298" s="121">
        <f>IF(N298="zákl. přenesená",J298,0)</f>
        <v>0</v>
      </c>
      <c r="BH298" s="121">
        <f>IF(N298="sníž. přenesená",J298,0)</f>
        <v>0</v>
      </c>
      <c r="BI298" s="121">
        <f>IF(N298="nulová",J298,0)</f>
        <v>0</v>
      </c>
      <c r="BJ298" s="19" t="s">
        <v>92</v>
      </c>
      <c r="BK298" s="121">
        <f>ROUND(I298*H298,2)</f>
        <v>0</v>
      </c>
      <c r="BL298" s="19" t="s">
        <v>172</v>
      </c>
      <c r="BM298" s="120" t="s">
        <v>584</v>
      </c>
    </row>
    <row r="299" spans="1:65" s="29" customFormat="1" ht="24.2" customHeight="1">
      <c r="A299" s="25"/>
      <c r="B299" s="26"/>
      <c r="C299" s="107" t="s">
        <v>600</v>
      </c>
      <c r="D299" s="107" t="s">
        <v>97</v>
      </c>
      <c r="E299" s="108" t="s">
        <v>586</v>
      </c>
      <c r="F299" s="109" t="s">
        <v>587</v>
      </c>
      <c r="G299" s="110" t="s">
        <v>105</v>
      </c>
      <c r="H299" s="111">
        <v>9.5</v>
      </c>
      <c r="I299" s="112"/>
      <c r="J299" s="113">
        <f>ROUND(I299*H299,2)</f>
        <v>0</v>
      </c>
      <c r="K299" s="114"/>
      <c r="L299" s="26"/>
      <c r="M299" s="115" t="s">
        <v>16</v>
      </c>
      <c r="N299" s="116" t="s">
        <v>34</v>
      </c>
      <c r="O299" s="117"/>
      <c r="P299" s="118">
        <f>O299*H299</f>
        <v>0</v>
      </c>
      <c r="Q299" s="118">
        <v>0.00012</v>
      </c>
      <c r="R299" s="118">
        <f>Q299*H299</f>
        <v>0.00114</v>
      </c>
      <c r="S299" s="118">
        <v>0</v>
      </c>
      <c r="T299" s="119">
        <f>S299*H299</f>
        <v>0</v>
      </c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R299" s="120" t="s">
        <v>172</v>
      </c>
      <c r="AT299" s="120" t="s">
        <v>97</v>
      </c>
      <c r="AU299" s="120" t="s">
        <v>9</v>
      </c>
      <c r="AY299" s="19" t="s">
        <v>94</v>
      </c>
      <c r="BE299" s="121">
        <f>IF(N299="základní",J299,0)</f>
        <v>0</v>
      </c>
      <c r="BF299" s="121">
        <f>IF(N299="snížená",J299,0)</f>
        <v>0</v>
      </c>
      <c r="BG299" s="121">
        <f>IF(N299="zákl. přenesená",J299,0)</f>
        <v>0</v>
      </c>
      <c r="BH299" s="121">
        <f>IF(N299="sníž. přenesená",J299,0)</f>
        <v>0</v>
      </c>
      <c r="BI299" s="121">
        <f>IF(N299="nulová",J299,0)</f>
        <v>0</v>
      </c>
      <c r="BJ299" s="19" t="s">
        <v>92</v>
      </c>
      <c r="BK299" s="121">
        <f>ROUND(I299*H299,2)</f>
        <v>0</v>
      </c>
      <c r="BL299" s="19" t="s">
        <v>172</v>
      </c>
      <c r="BM299" s="120" t="s">
        <v>588</v>
      </c>
    </row>
    <row r="300" spans="2:63" s="94" customFormat="1" ht="22.9" customHeight="1">
      <c r="B300" s="95"/>
      <c r="D300" s="96" t="s">
        <v>89</v>
      </c>
      <c r="E300" s="105" t="s">
        <v>589</v>
      </c>
      <c r="F300" s="105" t="s">
        <v>590</v>
      </c>
      <c r="I300" s="132"/>
      <c r="J300" s="106">
        <f>BK300</f>
        <v>0</v>
      </c>
      <c r="L300" s="95"/>
      <c r="M300" s="99"/>
      <c r="N300" s="100"/>
      <c r="O300" s="100"/>
      <c r="P300" s="101">
        <f>SUM(P301:P310)</f>
        <v>0</v>
      </c>
      <c r="Q300" s="100"/>
      <c r="R300" s="101">
        <f>SUM(R301:R310)</f>
        <v>0.09956364000000001</v>
      </c>
      <c r="S300" s="100"/>
      <c r="T300" s="102">
        <f>SUM(T301:T310)</f>
        <v>0.0160642</v>
      </c>
      <c r="AR300" s="96" t="s">
        <v>9</v>
      </c>
      <c r="AT300" s="103" t="s">
        <v>89</v>
      </c>
      <c r="AU300" s="103" t="s">
        <v>92</v>
      </c>
      <c r="AY300" s="96" t="s">
        <v>94</v>
      </c>
      <c r="BK300" s="104">
        <f>SUM(BK301:BK310)</f>
        <v>0</v>
      </c>
    </row>
    <row r="301" spans="1:65" s="29" customFormat="1" ht="16.5" customHeight="1">
      <c r="A301" s="25"/>
      <c r="B301" s="26"/>
      <c r="C301" s="107" t="s">
        <v>675</v>
      </c>
      <c r="D301" s="107" t="s">
        <v>97</v>
      </c>
      <c r="E301" s="108" t="s">
        <v>592</v>
      </c>
      <c r="F301" s="109" t="s">
        <v>593</v>
      </c>
      <c r="G301" s="110" t="s">
        <v>105</v>
      </c>
      <c r="H301" s="111">
        <v>51.82</v>
      </c>
      <c r="I301" s="112"/>
      <c r="J301" s="113">
        <f>ROUND(I301*H301,2)</f>
        <v>0</v>
      </c>
      <c r="K301" s="114"/>
      <c r="L301" s="26"/>
      <c r="M301" s="115" t="s">
        <v>16</v>
      </c>
      <c r="N301" s="116" t="s">
        <v>34</v>
      </c>
      <c r="O301" s="117"/>
      <c r="P301" s="118">
        <f>O301*H301</f>
        <v>0</v>
      </c>
      <c r="Q301" s="118">
        <v>0.001</v>
      </c>
      <c r="R301" s="118">
        <f>Q301*H301</f>
        <v>0.05182</v>
      </c>
      <c r="S301" s="118">
        <v>0.00031</v>
      </c>
      <c r="T301" s="119">
        <f>S301*H301</f>
        <v>0.0160642</v>
      </c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R301" s="120" t="s">
        <v>172</v>
      </c>
      <c r="AT301" s="120" t="s">
        <v>97</v>
      </c>
      <c r="AU301" s="120" t="s">
        <v>9</v>
      </c>
      <c r="AY301" s="19" t="s">
        <v>94</v>
      </c>
      <c r="BE301" s="121">
        <f>IF(N301="základní",J301,0)</f>
        <v>0</v>
      </c>
      <c r="BF301" s="121">
        <f>IF(N301="snížená",J301,0)</f>
        <v>0</v>
      </c>
      <c r="BG301" s="121">
        <f>IF(N301="zákl. přenesená",J301,0)</f>
        <v>0</v>
      </c>
      <c r="BH301" s="121">
        <f>IF(N301="sníž. přenesená",J301,0)</f>
        <v>0</v>
      </c>
      <c r="BI301" s="121">
        <f>IF(N301="nulová",J301,0)</f>
        <v>0</v>
      </c>
      <c r="BJ301" s="19" t="s">
        <v>92</v>
      </c>
      <c r="BK301" s="121">
        <f>ROUND(I301*H301,2)</f>
        <v>0</v>
      </c>
      <c r="BL301" s="19" t="s">
        <v>172</v>
      </c>
      <c r="BM301" s="120" t="s">
        <v>594</v>
      </c>
    </row>
    <row r="302" spans="2:51" s="122" customFormat="1" ht="15">
      <c r="B302" s="123"/>
      <c r="D302" s="124" t="s">
        <v>107</v>
      </c>
      <c r="E302" s="125" t="s">
        <v>16</v>
      </c>
      <c r="F302" s="126" t="s">
        <v>676</v>
      </c>
      <c r="H302" s="127">
        <v>4.604</v>
      </c>
      <c r="I302" s="128"/>
      <c r="L302" s="123"/>
      <c r="M302" s="129"/>
      <c r="N302" s="130"/>
      <c r="O302" s="130"/>
      <c r="P302" s="130"/>
      <c r="Q302" s="130"/>
      <c r="R302" s="130"/>
      <c r="S302" s="130"/>
      <c r="T302" s="131"/>
      <c r="AT302" s="125" t="s">
        <v>107</v>
      </c>
      <c r="AU302" s="125" t="s">
        <v>9</v>
      </c>
      <c r="AV302" s="122" t="s">
        <v>9</v>
      </c>
      <c r="AW302" s="122" t="s">
        <v>109</v>
      </c>
      <c r="AX302" s="122" t="s">
        <v>93</v>
      </c>
      <c r="AY302" s="125" t="s">
        <v>94</v>
      </c>
    </row>
    <row r="303" spans="2:51" s="122" customFormat="1" ht="15">
      <c r="B303" s="123"/>
      <c r="D303" s="124" t="s">
        <v>107</v>
      </c>
      <c r="E303" s="125" t="s">
        <v>16</v>
      </c>
      <c r="F303" s="126" t="s">
        <v>621</v>
      </c>
      <c r="H303" s="127">
        <v>47.216</v>
      </c>
      <c r="I303" s="128"/>
      <c r="L303" s="123"/>
      <c r="M303" s="129"/>
      <c r="N303" s="130"/>
      <c r="O303" s="130"/>
      <c r="P303" s="130"/>
      <c r="Q303" s="130"/>
      <c r="R303" s="130"/>
      <c r="S303" s="130"/>
      <c r="T303" s="131"/>
      <c r="AT303" s="125" t="s">
        <v>107</v>
      </c>
      <c r="AU303" s="125" t="s">
        <v>9</v>
      </c>
      <c r="AV303" s="122" t="s">
        <v>9</v>
      </c>
      <c r="AW303" s="122" t="s">
        <v>109</v>
      </c>
      <c r="AX303" s="122" t="s">
        <v>93</v>
      </c>
      <c r="AY303" s="125" t="s">
        <v>94</v>
      </c>
    </row>
    <row r="304" spans="2:51" s="133" customFormat="1" ht="15">
      <c r="B304" s="134"/>
      <c r="D304" s="124" t="s">
        <v>107</v>
      </c>
      <c r="E304" s="135" t="s">
        <v>16</v>
      </c>
      <c r="F304" s="136" t="s">
        <v>145</v>
      </c>
      <c r="H304" s="137">
        <v>51.82</v>
      </c>
      <c r="I304" s="138"/>
      <c r="L304" s="134"/>
      <c r="M304" s="139"/>
      <c r="N304" s="140"/>
      <c r="O304" s="140"/>
      <c r="P304" s="140"/>
      <c r="Q304" s="140"/>
      <c r="R304" s="140"/>
      <c r="S304" s="140"/>
      <c r="T304" s="141"/>
      <c r="AT304" s="135" t="s">
        <v>107</v>
      </c>
      <c r="AU304" s="135" t="s">
        <v>9</v>
      </c>
      <c r="AV304" s="133" t="s">
        <v>101</v>
      </c>
      <c r="AW304" s="133" t="s">
        <v>109</v>
      </c>
      <c r="AX304" s="133" t="s">
        <v>92</v>
      </c>
      <c r="AY304" s="135" t="s">
        <v>94</v>
      </c>
    </row>
    <row r="305" spans="1:65" s="29" customFormat="1" ht="24.2" customHeight="1">
      <c r="A305" s="25"/>
      <c r="B305" s="26"/>
      <c r="C305" s="107" t="s">
        <v>677</v>
      </c>
      <c r="D305" s="107" t="s">
        <v>97</v>
      </c>
      <c r="E305" s="108" t="s">
        <v>597</v>
      </c>
      <c r="F305" s="109" t="s">
        <v>598</v>
      </c>
      <c r="G305" s="110" t="s">
        <v>105</v>
      </c>
      <c r="H305" s="111">
        <v>97.436</v>
      </c>
      <c r="I305" s="112"/>
      <c r="J305" s="113">
        <f>ROUND(I305*H305,2)</f>
        <v>0</v>
      </c>
      <c r="K305" s="114"/>
      <c r="L305" s="26"/>
      <c r="M305" s="115" t="s">
        <v>16</v>
      </c>
      <c r="N305" s="116" t="s">
        <v>34</v>
      </c>
      <c r="O305" s="117"/>
      <c r="P305" s="118">
        <f>O305*H305</f>
        <v>0</v>
      </c>
      <c r="Q305" s="118">
        <v>0.0002</v>
      </c>
      <c r="R305" s="118">
        <f>Q305*H305</f>
        <v>0.019487200000000003</v>
      </c>
      <c r="S305" s="118">
        <v>0</v>
      </c>
      <c r="T305" s="119">
        <f>S305*H305</f>
        <v>0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R305" s="120" t="s">
        <v>172</v>
      </c>
      <c r="AT305" s="120" t="s">
        <v>97</v>
      </c>
      <c r="AU305" s="120" t="s">
        <v>9</v>
      </c>
      <c r="AY305" s="19" t="s">
        <v>94</v>
      </c>
      <c r="BE305" s="121">
        <f>IF(N305="základní",J305,0)</f>
        <v>0</v>
      </c>
      <c r="BF305" s="121">
        <f>IF(N305="snížená",J305,0)</f>
        <v>0</v>
      </c>
      <c r="BG305" s="121">
        <f>IF(N305="zákl. přenesená",J305,0)</f>
        <v>0</v>
      </c>
      <c r="BH305" s="121">
        <f>IF(N305="sníž. přenesená",J305,0)</f>
        <v>0</v>
      </c>
      <c r="BI305" s="121">
        <f>IF(N305="nulová",J305,0)</f>
        <v>0</v>
      </c>
      <c r="BJ305" s="19" t="s">
        <v>92</v>
      </c>
      <c r="BK305" s="121">
        <f>ROUND(I305*H305,2)</f>
        <v>0</v>
      </c>
      <c r="BL305" s="19" t="s">
        <v>172</v>
      </c>
      <c r="BM305" s="120" t="s">
        <v>599</v>
      </c>
    </row>
    <row r="306" spans="2:51" s="122" customFormat="1" ht="15">
      <c r="B306" s="123"/>
      <c r="D306" s="124" t="s">
        <v>107</v>
      </c>
      <c r="E306" s="125" t="s">
        <v>16</v>
      </c>
      <c r="F306" s="126" t="s">
        <v>614</v>
      </c>
      <c r="H306" s="127">
        <v>23.02</v>
      </c>
      <c r="I306" s="128"/>
      <c r="L306" s="123"/>
      <c r="M306" s="129"/>
      <c r="N306" s="130"/>
      <c r="O306" s="130"/>
      <c r="P306" s="130"/>
      <c r="Q306" s="130"/>
      <c r="R306" s="130"/>
      <c r="S306" s="130"/>
      <c r="T306" s="131"/>
      <c r="AT306" s="125" t="s">
        <v>107</v>
      </c>
      <c r="AU306" s="125" t="s">
        <v>9</v>
      </c>
      <c r="AV306" s="122" t="s">
        <v>9</v>
      </c>
      <c r="AW306" s="122" t="s">
        <v>109</v>
      </c>
      <c r="AX306" s="122" t="s">
        <v>93</v>
      </c>
      <c r="AY306" s="125" t="s">
        <v>94</v>
      </c>
    </row>
    <row r="307" spans="2:51" s="122" customFormat="1" ht="15">
      <c r="B307" s="123"/>
      <c r="D307" s="124" t="s">
        <v>107</v>
      </c>
      <c r="E307" s="125" t="s">
        <v>16</v>
      </c>
      <c r="F307" s="126" t="s">
        <v>621</v>
      </c>
      <c r="H307" s="127">
        <v>47.216</v>
      </c>
      <c r="I307" s="128"/>
      <c r="L307" s="123"/>
      <c r="M307" s="129"/>
      <c r="N307" s="130"/>
      <c r="O307" s="130"/>
      <c r="P307" s="130"/>
      <c r="Q307" s="130"/>
      <c r="R307" s="130"/>
      <c r="S307" s="130"/>
      <c r="T307" s="131"/>
      <c r="AT307" s="125" t="s">
        <v>107</v>
      </c>
      <c r="AU307" s="125" t="s">
        <v>9</v>
      </c>
      <c r="AV307" s="122" t="s">
        <v>9</v>
      </c>
      <c r="AW307" s="122" t="s">
        <v>109</v>
      </c>
      <c r="AX307" s="122" t="s">
        <v>93</v>
      </c>
      <c r="AY307" s="125" t="s">
        <v>94</v>
      </c>
    </row>
    <row r="308" spans="2:51" s="122" customFormat="1" ht="15">
      <c r="B308" s="123"/>
      <c r="D308" s="124" t="s">
        <v>107</v>
      </c>
      <c r="E308" s="125" t="s">
        <v>16</v>
      </c>
      <c r="F308" s="126" t="s">
        <v>618</v>
      </c>
      <c r="H308" s="127">
        <v>27.2</v>
      </c>
      <c r="I308" s="128"/>
      <c r="L308" s="123"/>
      <c r="M308" s="129"/>
      <c r="N308" s="130"/>
      <c r="O308" s="130"/>
      <c r="P308" s="130"/>
      <c r="Q308" s="130"/>
      <c r="R308" s="130"/>
      <c r="S308" s="130"/>
      <c r="T308" s="131"/>
      <c r="AT308" s="125" t="s">
        <v>107</v>
      </c>
      <c r="AU308" s="125" t="s">
        <v>9</v>
      </c>
      <c r="AV308" s="122" t="s">
        <v>9</v>
      </c>
      <c r="AW308" s="122" t="s">
        <v>109</v>
      </c>
      <c r="AX308" s="122" t="s">
        <v>93</v>
      </c>
      <c r="AY308" s="125" t="s">
        <v>94</v>
      </c>
    </row>
    <row r="309" spans="2:51" s="133" customFormat="1" ht="15">
      <c r="B309" s="134"/>
      <c r="D309" s="124" t="s">
        <v>107</v>
      </c>
      <c r="E309" s="135" t="s">
        <v>16</v>
      </c>
      <c r="F309" s="136" t="s">
        <v>145</v>
      </c>
      <c r="H309" s="137">
        <v>97.436</v>
      </c>
      <c r="I309" s="138"/>
      <c r="L309" s="134"/>
      <c r="M309" s="139"/>
      <c r="N309" s="140"/>
      <c r="O309" s="140"/>
      <c r="P309" s="140"/>
      <c r="Q309" s="140"/>
      <c r="R309" s="140"/>
      <c r="S309" s="140"/>
      <c r="T309" s="141"/>
      <c r="AT309" s="135" t="s">
        <v>107</v>
      </c>
      <c r="AU309" s="135" t="s">
        <v>9</v>
      </c>
      <c r="AV309" s="133" t="s">
        <v>101</v>
      </c>
      <c r="AW309" s="133" t="s">
        <v>109</v>
      </c>
      <c r="AX309" s="133" t="s">
        <v>92</v>
      </c>
      <c r="AY309" s="135" t="s">
        <v>94</v>
      </c>
    </row>
    <row r="310" spans="1:65" s="29" customFormat="1" ht="24.2" customHeight="1">
      <c r="A310" s="25"/>
      <c r="B310" s="26"/>
      <c r="C310" s="107" t="s">
        <v>678</v>
      </c>
      <c r="D310" s="107" t="s">
        <v>97</v>
      </c>
      <c r="E310" s="108" t="s">
        <v>601</v>
      </c>
      <c r="F310" s="109" t="s">
        <v>602</v>
      </c>
      <c r="G310" s="110" t="s">
        <v>105</v>
      </c>
      <c r="H310" s="111">
        <v>97.436</v>
      </c>
      <c r="I310" s="112"/>
      <c r="J310" s="113">
        <f>ROUND(I310*H310,2)</f>
        <v>0</v>
      </c>
      <c r="K310" s="114"/>
      <c r="L310" s="26"/>
      <c r="M310" s="153" t="s">
        <v>16</v>
      </c>
      <c r="N310" s="154" t="s">
        <v>34</v>
      </c>
      <c r="O310" s="155"/>
      <c r="P310" s="156">
        <f>O310*H310</f>
        <v>0</v>
      </c>
      <c r="Q310" s="156">
        <v>0.00029</v>
      </c>
      <c r="R310" s="156">
        <f>Q310*H310</f>
        <v>0.02825644</v>
      </c>
      <c r="S310" s="156">
        <v>0</v>
      </c>
      <c r="T310" s="157">
        <f>S310*H310</f>
        <v>0</v>
      </c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R310" s="120" t="s">
        <v>172</v>
      </c>
      <c r="AT310" s="120" t="s">
        <v>97</v>
      </c>
      <c r="AU310" s="120" t="s">
        <v>9</v>
      </c>
      <c r="AY310" s="19" t="s">
        <v>94</v>
      </c>
      <c r="BE310" s="121">
        <f>IF(N310="základní",J310,0)</f>
        <v>0</v>
      </c>
      <c r="BF310" s="121">
        <f>IF(N310="snížená",J310,0)</f>
        <v>0</v>
      </c>
      <c r="BG310" s="121">
        <f>IF(N310="zákl. přenesená",J310,0)</f>
        <v>0</v>
      </c>
      <c r="BH310" s="121">
        <f>IF(N310="sníž. přenesená",J310,0)</f>
        <v>0</v>
      </c>
      <c r="BI310" s="121">
        <f>IF(N310="nulová",J310,0)</f>
        <v>0</v>
      </c>
      <c r="BJ310" s="19" t="s">
        <v>92</v>
      </c>
      <c r="BK310" s="121">
        <f>ROUND(I310*H310,2)</f>
        <v>0</v>
      </c>
      <c r="BL310" s="19" t="s">
        <v>172</v>
      </c>
      <c r="BM310" s="120" t="s">
        <v>603</v>
      </c>
    </row>
    <row r="311" spans="1:31" s="29" customFormat="1" ht="6.95" customHeight="1">
      <c r="A311" s="25"/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26"/>
      <c r="M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</row>
  </sheetData>
  <sheetProtection algorithmName="SHA-512" hashValue="U3+o+Nwai+OOnEicF9W2DQ7qDaJwLqGPZH3MxJyiY33tz4tx+9sIsAnrHG+DLJVgxqk4pAa48sn4EwbO6B1P0Q==" saltValue="Ez+k3MXDtibh4HrnXomiGw==" spinCount="100000" sheet="1" objects="1" scenarios="1" formatCells="0"/>
  <autoFilter ref="C131:K310"/>
  <mergeCells count="6">
    <mergeCell ref="E124:H12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Bošanská Bohuslava</dc:creator>
  <cp:keywords/>
  <dc:description/>
  <cp:lastModifiedBy>Bošanská Bohuslava</cp:lastModifiedBy>
  <cp:lastPrinted>2022-05-10T11:07:45Z</cp:lastPrinted>
  <dcterms:created xsi:type="dcterms:W3CDTF">2022-05-03T08:37:59Z</dcterms:created>
  <dcterms:modified xsi:type="dcterms:W3CDTF">2022-05-10T11:14:20Z</dcterms:modified>
  <cp:category/>
  <cp:version/>
  <cp:contentType/>
  <cp:contentStatus/>
</cp:coreProperties>
</file>