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000 - Ostatní a ved..." sheetId="2" r:id="rId2"/>
    <sheet name="SO 001.1 - SO 001.1 - Bou..." sheetId="3" r:id="rId3"/>
    <sheet name="SO 001.2 - SO 001.2 - Výk..." sheetId="4" r:id="rId4"/>
    <sheet name="SO 201.1 - SO 201.1 - Nov..." sheetId="5" r:id="rId5"/>
    <sheet name="SO 201.2 - SO 201.2 - Pro..." sheetId="6" r:id="rId6"/>
    <sheet name="SO 201.3 - SO 201.3 - Pro..." sheetId="7" r:id="rId7"/>
    <sheet name="SO 301 - SO 301 - Úprava ..." sheetId="8" r:id="rId8"/>
  </sheets>
  <definedNames>
    <definedName name="_xlnm.Print_Area" localSheetId="0">'Rekapitulace stavby'!$D$4:$AO$76,'Rekapitulace stavby'!$C$82:$AQ$104</definedName>
    <definedName name="_xlnm._FilterDatabase" localSheetId="1" hidden="1">'000 - 000 - Ostatní a ved...'!$C$121:$K$211</definedName>
    <definedName name="_xlnm.Print_Area" localSheetId="1">'000 - 000 - Ostatní a ved...'!$C$4:$J$76,'000 - 000 - Ostatní a ved...'!$C$109:$K$211</definedName>
    <definedName name="_xlnm._FilterDatabase" localSheetId="2" hidden="1">'SO 001.1 - SO 001.1 - Bou...'!$C$124:$K$228</definedName>
    <definedName name="_xlnm.Print_Area" localSheetId="2">'SO 001.1 - SO 001.1 - Bou...'!$C$4:$J$76,'SO 001.1 - SO 001.1 - Bou...'!$C$110:$K$228</definedName>
    <definedName name="_xlnm._FilterDatabase" localSheetId="3" hidden="1">'SO 001.2 - SO 001.2 - Výk...'!$C$123:$K$219</definedName>
    <definedName name="_xlnm.Print_Area" localSheetId="3">'SO 001.2 - SO 001.2 - Výk...'!$C$4:$J$76,'SO 001.2 - SO 001.2 - Výk...'!$C$109:$K$219</definedName>
    <definedName name="_xlnm._FilterDatabase" localSheetId="4" hidden="1">'SO 201.1 - SO 201.1 - Nov...'!$C$131:$K$537</definedName>
    <definedName name="_xlnm.Print_Area" localSheetId="4">'SO 201.1 - SO 201.1 - Nov...'!$C$4:$J$76,'SO 201.1 - SO 201.1 - Nov...'!$C$117:$K$537</definedName>
    <definedName name="_xlnm._FilterDatabase" localSheetId="5" hidden="1">'SO 201.2 - SO 201.2 - Pro...'!$C$126:$K$202</definedName>
    <definedName name="_xlnm.Print_Area" localSheetId="5">'SO 201.2 - SO 201.2 - Pro...'!$C$4:$J$76,'SO 201.2 - SO 201.2 - Pro...'!$C$112:$K$202</definedName>
    <definedName name="_xlnm._FilterDatabase" localSheetId="6" hidden="1">'SO 201.3 - SO 201.3 - Pro...'!$C$121:$K$171</definedName>
    <definedName name="_xlnm.Print_Area" localSheetId="6">'SO 201.3 - SO 201.3 - Pro...'!$C$4:$J$76,'SO 201.3 - SO 201.3 - Pro...'!$C$107:$K$171</definedName>
    <definedName name="_xlnm._FilterDatabase" localSheetId="7" hidden="1">'SO 301 - SO 301 - Úprava ...'!$C$120:$K$205</definedName>
    <definedName name="_xlnm.Print_Area" localSheetId="7">'SO 301 - SO 301 - Úprava ...'!$C$4:$J$76,'SO 301 - SO 301 - Úprava ...'!$C$108:$K$205</definedName>
    <definedName name="_xlnm.Print_Titles" localSheetId="0">'Rekapitulace stavby'!$92:$92</definedName>
    <definedName name="_xlnm.Print_Titles" localSheetId="1">'000 - 000 - Ostatní a ved...'!$121:$121</definedName>
    <definedName name="_xlnm.Print_Titles" localSheetId="2">'SO 001.1 - SO 001.1 - Bou...'!$124:$124</definedName>
    <definedName name="_xlnm.Print_Titles" localSheetId="3">'SO 001.2 - SO 001.2 - Výk...'!$123:$123</definedName>
    <definedName name="_xlnm.Print_Titles" localSheetId="4">'SO 201.1 - SO 201.1 - Nov...'!$131:$131</definedName>
    <definedName name="_xlnm.Print_Titles" localSheetId="5">'SO 201.2 - SO 201.2 - Pro...'!$126:$126</definedName>
    <definedName name="_xlnm.Print_Titles" localSheetId="6">'SO 201.3 - SO 201.3 - Pro...'!$121:$121</definedName>
    <definedName name="_xlnm.Print_Titles" localSheetId="7">'SO 301 - SO 301 - Úprava ...'!$120:$120</definedName>
  </definedNames>
  <calcPr fullCalcOnLoad="1"/>
</workbook>
</file>

<file path=xl/sharedStrings.xml><?xml version="1.0" encoding="utf-8"?>
<sst xmlns="http://schemas.openxmlformats.org/spreadsheetml/2006/main" count="9441" uniqueCount="1372">
  <si>
    <t>Export Komplet</t>
  </si>
  <si>
    <t/>
  </si>
  <si>
    <t>2.0</t>
  </si>
  <si>
    <t>ZAMOK</t>
  </si>
  <si>
    <t>False</t>
  </si>
  <si>
    <t>{63133178-ae7c-4fe6-96d7-1e3b135e7fa7}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</si>
  <si>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</si>
  <si>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</si>
  <si>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</si>
  <si>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</si>
  <si>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</si>
  <si>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</si>
  <si>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</si>
  <si>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</si>
  <si>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</si>
  <si>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</si>
  <si>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</si>
  <si>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a výstavba mostu M 59/9 přes Louckou Mlýnku u pily v Karviné - Loukách</t>
  </si>
  <si>
    <t>KSO:</t>
  </si>
  <si>
    <t>CC-CZ:</t>
  </si>
  <si>
    <t>Místo:</t>
  </si>
  <si>
    <t xml:space="preserve"> </t>
  </si>
  <si>
    <t>Datum:</t>
  </si>
  <si>
    <t>20. 5. 2021</t>
  </si>
  <si>
    <t>Zadavatel:</t>
  </si>
  <si>
    <t>IČ:</t>
  </si>
  <si>
    <t>00297534</t>
  </si>
  <si>
    <t>Statutární město Karviná</t>
  </si>
  <si>
    <t>DIČ:</t>
  </si>
  <si>
    <t>CZ00297534</t>
  </si>
  <si>
    <t>Uchazeč:</t>
  </si>
  <si>
    <t>Vyplň údaj</t>
  </si>
  <si>
    <t>Projektant:</t>
  </si>
  <si>
    <t>27764613</t>
  </si>
  <si>
    <t>Ing. Pavel Kurečka MOSTY s.r.o.</t>
  </si>
  <si>
    <t>CZ27764613</t>
  </si>
  <si>
    <t>True</t>
  </si>
  <si>
    <t>Zpracovatel:</t>
  </si>
  <si>
    <t>Kurečková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</si>
  <si>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</si>
  <si>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</si>
  <si>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</si>
  <si>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</si>
  <si>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</si>
  <si>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</si>
  <si>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</si>
  <si>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</si>
  <si>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</si>
  <si>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</si>
  <si>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</si>
  <si>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</si>
  <si>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</si>
  <si>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</si>
  <si>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</si>
  <si>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</si>
  <si>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</si>
  <si>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</si>
  <si>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</si>
  <si>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</si>
  <si>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</si>
  <si>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</si>
  <si>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</si>
  <si>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</si>
  <si>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</si>
  <si>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</si>
  <si>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</si>
  <si>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</si>
  <si>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</si>
  <si>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</si>
  <si>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</si>
  <si>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</si>
  <si>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</si>
  <si>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</si>
  <si>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</si>
  <si>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</si>
  <si>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</si>
  <si>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</si>
  <si>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</si>
  <si>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</si>
  <si>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</si>
  <si>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</si>
  <si>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</si>
  <si>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</si>
  <si>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</si>
  <si>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</si>
  <si>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</si>
  <si>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000 - Ostatní a vedlejší náklady</t>
  </si>
  <si>
    <t>VON</t>
  </si>
  <si>
    <t>1</t>
  </si>
  <si>
    <t>{f2288a8d-c580-431b-9cac-97f2c95649fd}</t>
  </si>
  <si>
    <t>2</t>
  </si>
  <si>
    <t>SO 001</t>
  </si>
  <si>
    <t>SO 001 - Demolice</t>
  </si>
  <si>
    <t>STA</t>
  </si>
  <si>
    <t>{5d7023d2-545c-43c9-a8b5-d0f732b7576d}</t>
  </si>
  <si>
    <t>SO 001.1</t>
  </si>
  <si>
    <t>SO 001.1 - Bourání mostu</t>
  </si>
  <si>
    <t>Soupis</t>
  </si>
  <si>
    <t>{e0a98df0-3037-49e4-8b20-5203c15e241d}</t>
  </si>
  <si>
    <t>SO 001.2</t>
  </si>
  <si>
    <t>SO 001.2 - Výkopy, zemní práce</t>
  </si>
  <si>
    <t>{6ec25c90-5225-4e85-ac3a-89af5166a19d}</t>
  </si>
  <si>
    <t>SO 201</t>
  </si>
  <si>
    <t>SO 201 - Most ev.č. M 59/9</t>
  </si>
  <si>
    <t>{7d164e6f-4f12-40d8-bf8f-30d93527a82e}</t>
  </si>
  <si>
    <t>SO 201.1</t>
  </si>
  <si>
    <t>SO 201.1 - Nový most</t>
  </si>
  <si>
    <t>{9003205a-9c43-4c5b-80e2-fbdb3a052cca}</t>
  </si>
  <si>
    <t>SO 201.2</t>
  </si>
  <si>
    <t>SO 201.2 - Provizorní chodník a lávka</t>
  </si>
  <si>
    <t>{1a024079-13a2-4895-b302-43982619d2ba}</t>
  </si>
  <si>
    <t>SO 201.3</t>
  </si>
  <si>
    <t>SO 201.3 - Provizorní dopravní značení</t>
  </si>
  <si>
    <t>{71a5cd29-dbb6-4652-b2d0-3d5231745f8e}</t>
  </si>
  <si>
    <t>SO 301</t>
  </si>
  <si>
    <t>SO 301 - Úprava koryta</t>
  </si>
  <si>
    <t>{87351908-fe51-46a4-b553-3b5636682b89}</t>
  </si>
  <si>
    <t>KRYCÍ LIST SOUPISU PRACÍ</t>
  </si>
  <si>
    <t>Objekt:</t>
  </si>
  <si>
    <t>000 - 000 -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</si>
  <si>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</si>
  <si>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</si>
  <si>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</si>
  <si>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</si>
  <si>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</si>
  <si>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</si>
  <si>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</si>
  <si>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</si>
  <si>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</si>
  <si>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</si>
  <si>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</si>
  <si>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</si>
  <si>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</si>
  <si>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</si>
  <si>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</si>
  <si>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</si>
  <si>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</si>
  <si>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</si>
  <si>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</si>
  <si>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</si>
  <si>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</si>
  <si>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</si>
  <si>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</si>
  <si>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</si>
  <si>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</si>
  <si>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</si>
  <si>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</si>
  <si>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</si>
  <si>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</si>
  <si>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</si>
  <si>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</si>
  <si>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</si>
  <si>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</si>
  <si>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Kč</t>
  </si>
  <si>
    <t>CS ÚRS 2021 01</t>
  </si>
  <si>
    <t>1024</t>
  </si>
  <si>
    <t>-607083399</t>
  </si>
  <si>
    <t>PP</t>
  </si>
  <si>
    <t>VV</t>
  </si>
  <si>
    <t>vytyčení a zaměření konstrukcí</t>
  </si>
  <si>
    <t>012303000</t>
  </si>
  <si>
    <t>Geodetické práce po výstavbě</t>
  </si>
  <si>
    <t>-1349185531</t>
  </si>
  <si>
    <t>Zaměření sklutečného provedení stavby</t>
  </si>
  <si>
    <t>Geometrický plán</t>
  </si>
  <si>
    <t>3</t>
  </si>
  <si>
    <t>013244000</t>
  </si>
  <si>
    <t>Dokumentace pro provádění stavby</t>
  </si>
  <si>
    <t>1224800385</t>
  </si>
  <si>
    <t>dílenská a prováděcí dokumentace</t>
  </si>
  <si>
    <t>4</t>
  </si>
  <si>
    <t>013254000</t>
  </si>
  <si>
    <t>Dokumentace skutečného provedení stavby</t>
  </si>
  <si>
    <t>1808809192</t>
  </si>
  <si>
    <t>tištěná a digitální</t>
  </si>
  <si>
    <t>VRN2</t>
  </si>
  <si>
    <t>Příprava staveniště</t>
  </si>
  <si>
    <t>022002000</t>
  </si>
  <si>
    <t>Přeložení konstrukcí</t>
  </si>
  <si>
    <t>m</t>
  </si>
  <si>
    <t>1263199946</t>
  </si>
  <si>
    <t>Oplocení pozemku p.č. 636 před mostem</t>
  </si>
  <si>
    <t>Demontáž stávajícího oplocení z vlnitých plechů, uskladnění</t>
  </si>
  <si>
    <t xml:space="preserve">Zhotovení oplocení ze stávajících plechů po skončení stavby </t>
  </si>
  <si>
    <t>Nové sloupky včetně základů</t>
  </si>
  <si>
    <t>Nové profily pro uchycení plechů plotu</t>
  </si>
  <si>
    <t>6,7</t>
  </si>
  <si>
    <t>6</t>
  </si>
  <si>
    <t>024002000</t>
  </si>
  <si>
    <t>Přestěhování lidí, zvířat</t>
  </si>
  <si>
    <t>1919495402</t>
  </si>
  <si>
    <t>Záchranný odlov a transfer ryb dle požadavku Českého rybářského svazu</t>
  </si>
  <si>
    <t>Případný záchyt a tranfer zvláště chráněných druhů živičichů</t>
  </si>
  <si>
    <t>VRN3</t>
  </si>
  <si>
    <t>Zařízení staveniště</t>
  </si>
  <si>
    <t>7</t>
  </si>
  <si>
    <t>030001000</t>
  </si>
  <si>
    <t>-792142299</t>
  </si>
  <si>
    <t xml:space="preserve">zřízení, provoz a odstranění zařízení staveniště včetně připojení na media   </t>
  </si>
  <si>
    <t>včetně zřízení oklepové plochy pro vozidla stavby</t>
  </si>
  <si>
    <t>8</t>
  </si>
  <si>
    <t>034103000</t>
  </si>
  <si>
    <t>Oplocení staveniště</t>
  </si>
  <si>
    <t>933817016</t>
  </si>
  <si>
    <t xml:space="preserve">Provizorní oplocení staveniště - zřízení, údržba, pronájem, odstranění </t>
  </si>
  <si>
    <t>50</t>
  </si>
  <si>
    <t>Provizorní oplocení pozemku p.č. 636 po dobu stavby</t>
  </si>
  <si>
    <t>Součet</t>
  </si>
  <si>
    <t>9</t>
  </si>
  <si>
    <t>034503000</t>
  </si>
  <si>
    <t>Informační tabule na staveništi</t>
  </si>
  <si>
    <t>kus</t>
  </si>
  <si>
    <t>901317461</t>
  </si>
  <si>
    <t xml:space="preserve">označení stavby cedulí (název stavby, délka realizace, jméno stavbyvedoucího, tel. kontakt)   </t>
  </si>
  <si>
    <t>VRN4</t>
  </si>
  <si>
    <t>Inženýrská činnost</t>
  </si>
  <si>
    <t>10</t>
  </si>
  <si>
    <t>04290304R</t>
  </si>
  <si>
    <t>Havarijní a povodňový plán</t>
  </si>
  <si>
    <t>ks</t>
  </si>
  <si>
    <t>vlastní</t>
  </si>
  <si>
    <t>-1951071873</t>
  </si>
  <si>
    <t>včetně projednání</t>
  </si>
  <si>
    <t>11</t>
  </si>
  <si>
    <t>0429031R</t>
  </si>
  <si>
    <t xml:space="preserve">Mostní list   </t>
  </si>
  <si>
    <t>967311396</t>
  </si>
  <si>
    <t>Zpracování mostního listu dle ČSN 73 6220</t>
  </si>
  <si>
    <t>12</t>
  </si>
  <si>
    <t>0429032R</t>
  </si>
  <si>
    <t>První hlavní prohlídka</t>
  </si>
  <si>
    <t>1094396495</t>
  </si>
  <si>
    <t>Provedení 1. hlavní mostní prohlídky za přítomnosti správce</t>
  </si>
  <si>
    <t>Zpracování protokolu</t>
  </si>
  <si>
    <t>13</t>
  </si>
  <si>
    <t>043103000</t>
  </si>
  <si>
    <t>Zkoušky bez rozlišení</t>
  </si>
  <si>
    <t>-1708371687</t>
  </si>
  <si>
    <t>zkoušky hutnění, betonu, izolace, nátěrů aj.</t>
  </si>
  <si>
    <t>14</t>
  </si>
  <si>
    <t>043203002</t>
  </si>
  <si>
    <t>Monitoring celkem</t>
  </si>
  <si>
    <t>1043473318</t>
  </si>
  <si>
    <t>Monitoring konstrukcí během bouracích a stavebních prací</t>
  </si>
  <si>
    <t>Budova vlevo před mostem na pozemku p.č. 636 – 5 m od mostu</t>
  </si>
  <si>
    <t>Betonový sloup NN vlevo před mostem – 2 m od mostu</t>
  </si>
  <si>
    <t>Ocelový sloup VO vpravo za mostem – 3 m od mostu</t>
  </si>
  <si>
    <t>049002000</t>
  </si>
  <si>
    <t>Ostatní inženýrská činnost</t>
  </si>
  <si>
    <t>-1124083983</t>
  </si>
  <si>
    <t>Projednání dopravních opatření:</t>
  </si>
  <si>
    <t>- aktualizace výkresů provizorního dopravního značení</t>
  </si>
  <si>
    <t>- projednání s Policií ČR</t>
  </si>
  <si>
    <t>- zajištění rozhodnutí o přechodníé úpravě DZ a o částečné uzavírce komunikace</t>
  </si>
  <si>
    <t>VRN7</t>
  </si>
  <si>
    <t>Provozní vlivy</t>
  </si>
  <si>
    <t>16</t>
  </si>
  <si>
    <t>075103000</t>
  </si>
  <si>
    <t>Ochranná pásma elektrického vedení</t>
  </si>
  <si>
    <t>-279956568</t>
  </si>
  <si>
    <t>Demontáž vedení VO nad mostem po dobu stavby v dl. 105 m</t>
  </si>
  <si>
    <t>Zpětná montáž po dokončení stavby</t>
  </si>
  <si>
    <t>Statické zajištění ocelového sloupu VO a betonového sloupu NN během stavby - 2x 3 táhla</t>
  </si>
  <si>
    <t>SO 001 - SO 001 - Demolice</t>
  </si>
  <si>
    <t>Soupis:</t>
  </si>
  <si>
    <t>SO 001.1 - SO 001.1 - Bourání mostu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</si>
  <si>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</si>
  <si>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</si>
  <si>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</si>
  <si>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</si>
  <si>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</si>
  <si>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</si>
  <si>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</si>
  <si>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</si>
  <si>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111212213</t>
  </si>
  <si>
    <t>Odstranění nevhodných dřevin do 100 m2 výšky do 1 m s odstraněním pařezů ve svahu do 1:1</t>
  </si>
  <si>
    <t>m2</t>
  </si>
  <si>
    <t>-724790874</t>
  </si>
  <si>
    <t>Odstranění nevhodných dřevin průměru kmene do 100 mm výšky do 1 m s odstraněním pařezu do 100 m2 na svahu přes 1:2 do 1:1</t>
  </si>
  <si>
    <t>vše na pozemcích firmy AGROS p.č. 2198/3, 2204/5, 2707/1</t>
  </si>
  <si>
    <t>12+25+5</t>
  </si>
  <si>
    <t>112155115</t>
  </si>
  <si>
    <t>Štěpkování stromků a větví v zapojeném porostu průměru kmene do 300 mm s naložením</t>
  </si>
  <si>
    <t>-328693931</t>
  </si>
  <si>
    <t>Štěpkování s naložením na dopravní prostředek a odvozem do 20 km stromků a větví v zapojeném porostu, průměru kmene do 300 mm</t>
  </si>
  <si>
    <t>113107313</t>
  </si>
  <si>
    <t>Odstranění podkladu z kameniva těženého tl 300 mm strojně pl do 50 m2</t>
  </si>
  <si>
    <t>463554139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</si>
  <si>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</si>
  <si>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 xml:space="preserve">Odstranění podkladních vrstev vozovky v dosahu výkopů </t>
  </si>
  <si>
    <t>Mimo most po odfrézování krytu - vrstvy z kameniva tl. cca 250 mm</t>
  </si>
  <si>
    <t xml:space="preserve">2,9*4,0 + 5,5*3,8 </t>
  </si>
  <si>
    <t>113107341</t>
  </si>
  <si>
    <t>Odstranění podkladu živičného tl 50 mm strojně pl do 50 m2</t>
  </si>
  <si>
    <t>759988398</t>
  </si>
  <si>
    <t>Odstranění podkladů nebo krytů strojně plochy jednotlivě do 50 m2 s přemístěním hmot na skládku na vzdálenost do 3 m nebo s naložením na dopravní prostředek živičných, o tl. vrstvy do 50 mm</t>
  </si>
  <si>
    <t>Mimo most po odfrézování krytu - živice tl. cca 50 mm</t>
  </si>
  <si>
    <t>113107342</t>
  </si>
  <si>
    <t>Odstranění podkladu živičného tl 100 mm strojně pl do 50 m2</t>
  </si>
  <si>
    <t>414256686</t>
  </si>
  <si>
    <t>Odstranění podkladů nebo krytů strojně plochy jednotlivě do 50 m2 s přemístěním hmot na skládku na vzdálenost do 3 m nebo s naložením na dopravní prostředek živičných, o tl. vrstvy přes 50 do 100 mm</t>
  </si>
  <si>
    <t>Odstranění zbytku konstrukce vozovky na nosné konstrukci mostu</t>
  </si>
  <si>
    <t>prům. tl. cca 80 mm</t>
  </si>
  <si>
    <t xml:space="preserve">6,7*3,8 </t>
  </si>
  <si>
    <t>113154122</t>
  </si>
  <si>
    <t>Frézování živičného krytu tl 40 mm pruh š 1 m pl do 500 m2 bez překážek v trase</t>
  </si>
  <si>
    <t>-429533324</t>
  </si>
  <si>
    <t>Frézování živičného podkladu nebo krytu  s naložením na dopravní prostředek plochy do 500 m2 bez překážek v trase pruhu šířky přes 0,5 m do 1 m, tloušťky vrstvy 40 mm</t>
  </si>
  <si>
    <t>Frézování vozovky v tl. 40 mm – mimo dosah výkopů</t>
  </si>
  <si>
    <t xml:space="preserve">14,5*4,3 + 4,3*3,7 </t>
  </si>
  <si>
    <t>Frézování vozovky v tl. 40 mm – cca. 6,5 m před dosah výkopů u OP1 pro úpravu nivelety</t>
  </si>
  <si>
    <t xml:space="preserve">6,5*4,3 </t>
  </si>
  <si>
    <t>113154124</t>
  </si>
  <si>
    <t>Frézování živičného krytu tl 100 mm pruh š 1 m pl do 500 m2 bez překážek v trase</t>
  </si>
  <si>
    <t>1974583086</t>
  </si>
  <si>
    <t>Frézování živičného podkladu nebo krytu  s naložením na dopravní prostředek plochy do 500 m2 bez překážek v trase pruhu šířky přes 0,5 m do 1 m, tloušťky vrstvy 100 mm</t>
  </si>
  <si>
    <t>Frézování krytu vozovky v tl. 100 mm – v dosahu výkopů</t>
  </si>
  <si>
    <t xml:space="preserve">15,0*3,8 </t>
  </si>
  <si>
    <t>114203104</t>
  </si>
  <si>
    <t>Rozebrání záhozů a rovnanin na sucho</t>
  </si>
  <si>
    <t>m3</t>
  </si>
  <si>
    <t>-1267479530</t>
  </si>
  <si>
    <t>Rozebrání dlažeb nebo záhozů s naložením na dopravní prostředek záhozů, rovnanin a soustřeďovacích staveb provedených na sucho</t>
  </si>
  <si>
    <t>Odstranění betonové rovnaniny opevnění pravého břehu koryta na vtoku, odhad</t>
  </si>
  <si>
    <t>6,5*2,5 *0,1</t>
  </si>
  <si>
    <t>Ostatní konstrukce a práce, bourání</t>
  </si>
  <si>
    <t>919735111</t>
  </si>
  <si>
    <t>Řezání stávajícího živičného krytu hl do 50 mm</t>
  </si>
  <si>
    <t>-1129756784</t>
  </si>
  <si>
    <t>Řezání stávajícího živičného krytu nebo podkladu  hloubky do 50 mm</t>
  </si>
  <si>
    <t>Řezání krytu vozovky do hl. 40mm - na rozhraní frézování</t>
  </si>
  <si>
    <t>4,49 + 3,76</t>
  </si>
  <si>
    <t>962041211</t>
  </si>
  <si>
    <t>Bourání mostních zdí a pilířů z betonu prostého</t>
  </si>
  <si>
    <t>-2033531070</t>
  </si>
  <si>
    <t>Bourání mostních konstrukcí zdiva a pilířů z prostého betonu</t>
  </si>
  <si>
    <t>Vybourání betonových opěr, křídel a zídek v korytě – odhad, neznámé založení a tloušťky konstrukcí</t>
  </si>
  <si>
    <t>4,5*(6,77 + 8,27) + (1,5 + 1,0 + 1,2 + 1,3)*0,7*2,5 + (3,0 + 1,9)*0,7*2,0</t>
  </si>
  <si>
    <t>rezerva 10%</t>
  </si>
  <si>
    <t>83,29*0,10</t>
  </si>
  <si>
    <t>963051111</t>
  </si>
  <si>
    <t>Bourání mostní nosné konstrukce z ŽB</t>
  </si>
  <si>
    <t>-907914122</t>
  </si>
  <si>
    <t>Bourání mostních konstrukcí nosných konstrukcí ze železového betonu</t>
  </si>
  <si>
    <t>Demolice ŽB nosné konstrukce mostu (1/3 se zabetonovanými ocelovými nosníky)- odhad</t>
  </si>
  <si>
    <t xml:space="preserve">7,5*6,0*0,70 </t>
  </si>
  <si>
    <t>966075141</t>
  </si>
  <si>
    <t>Odstranění kovového zábradlí vcelku</t>
  </si>
  <si>
    <t>642166572</t>
  </si>
  <si>
    <t>Odstranění různých konstrukcí na mostech kovového zábradlí vcelku</t>
  </si>
  <si>
    <t xml:space="preserve">Odstranění stávajícího ocelového mostního zábradlí </t>
  </si>
  <si>
    <t xml:space="preserve">2*6,0  </t>
  </si>
  <si>
    <t>997</t>
  </si>
  <si>
    <t>Přesun sutě</t>
  </si>
  <si>
    <t>997013501</t>
  </si>
  <si>
    <t>Odvoz suti a vybouraných hmot na skládku nebo meziskládku do 1 km se složením</t>
  </si>
  <si>
    <t>t</t>
  </si>
  <si>
    <t>-1628834781</t>
  </si>
  <si>
    <t>Odvoz suti a vybouraných hmot na skládku nebo meziskládku  se složením, na vzdálenost do 1 km</t>
  </si>
  <si>
    <t>Odvoz vybouraných hmot na skládku</t>
  </si>
  <si>
    <t xml:space="preserve">zfrézované živičné vrstvy vozovky: </t>
  </si>
  <si>
    <t>bude zfrézováno 57*0,1+106,21*0,04 = 9,95 m3*2,35 = 23,38 t. Z toho do krajnic 7,23 t</t>
  </si>
  <si>
    <t>na skládku:</t>
  </si>
  <si>
    <t>23,38-7,23</t>
  </si>
  <si>
    <t>odstraněné živičné vrstvy vozovky</t>
  </si>
  <si>
    <t>32,5*0,05*2,35</t>
  </si>
  <si>
    <t>odstraněné živičné vrstvy vozovky na nosné konstrukci</t>
  </si>
  <si>
    <t>25,46*0,08*2,35</t>
  </si>
  <si>
    <t xml:space="preserve">vrstvy vozovky z kameniva: </t>
  </si>
  <si>
    <t>32,5*0,25*2,2</t>
  </si>
  <si>
    <t>prostý beton</t>
  </si>
  <si>
    <t>(91,62+1,63)*2,3</t>
  </si>
  <si>
    <t>železový beton</t>
  </si>
  <si>
    <t>31,5*2,5</t>
  </si>
  <si>
    <t>ocel - zábradlí a nosníky z nosné konstrukce - bez poplatku za skládku, odvoz do šrotu</t>
  </si>
  <si>
    <t>0,6 + 1,46</t>
  </si>
  <si>
    <t>997013509</t>
  </si>
  <si>
    <t>Příplatek k odvozu suti a vybouraných hmot na skládku ZKD 1 km přes 1 km</t>
  </si>
  <si>
    <t>-1512167044</t>
  </si>
  <si>
    <t>Odvoz suti a vybouraných hmot na skládku nebo meziskládku  se složením, na vzdálenost Příplatek k ceně za každý další i započatý 1 km přes 1 km</t>
  </si>
  <si>
    <t>337,915*9 'Přepočtené koeficientem množství</t>
  </si>
  <si>
    <t>997221861</t>
  </si>
  <si>
    <t>Poplatek za uložení stavebního odpadu na recyklační skládce (skládkovné) z prostého betonu pod kódem 17 01 01</t>
  </si>
  <si>
    <t>-1155541804</t>
  </si>
  <si>
    <t>Poplatek za uložení stavebního odpadu na recyklační skládce (skládkovné) z prostého betonu zatříděného do Katalogu odpadů pod kódem 17 01 01</t>
  </si>
  <si>
    <t>214,475</t>
  </si>
  <si>
    <t>997221862</t>
  </si>
  <si>
    <t>Poplatek za uložení stavebního odpadu na recyklační skládce (skládkovné) z armovaného betonu pod kódem 17 01 01</t>
  </si>
  <si>
    <t>-1433731109</t>
  </si>
  <si>
    <t>Poplatek za uložení stavebního odpadu na recyklační skládce (skládkovné) z armovaného betonu zatříděného do Katalogu odpadů pod kódem 17 01 01</t>
  </si>
  <si>
    <t>78,75</t>
  </si>
  <si>
    <t>17</t>
  </si>
  <si>
    <t>997221873</t>
  </si>
  <si>
    <t>Poplatek za uložení stavebního odpadu na recyklační skládce (skládkovné) zeminy a kamení zatříděného do Katalogu odpadů pod kódem 17 05 04</t>
  </si>
  <si>
    <t>-623501529</t>
  </si>
  <si>
    <t>17,875</t>
  </si>
  <si>
    <t>18</t>
  </si>
  <si>
    <t>997221875</t>
  </si>
  <si>
    <t>Poplatek za uložení stavebního odpadu na recyklační skládce (skládkovné) asfaltového bez obsahu dehtu zatříděného do Katalogu odpadů pod kódem 17 03 02</t>
  </si>
  <si>
    <t>-765693954</t>
  </si>
  <si>
    <t>přebytek živice po frézování (co se nepoužije na posyp krajnic)</t>
  </si>
  <si>
    <t xml:space="preserve">živičné vrstvy vozovky (po zfrézování): </t>
  </si>
  <si>
    <t>3,819+4,786</t>
  </si>
  <si>
    <t>998</t>
  </si>
  <si>
    <t>Přesun hmot</t>
  </si>
  <si>
    <t>19</t>
  </si>
  <si>
    <t>998001123</t>
  </si>
  <si>
    <t>Přesun hmot pro demolice objektů v do 21 m</t>
  </si>
  <si>
    <t>924833005</t>
  </si>
  <si>
    <t>Přesun hmot pro demolice objektů  výšky do 21 m</t>
  </si>
  <si>
    <t>SO 001.2 - SO 001.2 - Výkopy, zemní práce</t>
  </si>
  <si>
    <t xml:space="preserve">    2 - Zakládání</t>
  </si>
  <si>
    <t>122252203</t>
  </si>
  <si>
    <t>Odkopávky a prokopávky nezapažené pro silnice a dálnice v hornině třídy těžitelnosti I objem do 100 m3 strojně</t>
  </si>
  <si>
    <t>-1198467763</t>
  </si>
  <si>
    <t>Odkopávky a prokopávky nezapažené pro silnice a dálnice strojně v hornině třídy těžitelnosti I do 100 m3</t>
  </si>
  <si>
    <t>Odstranění zemních krajnic na mostě</t>
  </si>
  <si>
    <t xml:space="preserve">1,0*6,6*0,15 + 2,0*6,6*0,25 </t>
  </si>
  <si>
    <t>131251103</t>
  </si>
  <si>
    <t>Hloubení jam nezapažených v hornině třídy těžitelnosti I, skupiny 3 objem do 100 m3 strojně</t>
  </si>
  <si>
    <t>1744778037</t>
  </si>
  <si>
    <t>Hloubení nezapažených jam a zářezů strojně s urovnáním dna do předepsaného profilu a spádu v hornině třídy těžitelnosti I skupiny 3 přes 50 do 100 m3</t>
  </si>
  <si>
    <t>výkopy před lícem opěr v korytě</t>
  </si>
  <si>
    <t xml:space="preserve">8,3*4,3*1,9 + 1,5*1,5*0,5*5,0 + 1,8*1,8*0,5*3,3 </t>
  </si>
  <si>
    <t>131251204</t>
  </si>
  <si>
    <t>Hloubení jam zapažených v hornině třídy těžitelnosti I, skupiny 3 objem do 500 m3 strojně</t>
  </si>
  <si>
    <t>-877145810</t>
  </si>
  <si>
    <t>Hloubení zapažených jam a zářezů strojně s urovnáním dna do předepsaného profilu a spádu v hornině třídy těžitelnosti I skupiny 3 přes 100 do 500 m3</t>
  </si>
  <si>
    <t xml:space="preserve">3,2*8,0*3,8 + 8,5*1,4*2,6 + 3,5*2,0*2,4 + 1,0*7,7*3,6 + 1,8*1,1*2,7 + 2,0*0,8*2,8 + 3,2*3,7 </t>
  </si>
  <si>
    <t>151711111</t>
  </si>
  <si>
    <t>Osazení zápor ocelových dl do 8 m</t>
  </si>
  <si>
    <t>1325368295</t>
  </si>
  <si>
    <t>Osazení ocelových zápor pro pažení hloubených vykopávek  do předem provedených vrtů se zabetonováním spodního konce, s příp. nutným obsypem zápory pískem délky od 0 do 8 m</t>
  </si>
  <si>
    <t xml:space="preserve">16*7,0 + 5*5,5 + 5*4,5 </t>
  </si>
  <si>
    <t>M</t>
  </si>
  <si>
    <t>13010974</t>
  </si>
  <si>
    <t>ocel profilová HE-B 140 jakost 11 375 - pronájem</t>
  </si>
  <si>
    <t>-1315107787</t>
  </si>
  <si>
    <t>ocel profilová HE-B 140 jakost 11 375</t>
  </si>
  <si>
    <t>162*34,5/1000</t>
  </si>
  <si>
    <t>151711131</t>
  </si>
  <si>
    <t>Vytažení zápor ocelových dl do 8 m</t>
  </si>
  <si>
    <t>-938360175</t>
  </si>
  <si>
    <t>Vytažení ocelových zápor pro pažení délky od 0 do 8 m</t>
  </si>
  <si>
    <t>15171211R</t>
  </si>
  <si>
    <t>Převázka ocelová zdvojená pro kotvení záporového pažení - pronájem</t>
  </si>
  <si>
    <t>-2073486670</t>
  </si>
  <si>
    <t>Převázka ocelová pro ukotvení záporového pažení  pro jakoukoliv délku převázky zdvojená</t>
  </si>
  <si>
    <t>Pronájem po dobu stavby</t>
  </si>
  <si>
    <t xml:space="preserve">Převázka pažení (2xU180): </t>
  </si>
  <si>
    <t>2*36,0*22,5/1000</t>
  </si>
  <si>
    <t>Zámečnické výrobky – podložky pod kotvy, spojovací plechy převázek - odhad</t>
  </si>
  <si>
    <t>konzoly pro uložení obtokového potrubí - odhad</t>
  </si>
  <si>
    <t>0,75+0,85</t>
  </si>
  <si>
    <t>151721111</t>
  </si>
  <si>
    <t>Zřízení pažení do ocelových zápor hl výkopu do 4 m s jeho následným odstraněním</t>
  </si>
  <si>
    <t>892645834</t>
  </si>
  <si>
    <t>Pažení do ocelových zápor  bez ohledu na druh pažin, s odstraněním pažení, hloubky výkopu do 4 m</t>
  </si>
  <si>
    <t>Výdřeva záporového pažení - zřízení, materiál, odstranění</t>
  </si>
  <si>
    <t>Pažiny – dřevěné hranoly 80x80</t>
  </si>
  <si>
    <t>(3,0 + 7,1 + 2,8 + 3,2 + 8,0 + 4,5)*4,6 + (5,5 + 2,0)*3,1</t>
  </si>
  <si>
    <t>162706111</t>
  </si>
  <si>
    <t>Vodorovné přemístění do 6000 m bez naložení výkopku ze zemin schopných zúrodnění</t>
  </si>
  <si>
    <t>476268089</t>
  </si>
  <si>
    <t>Vodorovné přemístění výkopku bez naložení, avšak se složením  zemin schopných zúrodnění, na vzdálenost přes 5000 do 6000 m</t>
  </si>
  <si>
    <t>odvoz zeminy z výkopů na skládku</t>
  </si>
  <si>
    <t>1,0*6,6*0,15 + 2,0*6,6*0,25</t>
  </si>
  <si>
    <t>zemina z  vrtů pro zápory</t>
  </si>
  <si>
    <t xml:space="preserve">136*3,14*0,3*0,3/4 </t>
  </si>
  <si>
    <t>zemina z výkopů</t>
  </si>
  <si>
    <t>78,782+194,406</t>
  </si>
  <si>
    <t>zemní hrázky</t>
  </si>
  <si>
    <t>45,75</t>
  </si>
  <si>
    <t>162706119</t>
  </si>
  <si>
    <t>Příplatek pro vodorovné přemístění bez naložení výkopku ze zemin schopných zúrodnění ZKD 1000 m</t>
  </si>
  <si>
    <t>1566451100</t>
  </si>
  <si>
    <t>Vodorovné přemístění výkopku bez naložení, avšak se složením  zemin schopných zúrodnění, na vzdálenost Příplatek k ceně za každých dalších i započatých 1000 m</t>
  </si>
  <si>
    <t>332,836*4 'Přepočtené koeficientem množství</t>
  </si>
  <si>
    <t>17115310R</t>
  </si>
  <si>
    <t xml:space="preserve">Zemní hrázky </t>
  </si>
  <si>
    <t>1189444711</t>
  </si>
  <si>
    <t>Zemní hrázky pro svedení vody do obtokového potrubí</t>
  </si>
  <si>
    <t xml:space="preserve">Zřízení, dodávka zeminy, odstranění </t>
  </si>
  <si>
    <t>7,2*2,5*1,5 + 5,0*2,5*1,5</t>
  </si>
  <si>
    <t>171201221</t>
  </si>
  <si>
    <t>Poplatek za uložení na skládce (skládkovné) zeminy a kamení kód odpadu 17 05 04</t>
  </si>
  <si>
    <t>-1786365674</t>
  </si>
  <si>
    <t>Poplatek za uložení stavebního odpadu na skládce (skládkovné) zeminy a kamení zatříděného do Katalogu odpadů pod kódem 17 05 04</t>
  </si>
  <si>
    <t>332,836*2,0</t>
  </si>
  <si>
    <t>Zakládání</t>
  </si>
  <si>
    <t>226111111</t>
  </si>
  <si>
    <t>Vrty velkoprofilové svislé nezapažené D do 450 mm hl do 5 m hor. I</t>
  </si>
  <si>
    <t>-1619333292</t>
  </si>
  <si>
    <t>Velkoprofilové vrty náběrovým vrtáním svislé nezapažené  průměru přes 400 do 450 mm, v hl od 0 do 5 m v hornině tř. I</t>
  </si>
  <si>
    <t>Vrty D=300 mm pro zápory</t>
  </si>
  <si>
    <t>5*4,5+5*3,5</t>
  </si>
  <si>
    <t>226111211</t>
  </si>
  <si>
    <t>Vrty velkoprofilové svislé nezapažené D do 450 mm hl přes 5 m hor. I</t>
  </si>
  <si>
    <t>458704780</t>
  </si>
  <si>
    <t>Velkoprofilové vrty náběrovým vrtáním svislé nezapažené  průměru přes 400 do 450 mm, v hl přes 5 m v hornině tř. I</t>
  </si>
  <si>
    <t>16*6,0</t>
  </si>
  <si>
    <t>286634R</t>
  </si>
  <si>
    <t xml:space="preserve">Kotvy zemní mechanické, délka do 8 m, únosnost do 200 kN   </t>
  </si>
  <si>
    <t>389135756</t>
  </si>
  <si>
    <t>Kotvení záporového pažení - zemní kotvy</t>
  </si>
  <si>
    <t>dodávka, montáž, vrt, injektáž, veškerý pomocný materiál</t>
  </si>
  <si>
    <t>kotvy celk. délky 7,5 m, z toho délka injekt. kořene 3,0 m</t>
  </si>
  <si>
    <t>286635R</t>
  </si>
  <si>
    <t xml:space="preserve">Kotvy zemní mechanické, délka do 9 m, únosnost do 200 kN   </t>
  </si>
  <si>
    <t>-1926356909</t>
  </si>
  <si>
    <t>kotvy celk. délky 9 m, z toho délka injekt. kořene 5,0 m</t>
  </si>
  <si>
    <t>919551114</t>
  </si>
  <si>
    <t>Zřízení propustku z trub plastových PE rýhovaných se spojkami nebo s hrdlem DN 600 mm</t>
  </si>
  <si>
    <t>-498748295</t>
  </si>
  <si>
    <t>Zřízení propustku z trub plastových polyetylenových rýhovaných se spojkami nebo s hrdlem DN 600 mm</t>
  </si>
  <si>
    <t>Provizorní zatrubnění potoku Loučák– HDPE trouba DN600</t>
  </si>
  <si>
    <t>Zřízení včetně napojení na zatrubnění toku, odstranění</t>
  </si>
  <si>
    <t xml:space="preserve">5,0 </t>
  </si>
  <si>
    <t>56241113R</t>
  </si>
  <si>
    <t>trouba HDPE flexibilní D 600mm - pronájem</t>
  </si>
  <si>
    <t>868212084</t>
  </si>
  <si>
    <t>trouba HDPE flexibilní D 600mm</t>
  </si>
  <si>
    <t>5*1,015 'Přepočtené koeficientem množství</t>
  </si>
  <si>
    <t>919551121</t>
  </si>
  <si>
    <t>Zřízení propustku z trub plastových PE rýhovaných se spojkami nebo s hrdlem DN 1200 mm</t>
  </si>
  <si>
    <t>-1970437863</t>
  </si>
  <si>
    <t>Zřízení propustku z trub plastových polyetylenových rýhovaných se spojkami nebo s hrdlem DN 1 200 mm</t>
  </si>
  <si>
    <t>Provizorní zatrubnění toku Loucká Mlýnka – HDPE trouba DN1200</t>
  </si>
  <si>
    <t>Zřízení, odstranění</t>
  </si>
  <si>
    <t xml:space="preserve">25,0 </t>
  </si>
  <si>
    <t>20</t>
  </si>
  <si>
    <t>56241117R</t>
  </si>
  <si>
    <t>trouba HDPE flexibilní D 1200mm - pronájem</t>
  </si>
  <si>
    <t>-1952585946</t>
  </si>
  <si>
    <t>trouba HDPE flexibilní D 1200mm</t>
  </si>
  <si>
    <t>25*1,015 'Přepočtené koeficientem množství</t>
  </si>
  <si>
    <t>SO 201 - SO 201 - Most ev.č. M 59/9</t>
  </si>
  <si>
    <t>SO 201.1 - SO 201.1 - Nový most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</si>
  <si>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</si>
  <si>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</si>
  <si>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</si>
  <si>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</si>
  <si>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</si>
  <si>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</si>
  <si>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</si>
  <si>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>115101202</t>
  </si>
  <si>
    <t>Čerpání vody na dopravní výšku do 10 m průměrný přítok do 1000 l/min</t>
  </si>
  <si>
    <t>hod</t>
  </si>
  <si>
    <t>-1346155037</t>
  </si>
  <si>
    <t>Čerpání vody na dopravní výšku do 10 m s uvažovaným průměrným přítokem přes 500 do 1 000 l/min</t>
  </si>
  <si>
    <t>Čerpání vody ze stavební jámy během zakládání - 21 dnů</t>
  </si>
  <si>
    <t>21*24</t>
  </si>
  <si>
    <t>174101101</t>
  </si>
  <si>
    <t>Zásyp jam, šachet rýh nebo kolem objektů sypaninou se zhutněním</t>
  </si>
  <si>
    <t>460360226</t>
  </si>
  <si>
    <t>Zásyp sypaninou z jakékoliv horniny strojně s uložením výkopku ve vrstvách se zhutněním jam, šachet, rýh nebo kolem objektů v těchto vykopávkách</t>
  </si>
  <si>
    <t>Zásyp vhodnou zeminou – na rubu opěr a kolem křídel</t>
  </si>
  <si>
    <t xml:space="preserve">1,6*3,25*5,8 + 2,5*3,5*(4,7 + 3,5) + 1,6*2,0*6,3 + 2,7*(3,1*1,8 + 2,5*2,0) </t>
  </si>
  <si>
    <t>R584</t>
  </si>
  <si>
    <t>zemina vhodná do násypu a zásypu včetně dovozu</t>
  </si>
  <si>
    <t>-687461303</t>
  </si>
  <si>
    <t>181111133</t>
  </si>
  <si>
    <t>Plošná úprava terénu do 500 m2 zemina skupiny 1 až 4 nerovnosti do 200 mm ve svahu do 1:1</t>
  </si>
  <si>
    <t>110970579</t>
  </si>
  <si>
    <t>Plošná úprava terénu v zemině skupiny 1 až 4 s urovnáním povrchu bez doplnění ornice souvislé plochy do 500 m2 při nerovnostech terénu přes 150 do 200 mm na svahu přes 1:2 do 1:1</t>
  </si>
  <si>
    <t>Srovnání dotčených ploch</t>
  </si>
  <si>
    <t>350</t>
  </si>
  <si>
    <t>181411133</t>
  </si>
  <si>
    <t>Založení parkového trávníku výsevem plochy do 1000 m2 ve svahu do 1:1</t>
  </si>
  <si>
    <t>-1259201336</t>
  </si>
  <si>
    <t>Založení trávníku na půdě předem připravené plochy do 1000 m2 výsevem včetně utažení parkového na svahu přes 1:2 do 1:1</t>
  </si>
  <si>
    <t>50 + 35 + 25 + 30 + 10</t>
  </si>
  <si>
    <t>00572474</t>
  </si>
  <si>
    <t>osivo směs travní krajinná-svahová</t>
  </si>
  <si>
    <t>kg</t>
  </si>
  <si>
    <t>120417875</t>
  </si>
  <si>
    <t>150*0,02 'Přepočtené koeficientem množství</t>
  </si>
  <si>
    <t>182351123</t>
  </si>
  <si>
    <t>Rozprostření ornice pl do 500 m2 ve svahu přes 1:5 tl vrstvy do 200 mm strojně</t>
  </si>
  <si>
    <t>-2120520646</t>
  </si>
  <si>
    <t>Rozprostření a urovnání ornice ve svahu sklonu přes 1:5 strojně při souvislé ploše přes 100 do 500 m2, tl. vrstvy do 200 mm</t>
  </si>
  <si>
    <t>Ohumusování dotčených svahů, tl.150 mm</t>
  </si>
  <si>
    <t>R585</t>
  </si>
  <si>
    <t>ornice včetně dovozu</t>
  </si>
  <si>
    <t>-838410889</t>
  </si>
  <si>
    <t>150*0,15</t>
  </si>
  <si>
    <t>212341111</t>
  </si>
  <si>
    <t>Obetonování drenážních trub mezerovitým betonem</t>
  </si>
  <si>
    <t>-1867810723</t>
  </si>
  <si>
    <t>Mezerovitý drenážní beton 300x300 mm kolem drenážní trubky</t>
  </si>
  <si>
    <t xml:space="preserve">(4,4 + 4,6)*(0,3*0,3-3,14*0,075*0,075) </t>
  </si>
  <si>
    <t>212792212</t>
  </si>
  <si>
    <t>Odvodnění mostní opěry - drenážní flexibilní plastové potrubí DN 150</t>
  </si>
  <si>
    <t>14932680</t>
  </si>
  <si>
    <t>Odvodnění mostní opěry z plastových trub drenážní potrubí flexibilní DN 150</t>
  </si>
  <si>
    <t>Drenáž rubu – trubka DN150</t>
  </si>
  <si>
    <t xml:space="preserve">4,4 + 4,6 </t>
  </si>
  <si>
    <t>213311131</t>
  </si>
  <si>
    <t>Polštáře zhutněné pod základy z kameniva drceného frakce 0 až 4 mm</t>
  </si>
  <si>
    <t>1497469141</t>
  </si>
  <si>
    <t>Polštáře zhutněné pod základy  z kameniva drobného drceného, frakce 0 - 4 mm</t>
  </si>
  <si>
    <t xml:space="preserve">Polštář ze ŠD 0÷63, tl. 800mm – v případě nevhodné zeminy v úrovni základové spáry </t>
  </si>
  <si>
    <t>(11,4*7,5 + 3,7 )*0,8</t>
  </si>
  <si>
    <t>273361411</t>
  </si>
  <si>
    <t>Výztuž základových desek ze svařovaných sítí do 3,5 kg/m2</t>
  </si>
  <si>
    <t>884160745</t>
  </si>
  <si>
    <t>Výztuž základových konstrukcí desek ze svařovaných sítí, hmotnosti do 3,5 kg/m2</t>
  </si>
  <si>
    <t>Výztuž podkladního betonu – kari sítě D6mm, 100x100 mm</t>
  </si>
  <si>
    <t xml:space="preserve">0,25 </t>
  </si>
  <si>
    <t>274321118</t>
  </si>
  <si>
    <t>Základové pasy, prahy, věnce a ostruhy mostních konstrukcí ze ŽB C 30/37</t>
  </si>
  <si>
    <t>-1067527896</t>
  </si>
  <si>
    <t>Základové konstrukce z betonu železového pásy, prahy, věnce a ostruhy ve výkopu nebo na hlavách pilot C 30/37</t>
  </si>
  <si>
    <t>ŽB základ z bet. C30/37-XA2</t>
  </si>
  <si>
    <t xml:space="preserve">0,55*2,0*(7,0 + 6,7) </t>
  </si>
  <si>
    <t>274354111</t>
  </si>
  <si>
    <t>Bednění základových pasů - zřízení</t>
  </si>
  <si>
    <t>-1312734992</t>
  </si>
  <si>
    <t>Bednění základových konstrukcí pasů, prahů, věnců a ostruh zřízení</t>
  </si>
  <si>
    <t>bednění základů mostu</t>
  </si>
  <si>
    <t xml:space="preserve">0,5*(6,64 + 6,73 + 7,05 + 6,92) + 0,55*(2,18 + 2,13 + 2,09 + 2,07) </t>
  </si>
  <si>
    <t>Bednění dříku pod drenáž rubu opěry</t>
  </si>
  <si>
    <t>1,2*(4,4 + 4,6)</t>
  </si>
  <si>
    <t>274354211</t>
  </si>
  <si>
    <t>Bednění základových pasů - odstranění</t>
  </si>
  <si>
    <t>-2004803540</t>
  </si>
  <si>
    <t>Bednění základových konstrukcí pasů, prahů, věnců a ostruh odstranění bednění</t>
  </si>
  <si>
    <t>274361116</t>
  </si>
  <si>
    <t>Výztuž základových pasů, prahů, věnců a ostruh z betonářské oceli 10 505</t>
  </si>
  <si>
    <t>1818712651</t>
  </si>
  <si>
    <t>Výztuž základových konstrukcí pasů, prahů, věnců a ostruh z betonářské oceli 10 505 (R) nebo BSt 500</t>
  </si>
  <si>
    <t>Dle výkresu č. 11 – „Základy – výztuž, vytyčení“</t>
  </si>
  <si>
    <t xml:space="preserve">2,374 </t>
  </si>
  <si>
    <t>275311125</t>
  </si>
  <si>
    <t>Základové patky a bloky z betonu prostého C 16/20</t>
  </si>
  <si>
    <t>1740038786</t>
  </si>
  <si>
    <t>Základové konstrukce z betonu prostého patky a bloky ve výkopu nebo na hlavách pilot C 16/20</t>
  </si>
  <si>
    <t>Podkladní beton C8/10n – dřík pod drenáž rubu opěr</t>
  </si>
  <si>
    <t xml:space="preserve">1,2*0,3*(4,4 + 4,6) </t>
  </si>
  <si>
    <t>Svislé a kompletní konstrukce</t>
  </si>
  <si>
    <t>317321118</t>
  </si>
  <si>
    <t>Mostní římsy ze ŽB C 30/37</t>
  </si>
  <si>
    <t>-1100039167</t>
  </si>
  <si>
    <t>Římsy ze železového betonu  C 30/37</t>
  </si>
  <si>
    <t>Římsy – beton C30/37-XF4, XD3</t>
  </si>
  <si>
    <t>(0,25*0,35 + 0,6*0,23)*(2,0 + 2,5) + (0,29*0,35 + 0,6*0,23)*4,61</t>
  </si>
  <si>
    <t xml:space="preserve">(0,25*0,35 + 0,6*0,2)*(2,0 + 2,5) + (0,22*0,35 + 0,6*0,2)*4,68 </t>
  </si>
  <si>
    <t>317353121</t>
  </si>
  <si>
    <t>Bednění mostních říms všech tvarů - zřízení</t>
  </si>
  <si>
    <t>318983402</t>
  </si>
  <si>
    <t>Bednění mostní římsy  zřízení všech tvarů</t>
  </si>
  <si>
    <t>Římsy – bednění</t>
  </si>
  <si>
    <t xml:space="preserve">(0,25 + 0,35 + 0,2)*(2,5 + 2,0) + (0,22 + 0,35 + 0,2)*4,68 + 2*(0,25*0,35 + 0,6*0,2) </t>
  </si>
  <si>
    <t xml:space="preserve">(0,25 + 0,35 + 0,23)*(2,5 + 2,0) + (0,29 + 0,35 + 0,23)*4,61 + 2*(0,25*0,35 + 0,6*0,23) </t>
  </si>
  <si>
    <t>317353221</t>
  </si>
  <si>
    <t>Bednění mostních říms všech tvarů - odstranění</t>
  </si>
  <si>
    <t>1061285620</t>
  </si>
  <si>
    <t>Bednění mostní římsy  odstranění všech tvarů</t>
  </si>
  <si>
    <t>15,816</t>
  </si>
  <si>
    <t>317361116</t>
  </si>
  <si>
    <t>Výztuž mostních říms z betonářské oceli 10 505</t>
  </si>
  <si>
    <t>1795742401</t>
  </si>
  <si>
    <t>Výztuž mostních železobetonových říms  z betonářské oceli 10 505 (R) nebo BSt 500</t>
  </si>
  <si>
    <t>Dle výkresu č. 15 „Římsy – tvar, výztuž – řezy“</t>
  </si>
  <si>
    <t xml:space="preserve">0,775 </t>
  </si>
  <si>
    <t>22</t>
  </si>
  <si>
    <t>334323118</t>
  </si>
  <si>
    <t>Mostní opěry a úložné prahy ze ŽB C 30/37</t>
  </si>
  <si>
    <t>-1194621158</t>
  </si>
  <si>
    <t>Mostní opěry a úložné prahy z betonu železového C 30/37</t>
  </si>
  <si>
    <t>Opěry a křídla – beton C30/37-XA2 – po pracovní spáru v úrovni podhledu příčle</t>
  </si>
  <si>
    <t xml:space="preserve">0,5*5,65*1,6 + 0,5*5,88*1,7 + 0,6*(1,91 + 1,50 + 1,92 + 1,75) </t>
  </si>
  <si>
    <t>23</t>
  </si>
  <si>
    <t>334351112</t>
  </si>
  <si>
    <t>Bednění systémové mostních opěr a úložných prahů z překližek pro ŽB - zřízení</t>
  </si>
  <si>
    <t>-1553084970</t>
  </si>
  <si>
    <t>Bednění mostních opěr a úložných prahů ze systémového bednění  zřízení z překližek, pro železobeton</t>
  </si>
  <si>
    <t>1,65*5,65 + 4,4*2,1 + 5,88*1,66 + 4,6*2,17 + 2,87 + 3,97 + 2,25 + 3,35 + 2,96 + 4,17 + 2,50</t>
  </si>
  <si>
    <t xml:space="preserve">3,70 + 0,6*(0,56 + 1,47 + 0,87 + 0,46 + 0,97 + 1,15 + 0,61 + 1,34 + 1,00 + 0,74 + 0,85 + 1,07) </t>
  </si>
  <si>
    <t>24</t>
  </si>
  <si>
    <t>334351211</t>
  </si>
  <si>
    <t>Bednění systémové mostních opěr a úložných prahů z překližek - odstranění</t>
  </si>
  <si>
    <t>-1676352142</t>
  </si>
  <si>
    <t>Bednění mostních opěr a úložných prahů ze systémového bednění  odstranění z překližek</t>
  </si>
  <si>
    <t>25</t>
  </si>
  <si>
    <t>334361216</t>
  </si>
  <si>
    <t>Výztuž dříků opěr z betonářské oceli 10 505</t>
  </si>
  <si>
    <t>-782472327</t>
  </si>
  <si>
    <t>Výztuž betonářská mostních konstrukcí  opěr, úložných prahů, křídel, závěrných zídek, bloků ložisek, pilířů a sloupů z oceli 10 505 (R) nebo BSt 500 dříků opěr</t>
  </si>
  <si>
    <t xml:space="preserve">Dle výkresu č. 12 - „Stojky a křídla – výztuž, vytyčení“: </t>
  </si>
  <si>
    <t xml:space="preserve"> 1,265 </t>
  </si>
  <si>
    <t>26</t>
  </si>
  <si>
    <t>339921132</t>
  </si>
  <si>
    <t>Osazování betonových palisád do betonového základu v řadě výšky prvku přes 0,5 do 1 m</t>
  </si>
  <si>
    <t>-280813308</t>
  </si>
  <si>
    <t>Osazování palisád  betonových v řadě se zabetonováním výšky palisády přes 500 do 1000 mm</t>
  </si>
  <si>
    <t xml:space="preserve">Betonová palisáda do bet. lože, výška 0,6 m </t>
  </si>
  <si>
    <t>4*2,0</t>
  </si>
  <si>
    <t>27</t>
  </si>
  <si>
    <t>59228412</t>
  </si>
  <si>
    <t>palisáda betonová tyčová půlkulatá přírodní 175x200x600mm</t>
  </si>
  <si>
    <t>191965250</t>
  </si>
  <si>
    <t>8*5 'Přepočtené koeficientem množství</t>
  </si>
  <si>
    <t>28</t>
  </si>
  <si>
    <t>386381111R</t>
  </si>
  <si>
    <t>Jímka D600</t>
  </si>
  <si>
    <t>-407209012</t>
  </si>
  <si>
    <t>Jímky DN600, hl. 1,0m pro čerpání vody během zakládání</t>
  </si>
  <si>
    <t>zřízení, údržba, pronájem, odstranění</t>
  </si>
  <si>
    <t>29</t>
  </si>
  <si>
    <t>388995215</t>
  </si>
  <si>
    <t>Chránička kabelů z trub HDPE v římse DN 200</t>
  </si>
  <si>
    <t>-651969341</t>
  </si>
  <si>
    <t>Chránička kabelů v římse z trub HDPE  přes DN 160 do DN 200</t>
  </si>
  <si>
    <t>HDPE trubka DN180 – vyústění drenáže před líc</t>
  </si>
  <si>
    <t xml:space="preserve">2*0,7 </t>
  </si>
  <si>
    <t>Vodorovné konstrukce</t>
  </si>
  <si>
    <t>30</t>
  </si>
  <si>
    <t>421321128</t>
  </si>
  <si>
    <t>Mostní nosné konstrukce deskové ze ŽB C 30/37</t>
  </si>
  <si>
    <t>1688269385</t>
  </si>
  <si>
    <t>Mostní železobetonové nosné konstrukce deskové nebo klenbové deskové, z betonu C 30/37</t>
  </si>
  <si>
    <t>Nosná konstrukce + horní část křídel nad pracovní spárou v úrovni podhledu – beton C30/37-XF2, XD1</t>
  </si>
  <si>
    <t xml:space="preserve">5,88*0,5*0,5 + 5,84*1,4*0,43 + 5,76*1,6*0,35 + 5,68*1,4*0,43 </t>
  </si>
  <si>
    <t>5,65*0,5*0,5 + 0,6*(0,96 + 0,79 + 1,04 + 0,76)</t>
  </si>
  <si>
    <t>31</t>
  </si>
  <si>
    <t>421361226</t>
  </si>
  <si>
    <t>Výztuž ŽB deskového mostu z betonářské oceli 10 505</t>
  </si>
  <si>
    <t>1941976227</t>
  </si>
  <si>
    <t>Výztuž deskových konstrukcí  z betonářské oceli 10 505 (R) nebo BSt 500 deskového mostu</t>
  </si>
  <si>
    <t>Dle výkresu č. 13 „Příčel a křídla – výztuž, vytyčení“</t>
  </si>
  <si>
    <t xml:space="preserve">1,908 </t>
  </si>
  <si>
    <t>32</t>
  </si>
  <si>
    <t>421955112</t>
  </si>
  <si>
    <t>Bednění z překližek na mostní skruži - zřízení</t>
  </si>
  <si>
    <t>831693098</t>
  </si>
  <si>
    <t>Bednění na mostní skruži  zřízení bednění z překližek</t>
  </si>
  <si>
    <t xml:space="preserve">2*(2*1,49*0,43 + 1,7*0,35) + 25,36 </t>
  </si>
  <si>
    <t>33</t>
  </si>
  <si>
    <t>421955212</t>
  </si>
  <si>
    <t>Bednění z překližek na mostní skruži - odstranění</t>
  </si>
  <si>
    <t>2007319584</t>
  </si>
  <si>
    <t>Bednění na mostní skruži  odstranění bednění z překližek</t>
  </si>
  <si>
    <t>34</t>
  </si>
  <si>
    <t>451313521</t>
  </si>
  <si>
    <t>Podkladní vrstva z betonu prostého se zvýšenými nároky na prostředí pod dlažbu tl do 150 mm</t>
  </si>
  <si>
    <t>837310423</t>
  </si>
  <si>
    <t>Podkladní vrstva z betonu prostého pod dlažbu se zvýšenými nároky na prostředí tl. přes 100 do 150 mm</t>
  </si>
  <si>
    <t>Podklad pod kamennou dlažbu</t>
  </si>
  <si>
    <t xml:space="preserve">4*(1,9*0,6 + 0,5*3,0) </t>
  </si>
  <si>
    <t>35</t>
  </si>
  <si>
    <t>451315114</t>
  </si>
  <si>
    <t>Podkladní nebo výplňová vrstva z betonu C 12/15 tl do 100 mm</t>
  </si>
  <si>
    <t>589873391</t>
  </si>
  <si>
    <t>Podkladní a výplňové vrstvy z betonu prostého  tloušťky do 100 mm, z betonu C 12/15</t>
  </si>
  <si>
    <t>Podkladní beton C8/10-X0 tl. 100mm</t>
  </si>
  <si>
    <t>včetně bednění</t>
  </si>
  <si>
    <t xml:space="preserve">3,0*(7,7 + 8,0) </t>
  </si>
  <si>
    <t>36</t>
  </si>
  <si>
    <t>451477121</t>
  </si>
  <si>
    <t>Podkladní vrstva plastbetonová drenážní první vrstva tl 20 mm</t>
  </si>
  <si>
    <t>202168994</t>
  </si>
  <si>
    <t>Podkladní vrstva plastbetonová  drenážní, tloušťky do 20 mm první vrstva</t>
  </si>
  <si>
    <t>Drenážní polymerbeton tl. 35 mm – v místě nátoků do trubiček a podélná drenáž</t>
  </si>
  <si>
    <t xml:space="preserve">0,5*0,4 + 0,15*(2,70 + 2,63) </t>
  </si>
  <si>
    <t>37</t>
  </si>
  <si>
    <t>451477122</t>
  </si>
  <si>
    <t>Podkladní vrstva plastbetonová drenážní každá další vrstva tl 20 mm</t>
  </si>
  <si>
    <t>603766109</t>
  </si>
  <si>
    <t>Podkladní vrstva plastbetonová  drenážní, tloušťky do 20 mm každá další vrstva</t>
  </si>
  <si>
    <t>38</t>
  </si>
  <si>
    <t>452471101</t>
  </si>
  <si>
    <t>Podkladní vrstva z modifikované malty cementové tl do 10 mm</t>
  </si>
  <si>
    <t>-851923608</t>
  </si>
  <si>
    <t>Podkladní a výplňová vrstva z modifikované malty cementové  podkladní, tloušťky do 10 mm první vrstva</t>
  </si>
  <si>
    <t>Podlití kotevních desek zábradlí</t>
  </si>
  <si>
    <t xml:space="preserve">(6 + 6)*0,2*0,2 </t>
  </si>
  <si>
    <t>39</t>
  </si>
  <si>
    <t>458501111</t>
  </si>
  <si>
    <t>Výplňové klíny za opěrou z kameniva těženého hutněného po vrstvách</t>
  </si>
  <si>
    <t>617190698</t>
  </si>
  <si>
    <t>Výplňové klíny za opěrou z kameniva hutněného po vrstvách  těženého</t>
  </si>
  <si>
    <t>Ochranný zásyp a přechodový klín ze ŠP fr. 0/32</t>
  </si>
  <si>
    <t xml:space="preserve">3,5*5,0*0,8 + 2,3*5,0*0,7 </t>
  </si>
  <si>
    <t>40</t>
  </si>
  <si>
    <t>458591111</t>
  </si>
  <si>
    <t>Zřízení výplně těsnící vrstvy za opěrou z jílu</t>
  </si>
  <si>
    <t>-2059440105</t>
  </si>
  <si>
    <t>Zřízení výplně těsnící vrstvy za opěrou  z jílu</t>
  </si>
  <si>
    <t>Těsnící jílová vrstva tl. 200 mm</t>
  </si>
  <si>
    <t>(3,2*5,0 + 2,0*5,0)*0,2</t>
  </si>
  <si>
    <t>41</t>
  </si>
  <si>
    <t>5812511R</t>
  </si>
  <si>
    <t>jíl dle ČSN 73 2310</t>
  </si>
  <si>
    <t>-1083638199</t>
  </si>
  <si>
    <t>5,2*2 'Přepočtené koeficientem množství</t>
  </si>
  <si>
    <t>42</t>
  </si>
  <si>
    <t>465511511</t>
  </si>
  <si>
    <t>Dlažba z lomového kamene do malty s vyplněním spár maltou a vyspárováním plocha do 20 m2 tl 200 mm</t>
  </si>
  <si>
    <t>-952782622</t>
  </si>
  <si>
    <t>Dlažba z lomového kamene upraveného vodorovná nebo plocha ve sklonu do 1:2 s dodáním hmot do malty MC 10, s vyplněním spár maltou MC 10 a s vyspárováním maltou MCS v ploše do 20 m2, tl. 200 mm</t>
  </si>
  <si>
    <t>Kámen 200 mm (celk. tloušťka včetně podkladního betonu 350 mm)</t>
  </si>
  <si>
    <t>Komunikace pozemní</t>
  </si>
  <si>
    <t>43</t>
  </si>
  <si>
    <t>564851111</t>
  </si>
  <si>
    <t>Podklad ze štěrkodrtě ŠDA tl 150 mm</t>
  </si>
  <si>
    <t>-1295607068</t>
  </si>
  <si>
    <t>Podklad ze štěrkodrti ŠDA  s rozprostřením a zhutněním, po zhutnění tl. 150 mm</t>
  </si>
  <si>
    <t>mimo most v dosahu výkopů + rozšíření vozovky – 2 vrstvy</t>
  </si>
  <si>
    <t>(4,82 + 3,6)*4,55 + (12,5 + 4,0)*0,5</t>
  </si>
  <si>
    <t>44</t>
  </si>
  <si>
    <t>565155121</t>
  </si>
  <si>
    <t>Asfaltový beton vrstva podkladní ACP 16+ (obalované kamenivo OKS) tl 70 mm š přes 3 m</t>
  </si>
  <si>
    <t>-1386180036</t>
  </si>
  <si>
    <t>Asfaltový beton vrstva podkladní ACP 16+ (obalované kamenivo střednězrnné - OKS)  s rozprostřením a zhutněním v pruhu šířky přes 3 m, po zhutnění tl. 70 mm</t>
  </si>
  <si>
    <t>mimo most v dosahu výkopů + rozšíření vozovky</t>
  </si>
  <si>
    <t xml:space="preserve">(4,82 + 3,6)*4,35 + (12,5 + 4,0)*0,4 </t>
  </si>
  <si>
    <t>rezerva 20% pro výškové navázání na stávající stav</t>
  </si>
  <si>
    <t>43,277*0,2</t>
  </si>
  <si>
    <t>45</t>
  </si>
  <si>
    <t>569951133</t>
  </si>
  <si>
    <t>Zpevnění krajnic asfaltovým recyklátem tl 150 mm</t>
  </si>
  <si>
    <t>1972678671</t>
  </si>
  <si>
    <t>Zpevnění krajnic nebo komunikací pro pěší  s rozprostřením a zhutněním, po zhutnění asfaltovým recyklátem tl. 150 mm</t>
  </si>
  <si>
    <t xml:space="preserve">0,5*(14,0*2 + 5,0 + 8,0) </t>
  </si>
  <si>
    <t>20,5*0,15 = 3,075 m3</t>
  </si>
  <si>
    <t xml:space="preserve">použije se zfrézovaný kryt vozovky </t>
  </si>
  <si>
    <t>46</t>
  </si>
  <si>
    <t>573191111</t>
  </si>
  <si>
    <t>Postřik infiltrační kationaktivní emulzí v množství 1 kg/m2</t>
  </si>
  <si>
    <t>-578938966</t>
  </si>
  <si>
    <t>Postřik infiltrační kationaktivní emulzí v množství 1,00 kg/m2</t>
  </si>
  <si>
    <t>Infiltrační postřik asf. emulzí 1,0 kg/m2 včetně rezervy 20%</t>
  </si>
  <si>
    <t>((4,82 + 3,6)*4,35 + (12,5 + 4,0)*0,4 )*1,2</t>
  </si>
  <si>
    <t>47</t>
  </si>
  <si>
    <t>573231108</t>
  </si>
  <si>
    <t>Postřik živičný spojovací ze silniční emulze v množství 0,50 kg/m2</t>
  </si>
  <si>
    <t>538284825</t>
  </si>
  <si>
    <t>Postřik spojovací PS bez posypu kamenivem ze silniční emulze, v množství 0,50 kg/m2</t>
  </si>
  <si>
    <t>4,25*31,1 + 2,4*3,76</t>
  </si>
  <si>
    <t>48</t>
  </si>
  <si>
    <t>577134121</t>
  </si>
  <si>
    <t>Asfaltový beton vrstva obrusná ACO 11 (ABS) tř. I tl 40 mm š přes 3 m z nemodifikovaného asfaltu</t>
  </si>
  <si>
    <t>-132118084</t>
  </si>
  <si>
    <t>Asfaltový beton vrstva obrusná ACO 11 (ABS)  s rozprostřením a se zhutněním z nemodifikovaného asfaltu v pruhu šířky přes 3 m tř. I, po zhutnění tl. 40 mm</t>
  </si>
  <si>
    <t>v celé délce úpravy silnice</t>
  </si>
  <si>
    <t>49</t>
  </si>
  <si>
    <t>578133212</t>
  </si>
  <si>
    <t>Litý asfalt MA 11 (LAS) tl 35 mm š přes 3 m z nemodifikovaného asfaltu</t>
  </si>
  <si>
    <t>-1830232120</t>
  </si>
  <si>
    <t>Litý asfalt MA 11 (LAS) s rozprostřením  z nemodifikovaného asfaltu v pruhu šířky přes 3 m tl. 35 mm</t>
  </si>
  <si>
    <t>Ochranná vrstva izolace na mostě MA 11 IV tl. 35 mm</t>
  </si>
  <si>
    <t xml:space="preserve">4,25*5,7 </t>
  </si>
  <si>
    <t>Úpravy povrchů, podlahy a osazování výplní</t>
  </si>
  <si>
    <t>628611111</t>
  </si>
  <si>
    <t>Nátěr betonu mostu akrylátový 2x impregnační OS-A</t>
  </si>
  <si>
    <t>1978627369</t>
  </si>
  <si>
    <t>Nátěr mostních betonových konstrukcí  akrylátový na siloxanové a plasticko-elastické bázi 2x impregnační OS-A</t>
  </si>
  <si>
    <t>Nátěr horního povrchu říms proti účinkům solí</t>
  </si>
  <si>
    <t xml:space="preserve">0,7*(9,17 + 9,13) </t>
  </si>
  <si>
    <t>51</t>
  </si>
  <si>
    <t>628611121</t>
  </si>
  <si>
    <t>Nátěr betonu mostu akrylátový 1x podkladní</t>
  </si>
  <si>
    <t>808679851</t>
  </si>
  <si>
    <t>Nátěr mostních betonových konstrukcí  akrylátový na siloxanové a plasticko-elastické bázi 1x podkladní</t>
  </si>
  <si>
    <t>Uzavírací nátěr typu S2 – bok NK a podhled u okraje</t>
  </si>
  <si>
    <t>(4,68 + 4,61)*(0,25 + 0,4)</t>
  </si>
  <si>
    <t>Nátěr obruby – penetrační</t>
  </si>
  <si>
    <t xml:space="preserve">0,6*9,13 + 0,8*9,17 </t>
  </si>
  <si>
    <t>52</t>
  </si>
  <si>
    <t>628611131</t>
  </si>
  <si>
    <t>Nátěr betonu mostu akrylátový 2x ochranný pružný OS-C</t>
  </si>
  <si>
    <t>-129901975</t>
  </si>
  <si>
    <t>Nátěr mostních betonových konstrukcí  akrylátový na siloxanové a plasticko-elastické bázi 2x ochranný pružný OS-C (OS 4)</t>
  </si>
  <si>
    <t>hydrofobní sjednocující – na styku se vzduchem, od výšky 150 mm pod terénem</t>
  </si>
  <si>
    <t>NK podhled</t>
  </si>
  <si>
    <t xml:space="preserve">5,0*4,65 </t>
  </si>
  <si>
    <t>Spodmí stavba</t>
  </si>
  <si>
    <t xml:space="preserve">5,65*0,86 + 5,88*0,91 + 1,71 + 1,18 + 1,75 + 1,55 </t>
  </si>
  <si>
    <t>Podhled a bok římsy</t>
  </si>
  <si>
    <t xml:space="preserve">(0,25 + 0,35)*2*(2,5*2,0) + (0,35 + 0,29)*4,61 + (0,35 + 0,22)*4,68 </t>
  </si>
  <si>
    <t>53</t>
  </si>
  <si>
    <t>632664111</t>
  </si>
  <si>
    <t>Nátěr betonové podlahy mostu epoxidový 2x penetrační</t>
  </si>
  <si>
    <t>-1833465641</t>
  </si>
  <si>
    <t>Nátěr betonové podlahy  mostu epoxidový 2x penetrační</t>
  </si>
  <si>
    <t>Nátěr obruby polymerový</t>
  </si>
  <si>
    <t xml:space="preserve">(0,15 + 0,15)*(9,13 + 9,17) </t>
  </si>
  <si>
    <t>Trubní vedení</t>
  </si>
  <si>
    <t>54</t>
  </si>
  <si>
    <t>871310330</t>
  </si>
  <si>
    <t>Montáž kanalizačního potrubí hladkého plnostěnného SN 16 z polypropylenu DN 150</t>
  </si>
  <si>
    <t>24554757</t>
  </si>
  <si>
    <t>Montáž kanalizačního potrubí z plastů z polypropylenu PP hladkého plnostěnného SN 16 DN 150</t>
  </si>
  <si>
    <t>Obnova vyústění dešťové kanalizace ze šachty na pozemku p.č. 636 v případě poškození</t>
  </si>
  <si>
    <t>2,5</t>
  </si>
  <si>
    <t>55</t>
  </si>
  <si>
    <t>28617094</t>
  </si>
  <si>
    <t>trubka kanalizační PP plnostěnná třívrstvá DN 150x6000mm SN16</t>
  </si>
  <si>
    <t>-1285543503</t>
  </si>
  <si>
    <t>2,5*1,015 'Přepočtené koeficientem množství</t>
  </si>
  <si>
    <t>56</t>
  </si>
  <si>
    <t>911121111</t>
  </si>
  <si>
    <t>Montáž zábradlí ocelového přichyceného vruty do betonového podkladu</t>
  </si>
  <si>
    <t>-2113978258</t>
  </si>
  <si>
    <t>Montáž zábradlí ocelového  přichyceného vruty do betonového podkladu</t>
  </si>
  <si>
    <t>Ocelové mostní zábradlí se svislou výplní</t>
  </si>
  <si>
    <t>2*9,09</t>
  </si>
  <si>
    <t>57</t>
  </si>
  <si>
    <t>5539153R</t>
  </si>
  <si>
    <t xml:space="preserve">mostní zábradlí včetně povrchové úpravy  </t>
  </si>
  <si>
    <t>1387875040</t>
  </si>
  <si>
    <t xml:space="preserve">mostní zábradlí se svislou výplní, v. 1,10 m včetně povrchové úpravy (zinkování ponorem s nátěrem)   </t>
  </si>
  <si>
    <t>58</t>
  </si>
  <si>
    <t>912311111</t>
  </si>
  <si>
    <t>Montáž odrazky na ocelové svodidlo</t>
  </si>
  <si>
    <t>1060364535</t>
  </si>
  <si>
    <t>Montáž odrazek  na svodidla ocelová</t>
  </si>
  <si>
    <t>Modré odrazky na zábradlí</t>
  </si>
  <si>
    <t xml:space="preserve">2*4 </t>
  </si>
  <si>
    <t>59</t>
  </si>
  <si>
    <t>40445175</t>
  </si>
  <si>
    <t>odrazka na svodidla V.1.B</t>
  </si>
  <si>
    <t>2070452100</t>
  </si>
  <si>
    <t>60</t>
  </si>
  <si>
    <t>914111111</t>
  </si>
  <si>
    <t>Montáž svislé dopravní značky do velikosti 1 m2 objímkami na sloupek nebo konzolu</t>
  </si>
  <si>
    <t>-184928383</t>
  </si>
  <si>
    <t>Montáž svislé dopravní značky základní  velikosti do 1 m2 objímkami na sloupky nebo konzoly</t>
  </si>
  <si>
    <t>61</t>
  </si>
  <si>
    <t>40445637</t>
  </si>
  <si>
    <t>informativní značky směrové IS15a, IS20 700x500mm</t>
  </si>
  <si>
    <t>-1669192708</t>
  </si>
  <si>
    <t xml:space="preserve">Značka IS 15a s označením toku „Loucká mlýnka“ </t>
  </si>
  <si>
    <t>62</t>
  </si>
  <si>
    <t>914112111</t>
  </si>
  <si>
    <t>Tabulka s označením evidenčního čísla mostu</t>
  </si>
  <si>
    <t>-209670613</t>
  </si>
  <si>
    <t>Tabulka s označením evidenčního čísla mostu  na sloupek</t>
  </si>
  <si>
    <t>63</t>
  </si>
  <si>
    <t>914511112</t>
  </si>
  <si>
    <t>Montáž sloupku dopravních značek délky do 3,5 m s betonovým základem a patkou</t>
  </si>
  <si>
    <t>-1267877424</t>
  </si>
  <si>
    <t>Montáž sloupku dopravních značek  délky do 3,5 m do hliníkové patky</t>
  </si>
  <si>
    <t>64</t>
  </si>
  <si>
    <t>40445225</t>
  </si>
  <si>
    <t>sloupek pro dopravní značku Zn D 60mm v 3,5m</t>
  </si>
  <si>
    <t>CS ÚRS 2020 01</t>
  </si>
  <si>
    <t>-1125506645</t>
  </si>
  <si>
    <t>65</t>
  </si>
  <si>
    <t>40445240</t>
  </si>
  <si>
    <t>patka pro sloupek Al D 60mm</t>
  </si>
  <si>
    <t>975970070</t>
  </si>
  <si>
    <t>66</t>
  </si>
  <si>
    <t>40445256</t>
  </si>
  <si>
    <t>svorka upínací na sloupek dopravní značky D 60mm</t>
  </si>
  <si>
    <t>-1197597844</t>
  </si>
  <si>
    <t>67</t>
  </si>
  <si>
    <t>40445253</t>
  </si>
  <si>
    <t>víčko plastové na sloupek D 60mm</t>
  </si>
  <si>
    <t>-1056867891</t>
  </si>
  <si>
    <t>68</t>
  </si>
  <si>
    <t>916131213</t>
  </si>
  <si>
    <t>Osazení silničního obrubníku betonového stojatého s boční opěrou do lože z betonu prostého</t>
  </si>
  <si>
    <t>1856966415</t>
  </si>
  <si>
    <t>Osazení silničního obrubníku betonového se zřízením lože, s vyplněním a zatřením spár cementovou maltou stojatého s boční opěrou z betonu prostého, do lože z betonu prostého</t>
  </si>
  <si>
    <t>69</t>
  </si>
  <si>
    <t>59217031</t>
  </si>
  <si>
    <t>obrubník betonový silniční 1000x150x250mm</t>
  </si>
  <si>
    <t>-795952670</t>
  </si>
  <si>
    <t>8*1,02 'Přepočtené koeficientem množství</t>
  </si>
  <si>
    <t>70</t>
  </si>
  <si>
    <t>916231213</t>
  </si>
  <si>
    <t>Osazení chodníkového obrubníku betonového stojatého s boční opěrou do lože z betonu prostého</t>
  </si>
  <si>
    <t>-1294831178</t>
  </si>
  <si>
    <t>Osazení chodníkového obrubníku betonového se zřízením lože, s vyplněním a zatřením spár cementovou maltou stojatého s boční opěrou z betonu prostého, do lože z betonu prostého</t>
  </si>
  <si>
    <t xml:space="preserve">4*1,0 + 3,0 + 3,0 + 2,5 + 3,2 </t>
  </si>
  <si>
    <t>71</t>
  </si>
  <si>
    <t>59217017</t>
  </si>
  <si>
    <t>obrubník betonový chodníkový 1000x100x250mm</t>
  </si>
  <si>
    <t>1205603887</t>
  </si>
  <si>
    <t>15,7*1,02 'Přepočtené koeficientem množství</t>
  </si>
  <si>
    <t>72</t>
  </si>
  <si>
    <t>919111212</t>
  </si>
  <si>
    <t>Řezání spár pro vytvoření komůrky š 10 mm hl 20 mm pro těsnící zálivku v CB krytu</t>
  </si>
  <si>
    <t>1319797005</t>
  </si>
  <si>
    <t>Řezání dilatačních spár v čerstvém cementobetonovém krytu  vytvoření komůrky pro těsnící zálivku šířky 10 mm, hloubky 20 mm</t>
  </si>
  <si>
    <t xml:space="preserve">Smršťovací spáry v římsách 20x5 mm </t>
  </si>
  <si>
    <t xml:space="preserve">1*(0,18 + 0,35 + 0,85 + 0,20) + 1*(0,31 + 0,35 + 0,85 + 0,23) </t>
  </si>
  <si>
    <t>73</t>
  </si>
  <si>
    <t>919112223</t>
  </si>
  <si>
    <t>Řezání spár pro vytvoření komůrky š 15 mm hl 30 mm pro těsnící zálivku v živičném krytu</t>
  </si>
  <si>
    <t>-1050484561</t>
  </si>
  <si>
    <t>Řezání dilatačních spár v živičném krytu  vytvoření komůrky pro těsnící zálivku šířky 15 mm, hloubky 30 mm</t>
  </si>
  <si>
    <t>Řezaná spára v krytu vozovky 10x40 mm nad konci NK</t>
  </si>
  <si>
    <t>2*4,61</t>
  </si>
  <si>
    <t>Řezaná spára v krytu vozovky podél obrubníků</t>
  </si>
  <si>
    <t>9,17+9,13</t>
  </si>
  <si>
    <t>27,52*2 'Přepočtené koeficientem množství</t>
  </si>
  <si>
    <t>74</t>
  </si>
  <si>
    <t>919122121</t>
  </si>
  <si>
    <t>Těsnění spár zálivkou za tepla pro komůrky š 15 mm hl 25 mm s těsnicím profilem</t>
  </si>
  <si>
    <t>-676606042</t>
  </si>
  <si>
    <t>Utěsnění dilatačních spár zálivkou za tepla  v cementobetonovém nebo živičném krytu včetně adhezního nátěru s těsnicím profilem pod zálivkou, pro komůrky šířky 15 mm, hloubky 25 mm</t>
  </si>
  <si>
    <t>Nad konci nosné konstrukce - bez předtěsnění</t>
  </si>
  <si>
    <t>podél obrub - s předtěsněním</t>
  </si>
  <si>
    <t>na ZÚ a KÚ - bez předtěsnění</t>
  </si>
  <si>
    <t xml:space="preserve">4,49 + 3,76 + 9,13 + 9,17 + 4*2,0 </t>
  </si>
  <si>
    <t>75</t>
  </si>
  <si>
    <t>919726122</t>
  </si>
  <si>
    <t>Geotextilie pro ochranu, separaci a filtraci netkaná měrná hmotnost do 300 g/m2</t>
  </si>
  <si>
    <t>1550782722</t>
  </si>
  <si>
    <t>Geotextilie netkaná pro ochranu, separaci nebo filtraci měrná hmotnost přes 200 do 300 g/m2</t>
  </si>
  <si>
    <t>Drenážní geotextilie na rubu opěr a křídel</t>
  </si>
  <si>
    <t>1,0*(4,40 + 2,11 + 1,34) + 1,25*(4,6 + 2,23 + 1,22)</t>
  </si>
  <si>
    <t>Ochrana nátěrů</t>
  </si>
  <si>
    <t>97,426</t>
  </si>
  <si>
    <t>76</t>
  </si>
  <si>
    <t>919726223</t>
  </si>
  <si>
    <t>Geotextilie pro vyztužení, separaci a filtraci tkaná z polyesteru podélná/příčná pevnost 400/50 kN/m</t>
  </si>
  <si>
    <t>-418175701</t>
  </si>
  <si>
    <t>Geotextilie tkaná pro vyztužení, separaci nebo filtraci z polyesteru, podélná/příčná pevnost v tahu 400/50 kN/m</t>
  </si>
  <si>
    <t>pod štěrkový polštář</t>
  </si>
  <si>
    <t xml:space="preserve">12,0*11,0 </t>
  </si>
  <si>
    <t>77</t>
  </si>
  <si>
    <t>931994141</t>
  </si>
  <si>
    <t>Těsnění pracovní spáry betonové konstrukce polyuretanovým tmelem do pl 1,5 cm2</t>
  </si>
  <si>
    <t>1514103875</t>
  </si>
  <si>
    <t>Těsnění spáry betonové konstrukce pásy, profily, tmely  tmelem polyuretanovým spáry pracovní do 1,5 cm2</t>
  </si>
  <si>
    <t>Smršťovací spáry v římsách 20x5 mm</t>
  </si>
  <si>
    <t>78</t>
  </si>
  <si>
    <t>931994151</t>
  </si>
  <si>
    <t>Těsnění spáry betonové konstrukce spárovým profilem průřezu 20/20 mm</t>
  </si>
  <si>
    <t>-1116241145</t>
  </si>
  <si>
    <t>Těsnění spáry betonové konstrukce pásy, profily, tmely  spárovým profilem průřezu 20/20 mm</t>
  </si>
  <si>
    <t xml:space="preserve">Úprava pohledových pracovních spár ve spodní stavbě spárovým profilem - spára š. 20 hl. 15mm </t>
  </si>
  <si>
    <t>Rozhraní dřík – příčel</t>
  </si>
  <si>
    <t xml:space="preserve">5,65 + 5,88 </t>
  </si>
  <si>
    <t>Křídla</t>
  </si>
  <si>
    <t>2,5 + 1,9 + 2,6 + 2,0</t>
  </si>
  <si>
    <t>79</t>
  </si>
  <si>
    <t>931994172</t>
  </si>
  <si>
    <t>Těsnění dilatační spáry betonové konstrukce bitumenovým a asfaltovým izolačním pásem š do 500 mm</t>
  </si>
  <si>
    <t>-2069641491</t>
  </si>
  <si>
    <t>Těsnění spáry betonové konstrukce pásy, profily, tmely  pásem izolačním bitumenovým a asfaltovaným šířky do 500 mm spáry dilatační</t>
  </si>
  <si>
    <t>Těsnění pracovních spár na rubu opěr a křídel + spára základ / dřík – pás NAIP š. 0,4 m</t>
  </si>
  <si>
    <t xml:space="preserve">4,6 + 4,4 + 2,11 + 1,34 + 2,23 + 1,22 + 4*0,6 + 5,65 + 4,39 + 5,88 + 4,6 + 4*(0,78 + 1,29 + 0,62) </t>
  </si>
  <si>
    <t>80</t>
  </si>
  <si>
    <t>936941121</t>
  </si>
  <si>
    <t>Osazení nerezového odvodňovače mostovky do plastbetonu</t>
  </si>
  <si>
    <t>-866394703</t>
  </si>
  <si>
    <t>Odvodňovač izolace mostovky  osazení do plastbetonu, odvodňovače nerezového</t>
  </si>
  <si>
    <t>81</t>
  </si>
  <si>
    <t>5903R</t>
  </si>
  <si>
    <t>nerezová trubička DN 50</t>
  </si>
  <si>
    <t>-916384584</t>
  </si>
  <si>
    <t>Odvodňovací trubičky povrchu izolace – nerez DN 50</t>
  </si>
  <si>
    <t>82</t>
  </si>
  <si>
    <t>94841111R</t>
  </si>
  <si>
    <t>Zřízení podpěrné skruže dočasné</t>
  </si>
  <si>
    <t>-1618571824</t>
  </si>
  <si>
    <t>Podpěrné skruže a podpěry dočasné kovové  zřízení skruží z věží výšky do 10 m</t>
  </si>
  <si>
    <t>Skruž pro betonáž nosné konstrukce</t>
  </si>
  <si>
    <t xml:space="preserve">4,65*6,0*2,5 </t>
  </si>
  <si>
    <t>83</t>
  </si>
  <si>
    <t>94841121R</t>
  </si>
  <si>
    <t xml:space="preserve">Odstranění podpěrné skruže dočasné </t>
  </si>
  <si>
    <t>-341695638</t>
  </si>
  <si>
    <t>Podpěrné skruže a podpěry dočasné kovové  odstranění skruží z věží výšky do 10 m</t>
  </si>
  <si>
    <t>84</t>
  </si>
  <si>
    <t>94841191R</t>
  </si>
  <si>
    <t xml:space="preserve">Měsíční nájemné podpěrné skruže dočasné </t>
  </si>
  <si>
    <t>-1460106171</t>
  </si>
  <si>
    <t>Podpěrné skruže a podpěry dočasné kovové  měsíční nájemné skruží z věží výšky do 10 m</t>
  </si>
  <si>
    <t>doba použití: 2 měsíce</t>
  </si>
  <si>
    <t>69,75*2 'Přepočtené koeficientem množství</t>
  </si>
  <si>
    <t>85</t>
  </si>
  <si>
    <t>953961216</t>
  </si>
  <si>
    <t>Kotvy chemickou patronou M 24 hl 210 mm do betonu, ŽB nebo kamene s vyvrtáním otvoru</t>
  </si>
  <si>
    <t>995174303</t>
  </si>
  <si>
    <t>Kotvy chemické s vyvrtáním otvoru  do betonu, železobetonu nebo tvrdého kamene chemická patrona, velikost M 24, hloubka 210 mm</t>
  </si>
  <si>
    <t>Kotvení říms – kotva do vývrtu M24 dl. 220 mm</t>
  </si>
  <si>
    <t xml:space="preserve">2*9 </t>
  </si>
  <si>
    <t>86</t>
  </si>
  <si>
    <t>985131111</t>
  </si>
  <si>
    <t>Očištění ploch stěn, rubu kleneb a podlah tlakovou vodou</t>
  </si>
  <si>
    <t>-284212821</t>
  </si>
  <si>
    <t>Opláchnutí konstrukcí před provedením nátěrů</t>
  </si>
  <si>
    <t>97,426+51,268+6,039+12,810+5,490+12,814</t>
  </si>
  <si>
    <t>87</t>
  </si>
  <si>
    <t>R9361112</t>
  </si>
  <si>
    <t xml:space="preserve">Drobné doplňkové konstrukce kovové   </t>
  </si>
  <si>
    <t>1677348037</t>
  </si>
  <si>
    <t>Kotvení říms – zámečnické výrobky</t>
  </si>
  <si>
    <t>- ocelové třmeny včetně povrchové úpravy</t>
  </si>
  <si>
    <t>- kotvy M24</t>
  </si>
  <si>
    <t>18*5,0</t>
  </si>
  <si>
    <t>88</t>
  </si>
  <si>
    <t>R94111</t>
  </si>
  <si>
    <t>Lešení</t>
  </si>
  <si>
    <t>-1294045256</t>
  </si>
  <si>
    <t>Lešení pro provádění nátěrů</t>
  </si>
  <si>
    <t>2,9*8,0*1,0 + 0,8*1,0*(4*1,5 + 4*1,0)</t>
  </si>
  <si>
    <t>89</t>
  </si>
  <si>
    <t>998212111</t>
  </si>
  <si>
    <t>Přesun hmot pro mosty zděné, monolitické betonové nebo ocelové v do 20 m</t>
  </si>
  <si>
    <t>-742882968</t>
  </si>
  <si>
    <t>Přesun hmot pro mosty zděné, betonové monolitické, spřažené ocelobetonové nebo kovové  vodorovná dopravní vzdálenost do 100 m výška mostu do 20 m</t>
  </si>
  <si>
    <t>PSV</t>
  </si>
  <si>
    <t>Práce a dodávky PSV</t>
  </si>
  <si>
    <t>711</t>
  </si>
  <si>
    <t>Izolace proti vodě, vlhkosti a plynům</t>
  </si>
  <si>
    <t>90</t>
  </si>
  <si>
    <t>711112002</t>
  </si>
  <si>
    <t>Provedení izolace proti zemní vlhkosti svislé za studena lakem asfaltovým</t>
  </si>
  <si>
    <t>141730201</t>
  </si>
  <si>
    <t>Provedení izolace proti zemní vlhkosti natěradly a tmely za studena  na ploše svislé S nátěrem lakem asfaltovým</t>
  </si>
  <si>
    <t>3 vrstvy nátěrů: 1x ALp + 2xALn</t>
  </si>
  <si>
    <t>Základy</t>
  </si>
  <si>
    <t xml:space="preserve">(0,5 + 0,75)*(6,64 + 6,73 + 6,92 + 7,05) + (0,55 + 0,50)*(2,09 + 2,07 + 2,18 + 2,13) </t>
  </si>
  <si>
    <t>SS rub</t>
  </si>
  <si>
    <t xml:space="preserve">4,4*2,1 + 4,6*2,2 + 2,87 + 2,25 + 2,96 + 2,50 </t>
  </si>
  <si>
    <t>SS líc</t>
  </si>
  <si>
    <t xml:space="preserve">(5,65 + 5,88)*0,76 + 2,27 + 2,14 + 2,43 + 2,16 </t>
  </si>
  <si>
    <t>SS bok</t>
  </si>
  <si>
    <t xml:space="preserve">0,6*(0,56 + 1,47 + 0,87 + 0,46 + 0,97 + 1,15 + 0,61 + 1,34 + 1,0 + 0,74 + 0,85 + 1,07) </t>
  </si>
  <si>
    <t>97,426*3 'Přepočtené koeficientem množství</t>
  </si>
  <si>
    <t>91</t>
  </si>
  <si>
    <t>R1116</t>
  </si>
  <si>
    <t xml:space="preserve">1 x Alp + 2x Aln   </t>
  </si>
  <si>
    <t>832662390</t>
  </si>
  <si>
    <t xml:space="preserve">2 x Alp + 2x Aln   </t>
  </si>
  <si>
    <t>92</t>
  </si>
  <si>
    <t>711331382</t>
  </si>
  <si>
    <t>Provedení hydroizolace mostovek pásy na sucho AIP nebo tkaniny</t>
  </si>
  <si>
    <t>1839630455</t>
  </si>
  <si>
    <t>Provedení izolace mostovek pásy na sucho  AIP nebo tkaniny</t>
  </si>
  <si>
    <t>Ochrana izolace pod římsou – asfaltový pás s hliníkovou vložkou</t>
  </si>
  <si>
    <t xml:space="preserve">2*0,75*(2,5 + 2,0 + 4,68) </t>
  </si>
  <si>
    <t>93</t>
  </si>
  <si>
    <t>62836110</t>
  </si>
  <si>
    <t>pás asfaltový natavitelný oxidovaný tl 4,0mm s vložkou z hliníkové fólie / hliníkové fólie s textilií, se spalitelnou PE folií nebo jemnozrnným minerálním posypem</t>
  </si>
  <si>
    <t>-1452779681</t>
  </si>
  <si>
    <t>13,77*1,1655 'Přepočtené koeficientem množství</t>
  </si>
  <si>
    <t>94</t>
  </si>
  <si>
    <t>711341564</t>
  </si>
  <si>
    <t>Provedení hydroizolace mostovek pásy přitavením NAIP</t>
  </si>
  <si>
    <t>1131416577</t>
  </si>
  <si>
    <t>Provedení izolace mostovek pásy přitavením  NAIP</t>
  </si>
  <si>
    <t>Mostní izolace NAIP na penetrační nátěr – na NK + přetažení izolace na ruby opěr a křídel</t>
  </si>
  <si>
    <t xml:space="preserve">5,7*5,5 + 4,4*1,2 + 4,6*1,3 + 0,6*(1,35 + 2,11 + 2,23 + 1,23) + 1,2*(2,11 + 1,35) + 1,3*(2,23 + 1,23) </t>
  </si>
  <si>
    <t>95</t>
  </si>
  <si>
    <t>6285261R</t>
  </si>
  <si>
    <t>mostní izolace NAIP včetně penetračního nátěru</t>
  </si>
  <si>
    <t>-1777982113</t>
  </si>
  <si>
    <t>55,412*1,15 'Přepočtené koeficientem množství</t>
  </si>
  <si>
    <t>SO 201.2 - SO 201.2 - Provizorní chodník a lávka</t>
  </si>
  <si>
    <t>113107011</t>
  </si>
  <si>
    <t>Odstranění podkladu z kameniva těženého tl 100 mm při překopech ručně</t>
  </si>
  <si>
    <t>1765412184</t>
  </si>
  <si>
    <t>Odstranění podkladů nebo krytů při překopech inženýrských sítí s přemístěním hmot na skládku ve vzdálenosti do 3 m nebo s naložením na dopravní prostředek ručně z kameniva těženého, o tl. vrstvy do 100 mm</t>
  </si>
  <si>
    <t>odstranění štěrkopískového podsypu pod pražci</t>
  </si>
  <si>
    <t xml:space="preserve">2*0,7*2,0 </t>
  </si>
  <si>
    <t>odstranění chodníku ze štěrkodrti</t>
  </si>
  <si>
    <t xml:space="preserve">1,5*63 </t>
  </si>
  <si>
    <t>113311171</t>
  </si>
  <si>
    <t>Odstranění geotextilií ze základové spáry</t>
  </si>
  <si>
    <t>-1082917315</t>
  </si>
  <si>
    <t>Odstranění geosyntetik s uložením na vzdálenost do 20 m nebo naložením na dopravní prostředek geotextilie</t>
  </si>
  <si>
    <t>Separační geotextilie š.2,0m pod provizorním chodníkem</t>
  </si>
  <si>
    <t xml:space="preserve">63,0*2,0 </t>
  </si>
  <si>
    <t>122151101</t>
  </si>
  <si>
    <t>Odkopávky a prokopávky nezapažené v hornině třídy těžitelnosti I, skupiny 1 a 2 objem do 20 m3 strojně</t>
  </si>
  <si>
    <t>2088828246</t>
  </si>
  <si>
    <t>Odkopávky a prokopávky nezapažené strojně v hornině třídy těžitelnosti I skupiny 1 a 2 do 20 m3</t>
  </si>
  <si>
    <t>Výkopy pro uložení provizorní lávky, uložení na mezideponii</t>
  </si>
  <si>
    <t xml:space="preserve">1,2*0,6*2,0*2 </t>
  </si>
  <si>
    <t>174151101</t>
  </si>
  <si>
    <t>833908325</t>
  </si>
  <si>
    <t>zpětný zásyp výkopů pro uložení provizorní lávky</t>
  </si>
  <si>
    <t>421958111R</t>
  </si>
  <si>
    <t>Provizorní lávka pro pěší</t>
  </si>
  <si>
    <t>-399658810</t>
  </si>
  <si>
    <t>rovizorní lávka</t>
  </si>
  <si>
    <t>Dodávka, montáž a demontáž ocelové provizorní lávky pro pěší délky 8,0 m, š. 1,5 m</t>
  </si>
  <si>
    <t>8,0*1,5</t>
  </si>
  <si>
    <t>451577877</t>
  </si>
  <si>
    <t>Podklad nebo lože pod dlažbu vodorovný nebo do sklonu 1:5 ze štěrkopísku tl do 100 mm</t>
  </si>
  <si>
    <t>2015954601</t>
  </si>
  <si>
    <t>Podklad nebo lože pod dlažbu (přídlažbu)  v ploše vodorovné nebo ve sklonu do 1:5, tloušťky od 30 do 100 mm ze štěrkopísku</t>
  </si>
  <si>
    <t>Štěrkopískový podsyp tl. 100mm pod pražce</t>
  </si>
  <si>
    <t>2*0,7*2,0</t>
  </si>
  <si>
    <t>452111141</t>
  </si>
  <si>
    <t xml:space="preserve">Osazení pražců otevřený výkop </t>
  </si>
  <si>
    <t>-2108938758</t>
  </si>
  <si>
    <t>Osazení pražců v otevřeném výkopu</t>
  </si>
  <si>
    <t>Dřevěné pražce pro dočasné uložení lávky pro pěší a jako závěrné zídky</t>
  </si>
  <si>
    <t>12 ks, 1x osazení, 1x odstranění</t>
  </si>
  <si>
    <t>2*12</t>
  </si>
  <si>
    <t>60811009R</t>
  </si>
  <si>
    <t>pražec dřevěný dl. 2,0 m - pronájem</t>
  </si>
  <si>
    <t>1491815300</t>
  </si>
  <si>
    <t>pražec dřevěný příčný nevystrojený buk 2600x260x150mm</t>
  </si>
  <si>
    <t>469953111</t>
  </si>
  <si>
    <t>Plůtek laťový z 1 lati</t>
  </si>
  <si>
    <t>-2046673198</t>
  </si>
  <si>
    <t>Plůtek laťový v patě svahu  z kůlů Ø od 100 do 120 mm, délky od 1 do 1,5 m, zaražených v osové vzdálenosti 1,5 m a z tyčových výřezů Ø od 100 do 120 mm připevněných na kůly z jedné lati</t>
  </si>
  <si>
    <t>Dřevěné fošny - obruby provizorního chodníku – zřízení + odstranění</t>
  </si>
  <si>
    <t xml:space="preserve">2*63,0 </t>
  </si>
  <si>
    <t>564831111</t>
  </si>
  <si>
    <t>Podklad ze štěrkodrtě ŠD tl 100 mm</t>
  </si>
  <si>
    <t>-658526003</t>
  </si>
  <si>
    <t>Podklad ze štěrkodrti ŠD  s rozprostřením a zhutněním, po zhutnění tl. 100 mm</t>
  </si>
  <si>
    <t>provizorní chodník</t>
  </si>
  <si>
    <t>1224236618</t>
  </si>
  <si>
    <t>-1863956919</t>
  </si>
  <si>
    <t>Odvoz odstraněných konstrukcí na skládku</t>
  </si>
  <si>
    <t>kamenivo z chodníku</t>
  </si>
  <si>
    <t>97,30*0,10*2,0</t>
  </si>
  <si>
    <t>dřevěné fošny - obruby chodníku</t>
  </si>
  <si>
    <t>1,155</t>
  </si>
  <si>
    <t>1345888915</t>
  </si>
  <si>
    <t>20,615*9 'Přepočtené koeficientem množství</t>
  </si>
  <si>
    <t>997013811</t>
  </si>
  <si>
    <t>Poplatek za uložení na skládce (skládkovné) stavebního odpadu dřevěného kód odpadu 17 02 01</t>
  </si>
  <si>
    <t>357632031</t>
  </si>
  <si>
    <t>Poplatek za uložení stavebního odpadu na skládce (skládkovné) dřevěného zatříděného do Katalogu odpadů pod kódem 17 02 01</t>
  </si>
  <si>
    <t>Dřevěné fošny - obruby provizorního chodníku</t>
  </si>
  <si>
    <t>1879478047</t>
  </si>
  <si>
    <t>998225111</t>
  </si>
  <si>
    <t>Přesun hmot pro pozemní komunikace s krytem z kamene, monolitickým betonovým nebo živičným</t>
  </si>
  <si>
    <t>634006577</t>
  </si>
  <si>
    <t>Přesun hmot pro komunikace s krytem z kameniva, monolitickým betonovým nebo živičným  dopravní vzdálenost do 200 m jakékoliv délky objektu</t>
  </si>
  <si>
    <t>SO 201.3 - SO 201.3 - Provizorní dopravní značení</t>
  </si>
  <si>
    <t>913111115</t>
  </si>
  <si>
    <t>Montáž a demontáž dočasné dopravní značky samostatné základní</t>
  </si>
  <si>
    <t>-83888507</t>
  </si>
  <si>
    <t>Montáž a demontáž dočasných dopravních značek  samostatných značek základních</t>
  </si>
  <si>
    <t>IS 11 na objízdné trase</t>
  </si>
  <si>
    <t>913111215</t>
  </si>
  <si>
    <t>Příplatek k dočasné dopravní značce samostatné základní za první a ZKD den použití</t>
  </si>
  <si>
    <t>-1463632378</t>
  </si>
  <si>
    <t>Montáž a demontáž dočasných dopravních značek  Příplatek za první a každý další den použití dočasných dopravních značek k ceně 11-1115</t>
  </si>
  <si>
    <t>doba použití 24 týdnů = 168 dnů</t>
  </si>
  <si>
    <t>5*168 'Přepočtené koeficientem množství</t>
  </si>
  <si>
    <t>913121111</t>
  </si>
  <si>
    <t>Montáž a demontáž dočasné dopravní značky kompletní základní</t>
  </si>
  <si>
    <t>-573513640</t>
  </si>
  <si>
    <t>Montáž a demontáž dočasných dopravních značek  kompletních značek vč. podstavce a sloupku základních</t>
  </si>
  <si>
    <t>uzavírka mostu</t>
  </si>
  <si>
    <t>objízdná trasa</t>
  </si>
  <si>
    <t>913121112</t>
  </si>
  <si>
    <t>Montáž a demontáž dočasné dopravní značky kompletní zvětšené</t>
  </si>
  <si>
    <t>-1288205208</t>
  </si>
  <si>
    <t>Montáž a demontáž dočasných dopravních značek  kompletních značek vč. podstavce a sloupku zvětšených</t>
  </si>
  <si>
    <t>913121211</t>
  </si>
  <si>
    <t>Příplatek k dočasné dopravní značce kompletní základní za první a ZKD den použití</t>
  </si>
  <si>
    <t>1873548919</t>
  </si>
  <si>
    <t>Montáž a demontáž dočasných dopravních značek  Příplatek za první a každý další den použití dočasných dopravních značek k ceně 12-1111</t>
  </si>
  <si>
    <t>8+6</t>
  </si>
  <si>
    <t>14*168 'Přepočtené koeficientem množství</t>
  </si>
  <si>
    <t>913121212</t>
  </si>
  <si>
    <t>Příplatek k dočasné dopravní značce kompletní zvětšené za první a ZKD den použití</t>
  </si>
  <si>
    <t>170636054</t>
  </si>
  <si>
    <t>Montáž a demontáž dočasných dopravních značek  Příplatek za první a každý další den použití dočasných dopravních značek k ceně 12-1112</t>
  </si>
  <si>
    <t>1*168 'Přepočtené koeficientem množství</t>
  </si>
  <si>
    <t>913211113</t>
  </si>
  <si>
    <t>Montáž a demontáž dočasné dopravní zábrany reflexní šířky 3 m</t>
  </si>
  <si>
    <t>1768672893</t>
  </si>
  <si>
    <t>Montáž a demontáž dočasných dopravních zábran reflexních, šířky 3 m</t>
  </si>
  <si>
    <t>Uzavírka mostu</t>
  </si>
  <si>
    <t>913211213</t>
  </si>
  <si>
    <t>Příplatek k dočasné dopravní zábraně reflexní 3 m za první a ZKD den použití</t>
  </si>
  <si>
    <t>1749688646</t>
  </si>
  <si>
    <t>Montáž a demontáž dočasných dopravních zábran Příplatek za první a každý další den použití dočasných dopravních zábran k ceně 21-1113</t>
  </si>
  <si>
    <t>2*168 'Přepočtené koeficientem množství</t>
  </si>
  <si>
    <t>913221111</t>
  </si>
  <si>
    <t>Montáž a demontáž dočasné dopravní zábrany světelné šířky 1,5 m se 3 světly</t>
  </si>
  <si>
    <t>-1172473932</t>
  </si>
  <si>
    <t>Montáž a demontáž dočasných dopravních zábran světelných včetně zásobníku na akumulátor, šířky 1,5 m, 3 světla</t>
  </si>
  <si>
    <t>913221211</t>
  </si>
  <si>
    <t>Příplatek k dočasné dopravní zábraně světelné šířky 1,5 m se 3 světly za první a ZKD den použití</t>
  </si>
  <si>
    <t>432760164</t>
  </si>
  <si>
    <t>Montáž a demontáž dočasných dopravních zábran Příplatek za první a každý další den použití dočasných dopravních zábran k ceně 22-1111</t>
  </si>
  <si>
    <t>SO 301 - SO 301 - Úprava koryta</t>
  </si>
  <si>
    <t>96406546</t>
  </si>
  <si>
    <t>Odkopávky pro srovnání břehů koryta</t>
  </si>
  <si>
    <t>3,5</t>
  </si>
  <si>
    <t>bude použito na dosypání břehů</t>
  </si>
  <si>
    <t>124153100</t>
  </si>
  <si>
    <t>Vykopávky pro koryta vodotečí v hornině třídy těžitelnosti I, skupiny 1 a 2 objem do 100 m3 strojně</t>
  </si>
  <si>
    <t>1976792256</t>
  </si>
  <si>
    <t>Vykopávky pro koryta vodotečí strojně v hornině třídy těžitelnosti I skupiny 1 a 2 do 100 m3</t>
  </si>
  <si>
    <t>Výkopy pro opevnění koryta (zemina tř.1) – mimo výkopů pro most a křídla - dlažba + rovnanina, příčné prahy</t>
  </si>
  <si>
    <t xml:space="preserve">0,8*0,5*(5,0 + 2,5 + 2,5 + 3,0) + 0,35*(1,8*4,0 + 4,0*2,2 + 1,7*3,0) </t>
  </si>
  <si>
    <t>-1667039572</t>
  </si>
  <si>
    <t>12,59</t>
  </si>
  <si>
    <t>-126171498</t>
  </si>
  <si>
    <t>12,59*4 'Přepočtené koeficientem množství</t>
  </si>
  <si>
    <t>-260822740</t>
  </si>
  <si>
    <t>12,59*2,0</t>
  </si>
  <si>
    <t>171251101</t>
  </si>
  <si>
    <t>Uložení sypaniny do násypů nezhutněných strojně</t>
  </si>
  <si>
    <t>738241333</t>
  </si>
  <si>
    <t>Uložení sypanin do násypů strojně s rozprostřením sypaniny ve vrstvách a s hrubým urovnáním nezhutněných jakékoliv třídy těžitelnosti</t>
  </si>
  <si>
    <t>Dosypání dna koryta</t>
  </si>
  <si>
    <t xml:space="preserve">2,0*1,1*9,5 </t>
  </si>
  <si>
    <t>Dosypání břehů (3,5 m3 bude z odkopané zeminy, 18 m3 z nakoupené zeminy)</t>
  </si>
  <si>
    <t>21,5</t>
  </si>
  <si>
    <t>-1858484494</t>
  </si>
  <si>
    <t>20,9</t>
  </si>
  <si>
    <t>21,5-3,5</t>
  </si>
  <si>
    <t>181111134</t>
  </si>
  <si>
    <t>Plošná úprava terénu do 500 m2 zemina skupiny 1 až 4 nerovnosti do 200 mm ve svahu přes 1:1</t>
  </si>
  <si>
    <t>-1828471924</t>
  </si>
  <si>
    <t>Plošná úprava terénu v zemině skupiny 1 až 4 s urovnáním povrchu bez doplnění ornice souvislé plochy do 500 m2 při nerovnostech terénu přes 150 do 200 mm na svahu přes 1:1</t>
  </si>
  <si>
    <t>Srovnání terénu - 0,5 m za hranu koryta</t>
  </si>
  <si>
    <t xml:space="preserve">12,0 + 6,0 + 8,5 + 7,5 </t>
  </si>
  <si>
    <t>Srovnání dna koryta – mimo dosah výkopů</t>
  </si>
  <si>
    <t>2,5*(8,5 + 3,5)</t>
  </si>
  <si>
    <t>-1890598881</t>
  </si>
  <si>
    <t xml:space="preserve">2,6*1,6 + 0,7*5,65 + 2,2*3,0 + 3,0*2,3 + 0,7*5,88 + 2,0*2,75 </t>
  </si>
  <si>
    <t>452218142</t>
  </si>
  <si>
    <t>Zajišťovací práh z upraveného lomového kamene na cementovou maltu</t>
  </si>
  <si>
    <t>-558341125</t>
  </si>
  <si>
    <t>Zajišťovací práh z upraveného lomového kamene  na dně a ve svahu melioračních kanálů, s patkami nebo bez patek s dlažbovitou úpravou viditelných ploch na cementovou maltu</t>
  </si>
  <si>
    <t>Příčné prahy a podélné patky z lomového kamene prolité betonem, horní povrch vyklínován</t>
  </si>
  <si>
    <t xml:space="preserve">0,5*1,0*(9,5*2) + 0,5*0,8*(3,2 + 3,0 + 2,3 + 2,7 + 6,3 + 2,8 + 5,0 + 2,2) </t>
  </si>
  <si>
    <t>462511111</t>
  </si>
  <si>
    <t>Zához prostoru z lomového kamene</t>
  </si>
  <si>
    <t>-1835919121</t>
  </si>
  <si>
    <t>Zához prostoru  z lomového kamene</t>
  </si>
  <si>
    <t>Hrubé kamenivo fr.63/125 prolité betonem – před lícem opěr</t>
  </si>
  <si>
    <t>0,3*(6,92 + 6,73)</t>
  </si>
  <si>
    <t>463211142</t>
  </si>
  <si>
    <t>Rovnanina objemu do 3 m3 z lomového kamene tříděného hmotnosti do 200 kg s urovnáním líce</t>
  </si>
  <si>
    <t>-747104333</t>
  </si>
  <si>
    <t>Rovnanina z lomového kamene neupraveného pro podélné i příčné objekty objemu do 3 m3 z kamene tříděného, s urovnáním líce a vyklínováním spár úlomky kamene hmotnost jednotlivých kamenů přes 80 do 200 kg</t>
  </si>
  <si>
    <t>Kamenná rovnanina z kamenů o hmot. do 150 kg s urovnáním líce a vyklínováním, prolitá betonem, tl. cca. 0,35 m – pravý břeh před mostem</t>
  </si>
  <si>
    <t xml:space="preserve">(2,0*2,2 + 3,0*2,2*0,5)*0,35 </t>
  </si>
  <si>
    <t>463211152</t>
  </si>
  <si>
    <t>Rovnanina objemu přes 3 m3 z lomového kamene tříděného hmotnosti do 200 kg s urovnáním líce</t>
  </si>
  <si>
    <t>530245592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</si>
  <si>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</si>
  <si>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 xml:space="preserve">Kamenná rovnanina na sucho z kamenů o hmot. do 150 kg s urovnáním líce, tl. cca. 0,35 m </t>
  </si>
  <si>
    <t xml:space="preserve">(3,3*4,8 + 0,5*2,3 + 2,5*2,3*0,5 + 0,5*2,7 + 2,7*2,5*0,5)*0,35 </t>
  </si>
  <si>
    <t>463451114</t>
  </si>
  <si>
    <t>Prolití kamenné rovnaniny betonem</t>
  </si>
  <si>
    <t>-1464686644</t>
  </si>
  <si>
    <t>Prolití konstrukce z kamene rovnaniny betonem</t>
  </si>
  <si>
    <t>prolití rovnaniny</t>
  </si>
  <si>
    <t>(2,0*2,2 + 3,0*2,2*0,5)*0,35/5</t>
  </si>
  <si>
    <t>prolití patek a prahů</t>
  </si>
  <si>
    <t>(0,5*1,0*(9,5*2) + 0,5*0,8*(3,2 + 3,0 + 2,3 + 2,7 + 6,3 + 2,8 + 5,0 + 2,2) )/5</t>
  </si>
  <si>
    <t xml:space="preserve">prolití záhozu před líci opěr </t>
  </si>
  <si>
    <t>0,3*(6,92 + 6,73)/5</t>
  </si>
  <si>
    <t>-1279146715</t>
  </si>
  <si>
    <t>kámen 200 mm, celk. tl. dlažby včetně podkladu 350 mm</t>
  </si>
  <si>
    <t>935112311</t>
  </si>
  <si>
    <t>Osazení příkopového žlabu do betonu tl 100 mm z betonových tvárnic š 1200 mm</t>
  </si>
  <si>
    <t>1635889900</t>
  </si>
  <si>
    <t>Osazení betonového příkopového žlabu s vyplněním a zatřením spár cementovou maltou s ložem tl. 100 mm z betonu prostého z betonových příkopových tvárnic šířky přes 800 do 1200 mm</t>
  </si>
  <si>
    <t>Betonové příkopové tvárnice šířky 1,0 m, hloubky 0,3 m</t>
  </si>
  <si>
    <t>Obnova soutoku s potokem Loučák</t>
  </si>
  <si>
    <t>3,0</t>
  </si>
  <si>
    <t>59227018</t>
  </si>
  <si>
    <t>žlabovka příkopová betonová s lomenými stěnami 300x1025x300mm</t>
  </si>
  <si>
    <t>1543722323</t>
  </si>
  <si>
    <t>998332011</t>
  </si>
  <si>
    <t>Přesun hmot pro úpravy vodních toků a kanály</t>
  </si>
  <si>
    <t>-1690611529</t>
  </si>
  <si>
    <t>Přesun hmot pro úpravy vodních toků a kanály, hráze rybníků apod.  dopravní vzdálenost do 500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</si>
</sst>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KA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Demolice a výstavba mostu M 59/9 přes Louckou Mlýnku u pily v Karviné - Loukách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6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Karviná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Pavel Kurečka MOSTY s.r.o.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Kurečková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ROUND(AG95+AG96+AG99+AG103,2)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ROUND(AS95+AS96+AS99+AS103,2)</f>
        <v>0</v>
      </c>
      <c r="AT94" s="114">
        <f>ROUND(SUM(AV94:AW94),2)</f>
        <v>0</v>
      </c>
      <c r="AU94" s="115">
        <f>ROUND(AU95+AU96+AU99+AU103,5)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ROUND(AZ95+AZ96+AZ99+AZ103,2)</f>
        <v>0</v>
      </c>
      <c r="BA94" s="114">
        <f>ROUND(BA95+BA96+BA99+BA103,2)</f>
        <v>0</v>
      </c>
      <c r="BB94" s="114">
        <f>ROUND(BB95+BB96+BB99+BB103,2)</f>
        <v>0</v>
      </c>
      <c r="BC94" s="114">
        <f>ROUND(BC95+BC96+BC99+BC103,2)</f>
        <v>0</v>
      </c>
      <c r="BD94" s="116">
        <f>ROUND(BD95+BD96+BD99+BD103,2)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4.4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'000 - 000 - Ostatní a ved...'!J30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'000 - 000 - Ostatní a ved...'!P122</f>
        <v>0</v>
      </c>
      <c r="AV95" s="128">
        <f>'000 - 000 - Ostatní a ved...'!J33</f>
        <v>0</v>
      </c>
      <c r="AW95" s="128">
        <f>'000 - 000 - Ostatní a ved...'!J34</f>
        <v>0</v>
      </c>
      <c r="AX95" s="128">
        <f>'000 - 000 - Ostatní a ved...'!J35</f>
        <v>0</v>
      </c>
      <c r="AY95" s="128">
        <f>'000 - 000 - Ostatní a ved...'!J36</f>
        <v>0</v>
      </c>
      <c r="AZ95" s="128">
        <f>'000 - 000 - Ostatní a ved...'!F33</f>
        <v>0</v>
      </c>
      <c r="BA95" s="128">
        <f>'000 - 000 - Ostatní a ved...'!F34</f>
        <v>0</v>
      </c>
      <c r="BB95" s="128">
        <f>'000 - 000 - Ostatní a ved...'!F35</f>
        <v>0</v>
      </c>
      <c r="BC95" s="128">
        <f>'000 - 000 - Ostatní a ved...'!F36</f>
        <v>0</v>
      </c>
      <c r="BD95" s="130">
        <f>'000 - 000 - Ostatní a ved...'!F37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4.4" customHeight="1">
      <c r="A96" s="7"/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ROUND(SUM(AG97:AG98),2)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93</v>
      </c>
      <c r="AR96" s="126"/>
      <c r="AS96" s="127">
        <f>ROUND(SUM(AS97:AS98),2)</f>
        <v>0</v>
      </c>
      <c r="AT96" s="128">
        <f>ROUND(SUM(AV96:AW96),2)</f>
        <v>0</v>
      </c>
      <c r="AU96" s="129">
        <f>ROUND(SUM(AU97:AU98),5)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ROUND(SUM(AZ97:AZ98),2)</f>
        <v>0</v>
      </c>
      <c r="BA96" s="128">
        <f>ROUND(SUM(BA97:BA98),2)</f>
        <v>0</v>
      </c>
      <c r="BB96" s="128">
        <f>ROUND(SUM(BB97:BB98),2)</f>
        <v>0</v>
      </c>
      <c r="BC96" s="128">
        <f>ROUND(SUM(BC97:BC98),2)</f>
        <v>0</v>
      </c>
      <c r="BD96" s="130">
        <f>ROUND(SUM(BD97:BD98),2)</f>
        <v>0</v>
      </c>
      <c r="BE96" s="7"/>
      <c r="BS96" s="131" t="s">
        <v>79</v>
      </c>
      <c r="BT96" s="131" t="s">
        <v>88</v>
      </c>
      <c r="BU96" s="131" t="s">
        <v>81</v>
      </c>
      <c r="BV96" s="131" t="s">
        <v>82</v>
      </c>
      <c r="BW96" s="131" t="s">
        <v>94</v>
      </c>
      <c r="BX96" s="131" t="s">
        <v>5</v>
      </c>
      <c r="CL96" s="131" t="s">
        <v>1</v>
      </c>
      <c r="CM96" s="131" t="s">
        <v>90</v>
      </c>
    </row>
    <row r="97" spans="1:90" s="4" customFormat="1" ht="24" customHeight="1">
      <c r="A97" s="119" t="s">
        <v>84</v>
      </c>
      <c r="B97" s="70"/>
      <c r="C97" s="133"/>
      <c r="D97" s="133"/>
      <c r="E97" s="134" t="s">
        <v>95</v>
      </c>
      <c r="F97" s="134"/>
      <c r="G97" s="134"/>
      <c r="H97" s="134"/>
      <c r="I97" s="134"/>
      <c r="J97" s="133"/>
      <c r="K97" s="134" t="s">
        <v>96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001.1 - SO 001.1 - Bou...'!J32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97</v>
      </c>
      <c r="AR97" s="72"/>
      <c r="AS97" s="137">
        <v>0</v>
      </c>
      <c r="AT97" s="138">
        <f>ROUND(SUM(AV97:AW97),2)</f>
        <v>0</v>
      </c>
      <c r="AU97" s="139">
        <f>'SO 001.1 - SO 001.1 - Bou...'!P125</f>
        <v>0</v>
      </c>
      <c r="AV97" s="138">
        <f>'SO 001.1 - SO 001.1 - Bou...'!J35</f>
        <v>0</v>
      </c>
      <c r="AW97" s="138">
        <f>'SO 001.1 - SO 001.1 - Bou...'!J36</f>
        <v>0</v>
      </c>
      <c r="AX97" s="138">
        <f>'SO 001.1 - SO 001.1 - Bou...'!J37</f>
        <v>0</v>
      </c>
      <c r="AY97" s="138">
        <f>'SO 001.1 - SO 001.1 - Bou...'!J38</f>
        <v>0</v>
      </c>
      <c r="AZ97" s="138">
        <f>'SO 001.1 - SO 001.1 - Bou...'!F35</f>
        <v>0</v>
      </c>
      <c r="BA97" s="138">
        <f>'SO 001.1 - SO 001.1 - Bou...'!F36</f>
        <v>0</v>
      </c>
      <c r="BB97" s="138">
        <f>'SO 001.1 - SO 001.1 - Bou...'!F37</f>
        <v>0</v>
      </c>
      <c r="BC97" s="138">
        <f>'SO 001.1 - SO 001.1 - Bou...'!F38</f>
        <v>0</v>
      </c>
      <c r="BD97" s="140">
        <f>'SO 001.1 - SO 001.1 - Bou...'!F39</f>
        <v>0</v>
      </c>
      <c r="BE97" s="4"/>
      <c r="BT97" s="141" t="s">
        <v>90</v>
      </c>
      <c r="BV97" s="141" t="s">
        <v>82</v>
      </c>
      <c r="BW97" s="141" t="s">
        <v>98</v>
      </c>
      <c r="BX97" s="141" t="s">
        <v>94</v>
      </c>
      <c r="CL97" s="141" t="s">
        <v>1</v>
      </c>
    </row>
    <row r="98" spans="1:90" s="4" customFormat="1" ht="24" customHeight="1">
      <c r="A98" s="119" t="s">
        <v>84</v>
      </c>
      <c r="B98" s="70"/>
      <c r="C98" s="133"/>
      <c r="D98" s="133"/>
      <c r="E98" s="134" t="s">
        <v>99</v>
      </c>
      <c r="F98" s="134"/>
      <c r="G98" s="134"/>
      <c r="H98" s="134"/>
      <c r="I98" s="134"/>
      <c r="J98" s="133"/>
      <c r="K98" s="134" t="s">
        <v>100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001.2 - SO 001.2 - Výk...'!J32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97</v>
      </c>
      <c r="AR98" s="72"/>
      <c r="AS98" s="137">
        <v>0</v>
      </c>
      <c r="AT98" s="138">
        <f>ROUND(SUM(AV98:AW98),2)</f>
        <v>0</v>
      </c>
      <c r="AU98" s="139">
        <f>'SO 001.2 - SO 001.2 - Výk...'!P124</f>
        <v>0</v>
      </c>
      <c r="AV98" s="138">
        <f>'SO 001.2 - SO 001.2 - Výk...'!J35</f>
        <v>0</v>
      </c>
      <c r="AW98" s="138">
        <f>'SO 001.2 - SO 001.2 - Výk...'!J36</f>
        <v>0</v>
      </c>
      <c r="AX98" s="138">
        <f>'SO 001.2 - SO 001.2 - Výk...'!J37</f>
        <v>0</v>
      </c>
      <c r="AY98" s="138">
        <f>'SO 001.2 - SO 001.2 - Výk...'!J38</f>
        <v>0</v>
      </c>
      <c r="AZ98" s="138">
        <f>'SO 001.2 - SO 001.2 - Výk...'!F35</f>
        <v>0</v>
      </c>
      <c r="BA98" s="138">
        <f>'SO 001.2 - SO 001.2 - Výk...'!F36</f>
        <v>0</v>
      </c>
      <c r="BB98" s="138">
        <f>'SO 001.2 - SO 001.2 - Výk...'!F37</f>
        <v>0</v>
      </c>
      <c r="BC98" s="138">
        <f>'SO 001.2 - SO 001.2 - Výk...'!F38</f>
        <v>0</v>
      </c>
      <c r="BD98" s="140">
        <f>'SO 001.2 - SO 001.2 - Výk...'!F39</f>
        <v>0</v>
      </c>
      <c r="BE98" s="4"/>
      <c r="BT98" s="141" t="s">
        <v>90</v>
      </c>
      <c r="BV98" s="141" t="s">
        <v>82</v>
      </c>
      <c r="BW98" s="141" t="s">
        <v>101</v>
      </c>
      <c r="BX98" s="141" t="s">
        <v>94</v>
      </c>
      <c r="CL98" s="141" t="s">
        <v>1</v>
      </c>
    </row>
    <row r="99" spans="1:91" s="7" customFormat="1" ht="14.4" customHeight="1">
      <c r="A99" s="7"/>
      <c r="B99" s="120"/>
      <c r="C99" s="121"/>
      <c r="D99" s="122" t="s">
        <v>102</v>
      </c>
      <c r="E99" s="122"/>
      <c r="F99" s="122"/>
      <c r="G99" s="122"/>
      <c r="H99" s="122"/>
      <c r="I99" s="123"/>
      <c r="J99" s="122" t="s">
        <v>103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32">
        <f>ROUND(SUM(AG100:AG102),2)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93</v>
      </c>
      <c r="AR99" s="126"/>
      <c r="AS99" s="127">
        <f>ROUND(SUM(AS100:AS102),2)</f>
        <v>0</v>
      </c>
      <c r="AT99" s="128">
        <f>ROUND(SUM(AV99:AW99),2)</f>
        <v>0</v>
      </c>
      <c r="AU99" s="129">
        <f>ROUND(SUM(AU100:AU102),5)</f>
        <v>0</v>
      </c>
      <c r="AV99" s="128">
        <f>ROUND(AZ99*L29,2)</f>
        <v>0</v>
      </c>
      <c r="AW99" s="128">
        <f>ROUND(BA99*L30,2)</f>
        <v>0</v>
      </c>
      <c r="AX99" s="128">
        <f>ROUND(BB99*L29,2)</f>
        <v>0</v>
      </c>
      <c r="AY99" s="128">
        <f>ROUND(BC99*L30,2)</f>
        <v>0</v>
      </c>
      <c r="AZ99" s="128">
        <f>ROUND(SUM(AZ100:AZ102),2)</f>
        <v>0</v>
      </c>
      <c r="BA99" s="128">
        <f>ROUND(SUM(BA100:BA102),2)</f>
        <v>0</v>
      </c>
      <c r="BB99" s="128">
        <f>ROUND(SUM(BB100:BB102),2)</f>
        <v>0</v>
      </c>
      <c r="BC99" s="128">
        <f>ROUND(SUM(BC100:BC102),2)</f>
        <v>0</v>
      </c>
      <c r="BD99" s="130">
        <f>ROUND(SUM(BD100:BD102),2)</f>
        <v>0</v>
      </c>
      <c r="BE99" s="7"/>
      <c r="BS99" s="131" t="s">
        <v>79</v>
      </c>
      <c r="BT99" s="131" t="s">
        <v>88</v>
      </c>
      <c r="BU99" s="131" t="s">
        <v>81</v>
      </c>
      <c r="BV99" s="131" t="s">
        <v>82</v>
      </c>
      <c r="BW99" s="131" t="s">
        <v>104</v>
      </c>
      <c r="BX99" s="131" t="s">
        <v>5</v>
      </c>
      <c r="CL99" s="131" t="s">
        <v>1</v>
      </c>
      <c r="CM99" s="131" t="s">
        <v>90</v>
      </c>
    </row>
    <row r="100" spans="1:90" s="4" customFormat="1" ht="24" customHeight="1">
      <c r="A100" s="119" t="s">
        <v>84</v>
      </c>
      <c r="B100" s="70"/>
      <c r="C100" s="133"/>
      <c r="D100" s="133"/>
      <c r="E100" s="134" t="s">
        <v>105</v>
      </c>
      <c r="F100" s="134"/>
      <c r="G100" s="134"/>
      <c r="H100" s="134"/>
      <c r="I100" s="134"/>
      <c r="J100" s="133"/>
      <c r="K100" s="134" t="s">
        <v>106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201.1 - SO 201.1 - Nov...'!J32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97</v>
      </c>
      <c r="AR100" s="72"/>
      <c r="AS100" s="137">
        <v>0</v>
      </c>
      <c r="AT100" s="138">
        <f>ROUND(SUM(AV100:AW100),2)</f>
        <v>0</v>
      </c>
      <c r="AU100" s="139">
        <f>'SO 201.1 - SO 201.1 - Nov...'!P132</f>
        <v>0</v>
      </c>
      <c r="AV100" s="138">
        <f>'SO 201.1 - SO 201.1 - Nov...'!J35</f>
        <v>0</v>
      </c>
      <c r="AW100" s="138">
        <f>'SO 201.1 - SO 201.1 - Nov...'!J36</f>
        <v>0</v>
      </c>
      <c r="AX100" s="138">
        <f>'SO 201.1 - SO 201.1 - Nov...'!J37</f>
        <v>0</v>
      </c>
      <c r="AY100" s="138">
        <f>'SO 201.1 - SO 201.1 - Nov...'!J38</f>
        <v>0</v>
      </c>
      <c r="AZ100" s="138">
        <f>'SO 201.1 - SO 201.1 - Nov...'!F35</f>
        <v>0</v>
      </c>
      <c r="BA100" s="138">
        <f>'SO 201.1 - SO 201.1 - Nov...'!F36</f>
        <v>0</v>
      </c>
      <c r="BB100" s="138">
        <f>'SO 201.1 - SO 201.1 - Nov...'!F37</f>
        <v>0</v>
      </c>
      <c r="BC100" s="138">
        <f>'SO 201.1 - SO 201.1 - Nov...'!F38</f>
        <v>0</v>
      </c>
      <c r="BD100" s="140">
        <f>'SO 201.1 - SO 201.1 - Nov...'!F39</f>
        <v>0</v>
      </c>
      <c r="BE100" s="4"/>
      <c r="BT100" s="141" t="s">
        <v>90</v>
      </c>
      <c r="BV100" s="141" t="s">
        <v>82</v>
      </c>
      <c r="BW100" s="141" t="s">
        <v>107</v>
      </c>
      <c r="BX100" s="141" t="s">
        <v>104</v>
      </c>
      <c r="CL100" s="141" t="s">
        <v>1</v>
      </c>
    </row>
    <row r="101" spans="1:90" s="4" customFormat="1" ht="24" customHeight="1">
      <c r="A101" s="119" t="s">
        <v>84</v>
      </c>
      <c r="B101" s="70"/>
      <c r="C101" s="133"/>
      <c r="D101" s="133"/>
      <c r="E101" s="134" t="s">
        <v>108</v>
      </c>
      <c r="F101" s="134"/>
      <c r="G101" s="134"/>
      <c r="H101" s="134"/>
      <c r="I101" s="134"/>
      <c r="J101" s="133"/>
      <c r="K101" s="134" t="s">
        <v>109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201.2 - SO 201.2 - Pro...'!J32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97</v>
      </c>
      <c r="AR101" s="72"/>
      <c r="AS101" s="137">
        <v>0</v>
      </c>
      <c r="AT101" s="138">
        <f>ROUND(SUM(AV101:AW101),2)</f>
        <v>0</v>
      </c>
      <c r="AU101" s="139">
        <f>'SO 201.2 - SO 201.2 - Pro...'!P127</f>
        <v>0</v>
      </c>
      <c r="AV101" s="138">
        <f>'SO 201.2 - SO 201.2 - Pro...'!J35</f>
        <v>0</v>
      </c>
      <c r="AW101" s="138">
        <f>'SO 201.2 - SO 201.2 - Pro...'!J36</f>
        <v>0</v>
      </c>
      <c r="AX101" s="138">
        <f>'SO 201.2 - SO 201.2 - Pro...'!J37</f>
        <v>0</v>
      </c>
      <c r="AY101" s="138">
        <f>'SO 201.2 - SO 201.2 - Pro...'!J38</f>
        <v>0</v>
      </c>
      <c r="AZ101" s="138">
        <f>'SO 201.2 - SO 201.2 - Pro...'!F35</f>
        <v>0</v>
      </c>
      <c r="BA101" s="138">
        <f>'SO 201.2 - SO 201.2 - Pro...'!F36</f>
        <v>0</v>
      </c>
      <c r="BB101" s="138">
        <f>'SO 201.2 - SO 201.2 - Pro...'!F37</f>
        <v>0</v>
      </c>
      <c r="BC101" s="138">
        <f>'SO 201.2 - SO 201.2 - Pro...'!F38</f>
        <v>0</v>
      </c>
      <c r="BD101" s="140">
        <f>'SO 201.2 - SO 201.2 - Pro...'!F39</f>
        <v>0</v>
      </c>
      <c r="BE101" s="4"/>
      <c r="BT101" s="141" t="s">
        <v>90</v>
      </c>
      <c r="BV101" s="141" t="s">
        <v>82</v>
      </c>
      <c r="BW101" s="141" t="s">
        <v>110</v>
      </c>
      <c r="BX101" s="141" t="s">
        <v>104</v>
      </c>
      <c r="CL101" s="141" t="s">
        <v>1</v>
      </c>
    </row>
    <row r="102" spans="1:90" s="4" customFormat="1" ht="24" customHeight="1">
      <c r="A102" s="119" t="s">
        <v>84</v>
      </c>
      <c r="B102" s="70"/>
      <c r="C102" s="133"/>
      <c r="D102" s="133"/>
      <c r="E102" s="134" t="s">
        <v>111</v>
      </c>
      <c r="F102" s="134"/>
      <c r="G102" s="134"/>
      <c r="H102" s="134"/>
      <c r="I102" s="134"/>
      <c r="J102" s="133"/>
      <c r="K102" s="134" t="s">
        <v>112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201.3 - SO 201.3 - Pro...'!J32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97</v>
      </c>
      <c r="AR102" s="72"/>
      <c r="AS102" s="137">
        <v>0</v>
      </c>
      <c r="AT102" s="138">
        <f>ROUND(SUM(AV102:AW102),2)</f>
        <v>0</v>
      </c>
      <c r="AU102" s="139">
        <f>'SO 201.3 - SO 201.3 - Pro...'!P122</f>
        <v>0</v>
      </c>
      <c r="AV102" s="138">
        <f>'SO 201.3 - SO 201.3 - Pro...'!J35</f>
        <v>0</v>
      </c>
      <c r="AW102" s="138">
        <f>'SO 201.3 - SO 201.3 - Pro...'!J36</f>
        <v>0</v>
      </c>
      <c r="AX102" s="138">
        <f>'SO 201.3 - SO 201.3 - Pro...'!J37</f>
        <v>0</v>
      </c>
      <c r="AY102" s="138">
        <f>'SO 201.3 - SO 201.3 - Pro...'!J38</f>
        <v>0</v>
      </c>
      <c r="AZ102" s="138">
        <f>'SO 201.3 - SO 201.3 - Pro...'!F35</f>
        <v>0</v>
      </c>
      <c r="BA102" s="138">
        <f>'SO 201.3 - SO 201.3 - Pro...'!F36</f>
        <v>0</v>
      </c>
      <c r="BB102" s="138">
        <f>'SO 201.3 - SO 201.3 - Pro...'!F37</f>
        <v>0</v>
      </c>
      <c r="BC102" s="138">
        <f>'SO 201.3 - SO 201.3 - Pro...'!F38</f>
        <v>0</v>
      </c>
      <c r="BD102" s="140">
        <f>'SO 201.3 - SO 201.3 - Pro...'!F39</f>
        <v>0</v>
      </c>
      <c r="BE102" s="4"/>
      <c r="BT102" s="141" t="s">
        <v>90</v>
      </c>
      <c r="BV102" s="141" t="s">
        <v>82</v>
      </c>
      <c r="BW102" s="141" t="s">
        <v>113</v>
      </c>
      <c r="BX102" s="141" t="s">
        <v>104</v>
      </c>
      <c r="CL102" s="141" t="s">
        <v>1</v>
      </c>
    </row>
    <row r="103" spans="1:91" s="7" customFormat="1" ht="14.4" customHeight="1">
      <c r="A103" s="119" t="s">
        <v>84</v>
      </c>
      <c r="B103" s="120"/>
      <c r="C103" s="121"/>
      <c r="D103" s="122" t="s">
        <v>114</v>
      </c>
      <c r="E103" s="122"/>
      <c r="F103" s="122"/>
      <c r="G103" s="122"/>
      <c r="H103" s="122"/>
      <c r="I103" s="123"/>
      <c r="J103" s="122" t="s">
        <v>115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'SO 301 - SO 301 - Úprava ...'!J30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93</v>
      </c>
      <c r="AR103" s="126"/>
      <c r="AS103" s="142">
        <v>0</v>
      </c>
      <c r="AT103" s="143">
        <f>ROUND(SUM(AV103:AW103),2)</f>
        <v>0</v>
      </c>
      <c r="AU103" s="144">
        <f>'SO 301 - SO 301 - Úprava ...'!P121</f>
        <v>0</v>
      </c>
      <c r="AV103" s="143">
        <f>'SO 301 - SO 301 - Úprava ...'!J33</f>
        <v>0</v>
      </c>
      <c r="AW103" s="143">
        <f>'SO 301 - SO 301 - Úprava ...'!J34</f>
        <v>0</v>
      </c>
      <c r="AX103" s="143">
        <f>'SO 301 - SO 301 - Úprava ...'!J35</f>
        <v>0</v>
      </c>
      <c r="AY103" s="143">
        <f>'SO 301 - SO 301 - Úprava ...'!J36</f>
        <v>0</v>
      </c>
      <c r="AZ103" s="143">
        <f>'SO 301 - SO 301 - Úprava ...'!F33</f>
        <v>0</v>
      </c>
      <c r="BA103" s="143">
        <f>'SO 301 - SO 301 - Úprava ...'!F34</f>
        <v>0</v>
      </c>
      <c r="BB103" s="143">
        <f>'SO 301 - SO 301 - Úprava ...'!F35</f>
        <v>0</v>
      </c>
      <c r="BC103" s="143">
        <f>'SO 301 - SO 301 - Úprava ...'!F36</f>
        <v>0</v>
      </c>
      <c r="BD103" s="145">
        <f>'SO 301 - SO 301 - Úprava ...'!F37</f>
        <v>0</v>
      </c>
      <c r="BE103" s="7"/>
      <c r="BT103" s="131" t="s">
        <v>88</v>
      </c>
      <c r="BV103" s="131" t="s">
        <v>82</v>
      </c>
      <c r="BW103" s="131" t="s">
        <v>116</v>
      </c>
      <c r="BX103" s="131" t="s">
        <v>5</v>
      </c>
      <c r="CL103" s="131" t="s">
        <v>1</v>
      </c>
      <c r="CM103" s="131" t="s">
        <v>90</v>
      </c>
    </row>
    <row r="104" spans="1:57" s="2" customFormat="1" ht="30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00 - 000 - Ostatní a ved...'!C2" display="/"/>
    <hyperlink ref="A97" location="'SO 001.1 - SO 001.1 - Bou...'!C2" display="/"/>
    <hyperlink ref="A98" location="'SO 001.2 - SO 001.2 - Výk...'!C2" display="/"/>
    <hyperlink ref="A100" location="'SO 201.1 - SO 201.1 - Nov...'!C2" display="/"/>
    <hyperlink ref="A101" location="'SO 201.2 - SO 201.2 - Pro...'!C2" display="/"/>
    <hyperlink ref="A102" location="'SO 201.3 - SO 201.3 - Pro...'!C2" display="/"/>
    <hyperlink ref="A103" location="'SO 301 - SO 301 - Úprav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117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7" customHeight="1">
      <c r="B7" s="20"/>
      <c r="E7" s="151" t="str">
        <f>'Rekapitulace stavby'!K6</f>
        <v>Demolice a výstavba mostu M 59/9 přes Louckou Mlýnku u pily v Karviné - Loukách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2" t="s">
        <v>119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20. 5. 2021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0" t="s">
        <v>28</v>
      </c>
      <c r="J15" s="141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25</v>
      </c>
      <c r="J20" s="141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34</v>
      </c>
      <c r="F21" s="38"/>
      <c r="G21" s="38"/>
      <c r="H21" s="38"/>
      <c r="I21" s="150" t="s">
        <v>28</v>
      </c>
      <c r="J21" s="141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37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38</v>
      </c>
      <c r="F24" s="38"/>
      <c r="G24" s="38"/>
      <c r="H24" s="38"/>
      <c r="I24" s="150" t="s">
        <v>28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40</v>
      </c>
      <c r="E30" s="38"/>
      <c r="F30" s="38"/>
      <c r="G30" s="38"/>
      <c r="H30" s="38"/>
      <c r="I30" s="38"/>
      <c r="J30" s="160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42</v>
      </c>
      <c r="G32" s="38"/>
      <c r="H32" s="38"/>
      <c r="I32" s="161" t="s">
        <v>41</v>
      </c>
      <c r="J32" s="161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44</v>
      </c>
      <c r="E33" s="150" t="s">
        <v>45</v>
      </c>
      <c r="F33" s="163">
        <f>ROUND((SUM(BE122:BE211)),2)</f>
        <v>0</v>
      </c>
      <c r="G33" s="38"/>
      <c r="H33" s="38"/>
      <c r="I33" s="164">
        <v>0.21</v>
      </c>
      <c r="J33" s="163">
        <f>ROUND(((SUM(BE122:BE211))*I33),2)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46</v>
      </c>
      <c r="F34" s="163">
        <f>ROUND((SUM(BF122:BF211)),2)</f>
        <v>0</v>
      </c>
      <c r="G34" s="38"/>
      <c r="H34" s="38"/>
      <c r="I34" s="164">
        <v>0.15</v>
      </c>
      <c r="J34" s="163">
        <f>ROUND(((SUM(BF122:BF211))*I34),2)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47</v>
      </c>
      <c r="F35" s="163">
        <f>ROUND((SUM(BG122:BG211)),2)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48</v>
      </c>
      <c r="F36" s="163">
        <f>ROUND((SUM(BH122:BH211)),2)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49</v>
      </c>
      <c r="F37" s="163">
        <f>ROUND((SUM(BI122:BI211)),2)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50</v>
      </c>
      <c r="E39" s="167"/>
      <c r="F39" s="167"/>
      <c r="G39" s="168" t="s">
        <v>51</v>
      </c>
      <c r="H39" s="169" t="s">
        <v>52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7" customHeight="1" hidden="1">
      <c r="A85" s="38"/>
      <c r="B85" s="39"/>
      <c r="C85" s="40"/>
      <c r="D85" s="40"/>
      <c r="E85" s="183" t="str">
        <f>E7</f>
        <v>Demolice a výstavba mostu M 59/9 přes Louckou Mlýnku u pily v Karviné - Loukách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 hidden="1">
      <c r="A87" s="38"/>
      <c r="B87" s="39"/>
      <c r="C87" s="40"/>
      <c r="D87" s="40"/>
      <c r="E87" s="76" t="str">
        <f>E9</f>
        <v>000 - 000 - Ostatní a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20. 5. 2021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 hidden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32</v>
      </c>
      <c r="J91" s="36" t="str">
        <f>E21</f>
        <v>Ing. Pavel Kurečka MOSTY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 hidden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Kurečková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4" t="s">
        <v>121</v>
      </c>
      <c r="D94" s="185"/>
      <c r="E94" s="185"/>
      <c r="F94" s="185"/>
      <c r="G94" s="185"/>
      <c r="H94" s="185"/>
      <c r="I94" s="185"/>
      <c r="J94" s="186" t="s">
        <v>122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87" t="s">
        <v>123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pans="1:31" s="9" customFormat="1" ht="24.95" customHeight="1" hidden="1">
      <c r="A97" s="9"/>
      <c r="B97" s="188"/>
      <c r="C97" s="189"/>
      <c r="D97" s="190" t="s">
        <v>125</v>
      </c>
      <c r="E97" s="191"/>
      <c r="F97" s="191"/>
      <c r="G97" s="191"/>
      <c r="H97" s="191"/>
      <c r="I97" s="191"/>
      <c r="J97" s="192">
        <f>J123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4"/>
      <c r="C98" s="133"/>
      <c r="D98" s="195" t="s">
        <v>126</v>
      </c>
      <c r="E98" s="196"/>
      <c r="F98" s="196"/>
      <c r="G98" s="196"/>
      <c r="H98" s="196"/>
      <c r="I98" s="196"/>
      <c r="J98" s="197">
        <f>J124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4"/>
      <c r="C99" s="133"/>
      <c r="D99" s="195" t="s">
        <v>127</v>
      </c>
      <c r="E99" s="196"/>
      <c r="F99" s="196"/>
      <c r="G99" s="196"/>
      <c r="H99" s="196"/>
      <c r="I99" s="196"/>
      <c r="J99" s="197">
        <f>J142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4"/>
      <c r="C100" s="133"/>
      <c r="D100" s="195" t="s">
        <v>128</v>
      </c>
      <c r="E100" s="196"/>
      <c r="F100" s="196"/>
      <c r="G100" s="196"/>
      <c r="H100" s="196"/>
      <c r="I100" s="196"/>
      <c r="J100" s="197">
        <f>J156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129</v>
      </c>
      <c r="E101" s="196"/>
      <c r="F101" s="196"/>
      <c r="G101" s="196"/>
      <c r="H101" s="196"/>
      <c r="I101" s="196"/>
      <c r="J101" s="197">
        <f>J173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130</v>
      </c>
      <c r="E102" s="196"/>
      <c r="F102" s="196"/>
      <c r="G102" s="196"/>
      <c r="H102" s="196"/>
      <c r="I102" s="196"/>
      <c r="J102" s="197">
        <f>J205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7" customHeight="1">
      <c r="A112" s="38"/>
      <c r="B112" s="39"/>
      <c r="C112" s="40"/>
      <c r="D112" s="40"/>
      <c r="E112" s="183" t="str">
        <f>E7</f>
        <v>Demolice a výstavba mostu M 59/9 přes Louckou Mlýnku u pily v Karviné - Loukách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6" customHeight="1">
      <c r="A114" s="38"/>
      <c r="B114" s="39"/>
      <c r="C114" s="40"/>
      <c r="D114" s="40"/>
      <c r="E114" s="76" t="str">
        <f>E9</f>
        <v>000 - 000 - Ostatní a vedlejší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20. 5. 2021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4" customHeight="1">
      <c r="A118" s="38"/>
      <c r="B118" s="39"/>
      <c r="C118" s="32" t="s">
        <v>24</v>
      </c>
      <c r="D118" s="40"/>
      <c r="E118" s="40"/>
      <c r="F118" s="27" t="str">
        <f>E15</f>
        <v>Statutární město Karviná</v>
      </c>
      <c r="G118" s="40"/>
      <c r="H118" s="40"/>
      <c r="I118" s="32" t="s">
        <v>32</v>
      </c>
      <c r="J118" s="36" t="str">
        <f>E21</f>
        <v>Ing. Pavel Kurečka MOSTY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37</v>
      </c>
      <c r="J119" s="36" t="str">
        <f>E24</f>
        <v>Kurečková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132</v>
      </c>
      <c r="D121" s="202" t="s">
        <v>65</v>
      </c>
      <c r="E121" s="202" t="s">
        <v>61</v>
      </c>
      <c r="F121" s="202" t="s">
        <v>62</v>
      </c>
      <c r="G121" s="202" t="s">
        <v>133</v>
      </c>
      <c r="H121" s="202" t="s">
        <v>134</v>
      </c>
      <c r="I121" s="202" t="s">
        <v>135</v>
      </c>
      <c r="J121" s="202" t="s">
        <v>122</v>
      </c>
      <c r="K121" s="203" t="s">
        <v>136</v>
      </c>
      <c r="L121" s="204"/>
      <c r="M121" s="100" t="s">
        <v>1</v>
      </c>
      <c r="N121" s="101" t="s">
        <v>44</v>
      </c>
      <c r="O121" s="101" t="s">
        <v>137</v>
      </c>
      <c r="P121" s="101" t="s">
        <v>138</v>
      </c>
      <c r="Q121" s="101" t="s">
        <v>139</v>
      </c>
      <c r="R121" s="101" t="s">
        <v>140</v>
      </c>
      <c r="S121" s="101" t="s">
        <v>141</v>
      </c>
      <c r="T121" s="102" t="s">
        <v>142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143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124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79</v>
      </c>
      <c r="E123" s="213" t="s">
        <v>144</v>
      </c>
      <c r="F123" s="213" t="s">
        <v>145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P124+P142+P156+P173+P205</f>
        <v>0</v>
      </c>
      <c r="Q123" s="218"/>
      <c r="R123" s="219">
        <f>R124+R142+R156+R173+R205</f>
        <v>0</v>
      </c>
      <c r="S123" s="218"/>
      <c r="T123" s="220">
        <f>T124+T142+T156+T173+T205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146</v>
      </c>
      <c r="AT123" s="222" t="s">
        <v>79</v>
      </c>
      <c r="AU123" s="222" t="s">
        <v>80</v>
      </c>
      <c r="AY123" s="221" t="s">
        <v>147</v>
      </c>
      <c r="BK123" s="223">
        <f>BK124+BK142+BK156+BK173+BK205</f>
        <v>0</v>
      </c>
    </row>
    <row r="124" spans="1:63" s="12" customFormat="1" ht="22.8" customHeight="1">
      <c r="A124" s="12"/>
      <c r="B124" s="210"/>
      <c r="C124" s="211"/>
      <c r="D124" s="212" t="s">
        <v>79</v>
      </c>
      <c r="E124" s="224" t="s">
        <v>148</v>
      </c>
      <c r="F124" s="224" t="s">
        <v>149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SUM(P125:P141)</f>
        <v>0</v>
      </c>
      <c r="Q124" s="218"/>
      <c r="R124" s="219">
        <f>SUM(R125:R141)</f>
        <v>0</v>
      </c>
      <c r="S124" s="218"/>
      <c r="T124" s="220">
        <f>SUM(T125:T141)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146</v>
      </c>
      <c r="AT124" s="222" t="s">
        <v>79</v>
      </c>
      <c r="AU124" s="222" t="s">
        <v>88</v>
      </c>
      <c r="AY124" s="221" t="s">
        <v>147</v>
      </c>
      <c r="BK124" s="223">
        <f>SUM(BK125:BK141)</f>
        <v>0</v>
      </c>
    </row>
    <row r="125" spans="1:65" s="2" customFormat="1" ht="13.8" customHeight="1">
      <c r="A125" s="38"/>
      <c r="B125" s="39"/>
      <c r="C125" s="226" t="s">
        <v>88</v>
      </c>
      <c r="D125" s="226" t="s">
        <v>150</v>
      </c>
      <c r="E125" s="227" t="s">
        <v>151</v>
      </c>
      <c r="F125" s="228" t="s">
        <v>152</v>
      </c>
      <c r="G125" s="229" t="s">
        <v>153</v>
      </c>
      <c r="H125" s="230">
        <v>1</v>
      </c>
      <c r="I125" s="231"/>
      <c r="J125" s="232">
        <f>ROUND(I125*H125,2)</f>
        <v>0</v>
      </c>
      <c r="K125" s="228" t="s">
        <v>154</v>
      </c>
      <c r="L125" s="44"/>
      <c r="M125" s="233" t="s">
        <v>1</v>
      </c>
      <c r="N125" s="234" t="s">
        <v>45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155</v>
      </c>
      <c r="AT125" s="237" t="s">
        <v>150</v>
      </c>
      <c r="AU125" s="237" t="s">
        <v>90</v>
      </c>
      <c r="AY125" s="17" t="s">
        <v>147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88</v>
      </c>
      <c r="BK125" s="238">
        <f>ROUND(I125*H125,2)</f>
        <v>0</v>
      </c>
      <c r="BL125" s="17" t="s">
        <v>155</v>
      </c>
      <c r="BM125" s="237" t="s">
        <v>156</v>
      </c>
    </row>
    <row r="126" spans="1:47" s="2" customFormat="1" ht="12">
      <c r="A126" s="38"/>
      <c r="B126" s="39"/>
      <c r="C126" s="40"/>
      <c r="D126" s="239" t="s">
        <v>157</v>
      </c>
      <c r="E126" s="40"/>
      <c r="F126" s="240" t="s">
        <v>152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90</v>
      </c>
    </row>
    <row r="127" spans="1:51" s="13" customFormat="1" ht="12">
      <c r="A127" s="13"/>
      <c r="B127" s="244"/>
      <c r="C127" s="245"/>
      <c r="D127" s="239" t="s">
        <v>158</v>
      </c>
      <c r="E127" s="246" t="s">
        <v>1</v>
      </c>
      <c r="F127" s="247" t="s">
        <v>159</v>
      </c>
      <c r="G127" s="245"/>
      <c r="H127" s="246" t="s">
        <v>1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158</v>
      </c>
      <c r="AU127" s="253" t="s">
        <v>90</v>
      </c>
      <c r="AV127" s="13" t="s">
        <v>88</v>
      </c>
      <c r="AW127" s="13" t="s">
        <v>36</v>
      </c>
      <c r="AX127" s="13" t="s">
        <v>80</v>
      </c>
      <c r="AY127" s="253" t="s">
        <v>147</v>
      </c>
    </row>
    <row r="128" spans="1:51" s="14" customFormat="1" ht="12">
      <c r="A128" s="14"/>
      <c r="B128" s="254"/>
      <c r="C128" s="255"/>
      <c r="D128" s="239" t="s">
        <v>158</v>
      </c>
      <c r="E128" s="256" t="s">
        <v>1</v>
      </c>
      <c r="F128" s="257" t="s">
        <v>88</v>
      </c>
      <c r="G128" s="255"/>
      <c r="H128" s="258">
        <v>1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4" t="s">
        <v>158</v>
      </c>
      <c r="AU128" s="264" t="s">
        <v>90</v>
      </c>
      <c r="AV128" s="14" t="s">
        <v>90</v>
      </c>
      <c r="AW128" s="14" t="s">
        <v>36</v>
      </c>
      <c r="AX128" s="14" t="s">
        <v>88</v>
      </c>
      <c r="AY128" s="264" t="s">
        <v>147</v>
      </c>
    </row>
    <row r="129" spans="1:65" s="2" customFormat="1" ht="13.8" customHeight="1">
      <c r="A129" s="38"/>
      <c r="B129" s="39"/>
      <c r="C129" s="226" t="s">
        <v>90</v>
      </c>
      <c r="D129" s="226" t="s">
        <v>150</v>
      </c>
      <c r="E129" s="227" t="s">
        <v>160</v>
      </c>
      <c r="F129" s="228" t="s">
        <v>161</v>
      </c>
      <c r="G129" s="229" t="s">
        <v>153</v>
      </c>
      <c r="H129" s="230">
        <v>1</v>
      </c>
      <c r="I129" s="231"/>
      <c r="J129" s="232">
        <f>ROUND(I129*H129,2)</f>
        <v>0</v>
      </c>
      <c r="K129" s="228" t="s">
        <v>154</v>
      </c>
      <c r="L129" s="44"/>
      <c r="M129" s="233" t="s">
        <v>1</v>
      </c>
      <c r="N129" s="234" t="s">
        <v>45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155</v>
      </c>
      <c r="AT129" s="237" t="s">
        <v>150</v>
      </c>
      <c r="AU129" s="237" t="s">
        <v>90</v>
      </c>
      <c r="AY129" s="17" t="s">
        <v>147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88</v>
      </c>
      <c r="BK129" s="238">
        <f>ROUND(I129*H129,2)</f>
        <v>0</v>
      </c>
      <c r="BL129" s="17" t="s">
        <v>155</v>
      </c>
      <c r="BM129" s="237" t="s">
        <v>162</v>
      </c>
    </row>
    <row r="130" spans="1:47" s="2" customFormat="1" ht="12">
      <c r="A130" s="38"/>
      <c r="B130" s="39"/>
      <c r="C130" s="40"/>
      <c r="D130" s="239" t="s">
        <v>157</v>
      </c>
      <c r="E130" s="40"/>
      <c r="F130" s="240" t="s">
        <v>161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90</v>
      </c>
    </row>
    <row r="131" spans="1:51" s="13" customFormat="1" ht="12">
      <c r="A131" s="13"/>
      <c r="B131" s="244"/>
      <c r="C131" s="245"/>
      <c r="D131" s="239" t="s">
        <v>158</v>
      </c>
      <c r="E131" s="246" t="s">
        <v>1</v>
      </c>
      <c r="F131" s="247" t="s">
        <v>163</v>
      </c>
      <c r="G131" s="245"/>
      <c r="H131" s="246" t="s">
        <v>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158</v>
      </c>
      <c r="AU131" s="253" t="s">
        <v>90</v>
      </c>
      <c r="AV131" s="13" t="s">
        <v>88</v>
      </c>
      <c r="AW131" s="13" t="s">
        <v>36</v>
      </c>
      <c r="AX131" s="13" t="s">
        <v>80</v>
      </c>
      <c r="AY131" s="253" t="s">
        <v>147</v>
      </c>
    </row>
    <row r="132" spans="1:51" s="13" customFormat="1" ht="12">
      <c r="A132" s="13"/>
      <c r="B132" s="244"/>
      <c r="C132" s="245"/>
      <c r="D132" s="239" t="s">
        <v>158</v>
      </c>
      <c r="E132" s="246" t="s">
        <v>1</v>
      </c>
      <c r="F132" s="247" t="s">
        <v>164</v>
      </c>
      <c r="G132" s="245"/>
      <c r="H132" s="246" t="s">
        <v>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158</v>
      </c>
      <c r="AU132" s="253" t="s">
        <v>90</v>
      </c>
      <c r="AV132" s="13" t="s">
        <v>88</v>
      </c>
      <c r="AW132" s="13" t="s">
        <v>36</v>
      </c>
      <c r="AX132" s="13" t="s">
        <v>80</v>
      </c>
      <c r="AY132" s="253" t="s">
        <v>147</v>
      </c>
    </row>
    <row r="133" spans="1:51" s="14" customFormat="1" ht="12">
      <c r="A133" s="14"/>
      <c r="B133" s="254"/>
      <c r="C133" s="255"/>
      <c r="D133" s="239" t="s">
        <v>158</v>
      </c>
      <c r="E133" s="256" t="s">
        <v>1</v>
      </c>
      <c r="F133" s="257" t="s">
        <v>88</v>
      </c>
      <c r="G133" s="255"/>
      <c r="H133" s="258">
        <v>1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4" t="s">
        <v>158</v>
      </c>
      <c r="AU133" s="264" t="s">
        <v>90</v>
      </c>
      <c r="AV133" s="14" t="s">
        <v>90</v>
      </c>
      <c r="AW133" s="14" t="s">
        <v>36</v>
      </c>
      <c r="AX133" s="14" t="s">
        <v>88</v>
      </c>
      <c r="AY133" s="264" t="s">
        <v>147</v>
      </c>
    </row>
    <row r="134" spans="1:65" s="2" customFormat="1" ht="13.8" customHeight="1">
      <c r="A134" s="38"/>
      <c r="B134" s="39"/>
      <c r="C134" s="226" t="s">
        <v>165</v>
      </c>
      <c r="D134" s="226" t="s">
        <v>150</v>
      </c>
      <c r="E134" s="227" t="s">
        <v>166</v>
      </c>
      <c r="F134" s="228" t="s">
        <v>167</v>
      </c>
      <c r="G134" s="229" t="s">
        <v>153</v>
      </c>
      <c r="H134" s="230">
        <v>1</v>
      </c>
      <c r="I134" s="231"/>
      <c r="J134" s="232">
        <f>ROUND(I134*H134,2)</f>
        <v>0</v>
      </c>
      <c r="K134" s="228" t="s">
        <v>154</v>
      </c>
      <c r="L134" s="44"/>
      <c r="M134" s="233" t="s">
        <v>1</v>
      </c>
      <c r="N134" s="234" t="s">
        <v>45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155</v>
      </c>
      <c r="AT134" s="237" t="s">
        <v>150</v>
      </c>
      <c r="AU134" s="237" t="s">
        <v>90</v>
      </c>
      <c r="AY134" s="17" t="s">
        <v>147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88</v>
      </c>
      <c r="BK134" s="238">
        <f>ROUND(I134*H134,2)</f>
        <v>0</v>
      </c>
      <c r="BL134" s="17" t="s">
        <v>155</v>
      </c>
      <c r="BM134" s="237" t="s">
        <v>168</v>
      </c>
    </row>
    <row r="135" spans="1:47" s="2" customFormat="1" ht="12">
      <c r="A135" s="38"/>
      <c r="B135" s="39"/>
      <c r="C135" s="40"/>
      <c r="D135" s="239" t="s">
        <v>157</v>
      </c>
      <c r="E135" s="40"/>
      <c r="F135" s="240" t="s">
        <v>167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90</v>
      </c>
    </row>
    <row r="136" spans="1:51" s="13" customFormat="1" ht="12">
      <c r="A136" s="13"/>
      <c r="B136" s="244"/>
      <c r="C136" s="245"/>
      <c r="D136" s="239" t="s">
        <v>158</v>
      </c>
      <c r="E136" s="246" t="s">
        <v>1</v>
      </c>
      <c r="F136" s="247" t="s">
        <v>169</v>
      </c>
      <c r="G136" s="245"/>
      <c r="H136" s="246" t="s">
        <v>1</v>
      </c>
      <c r="I136" s="248"/>
      <c r="J136" s="245"/>
      <c r="K136" s="245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158</v>
      </c>
      <c r="AU136" s="253" t="s">
        <v>90</v>
      </c>
      <c r="AV136" s="13" t="s">
        <v>88</v>
      </c>
      <c r="AW136" s="13" t="s">
        <v>36</v>
      </c>
      <c r="AX136" s="13" t="s">
        <v>80</v>
      </c>
      <c r="AY136" s="253" t="s">
        <v>147</v>
      </c>
    </row>
    <row r="137" spans="1:51" s="14" customFormat="1" ht="12">
      <c r="A137" s="14"/>
      <c r="B137" s="254"/>
      <c r="C137" s="255"/>
      <c r="D137" s="239" t="s">
        <v>158</v>
      </c>
      <c r="E137" s="256" t="s">
        <v>1</v>
      </c>
      <c r="F137" s="257" t="s">
        <v>88</v>
      </c>
      <c r="G137" s="255"/>
      <c r="H137" s="258">
        <v>1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158</v>
      </c>
      <c r="AU137" s="264" t="s">
        <v>90</v>
      </c>
      <c r="AV137" s="14" t="s">
        <v>90</v>
      </c>
      <c r="AW137" s="14" t="s">
        <v>36</v>
      </c>
      <c r="AX137" s="14" t="s">
        <v>88</v>
      </c>
      <c r="AY137" s="264" t="s">
        <v>147</v>
      </c>
    </row>
    <row r="138" spans="1:65" s="2" customFormat="1" ht="13.8" customHeight="1">
      <c r="A138" s="38"/>
      <c r="B138" s="39"/>
      <c r="C138" s="226" t="s">
        <v>170</v>
      </c>
      <c r="D138" s="226" t="s">
        <v>150</v>
      </c>
      <c r="E138" s="227" t="s">
        <v>171</v>
      </c>
      <c r="F138" s="228" t="s">
        <v>172</v>
      </c>
      <c r="G138" s="229" t="s">
        <v>153</v>
      </c>
      <c r="H138" s="230">
        <v>1</v>
      </c>
      <c r="I138" s="231"/>
      <c r="J138" s="232">
        <f>ROUND(I138*H138,2)</f>
        <v>0</v>
      </c>
      <c r="K138" s="228" t="s">
        <v>154</v>
      </c>
      <c r="L138" s="44"/>
      <c r="M138" s="233" t="s">
        <v>1</v>
      </c>
      <c r="N138" s="234" t="s">
        <v>45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155</v>
      </c>
      <c r="AT138" s="237" t="s">
        <v>150</v>
      </c>
      <c r="AU138" s="237" t="s">
        <v>90</v>
      </c>
      <c r="AY138" s="17" t="s">
        <v>147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88</v>
      </c>
      <c r="BK138" s="238">
        <f>ROUND(I138*H138,2)</f>
        <v>0</v>
      </c>
      <c r="BL138" s="17" t="s">
        <v>155</v>
      </c>
      <c r="BM138" s="237" t="s">
        <v>173</v>
      </c>
    </row>
    <row r="139" spans="1:47" s="2" customFormat="1" ht="12">
      <c r="A139" s="38"/>
      <c r="B139" s="39"/>
      <c r="C139" s="40"/>
      <c r="D139" s="239" t="s">
        <v>157</v>
      </c>
      <c r="E139" s="40"/>
      <c r="F139" s="240" t="s">
        <v>172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90</v>
      </c>
    </row>
    <row r="140" spans="1:51" s="13" customFormat="1" ht="12">
      <c r="A140" s="13"/>
      <c r="B140" s="244"/>
      <c r="C140" s="245"/>
      <c r="D140" s="239" t="s">
        <v>158</v>
      </c>
      <c r="E140" s="246" t="s">
        <v>1</v>
      </c>
      <c r="F140" s="247" t="s">
        <v>174</v>
      </c>
      <c r="G140" s="245"/>
      <c r="H140" s="246" t="s">
        <v>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158</v>
      </c>
      <c r="AU140" s="253" t="s">
        <v>90</v>
      </c>
      <c r="AV140" s="13" t="s">
        <v>88</v>
      </c>
      <c r="AW140" s="13" t="s">
        <v>36</v>
      </c>
      <c r="AX140" s="13" t="s">
        <v>80</v>
      </c>
      <c r="AY140" s="253" t="s">
        <v>147</v>
      </c>
    </row>
    <row r="141" spans="1:51" s="14" customFormat="1" ht="12">
      <c r="A141" s="14"/>
      <c r="B141" s="254"/>
      <c r="C141" s="255"/>
      <c r="D141" s="239" t="s">
        <v>158</v>
      </c>
      <c r="E141" s="256" t="s">
        <v>1</v>
      </c>
      <c r="F141" s="257" t="s">
        <v>88</v>
      </c>
      <c r="G141" s="255"/>
      <c r="H141" s="258">
        <v>1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158</v>
      </c>
      <c r="AU141" s="264" t="s">
        <v>90</v>
      </c>
      <c r="AV141" s="14" t="s">
        <v>90</v>
      </c>
      <c r="AW141" s="14" t="s">
        <v>36</v>
      </c>
      <c r="AX141" s="14" t="s">
        <v>88</v>
      </c>
      <c r="AY141" s="264" t="s">
        <v>147</v>
      </c>
    </row>
    <row r="142" spans="1:63" s="12" customFormat="1" ht="22.8" customHeight="1">
      <c r="A142" s="12"/>
      <c r="B142" s="210"/>
      <c r="C142" s="211"/>
      <c r="D142" s="212" t="s">
        <v>79</v>
      </c>
      <c r="E142" s="224" t="s">
        <v>175</v>
      </c>
      <c r="F142" s="224" t="s">
        <v>176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SUM(P143:P155)</f>
        <v>0</v>
      </c>
      <c r="Q142" s="218"/>
      <c r="R142" s="219">
        <f>SUM(R143:R155)</f>
        <v>0</v>
      </c>
      <c r="S142" s="218"/>
      <c r="T142" s="220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146</v>
      </c>
      <c r="AT142" s="222" t="s">
        <v>79</v>
      </c>
      <c r="AU142" s="222" t="s">
        <v>88</v>
      </c>
      <c r="AY142" s="221" t="s">
        <v>147</v>
      </c>
      <c r="BK142" s="223">
        <f>SUM(BK143:BK155)</f>
        <v>0</v>
      </c>
    </row>
    <row r="143" spans="1:65" s="2" customFormat="1" ht="13.8" customHeight="1">
      <c r="A143" s="38"/>
      <c r="B143" s="39"/>
      <c r="C143" s="226" t="s">
        <v>146</v>
      </c>
      <c r="D143" s="226" t="s">
        <v>150</v>
      </c>
      <c r="E143" s="227" t="s">
        <v>177</v>
      </c>
      <c r="F143" s="228" t="s">
        <v>178</v>
      </c>
      <c r="G143" s="229" t="s">
        <v>179</v>
      </c>
      <c r="H143" s="230">
        <v>6.7</v>
      </c>
      <c r="I143" s="231"/>
      <c r="J143" s="232">
        <f>ROUND(I143*H143,2)</f>
        <v>0</v>
      </c>
      <c r="K143" s="228" t="s">
        <v>154</v>
      </c>
      <c r="L143" s="44"/>
      <c r="M143" s="233" t="s">
        <v>1</v>
      </c>
      <c r="N143" s="234" t="s">
        <v>45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155</v>
      </c>
      <c r="AT143" s="237" t="s">
        <v>150</v>
      </c>
      <c r="AU143" s="237" t="s">
        <v>90</v>
      </c>
      <c r="AY143" s="17" t="s">
        <v>147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88</v>
      </c>
      <c r="BK143" s="238">
        <f>ROUND(I143*H143,2)</f>
        <v>0</v>
      </c>
      <c r="BL143" s="17" t="s">
        <v>155</v>
      </c>
      <c r="BM143" s="237" t="s">
        <v>180</v>
      </c>
    </row>
    <row r="144" spans="1:47" s="2" customFormat="1" ht="12">
      <c r="A144" s="38"/>
      <c r="B144" s="39"/>
      <c r="C144" s="40"/>
      <c r="D144" s="239" t="s">
        <v>157</v>
      </c>
      <c r="E144" s="40"/>
      <c r="F144" s="240" t="s">
        <v>178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157</v>
      </c>
      <c r="AU144" s="17" t="s">
        <v>90</v>
      </c>
    </row>
    <row r="145" spans="1:51" s="13" customFormat="1" ht="12">
      <c r="A145" s="13"/>
      <c r="B145" s="244"/>
      <c r="C145" s="245"/>
      <c r="D145" s="239" t="s">
        <v>158</v>
      </c>
      <c r="E145" s="246" t="s">
        <v>1</v>
      </c>
      <c r="F145" s="247" t="s">
        <v>181</v>
      </c>
      <c r="G145" s="245"/>
      <c r="H145" s="246" t="s">
        <v>1</v>
      </c>
      <c r="I145" s="248"/>
      <c r="J145" s="245"/>
      <c r="K145" s="245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158</v>
      </c>
      <c r="AU145" s="253" t="s">
        <v>90</v>
      </c>
      <c r="AV145" s="13" t="s">
        <v>88</v>
      </c>
      <c r="AW145" s="13" t="s">
        <v>36</v>
      </c>
      <c r="AX145" s="13" t="s">
        <v>80</v>
      </c>
      <c r="AY145" s="253" t="s">
        <v>147</v>
      </c>
    </row>
    <row r="146" spans="1:51" s="13" customFormat="1" ht="12">
      <c r="A146" s="13"/>
      <c r="B146" s="244"/>
      <c r="C146" s="245"/>
      <c r="D146" s="239" t="s">
        <v>158</v>
      </c>
      <c r="E146" s="246" t="s">
        <v>1</v>
      </c>
      <c r="F146" s="247" t="s">
        <v>182</v>
      </c>
      <c r="G146" s="245"/>
      <c r="H146" s="246" t="s">
        <v>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158</v>
      </c>
      <c r="AU146" s="253" t="s">
        <v>90</v>
      </c>
      <c r="AV146" s="13" t="s">
        <v>88</v>
      </c>
      <c r="AW146" s="13" t="s">
        <v>36</v>
      </c>
      <c r="AX146" s="13" t="s">
        <v>80</v>
      </c>
      <c r="AY146" s="253" t="s">
        <v>147</v>
      </c>
    </row>
    <row r="147" spans="1:51" s="13" customFormat="1" ht="12">
      <c r="A147" s="13"/>
      <c r="B147" s="244"/>
      <c r="C147" s="245"/>
      <c r="D147" s="239" t="s">
        <v>158</v>
      </c>
      <c r="E147" s="246" t="s">
        <v>1</v>
      </c>
      <c r="F147" s="247" t="s">
        <v>183</v>
      </c>
      <c r="G147" s="245"/>
      <c r="H147" s="246" t="s">
        <v>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158</v>
      </c>
      <c r="AU147" s="253" t="s">
        <v>90</v>
      </c>
      <c r="AV147" s="13" t="s">
        <v>88</v>
      </c>
      <c r="AW147" s="13" t="s">
        <v>36</v>
      </c>
      <c r="AX147" s="13" t="s">
        <v>80</v>
      </c>
      <c r="AY147" s="253" t="s">
        <v>147</v>
      </c>
    </row>
    <row r="148" spans="1:51" s="13" customFormat="1" ht="12">
      <c r="A148" s="13"/>
      <c r="B148" s="244"/>
      <c r="C148" s="245"/>
      <c r="D148" s="239" t="s">
        <v>158</v>
      </c>
      <c r="E148" s="246" t="s">
        <v>1</v>
      </c>
      <c r="F148" s="247" t="s">
        <v>184</v>
      </c>
      <c r="G148" s="245"/>
      <c r="H148" s="246" t="s">
        <v>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158</v>
      </c>
      <c r="AU148" s="253" t="s">
        <v>90</v>
      </c>
      <c r="AV148" s="13" t="s">
        <v>88</v>
      </c>
      <c r="AW148" s="13" t="s">
        <v>36</v>
      </c>
      <c r="AX148" s="13" t="s">
        <v>80</v>
      </c>
      <c r="AY148" s="253" t="s">
        <v>147</v>
      </c>
    </row>
    <row r="149" spans="1:51" s="13" customFormat="1" ht="12">
      <c r="A149" s="13"/>
      <c r="B149" s="244"/>
      <c r="C149" s="245"/>
      <c r="D149" s="239" t="s">
        <v>158</v>
      </c>
      <c r="E149" s="246" t="s">
        <v>1</v>
      </c>
      <c r="F149" s="247" t="s">
        <v>185</v>
      </c>
      <c r="G149" s="245"/>
      <c r="H149" s="246" t="s">
        <v>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158</v>
      </c>
      <c r="AU149" s="253" t="s">
        <v>90</v>
      </c>
      <c r="AV149" s="13" t="s">
        <v>88</v>
      </c>
      <c r="AW149" s="13" t="s">
        <v>36</v>
      </c>
      <c r="AX149" s="13" t="s">
        <v>80</v>
      </c>
      <c r="AY149" s="253" t="s">
        <v>147</v>
      </c>
    </row>
    <row r="150" spans="1:51" s="14" customFormat="1" ht="12">
      <c r="A150" s="14"/>
      <c r="B150" s="254"/>
      <c r="C150" s="255"/>
      <c r="D150" s="239" t="s">
        <v>158</v>
      </c>
      <c r="E150" s="256" t="s">
        <v>1</v>
      </c>
      <c r="F150" s="257" t="s">
        <v>186</v>
      </c>
      <c r="G150" s="255"/>
      <c r="H150" s="258">
        <v>6.7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158</v>
      </c>
      <c r="AU150" s="264" t="s">
        <v>90</v>
      </c>
      <c r="AV150" s="14" t="s">
        <v>90</v>
      </c>
      <c r="AW150" s="14" t="s">
        <v>36</v>
      </c>
      <c r="AX150" s="14" t="s">
        <v>88</v>
      </c>
      <c r="AY150" s="264" t="s">
        <v>147</v>
      </c>
    </row>
    <row r="151" spans="1:65" s="2" customFormat="1" ht="13.8" customHeight="1">
      <c r="A151" s="38"/>
      <c r="B151" s="39"/>
      <c r="C151" s="226" t="s">
        <v>187</v>
      </c>
      <c r="D151" s="226" t="s">
        <v>150</v>
      </c>
      <c r="E151" s="227" t="s">
        <v>188</v>
      </c>
      <c r="F151" s="228" t="s">
        <v>189</v>
      </c>
      <c r="G151" s="229" t="s">
        <v>153</v>
      </c>
      <c r="H151" s="230">
        <v>1</v>
      </c>
      <c r="I151" s="231"/>
      <c r="J151" s="232">
        <f>ROUND(I151*H151,2)</f>
        <v>0</v>
      </c>
      <c r="K151" s="228" t="s">
        <v>154</v>
      </c>
      <c r="L151" s="44"/>
      <c r="M151" s="233" t="s">
        <v>1</v>
      </c>
      <c r="N151" s="234" t="s">
        <v>45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155</v>
      </c>
      <c r="AT151" s="237" t="s">
        <v>150</v>
      </c>
      <c r="AU151" s="237" t="s">
        <v>90</v>
      </c>
      <c r="AY151" s="17" t="s">
        <v>147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88</v>
      </c>
      <c r="BK151" s="238">
        <f>ROUND(I151*H151,2)</f>
        <v>0</v>
      </c>
      <c r="BL151" s="17" t="s">
        <v>155</v>
      </c>
      <c r="BM151" s="237" t="s">
        <v>190</v>
      </c>
    </row>
    <row r="152" spans="1:47" s="2" customFormat="1" ht="12">
      <c r="A152" s="38"/>
      <c r="B152" s="39"/>
      <c r="C152" s="40"/>
      <c r="D152" s="239" t="s">
        <v>157</v>
      </c>
      <c r="E152" s="40"/>
      <c r="F152" s="240" t="s">
        <v>189</v>
      </c>
      <c r="G152" s="40"/>
      <c r="H152" s="40"/>
      <c r="I152" s="241"/>
      <c r="J152" s="40"/>
      <c r="K152" s="40"/>
      <c r="L152" s="44"/>
      <c r="M152" s="242"/>
      <c r="N152" s="24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157</v>
      </c>
      <c r="AU152" s="17" t="s">
        <v>90</v>
      </c>
    </row>
    <row r="153" spans="1:51" s="13" customFormat="1" ht="12">
      <c r="A153" s="13"/>
      <c r="B153" s="244"/>
      <c r="C153" s="245"/>
      <c r="D153" s="239" t="s">
        <v>158</v>
      </c>
      <c r="E153" s="246" t="s">
        <v>1</v>
      </c>
      <c r="F153" s="247" t="s">
        <v>191</v>
      </c>
      <c r="G153" s="245"/>
      <c r="H153" s="246" t="s">
        <v>1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158</v>
      </c>
      <c r="AU153" s="253" t="s">
        <v>90</v>
      </c>
      <c r="AV153" s="13" t="s">
        <v>88</v>
      </c>
      <c r="AW153" s="13" t="s">
        <v>36</v>
      </c>
      <c r="AX153" s="13" t="s">
        <v>80</v>
      </c>
      <c r="AY153" s="253" t="s">
        <v>147</v>
      </c>
    </row>
    <row r="154" spans="1:51" s="13" customFormat="1" ht="12">
      <c r="A154" s="13"/>
      <c r="B154" s="244"/>
      <c r="C154" s="245"/>
      <c r="D154" s="239" t="s">
        <v>158</v>
      </c>
      <c r="E154" s="246" t="s">
        <v>1</v>
      </c>
      <c r="F154" s="247" t="s">
        <v>192</v>
      </c>
      <c r="G154" s="245"/>
      <c r="H154" s="246" t="s">
        <v>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158</v>
      </c>
      <c r="AU154" s="253" t="s">
        <v>90</v>
      </c>
      <c r="AV154" s="13" t="s">
        <v>88</v>
      </c>
      <c r="AW154" s="13" t="s">
        <v>36</v>
      </c>
      <c r="AX154" s="13" t="s">
        <v>80</v>
      </c>
      <c r="AY154" s="253" t="s">
        <v>147</v>
      </c>
    </row>
    <row r="155" spans="1:51" s="14" customFormat="1" ht="12">
      <c r="A155" s="14"/>
      <c r="B155" s="254"/>
      <c r="C155" s="255"/>
      <c r="D155" s="239" t="s">
        <v>158</v>
      </c>
      <c r="E155" s="256" t="s">
        <v>1</v>
      </c>
      <c r="F155" s="257" t="s">
        <v>88</v>
      </c>
      <c r="G155" s="255"/>
      <c r="H155" s="258">
        <v>1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158</v>
      </c>
      <c r="AU155" s="264" t="s">
        <v>90</v>
      </c>
      <c r="AV155" s="14" t="s">
        <v>90</v>
      </c>
      <c r="AW155" s="14" t="s">
        <v>36</v>
      </c>
      <c r="AX155" s="14" t="s">
        <v>88</v>
      </c>
      <c r="AY155" s="264" t="s">
        <v>147</v>
      </c>
    </row>
    <row r="156" spans="1:63" s="12" customFormat="1" ht="22.8" customHeight="1">
      <c r="A156" s="12"/>
      <c r="B156" s="210"/>
      <c r="C156" s="211"/>
      <c r="D156" s="212" t="s">
        <v>79</v>
      </c>
      <c r="E156" s="224" t="s">
        <v>193</v>
      </c>
      <c r="F156" s="224" t="s">
        <v>194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SUM(P157:P172)</f>
        <v>0</v>
      </c>
      <c r="Q156" s="218"/>
      <c r="R156" s="219">
        <f>SUM(R157:R172)</f>
        <v>0</v>
      </c>
      <c r="S156" s="218"/>
      <c r="T156" s="220">
        <f>SUM(T157:T172)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146</v>
      </c>
      <c r="AT156" s="222" t="s">
        <v>79</v>
      </c>
      <c r="AU156" s="222" t="s">
        <v>88</v>
      </c>
      <c r="AY156" s="221" t="s">
        <v>147</v>
      </c>
      <c r="BK156" s="223">
        <f>SUM(BK157:BK172)</f>
        <v>0</v>
      </c>
    </row>
    <row r="157" spans="1:65" s="2" customFormat="1" ht="13.8" customHeight="1">
      <c r="A157" s="38"/>
      <c r="B157" s="39"/>
      <c r="C157" s="226" t="s">
        <v>195</v>
      </c>
      <c r="D157" s="226" t="s">
        <v>150</v>
      </c>
      <c r="E157" s="227" t="s">
        <v>196</v>
      </c>
      <c r="F157" s="228" t="s">
        <v>194</v>
      </c>
      <c r="G157" s="229" t="s">
        <v>153</v>
      </c>
      <c r="H157" s="230">
        <v>1</v>
      </c>
      <c r="I157" s="231"/>
      <c r="J157" s="232">
        <f>ROUND(I157*H157,2)</f>
        <v>0</v>
      </c>
      <c r="K157" s="228" t="s">
        <v>154</v>
      </c>
      <c r="L157" s="44"/>
      <c r="M157" s="233" t="s">
        <v>1</v>
      </c>
      <c r="N157" s="234" t="s">
        <v>45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155</v>
      </c>
      <c r="AT157" s="237" t="s">
        <v>150</v>
      </c>
      <c r="AU157" s="237" t="s">
        <v>90</v>
      </c>
      <c r="AY157" s="17" t="s">
        <v>147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88</v>
      </c>
      <c r="BK157" s="238">
        <f>ROUND(I157*H157,2)</f>
        <v>0</v>
      </c>
      <c r="BL157" s="17" t="s">
        <v>155</v>
      </c>
      <c r="BM157" s="237" t="s">
        <v>197</v>
      </c>
    </row>
    <row r="158" spans="1:47" s="2" customFormat="1" ht="12">
      <c r="A158" s="38"/>
      <c r="B158" s="39"/>
      <c r="C158" s="40"/>
      <c r="D158" s="239" t="s">
        <v>157</v>
      </c>
      <c r="E158" s="40"/>
      <c r="F158" s="240" t="s">
        <v>194</v>
      </c>
      <c r="G158" s="40"/>
      <c r="H158" s="40"/>
      <c r="I158" s="241"/>
      <c r="J158" s="40"/>
      <c r="K158" s="40"/>
      <c r="L158" s="44"/>
      <c r="M158" s="242"/>
      <c r="N158" s="24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157</v>
      </c>
      <c r="AU158" s="17" t="s">
        <v>90</v>
      </c>
    </row>
    <row r="159" spans="1:51" s="13" customFormat="1" ht="12">
      <c r="A159" s="13"/>
      <c r="B159" s="244"/>
      <c r="C159" s="245"/>
      <c r="D159" s="239" t="s">
        <v>158</v>
      </c>
      <c r="E159" s="246" t="s">
        <v>1</v>
      </c>
      <c r="F159" s="247" t="s">
        <v>198</v>
      </c>
      <c r="G159" s="245"/>
      <c r="H159" s="246" t="s">
        <v>1</v>
      </c>
      <c r="I159" s="248"/>
      <c r="J159" s="245"/>
      <c r="K159" s="245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158</v>
      </c>
      <c r="AU159" s="253" t="s">
        <v>90</v>
      </c>
      <c r="AV159" s="13" t="s">
        <v>88</v>
      </c>
      <c r="AW159" s="13" t="s">
        <v>36</v>
      </c>
      <c r="AX159" s="13" t="s">
        <v>80</v>
      </c>
      <c r="AY159" s="253" t="s">
        <v>147</v>
      </c>
    </row>
    <row r="160" spans="1:51" s="13" customFormat="1" ht="12">
      <c r="A160" s="13"/>
      <c r="B160" s="244"/>
      <c r="C160" s="245"/>
      <c r="D160" s="239" t="s">
        <v>158</v>
      </c>
      <c r="E160" s="246" t="s">
        <v>1</v>
      </c>
      <c r="F160" s="247" t="s">
        <v>199</v>
      </c>
      <c r="G160" s="245"/>
      <c r="H160" s="246" t="s">
        <v>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158</v>
      </c>
      <c r="AU160" s="253" t="s">
        <v>90</v>
      </c>
      <c r="AV160" s="13" t="s">
        <v>88</v>
      </c>
      <c r="AW160" s="13" t="s">
        <v>36</v>
      </c>
      <c r="AX160" s="13" t="s">
        <v>80</v>
      </c>
      <c r="AY160" s="253" t="s">
        <v>147</v>
      </c>
    </row>
    <row r="161" spans="1:51" s="14" customFormat="1" ht="12">
      <c r="A161" s="14"/>
      <c r="B161" s="254"/>
      <c r="C161" s="255"/>
      <c r="D161" s="239" t="s">
        <v>158</v>
      </c>
      <c r="E161" s="256" t="s">
        <v>1</v>
      </c>
      <c r="F161" s="257" t="s">
        <v>88</v>
      </c>
      <c r="G161" s="255"/>
      <c r="H161" s="258">
        <v>1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158</v>
      </c>
      <c r="AU161" s="264" t="s">
        <v>90</v>
      </c>
      <c r="AV161" s="14" t="s">
        <v>90</v>
      </c>
      <c r="AW161" s="14" t="s">
        <v>36</v>
      </c>
      <c r="AX161" s="14" t="s">
        <v>88</v>
      </c>
      <c r="AY161" s="264" t="s">
        <v>147</v>
      </c>
    </row>
    <row r="162" spans="1:65" s="2" customFormat="1" ht="13.8" customHeight="1">
      <c r="A162" s="38"/>
      <c r="B162" s="39"/>
      <c r="C162" s="226" t="s">
        <v>200</v>
      </c>
      <c r="D162" s="226" t="s">
        <v>150</v>
      </c>
      <c r="E162" s="227" t="s">
        <v>201</v>
      </c>
      <c r="F162" s="228" t="s">
        <v>202</v>
      </c>
      <c r="G162" s="229" t="s">
        <v>179</v>
      </c>
      <c r="H162" s="230">
        <v>56</v>
      </c>
      <c r="I162" s="231"/>
      <c r="J162" s="232">
        <f>ROUND(I162*H162,2)</f>
        <v>0</v>
      </c>
      <c r="K162" s="228" t="s">
        <v>154</v>
      </c>
      <c r="L162" s="44"/>
      <c r="M162" s="233" t="s">
        <v>1</v>
      </c>
      <c r="N162" s="234" t="s">
        <v>45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155</v>
      </c>
      <c r="AT162" s="237" t="s">
        <v>150</v>
      </c>
      <c r="AU162" s="237" t="s">
        <v>90</v>
      </c>
      <c r="AY162" s="17" t="s">
        <v>147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88</v>
      </c>
      <c r="BK162" s="238">
        <f>ROUND(I162*H162,2)</f>
        <v>0</v>
      </c>
      <c r="BL162" s="17" t="s">
        <v>155</v>
      </c>
      <c r="BM162" s="237" t="s">
        <v>203</v>
      </c>
    </row>
    <row r="163" spans="1:47" s="2" customFormat="1" ht="12">
      <c r="A163" s="38"/>
      <c r="B163" s="39"/>
      <c r="C163" s="40"/>
      <c r="D163" s="239" t="s">
        <v>157</v>
      </c>
      <c r="E163" s="40"/>
      <c r="F163" s="240" t="s">
        <v>202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90</v>
      </c>
    </row>
    <row r="164" spans="1:51" s="13" customFormat="1" ht="12">
      <c r="A164" s="13"/>
      <c r="B164" s="244"/>
      <c r="C164" s="245"/>
      <c r="D164" s="239" t="s">
        <v>158</v>
      </c>
      <c r="E164" s="246" t="s">
        <v>1</v>
      </c>
      <c r="F164" s="247" t="s">
        <v>204</v>
      </c>
      <c r="G164" s="245"/>
      <c r="H164" s="246" t="s">
        <v>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158</v>
      </c>
      <c r="AU164" s="253" t="s">
        <v>90</v>
      </c>
      <c r="AV164" s="13" t="s">
        <v>88</v>
      </c>
      <c r="AW164" s="13" t="s">
        <v>36</v>
      </c>
      <c r="AX164" s="13" t="s">
        <v>80</v>
      </c>
      <c r="AY164" s="253" t="s">
        <v>147</v>
      </c>
    </row>
    <row r="165" spans="1:51" s="14" customFormat="1" ht="12">
      <c r="A165" s="14"/>
      <c r="B165" s="254"/>
      <c r="C165" s="255"/>
      <c r="D165" s="239" t="s">
        <v>158</v>
      </c>
      <c r="E165" s="256" t="s">
        <v>1</v>
      </c>
      <c r="F165" s="257" t="s">
        <v>205</v>
      </c>
      <c r="G165" s="255"/>
      <c r="H165" s="258">
        <v>50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4" t="s">
        <v>158</v>
      </c>
      <c r="AU165" s="264" t="s">
        <v>90</v>
      </c>
      <c r="AV165" s="14" t="s">
        <v>90</v>
      </c>
      <c r="AW165" s="14" t="s">
        <v>36</v>
      </c>
      <c r="AX165" s="14" t="s">
        <v>80</v>
      </c>
      <c r="AY165" s="264" t="s">
        <v>147</v>
      </c>
    </row>
    <row r="166" spans="1:51" s="13" customFormat="1" ht="12">
      <c r="A166" s="13"/>
      <c r="B166" s="244"/>
      <c r="C166" s="245"/>
      <c r="D166" s="239" t="s">
        <v>158</v>
      </c>
      <c r="E166" s="246" t="s">
        <v>1</v>
      </c>
      <c r="F166" s="247" t="s">
        <v>206</v>
      </c>
      <c r="G166" s="245"/>
      <c r="H166" s="246" t="s">
        <v>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158</v>
      </c>
      <c r="AU166" s="253" t="s">
        <v>90</v>
      </c>
      <c r="AV166" s="13" t="s">
        <v>88</v>
      </c>
      <c r="AW166" s="13" t="s">
        <v>36</v>
      </c>
      <c r="AX166" s="13" t="s">
        <v>80</v>
      </c>
      <c r="AY166" s="253" t="s">
        <v>147</v>
      </c>
    </row>
    <row r="167" spans="1:51" s="14" customFormat="1" ht="12">
      <c r="A167" s="14"/>
      <c r="B167" s="254"/>
      <c r="C167" s="255"/>
      <c r="D167" s="239" t="s">
        <v>158</v>
      </c>
      <c r="E167" s="256" t="s">
        <v>1</v>
      </c>
      <c r="F167" s="257" t="s">
        <v>187</v>
      </c>
      <c r="G167" s="255"/>
      <c r="H167" s="258">
        <v>6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4" t="s">
        <v>158</v>
      </c>
      <c r="AU167" s="264" t="s">
        <v>90</v>
      </c>
      <c r="AV167" s="14" t="s">
        <v>90</v>
      </c>
      <c r="AW167" s="14" t="s">
        <v>36</v>
      </c>
      <c r="AX167" s="14" t="s">
        <v>80</v>
      </c>
      <c r="AY167" s="264" t="s">
        <v>147</v>
      </c>
    </row>
    <row r="168" spans="1:51" s="15" customFormat="1" ht="12">
      <c r="A168" s="15"/>
      <c r="B168" s="265"/>
      <c r="C168" s="266"/>
      <c r="D168" s="239" t="s">
        <v>158</v>
      </c>
      <c r="E168" s="267" t="s">
        <v>1</v>
      </c>
      <c r="F168" s="268" t="s">
        <v>207</v>
      </c>
      <c r="G168" s="266"/>
      <c r="H168" s="269">
        <v>56</v>
      </c>
      <c r="I168" s="270"/>
      <c r="J168" s="266"/>
      <c r="K168" s="266"/>
      <c r="L168" s="271"/>
      <c r="M168" s="272"/>
      <c r="N168" s="273"/>
      <c r="O168" s="273"/>
      <c r="P168" s="273"/>
      <c r="Q168" s="273"/>
      <c r="R168" s="273"/>
      <c r="S168" s="273"/>
      <c r="T168" s="27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5" t="s">
        <v>158</v>
      </c>
      <c r="AU168" s="275" t="s">
        <v>90</v>
      </c>
      <c r="AV168" s="15" t="s">
        <v>170</v>
      </c>
      <c r="AW168" s="15" t="s">
        <v>36</v>
      </c>
      <c r="AX168" s="15" t="s">
        <v>88</v>
      </c>
      <c r="AY168" s="275" t="s">
        <v>147</v>
      </c>
    </row>
    <row r="169" spans="1:65" s="2" customFormat="1" ht="13.8" customHeight="1">
      <c r="A169" s="38"/>
      <c r="B169" s="39"/>
      <c r="C169" s="226" t="s">
        <v>208</v>
      </c>
      <c r="D169" s="226" t="s">
        <v>150</v>
      </c>
      <c r="E169" s="227" t="s">
        <v>209</v>
      </c>
      <c r="F169" s="228" t="s">
        <v>210</v>
      </c>
      <c r="G169" s="229" t="s">
        <v>211</v>
      </c>
      <c r="H169" s="230">
        <v>2</v>
      </c>
      <c r="I169" s="231"/>
      <c r="J169" s="232">
        <f>ROUND(I169*H169,2)</f>
        <v>0</v>
      </c>
      <c r="K169" s="228" t="s">
        <v>154</v>
      </c>
      <c r="L169" s="44"/>
      <c r="M169" s="233" t="s">
        <v>1</v>
      </c>
      <c r="N169" s="234" t="s">
        <v>45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155</v>
      </c>
      <c r="AT169" s="237" t="s">
        <v>150</v>
      </c>
      <c r="AU169" s="237" t="s">
        <v>90</v>
      </c>
      <c r="AY169" s="17" t="s">
        <v>147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88</v>
      </c>
      <c r="BK169" s="238">
        <f>ROUND(I169*H169,2)</f>
        <v>0</v>
      </c>
      <c r="BL169" s="17" t="s">
        <v>155</v>
      </c>
      <c r="BM169" s="237" t="s">
        <v>212</v>
      </c>
    </row>
    <row r="170" spans="1:47" s="2" customFormat="1" ht="12">
      <c r="A170" s="38"/>
      <c r="B170" s="39"/>
      <c r="C170" s="40"/>
      <c r="D170" s="239" t="s">
        <v>157</v>
      </c>
      <c r="E170" s="40"/>
      <c r="F170" s="240" t="s">
        <v>210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157</v>
      </c>
      <c r="AU170" s="17" t="s">
        <v>90</v>
      </c>
    </row>
    <row r="171" spans="1:51" s="13" customFormat="1" ht="12">
      <c r="A171" s="13"/>
      <c r="B171" s="244"/>
      <c r="C171" s="245"/>
      <c r="D171" s="239" t="s">
        <v>158</v>
      </c>
      <c r="E171" s="246" t="s">
        <v>1</v>
      </c>
      <c r="F171" s="247" t="s">
        <v>213</v>
      </c>
      <c r="G171" s="245"/>
      <c r="H171" s="246" t="s">
        <v>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158</v>
      </c>
      <c r="AU171" s="253" t="s">
        <v>90</v>
      </c>
      <c r="AV171" s="13" t="s">
        <v>88</v>
      </c>
      <c r="AW171" s="13" t="s">
        <v>36</v>
      </c>
      <c r="AX171" s="13" t="s">
        <v>80</v>
      </c>
      <c r="AY171" s="253" t="s">
        <v>147</v>
      </c>
    </row>
    <row r="172" spans="1:51" s="14" customFormat="1" ht="12">
      <c r="A172" s="14"/>
      <c r="B172" s="254"/>
      <c r="C172" s="255"/>
      <c r="D172" s="239" t="s">
        <v>158</v>
      </c>
      <c r="E172" s="256" t="s">
        <v>1</v>
      </c>
      <c r="F172" s="257" t="s">
        <v>90</v>
      </c>
      <c r="G172" s="255"/>
      <c r="H172" s="258">
        <v>2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4" t="s">
        <v>158</v>
      </c>
      <c r="AU172" s="264" t="s">
        <v>90</v>
      </c>
      <c r="AV172" s="14" t="s">
        <v>90</v>
      </c>
      <c r="AW172" s="14" t="s">
        <v>36</v>
      </c>
      <c r="AX172" s="14" t="s">
        <v>88</v>
      </c>
      <c r="AY172" s="264" t="s">
        <v>147</v>
      </c>
    </row>
    <row r="173" spans="1:63" s="12" customFormat="1" ht="22.8" customHeight="1">
      <c r="A173" s="12"/>
      <c r="B173" s="210"/>
      <c r="C173" s="211"/>
      <c r="D173" s="212" t="s">
        <v>79</v>
      </c>
      <c r="E173" s="224" t="s">
        <v>214</v>
      </c>
      <c r="F173" s="224" t="s">
        <v>215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SUM(P174:P204)</f>
        <v>0</v>
      </c>
      <c r="Q173" s="218"/>
      <c r="R173" s="219">
        <f>SUM(R174:R204)</f>
        <v>0</v>
      </c>
      <c r="S173" s="218"/>
      <c r="T173" s="220">
        <f>SUM(T174:T204)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146</v>
      </c>
      <c r="AT173" s="222" t="s">
        <v>79</v>
      </c>
      <c r="AU173" s="222" t="s">
        <v>88</v>
      </c>
      <c r="AY173" s="221" t="s">
        <v>147</v>
      </c>
      <c r="BK173" s="223">
        <f>SUM(BK174:BK204)</f>
        <v>0</v>
      </c>
    </row>
    <row r="174" spans="1:65" s="2" customFormat="1" ht="13.8" customHeight="1">
      <c r="A174" s="38"/>
      <c r="B174" s="39"/>
      <c r="C174" s="226" t="s">
        <v>216</v>
      </c>
      <c r="D174" s="226" t="s">
        <v>150</v>
      </c>
      <c r="E174" s="227" t="s">
        <v>217</v>
      </c>
      <c r="F174" s="228" t="s">
        <v>218</v>
      </c>
      <c r="G174" s="229" t="s">
        <v>219</v>
      </c>
      <c r="H174" s="230">
        <v>1</v>
      </c>
      <c r="I174" s="231"/>
      <c r="J174" s="232">
        <f>ROUND(I174*H174,2)</f>
        <v>0</v>
      </c>
      <c r="K174" s="228" t="s">
        <v>220</v>
      </c>
      <c r="L174" s="44"/>
      <c r="M174" s="233" t="s">
        <v>1</v>
      </c>
      <c r="N174" s="234" t="s">
        <v>45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155</v>
      </c>
      <c r="AT174" s="237" t="s">
        <v>150</v>
      </c>
      <c r="AU174" s="237" t="s">
        <v>90</v>
      </c>
      <c r="AY174" s="17" t="s">
        <v>147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88</v>
      </c>
      <c r="BK174" s="238">
        <f>ROUND(I174*H174,2)</f>
        <v>0</v>
      </c>
      <c r="BL174" s="17" t="s">
        <v>155</v>
      </c>
      <c r="BM174" s="237" t="s">
        <v>221</v>
      </c>
    </row>
    <row r="175" spans="1:47" s="2" customFormat="1" ht="12">
      <c r="A175" s="38"/>
      <c r="B175" s="39"/>
      <c r="C175" s="40"/>
      <c r="D175" s="239" t="s">
        <v>157</v>
      </c>
      <c r="E175" s="40"/>
      <c r="F175" s="240" t="s">
        <v>218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90</v>
      </c>
    </row>
    <row r="176" spans="1:51" s="13" customFormat="1" ht="12">
      <c r="A176" s="13"/>
      <c r="B176" s="244"/>
      <c r="C176" s="245"/>
      <c r="D176" s="239" t="s">
        <v>158</v>
      </c>
      <c r="E176" s="246" t="s">
        <v>1</v>
      </c>
      <c r="F176" s="247" t="s">
        <v>222</v>
      </c>
      <c r="G176" s="245"/>
      <c r="H176" s="246" t="s">
        <v>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158</v>
      </c>
      <c r="AU176" s="253" t="s">
        <v>90</v>
      </c>
      <c r="AV176" s="13" t="s">
        <v>88</v>
      </c>
      <c r="AW176" s="13" t="s">
        <v>36</v>
      </c>
      <c r="AX176" s="13" t="s">
        <v>80</v>
      </c>
      <c r="AY176" s="253" t="s">
        <v>147</v>
      </c>
    </row>
    <row r="177" spans="1:51" s="14" customFormat="1" ht="12">
      <c r="A177" s="14"/>
      <c r="B177" s="254"/>
      <c r="C177" s="255"/>
      <c r="D177" s="239" t="s">
        <v>158</v>
      </c>
      <c r="E177" s="256" t="s">
        <v>1</v>
      </c>
      <c r="F177" s="257" t="s">
        <v>88</v>
      </c>
      <c r="G177" s="255"/>
      <c r="H177" s="258">
        <v>1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4" t="s">
        <v>158</v>
      </c>
      <c r="AU177" s="264" t="s">
        <v>90</v>
      </c>
      <c r="AV177" s="14" t="s">
        <v>90</v>
      </c>
      <c r="AW177" s="14" t="s">
        <v>36</v>
      </c>
      <c r="AX177" s="14" t="s">
        <v>88</v>
      </c>
      <c r="AY177" s="264" t="s">
        <v>147</v>
      </c>
    </row>
    <row r="178" spans="1:65" s="2" customFormat="1" ht="13.8" customHeight="1">
      <c r="A178" s="38"/>
      <c r="B178" s="39"/>
      <c r="C178" s="226" t="s">
        <v>223</v>
      </c>
      <c r="D178" s="226" t="s">
        <v>150</v>
      </c>
      <c r="E178" s="227" t="s">
        <v>224</v>
      </c>
      <c r="F178" s="228" t="s">
        <v>225</v>
      </c>
      <c r="G178" s="229" t="s">
        <v>219</v>
      </c>
      <c r="H178" s="230">
        <v>1</v>
      </c>
      <c r="I178" s="231"/>
      <c r="J178" s="232">
        <f>ROUND(I178*H178,2)</f>
        <v>0</v>
      </c>
      <c r="K178" s="228" t="s">
        <v>220</v>
      </c>
      <c r="L178" s="44"/>
      <c r="M178" s="233" t="s">
        <v>1</v>
      </c>
      <c r="N178" s="234" t="s">
        <v>45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155</v>
      </c>
      <c r="AT178" s="237" t="s">
        <v>150</v>
      </c>
      <c r="AU178" s="237" t="s">
        <v>90</v>
      </c>
      <c r="AY178" s="17" t="s">
        <v>147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88</v>
      </c>
      <c r="BK178" s="238">
        <f>ROUND(I178*H178,2)</f>
        <v>0</v>
      </c>
      <c r="BL178" s="17" t="s">
        <v>155</v>
      </c>
      <c r="BM178" s="237" t="s">
        <v>226</v>
      </c>
    </row>
    <row r="179" spans="1:47" s="2" customFormat="1" ht="12">
      <c r="A179" s="38"/>
      <c r="B179" s="39"/>
      <c r="C179" s="40"/>
      <c r="D179" s="239" t="s">
        <v>157</v>
      </c>
      <c r="E179" s="40"/>
      <c r="F179" s="240" t="s">
        <v>225</v>
      </c>
      <c r="G179" s="40"/>
      <c r="H179" s="40"/>
      <c r="I179" s="241"/>
      <c r="J179" s="40"/>
      <c r="K179" s="40"/>
      <c r="L179" s="44"/>
      <c r="M179" s="242"/>
      <c r="N179" s="24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90</v>
      </c>
    </row>
    <row r="180" spans="1:51" s="13" customFormat="1" ht="12">
      <c r="A180" s="13"/>
      <c r="B180" s="244"/>
      <c r="C180" s="245"/>
      <c r="D180" s="239" t="s">
        <v>158</v>
      </c>
      <c r="E180" s="246" t="s">
        <v>1</v>
      </c>
      <c r="F180" s="247" t="s">
        <v>227</v>
      </c>
      <c r="G180" s="245"/>
      <c r="H180" s="246" t="s">
        <v>1</v>
      </c>
      <c r="I180" s="248"/>
      <c r="J180" s="245"/>
      <c r="K180" s="245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158</v>
      </c>
      <c r="AU180" s="253" t="s">
        <v>90</v>
      </c>
      <c r="AV180" s="13" t="s">
        <v>88</v>
      </c>
      <c r="AW180" s="13" t="s">
        <v>36</v>
      </c>
      <c r="AX180" s="13" t="s">
        <v>80</v>
      </c>
      <c r="AY180" s="253" t="s">
        <v>147</v>
      </c>
    </row>
    <row r="181" spans="1:51" s="14" customFormat="1" ht="12">
      <c r="A181" s="14"/>
      <c r="B181" s="254"/>
      <c r="C181" s="255"/>
      <c r="D181" s="239" t="s">
        <v>158</v>
      </c>
      <c r="E181" s="256" t="s">
        <v>1</v>
      </c>
      <c r="F181" s="257" t="s">
        <v>88</v>
      </c>
      <c r="G181" s="255"/>
      <c r="H181" s="258">
        <v>1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158</v>
      </c>
      <c r="AU181" s="264" t="s">
        <v>90</v>
      </c>
      <c r="AV181" s="14" t="s">
        <v>90</v>
      </c>
      <c r="AW181" s="14" t="s">
        <v>36</v>
      </c>
      <c r="AX181" s="14" t="s">
        <v>88</v>
      </c>
      <c r="AY181" s="264" t="s">
        <v>147</v>
      </c>
    </row>
    <row r="182" spans="1:65" s="2" customFormat="1" ht="13.8" customHeight="1">
      <c r="A182" s="38"/>
      <c r="B182" s="39"/>
      <c r="C182" s="226" t="s">
        <v>228</v>
      </c>
      <c r="D182" s="226" t="s">
        <v>150</v>
      </c>
      <c r="E182" s="227" t="s">
        <v>229</v>
      </c>
      <c r="F182" s="228" t="s">
        <v>230</v>
      </c>
      <c r="G182" s="229" t="s">
        <v>219</v>
      </c>
      <c r="H182" s="230">
        <v>1</v>
      </c>
      <c r="I182" s="231"/>
      <c r="J182" s="232">
        <f>ROUND(I182*H182,2)</f>
        <v>0</v>
      </c>
      <c r="K182" s="228" t="s">
        <v>220</v>
      </c>
      <c r="L182" s="44"/>
      <c r="M182" s="233" t="s">
        <v>1</v>
      </c>
      <c r="N182" s="234" t="s">
        <v>45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155</v>
      </c>
      <c r="AT182" s="237" t="s">
        <v>150</v>
      </c>
      <c r="AU182" s="237" t="s">
        <v>90</v>
      </c>
      <c r="AY182" s="17" t="s">
        <v>147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88</v>
      </c>
      <c r="BK182" s="238">
        <f>ROUND(I182*H182,2)</f>
        <v>0</v>
      </c>
      <c r="BL182" s="17" t="s">
        <v>155</v>
      </c>
      <c r="BM182" s="237" t="s">
        <v>231</v>
      </c>
    </row>
    <row r="183" spans="1:47" s="2" customFormat="1" ht="12">
      <c r="A183" s="38"/>
      <c r="B183" s="39"/>
      <c r="C183" s="40"/>
      <c r="D183" s="239" t="s">
        <v>157</v>
      </c>
      <c r="E183" s="40"/>
      <c r="F183" s="240" t="s">
        <v>230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157</v>
      </c>
      <c r="AU183" s="17" t="s">
        <v>90</v>
      </c>
    </row>
    <row r="184" spans="1:51" s="13" customFormat="1" ht="12">
      <c r="A184" s="13"/>
      <c r="B184" s="244"/>
      <c r="C184" s="245"/>
      <c r="D184" s="239" t="s">
        <v>158</v>
      </c>
      <c r="E184" s="246" t="s">
        <v>1</v>
      </c>
      <c r="F184" s="247" t="s">
        <v>232</v>
      </c>
      <c r="G184" s="245"/>
      <c r="H184" s="246" t="s">
        <v>1</v>
      </c>
      <c r="I184" s="248"/>
      <c r="J184" s="245"/>
      <c r="K184" s="245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158</v>
      </c>
      <c r="AU184" s="253" t="s">
        <v>90</v>
      </c>
      <c r="AV184" s="13" t="s">
        <v>88</v>
      </c>
      <c r="AW184" s="13" t="s">
        <v>36</v>
      </c>
      <c r="AX184" s="13" t="s">
        <v>80</v>
      </c>
      <c r="AY184" s="253" t="s">
        <v>147</v>
      </c>
    </row>
    <row r="185" spans="1:51" s="13" customFormat="1" ht="12">
      <c r="A185" s="13"/>
      <c r="B185" s="244"/>
      <c r="C185" s="245"/>
      <c r="D185" s="239" t="s">
        <v>158</v>
      </c>
      <c r="E185" s="246" t="s">
        <v>1</v>
      </c>
      <c r="F185" s="247" t="s">
        <v>233</v>
      </c>
      <c r="G185" s="245"/>
      <c r="H185" s="246" t="s">
        <v>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158</v>
      </c>
      <c r="AU185" s="253" t="s">
        <v>90</v>
      </c>
      <c r="AV185" s="13" t="s">
        <v>88</v>
      </c>
      <c r="AW185" s="13" t="s">
        <v>36</v>
      </c>
      <c r="AX185" s="13" t="s">
        <v>80</v>
      </c>
      <c r="AY185" s="253" t="s">
        <v>147</v>
      </c>
    </row>
    <row r="186" spans="1:51" s="14" customFormat="1" ht="12">
      <c r="A186" s="14"/>
      <c r="B186" s="254"/>
      <c r="C186" s="255"/>
      <c r="D186" s="239" t="s">
        <v>158</v>
      </c>
      <c r="E186" s="256" t="s">
        <v>1</v>
      </c>
      <c r="F186" s="257" t="s">
        <v>88</v>
      </c>
      <c r="G186" s="255"/>
      <c r="H186" s="258">
        <v>1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158</v>
      </c>
      <c r="AU186" s="264" t="s">
        <v>90</v>
      </c>
      <c r="AV186" s="14" t="s">
        <v>90</v>
      </c>
      <c r="AW186" s="14" t="s">
        <v>36</v>
      </c>
      <c r="AX186" s="14" t="s">
        <v>88</v>
      </c>
      <c r="AY186" s="264" t="s">
        <v>147</v>
      </c>
    </row>
    <row r="187" spans="1:65" s="2" customFormat="1" ht="13.8" customHeight="1">
      <c r="A187" s="38"/>
      <c r="B187" s="39"/>
      <c r="C187" s="226" t="s">
        <v>234</v>
      </c>
      <c r="D187" s="226" t="s">
        <v>150</v>
      </c>
      <c r="E187" s="227" t="s">
        <v>235</v>
      </c>
      <c r="F187" s="228" t="s">
        <v>236</v>
      </c>
      <c r="G187" s="229" t="s">
        <v>153</v>
      </c>
      <c r="H187" s="230">
        <v>1</v>
      </c>
      <c r="I187" s="231"/>
      <c r="J187" s="232">
        <f>ROUND(I187*H187,2)</f>
        <v>0</v>
      </c>
      <c r="K187" s="228" t="s">
        <v>154</v>
      </c>
      <c r="L187" s="44"/>
      <c r="M187" s="233" t="s">
        <v>1</v>
      </c>
      <c r="N187" s="234" t="s">
        <v>45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155</v>
      </c>
      <c r="AT187" s="237" t="s">
        <v>150</v>
      </c>
      <c r="AU187" s="237" t="s">
        <v>90</v>
      </c>
      <c r="AY187" s="17" t="s">
        <v>147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88</v>
      </c>
      <c r="BK187" s="238">
        <f>ROUND(I187*H187,2)</f>
        <v>0</v>
      </c>
      <c r="BL187" s="17" t="s">
        <v>155</v>
      </c>
      <c r="BM187" s="237" t="s">
        <v>237</v>
      </c>
    </row>
    <row r="188" spans="1:47" s="2" customFormat="1" ht="12">
      <c r="A188" s="38"/>
      <c r="B188" s="39"/>
      <c r="C188" s="40"/>
      <c r="D188" s="239" t="s">
        <v>157</v>
      </c>
      <c r="E188" s="40"/>
      <c r="F188" s="240" t="s">
        <v>236</v>
      </c>
      <c r="G188" s="40"/>
      <c r="H188" s="40"/>
      <c r="I188" s="241"/>
      <c r="J188" s="40"/>
      <c r="K188" s="40"/>
      <c r="L188" s="44"/>
      <c r="M188" s="242"/>
      <c r="N188" s="243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157</v>
      </c>
      <c r="AU188" s="17" t="s">
        <v>90</v>
      </c>
    </row>
    <row r="189" spans="1:51" s="13" customFormat="1" ht="12">
      <c r="A189" s="13"/>
      <c r="B189" s="244"/>
      <c r="C189" s="245"/>
      <c r="D189" s="239" t="s">
        <v>158</v>
      </c>
      <c r="E189" s="246" t="s">
        <v>1</v>
      </c>
      <c r="F189" s="247" t="s">
        <v>238</v>
      </c>
      <c r="G189" s="245"/>
      <c r="H189" s="246" t="s">
        <v>1</v>
      </c>
      <c r="I189" s="248"/>
      <c r="J189" s="245"/>
      <c r="K189" s="245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158</v>
      </c>
      <c r="AU189" s="253" t="s">
        <v>90</v>
      </c>
      <c r="AV189" s="13" t="s">
        <v>88</v>
      </c>
      <c r="AW189" s="13" t="s">
        <v>36</v>
      </c>
      <c r="AX189" s="13" t="s">
        <v>80</v>
      </c>
      <c r="AY189" s="253" t="s">
        <v>147</v>
      </c>
    </row>
    <row r="190" spans="1:51" s="14" customFormat="1" ht="12">
      <c r="A190" s="14"/>
      <c r="B190" s="254"/>
      <c r="C190" s="255"/>
      <c r="D190" s="239" t="s">
        <v>158</v>
      </c>
      <c r="E190" s="256" t="s">
        <v>1</v>
      </c>
      <c r="F190" s="257" t="s">
        <v>88</v>
      </c>
      <c r="G190" s="255"/>
      <c r="H190" s="258">
        <v>1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158</v>
      </c>
      <c r="AU190" s="264" t="s">
        <v>90</v>
      </c>
      <c r="AV190" s="14" t="s">
        <v>90</v>
      </c>
      <c r="AW190" s="14" t="s">
        <v>36</v>
      </c>
      <c r="AX190" s="14" t="s">
        <v>88</v>
      </c>
      <c r="AY190" s="264" t="s">
        <v>147</v>
      </c>
    </row>
    <row r="191" spans="1:65" s="2" customFormat="1" ht="13.8" customHeight="1">
      <c r="A191" s="38"/>
      <c r="B191" s="39"/>
      <c r="C191" s="226" t="s">
        <v>239</v>
      </c>
      <c r="D191" s="226" t="s">
        <v>150</v>
      </c>
      <c r="E191" s="227" t="s">
        <v>240</v>
      </c>
      <c r="F191" s="228" t="s">
        <v>241</v>
      </c>
      <c r="G191" s="229" t="s">
        <v>153</v>
      </c>
      <c r="H191" s="230">
        <v>1</v>
      </c>
      <c r="I191" s="231"/>
      <c r="J191" s="232">
        <f>ROUND(I191*H191,2)</f>
        <v>0</v>
      </c>
      <c r="K191" s="228" t="s">
        <v>154</v>
      </c>
      <c r="L191" s="44"/>
      <c r="M191" s="233" t="s">
        <v>1</v>
      </c>
      <c r="N191" s="234" t="s">
        <v>45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155</v>
      </c>
      <c r="AT191" s="237" t="s">
        <v>150</v>
      </c>
      <c r="AU191" s="237" t="s">
        <v>90</v>
      </c>
      <c r="AY191" s="17" t="s">
        <v>147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88</v>
      </c>
      <c r="BK191" s="238">
        <f>ROUND(I191*H191,2)</f>
        <v>0</v>
      </c>
      <c r="BL191" s="17" t="s">
        <v>155</v>
      </c>
      <c r="BM191" s="237" t="s">
        <v>242</v>
      </c>
    </row>
    <row r="192" spans="1:47" s="2" customFormat="1" ht="12">
      <c r="A192" s="38"/>
      <c r="B192" s="39"/>
      <c r="C192" s="40"/>
      <c r="D192" s="239" t="s">
        <v>157</v>
      </c>
      <c r="E192" s="40"/>
      <c r="F192" s="240" t="s">
        <v>241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157</v>
      </c>
      <c r="AU192" s="17" t="s">
        <v>90</v>
      </c>
    </row>
    <row r="193" spans="1:51" s="13" customFormat="1" ht="12">
      <c r="A193" s="13"/>
      <c r="B193" s="244"/>
      <c r="C193" s="245"/>
      <c r="D193" s="239" t="s">
        <v>158</v>
      </c>
      <c r="E193" s="246" t="s">
        <v>1</v>
      </c>
      <c r="F193" s="247" t="s">
        <v>243</v>
      </c>
      <c r="G193" s="245"/>
      <c r="H193" s="246" t="s">
        <v>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158</v>
      </c>
      <c r="AU193" s="253" t="s">
        <v>90</v>
      </c>
      <c r="AV193" s="13" t="s">
        <v>88</v>
      </c>
      <c r="AW193" s="13" t="s">
        <v>36</v>
      </c>
      <c r="AX193" s="13" t="s">
        <v>80</v>
      </c>
      <c r="AY193" s="253" t="s">
        <v>147</v>
      </c>
    </row>
    <row r="194" spans="1:51" s="13" customFormat="1" ht="12">
      <c r="A194" s="13"/>
      <c r="B194" s="244"/>
      <c r="C194" s="245"/>
      <c r="D194" s="239" t="s">
        <v>158</v>
      </c>
      <c r="E194" s="246" t="s">
        <v>1</v>
      </c>
      <c r="F194" s="247" t="s">
        <v>244</v>
      </c>
      <c r="G194" s="245"/>
      <c r="H194" s="246" t="s">
        <v>1</v>
      </c>
      <c r="I194" s="248"/>
      <c r="J194" s="245"/>
      <c r="K194" s="245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158</v>
      </c>
      <c r="AU194" s="253" t="s">
        <v>90</v>
      </c>
      <c r="AV194" s="13" t="s">
        <v>88</v>
      </c>
      <c r="AW194" s="13" t="s">
        <v>36</v>
      </c>
      <c r="AX194" s="13" t="s">
        <v>80</v>
      </c>
      <c r="AY194" s="253" t="s">
        <v>147</v>
      </c>
    </row>
    <row r="195" spans="1:51" s="13" customFormat="1" ht="12">
      <c r="A195" s="13"/>
      <c r="B195" s="244"/>
      <c r="C195" s="245"/>
      <c r="D195" s="239" t="s">
        <v>158</v>
      </c>
      <c r="E195" s="246" t="s">
        <v>1</v>
      </c>
      <c r="F195" s="247" t="s">
        <v>245</v>
      </c>
      <c r="G195" s="245"/>
      <c r="H195" s="246" t="s">
        <v>1</v>
      </c>
      <c r="I195" s="248"/>
      <c r="J195" s="245"/>
      <c r="K195" s="245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158</v>
      </c>
      <c r="AU195" s="253" t="s">
        <v>90</v>
      </c>
      <c r="AV195" s="13" t="s">
        <v>88</v>
      </c>
      <c r="AW195" s="13" t="s">
        <v>36</v>
      </c>
      <c r="AX195" s="13" t="s">
        <v>80</v>
      </c>
      <c r="AY195" s="253" t="s">
        <v>147</v>
      </c>
    </row>
    <row r="196" spans="1:51" s="13" customFormat="1" ht="12">
      <c r="A196" s="13"/>
      <c r="B196" s="244"/>
      <c r="C196" s="245"/>
      <c r="D196" s="239" t="s">
        <v>158</v>
      </c>
      <c r="E196" s="246" t="s">
        <v>1</v>
      </c>
      <c r="F196" s="247" t="s">
        <v>246</v>
      </c>
      <c r="G196" s="245"/>
      <c r="H196" s="246" t="s">
        <v>1</v>
      </c>
      <c r="I196" s="248"/>
      <c r="J196" s="245"/>
      <c r="K196" s="245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158</v>
      </c>
      <c r="AU196" s="253" t="s">
        <v>90</v>
      </c>
      <c r="AV196" s="13" t="s">
        <v>88</v>
      </c>
      <c r="AW196" s="13" t="s">
        <v>36</v>
      </c>
      <c r="AX196" s="13" t="s">
        <v>80</v>
      </c>
      <c r="AY196" s="253" t="s">
        <v>147</v>
      </c>
    </row>
    <row r="197" spans="1:51" s="14" customFormat="1" ht="12">
      <c r="A197" s="14"/>
      <c r="B197" s="254"/>
      <c r="C197" s="255"/>
      <c r="D197" s="239" t="s">
        <v>158</v>
      </c>
      <c r="E197" s="256" t="s">
        <v>1</v>
      </c>
      <c r="F197" s="257" t="s">
        <v>88</v>
      </c>
      <c r="G197" s="255"/>
      <c r="H197" s="258">
        <v>1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4" t="s">
        <v>158</v>
      </c>
      <c r="AU197" s="264" t="s">
        <v>90</v>
      </c>
      <c r="AV197" s="14" t="s">
        <v>90</v>
      </c>
      <c r="AW197" s="14" t="s">
        <v>36</v>
      </c>
      <c r="AX197" s="14" t="s">
        <v>88</v>
      </c>
      <c r="AY197" s="264" t="s">
        <v>147</v>
      </c>
    </row>
    <row r="198" spans="1:65" s="2" customFormat="1" ht="13.8" customHeight="1">
      <c r="A198" s="38"/>
      <c r="B198" s="39"/>
      <c r="C198" s="226" t="s">
        <v>8</v>
      </c>
      <c r="D198" s="226" t="s">
        <v>150</v>
      </c>
      <c r="E198" s="227" t="s">
        <v>247</v>
      </c>
      <c r="F198" s="228" t="s">
        <v>248</v>
      </c>
      <c r="G198" s="229" t="s">
        <v>153</v>
      </c>
      <c r="H198" s="230">
        <v>1</v>
      </c>
      <c r="I198" s="231"/>
      <c r="J198" s="232">
        <f>ROUND(I198*H198,2)</f>
        <v>0</v>
      </c>
      <c r="K198" s="228" t="s">
        <v>154</v>
      </c>
      <c r="L198" s="44"/>
      <c r="M198" s="233" t="s">
        <v>1</v>
      </c>
      <c r="N198" s="234" t="s">
        <v>45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155</v>
      </c>
      <c r="AT198" s="237" t="s">
        <v>150</v>
      </c>
      <c r="AU198" s="237" t="s">
        <v>90</v>
      </c>
      <c r="AY198" s="17" t="s">
        <v>147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88</v>
      </c>
      <c r="BK198" s="238">
        <f>ROUND(I198*H198,2)</f>
        <v>0</v>
      </c>
      <c r="BL198" s="17" t="s">
        <v>155</v>
      </c>
      <c r="BM198" s="237" t="s">
        <v>249</v>
      </c>
    </row>
    <row r="199" spans="1:47" s="2" customFormat="1" ht="12">
      <c r="A199" s="38"/>
      <c r="B199" s="39"/>
      <c r="C199" s="40"/>
      <c r="D199" s="239" t="s">
        <v>157</v>
      </c>
      <c r="E199" s="40"/>
      <c r="F199" s="240" t="s">
        <v>248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157</v>
      </c>
      <c r="AU199" s="17" t="s">
        <v>90</v>
      </c>
    </row>
    <row r="200" spans="1:51" s="13" customFormat="1" ht="12">
      <c r="A200" s="13"/>
      <c r="B200" s="244"/>
      <c r="C200" s="245"/>
      <c r="D200" s="239" t="s">
        <v>158</v>
      </c>
      <c r="E200" s="246" t="s">
        <v>1</v>
      </c>
      <c r="F200" s="247" t="s">
        <v>250</v>
      </c>
      <c r="G200" s="245"/>
      <c r="H200" s="246" t="s">
        <v>1</v>
      </c>
      <c r="I200" s="248"/>
      <c r="J200" s="245"/>
      <c r="K200" s="245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158</v>
      </c>
      <c r="AU200" s="253" t="s">
        <v>90</v>
      </c>
      <c r="AV200" s="13" t="s">
        <v>88</v>
      </c>
      <c r="AW200" s="13" t="s">
        <v>36</v>
      </c>
      <c r="AX200" s="13" t="s">
        <v>80</v>
      </c>
      <c r="AY200" s="253" t="s">
        <v>147</v>
      </c>
    </row>
    <row r="201" spans="1:51" s="13" customFormat="1" ht="12">
      <c r="A201" s="13"/>
      <c r="B201" s="244"/>
      <c r="C201" s="245"/>
      <c r="D201" s="239" t="s">
        <v>158</v>
      </c>
      <c r="E201" s="246" t="s">
        <v>1</v>
      </c>
      <c r="F201" s="247" t="s">
        <v>251</v>
      </c>
      <c r="G201" s="245"/>
      <c r="H201" s="246" t="s">
        <v>1</v>
      </c>
      <c r="I201" s="248"/>
      <c r="J201" s="245"/>
      <c r="K201" s="245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158</v>
      </c>
      <c r="AU201" s="253" t="s">
        <v>90</v>
      </c>
      <c r="AV201" s="13" t="s">
        <v>88</v>
      </c>
      <c r="AW201" s="13" t="s">
        <v>36</v>
      </c>
      <c r="AX201" s="13" t="s">
        <v>80</v>
      </c>
      <c r="AY201" s="253" t="s">
        <v>147</v>
      </c>
    </row>
    <row r="202" spans="1:51" s="13" customFormat="1" ht="12">
      <c r="A202" s="13"/>
      <c r="B202" s="244"/>
      <c r="C202" s="245"/>
      <c r="D202" s="239" t="s">
        <v>158</v>
      </c>
      <c r="E202" s="246" t="s">
        <v>1</v>
      </c>
      <c r="F202" s="247" t="s">
        <v>252</v>
      </c>
      <c r="G202" s="245"/>
      <c r="H202" s="246" t="s">
        <v>1</v>
      </c>
      <c r="I202" s="248"/>
      <c r="J202" s="245"/>
      <c r="K202" s="245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158</v>
      </c>
      <c r="AU202" s="253" t="s">
        <v>90</v>
      </c>
      <c r="AV202" s="13" t="s">
        <v>88</v>
      </c>
      <c r="AW202" s="13" t="s">
        <v>36</v>
      </c>
      <c r="AX202" s="13" t="s">
        <v>80</v>
      </c>
      <c r="AY202" s="253" t="s">
        <v>147</v>
      </c>
    </row>
    <row r="203" spans="1:51" s="13" customFormat="1" ht="12">
      <c r="A203" s="13"/>
      <c r="B203" s="244"/>
      <c r="C203" s="245"/>
      <c r="D203" s="239" t="s">
        <v>158</v>
      </c>
      <c r="E203" s="246" t="s">
        <v>1</v>
      </c>
      <c r="F203" s="247" t="s">
        <v>253</v>
      </c>
      <c r="G203" s="245"/>
      <c r="H203" s="246" t="s">
        <v>1</v>
      </c>
      <c r="I203" s="248"/>
      <c r="J203" s="245"/>
      <c r="K203" s="245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158</v>
      </c>
      <c r="AU203" s="253" t="s">
        <v>90</v>
      </c>
      <c r="AV203" s="13" t="s">
        <v>88</v>
      </c>
      <c r="AW203" s="13" t="s">
        <v>36</v>
      </c>
      <c r="AX203" s="13" t="s">
        <v>80</v>
      </c>
      <c r="AY203" s="253" t="s">
        <v>147</v>
      </c>
    </row>
    <row r="204" spans="1:51" s="14" customFormat="1" ht="12">
      <c r="A204" s="14"/>
      <c r="B204" s="254"/>
      <c r="C204" s="255"/>
      <c r="D204" s="239" t="s">
        <v>158</v>
      </c>
      <c r="E204" s="256" t="s">
        <v>1</v>
      </c>
      <c r="F204" s="257" t="s">
        <v>88</v>
      </c>
      <c r="G204" s="255"/>
      <c r="H204" s="258">
        <v>1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158</v>
      </c>
      <c r="AU204" s="264" t="s">
        <v>90</v>
      </c>
      <c r="AV204" s="14" t="s">
        <v>90</v>
      </c>
      <c r="AW204" s="14" t="s">
        <v>36</v>
      </c>
      <c r="AX204" s="14" t="s">
        <v>88</v>
      </c>
      <c r="AY204" s="264" t="s">
        <v>147</v>
      </c>
    </row>
    <row r="205" spans="1:63" s="12" customFormat="1" ht="22.8" customHeight="1">
      <c r="A205" s="12"/>
      <c r="B205" s="210"/>
      <c r="C205" s="211"/>
      <c r="D205" s="212" t="s">
        <v>79</v>
      </c>
      <c r="E205" s="224" t="s">
        <v>254</v>
      </c>
      <c r="F205" s="224" t="s">
        <v>255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SUM(P206:P211)</f>
        <v>0</v>
      </c>
      <c r="Q205" s="218"/>
      <c r="R205" s="219">
        <f>SUM(R206:R211)</f>
        <v>0</v>
      </c>
      <c r="S205" s="218"/>
      <c r="T205" s="220">
        <f>SUM(T206:T211)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146</v>
      </c>
      <c r="AT205" s="222" t="s">
        <v>79</v>
      </c>
      <c r="AU205" s="222" t="s">
        <v>88</v>
      </c>
      <c r="AY205" s="221" t="s">
        <v>147</v>
      </c>
      <c r="BK205" s="223">
        <f>SUM(BK206:BK211)</f>
        <v>0</v>
      </c>
    </row>
    <row r="206" spans="1:65" s="2" customFormat="1" ht="13.8" customHeight="1">
      <c r="A206" s="38"/>
      <c r="B206" s="39"/>
      <c r="C206" s="226" t="s">
        <v>256</v>
      </c>
      <c r="D206" s="226" t="s">
        <v>150</v>
      </c>
      <c r="E206" s="227" t="s">
        <v>257</v>
      </c>
      <c r="F206" s="228" t="s">
        <v>258</v>
      </c>
      <c r="G206" s="229" t="s">
        <v>153</v>
      </c>
      <c r="H206" s="230">
        <v>1</v>
      </c>
      <c r="I206" s="231"/>
      <c r="J206" s="232">
        <f>ROUND(I206*H206,2)</f>
        <v>0</v>
      </c>
      <c r="K206" s="228" t="s">
        <v>154</v>
      </c>
      <c r="L206" s="44"/>
      <c r="M206" s="233" t="s">
        <v>1</v>
      </c>
      <c r="N206" s="234" t="s">
        <v>45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155</v>
      </c>
      <c r="AT206" s="237" t="s">
        <v>150</v>
      </c>
      <c r="AU206" s="237" t="s">
        <v>90</v>
      </c>
      <c r="AY206" s="17" t="s">
        <v>147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88</v>
      </c>
      <c r="BK206" s="238">
        <f>ROUND(I206*H206,2)</f>
        <v>0</v>
      </c>
      <c r="BL206" s="17" t="s">
        <v>155</v>
      </c>
      <c r="BM206" s="237" t="s">
        <v>259</v>
      </c>
    </row>
    <row r="207" spans="1:47" s="2" customFormat="1" ht="12">
      <c r="A207" s="38"/>
      <c r="B207" s="39"/>
      <c r="C207" s="40"/>
      <c r="D207" s="239" t="s">
        <v>157</v>
      </c>
      <c r="E207" s="40"/>
      <c r="F207" s="240" t="s">
        <v>258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157</v>
      </c>
      <c r="AU207" s="17" t="s">
        <v>90</v>
      </c>
    </row>
    <row r="208" spans="1:51" s="13" customFormat="1" ht="12">
      <c r="A208" s="13"/>
      <c r="B208" s="244"/>
      <c r="C208" s="245"/>
      <c r="D208" s="239" t="s">
        <v>158</v>
      </c>
      <c r="E208" s="246" t="s">
        <v>1</v>
      </c>
      <c r="F208" s="247" t="s">
        <v>260</v>
      </c>
      <c r="G208" s="245"/>
      <c r="H208" s="246" t="s">
        <v>1</v>
      </c>
      <c r="I208" s="248"/>
      <c r="J208" s="245"/>
      <c r="K208" s="245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158</v>
      </c>
      <c r="AU208" s="253" t="s">
        <v>90</v>
      </c>
      <c r="AV208" s="13" t="s">
        <v>88</v>
      </c>
      <c r="AW208" s="13" t="s">
        <v>36</v>
      </c>
      <c r="AX208" s="13" t="s">
        <v>80</v>
      </c>
      <c r="AY208" s="253" t="s">
        <v>147</v>
      </c>
    </row>
    <row r="209" spans="1:51" s="13" customFormat="1" ht="12">
      <c r="A209" s="13"/>
      <c r="B209" s="244"/>
      <c r="C209" s="245"/>
      <c r="D209" s="239" t="s">
        <v>158</v>
      </c>
      <c r="E209" s="246" t="s">
        <v>1</v>
      </c>
      <c r="F209" s="247" t="s">
        <v>261</v>
      </c>
      <c r="G209" s="245"/>
      <c r="H209" s="246" t="s">
        <v>1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158</v>
      </c>
      <c r="AU209" s="253" t="s">
        <v>90</v>
      </c>
      <c r="AV209" s="13" t="s">
        <v>88</v>
      </c>
      <c r="AW209" s="13" t="s">
        <v>36</v>
      </c>
      <c r="AX209" s="13" t="s">
        <v>80</v>
      </c>
      <c r="AY209" s="253" t="s">
        <v>147</v>
      </c>
    </row>
    <row r="210" spans="1:51" s="13" customFormat="1" ht="12">
      <c r="A210" s="13"/>
      <c r="B210" s="244"/>
      <c r="C210" s="245"/>
      <c r="D210" s="239" t="s">
        <v>158</v>
      </c>
      <c r="E210" s="246" t="s">
        <v>1</v>
      </c>
      <c r="F210" s="247" t="s">
        <v>262</v>
      </c>
      <c r="G210" s="245"/>
      <c r="H210" s="246" t="s">
        <v>1</v>
      </c>
      <c r="I210" s="248"/>
      <c r="J210" s="245"/>
      <c r="K210" s="245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158</v>
      </c>
      <c r="AU210" s="253" t="s">
        <v>90</v>
      </c>
      <c r="AV210" s="13" t="s">
        <v>88</v>
      </c>
      <c r="AW210" s="13" t="s">
        <v>36</v>
      </c>
      <c r="AX210" s="13" t="s">
        <v>80</v>
      </c>
      <c r="AY210" s="253" t="s">
        <v>147</v>
      </c>
    </row>
    <row r="211" spans="1:51" s="14" customFormat="1" ht="12">
      <c r="A211" s="14"/>
      <c r="B211" s="254"/>
      <c r="C211" s="255"/>
      <c r="D211" s="239" t="s">
        <v>158</v>
      </c>
      <c r="E211" s="256" t="s">
        <v>1</v>
      </c>
      <c r="F211" s="257" t="s">
        <v>88</v>
      </c>
      <c r="G211" s="255"/>
      <c r="H211" s="258">
        <v>1</v>
      </c>
      <c r="I211" s="259"/>
      <c r="J211" s="255"/>
      <c r="K211" s="255"/>
      <c r="L211" s="260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158</v>
      </c>
      <c r="AU211" s="264" t="s">
        <v>90</v>
      </c>
      <c r="AV211" s="14" t="s">
        <v>90</v>
      </c>
      <c r="AW211" s="14" t="s">
        <v>36</v>
      </c>
      <c r="AX211" s="14" t="s">
        <v>88</v>
      </c>
      <c r="AY211" s="264" t="s">
        <v>147</v>
      </c>
    </row>
    <row r="212" spans="1:31" s="2" customFormat="1" ht="6.95" customHeight="1">
      <c r="A212" s="38"/>
      <c r="B212" s="66"/>
      <c r="C212" s="67"/>
      <c r="D212" s="67"/>
      <c r="E212" s="67"/>
      <c r="F212" s="67"/>
      <c r="G212" s="67"/>
      <c r="H212" s="67"/>
      <c r="I212" s="67"/>
      <c r="J212" s="67"/>
      <c r="K212" s="67"/>
      <c r="L212" s="44"/>
      <c r="M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117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7" customHeight="1">
      <c r="B7" s="20"/>
      <c r="E7" s="151" t="str">
        <f>'Rekapitulace stavby'!K6</f>
        <v>Demolice a výstavba mostu M 59/9 přes Louckou Mlýnku u pily v Karviné - Loukách</v>
      </c>
      <c r="F7" s="150"/>
      <c r="G7" s="150"/>
      <c r="H7" s="150"/>
      <c r="L7" s="20"/>
    </row>
    <row r="8" spans="2:12" s="1" customFormat="1" ht="12" customHeight="1">
      <c r="B8" s="20"/>
      <c r="D8" s="150" t="s">
        <v>118</v>
      </c>
      <c r="L8" s="20"/>
    </row>
    <row r="9" spans="1:31" s="2" customFormat="1" ht="14.4" customHeight="1">
      <c r="A9" s="38"/>
      <c r="B9" s="44"/>
      <c r="C9" s="38"/>
      <c r="D9" s="38"/>
      <c r="E9" s="151" t="s">
        <v>263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2" t="s">
        <v>265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20. 5. 2021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29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25</v>
      </c>
      <c r="J22" s="141" t="s">
        <v>33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0" t="s">
        <v>28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38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ROUND((SUM(BE125:BE228)),2)</f>
        <v>0</v>
      </c>
      <c r="G35" s="38"/>
      <c r="H35" s="38"/>
      <c r="I35" s="164">
        <v>0.21</v>
      </c>
      <c r="J35" s="163">
        <f>ROUND(((SUM(BE125:BE228))*I35),2)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ROUND((SUM(BF125:BF228)),2)</f>
        <v>0</v>
      </c>
      <c r="G36" s="38"/>
      <c r="H36" s="38"/>
      <c r="I36" s="164">
        <v>0.15</v>
      </c>
      <c r="J36" s="163">
        <f>ROUND(((SUM(BF125:BF228))*I36),2)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ROUND((SUM(BG125:BG228)),2)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ROUND((SUM(BH125:BH228)),2)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ROUND((SUM(BI125:BI228)),2)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7" customHeight="1" hidden="1">
      <c r="A85" s="38"/>
      <c r="B85" s="39"/>
      <c r="C85" s="40"/>
      <c r="D85" s="40"/>
      <c r="E85" s="183" t="str">
        <f>E7</f>
        <v>Demolice a výstavba mostu M 59/9 přes Louckou Mlýnku u pily v Karviné - Loukách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118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 hidden="1">
      <c r="A87" s="38"/>
      <c r="B87" s="39"/>
      <c r="C87" s="40"/>
      <c r="D87" s="40"/>
      <c r="E87" s="183" t="s">
        <v>263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264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 hidden="1">
      <c r="A89" s="38"/>
      <c r="B89" s="39"/>
      <c r="C89" s="40"/>
      <c r="D89" s="40"/>
      <c r="E89" s="76" t="str">
        <f>E11</f>
        <v>SO 001.1 - SO 001.1 - Bourání mostu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20. 5. 2021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 hidden="1">
      <c r="A93" s="38"/>
      <c r="B93" s="39"/>
      <c r="C93" s="32" t="s">
        <v>24</v>
      </c>
      <c r="D93" s="40"/>
      <c r="E93" s="40"/>
      <c r="F93" s="27" t="str">
        <f>E17</f>
        <v>Statutární město Karviná</v>
      </c>
      <c r="G93" s="40"/>
      <c r="H93" s="40"/>
      <c r="I93" s="32" t="s">
        <v>32</v>
      </c>
      <c r="J93" s="36" t="str">
        <f>E23</f>
        <v>Ing. Pavel Kurečka MOSTY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 hidden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Kurečková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pans="1:31" s="9" customFormat="1" ht="24.95" customHeight="1" hidden="1">
      <c r="A99" s="9"/>
      <c r="B99" s="188"/>
      <c r="C99" s="189"/>
      <c r="D99" s="190" t="s">
        <v>266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267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268</v>
      </c>
      <c r="E101" s="196"/>
      <c r="F101" s="196"/>
      <c r="G101" s="196"/>
      <c r="H101" s="196"/>
      <c r="I101" s="196"/>
      <c r="J101" s="197">
        <f>J165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269</v>
      </c>
      <c r="E102" s="196"/>
      <c r="F102" s="196"/>
      <c r="G102" s="196"/>
      <c r="H102" s="196"/>
      <c r="I102" s="196"/>
      <c r="J102" s="197">
        <f>J185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270</v>
      </c>
      <c r="E103" s="196"/>
      <c r="F103" s="196"/>
      <c r="G103" s="196"/>
      <c r="H103" s="196"/>
      <c r="I103" s="196"/>
      <c r="J103" s="197">
        <f>J226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7" customHeight="1">
      <c r="A113" s="38"/>
      <c r="B113" s="39"/>
      <c r="C113" s="40"/>
      <c r="D113" s="40"/>
      <c r="E113" s="183" t="str">
        <f>E7</f>
        <v>Demolice a výstavba mostu M 59/9 přes Louckou Mlýnku u pily v Karviné - Loukách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118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4.4" customHeight="1">
      <c r="A115" s="38"/>
      <c r="B115" s="39"/>
      <c r="C115" s="40"/>
      <c r="D115" s="40"/>
      <c r="E115" s="183" t="s">
        <v>263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264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40"/>
      <c r="D117" s="40"/>
      <c r="E117" s="76" t="str">
        <f>E11</f>
        <v>SO 001.1 - SO 001.1 - Bourání mostu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 xml:space="preserve"> </v>
      </c>
      <c r="G119" s="40"/>
      <c r="H119" s="40"/>
      <c r="I119" s="32" t="s">
        <v>22</v>
      </c>
      <c r="J119" s="79" t="str">
        <f>IF(J14="","",J14)</f>
        <v>20. 5. 2021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6.4" customHeight="1">
      <c r="A121" s="38"/>
      <c r="B121" s="39"/>
      <c r="C121" s="32" t="s">
        <v>24</v>
      </c>
      <c r="D121" s="40"/>
      <c r="E121" s="40"/>
      <c r="F121" s="27" t="str">
        <f>E17</f>
        <v>Statutární město Karviná</v>
      </c>
      <c r="G121" s="40"/>
      <c r="H121" s="40"/>
      <c r="I121" s="32" t="s">
        <v>32</v>
      </c>
      <c r="J121" s="36" t="str">
        <f>E23</f>
        <v>Ing. Pavel Kurečka MOSTY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6" customHeight="1">
      <c r="A122" s="38"/>
      <c r="B122" s="39"/>
      <c r="C122" s="32" t="s">
        <v>30</v>
      </c>
      <c r="D122" s="40"/>
      <c r="E122" s="40"/>
      <c r="F122" s="27" t="str">
        <f>IF(E20="","",E20)</f>
        <v>Vyplň údaj</v>
      </c>
      <c r="G122" s="40"/>
      <c r="H122" s="40"/>
      <c r="I122" s="32" t="s">
        <v>37</v>
      </c>
      <c r="J122" s="36" t="str">
        <f>E26</f>
        <v>Kurečková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9"/>
      <c r="B124" s="200"/>
      <c r="C124" s="201" t="s">
        <v>132</v>
      </c>
      <c r="D124" s="202" t="s">
        <v>65</v>
      </c>
      <c r="E124" s="202" t="s">
        <v>61</v>
      </c>
      <c r="F124" s="202" t="s">
        <v>62</v>
      </c>
      <c r="G124" s="202" t="s">
        <v>133</v>
      </c>
      <c r="H124" s="202" t="s">
        <v>134</v>
      </c>
      <c r="I124" s="202" t="s">
        <v>135</v>
      </c>
      <c r="J124" s="202" t="s">
        <v>122</v>
      </c>
      <c r="K124" s="203" t="s">
        <v>136</v>
      </c>
      <c r="L124" s="204"/>
      <c r="M124" s="100" t="s">
        <v>1</v>
      </c>
      <c r="N124" s="101" t="s">
        <v>44</v>
      </c>
      <c r="O124" s="101" t="s">
        <v>137</v>
      </c>
      <c r="P124" s="101" t="s">
        <v>138</v>
      </c>
      <c r="Q124" s="101" t="s">
        <v>139</v>
      </c>
      <c r="R124" s="101" t="s">
        <v>140</v>
      </c>
      <c r="S124" s="101" t="s">
        <v>141</v>
      </c>
      <c r="T124" s="102" t="s">
        <v>142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pans="1:63" s="2" customFormat="1" ht="22.8" customHeight="1">
      <c r="A125" s="38"/>
      <c r="B125" s="39"/>
      <c r="C125" s="107" t="s">
        <v>143</v>
      </c>
      <c r="D125" s="40"/>
      <c r="E125" s="40"/>
      <c r="F125" s="40"/>
      <c r="G125" s="40"/>
      <c r="H125" s="40"/>
      <c r="I125" s="40"/>
      <c r="J125" s="205">
        <f>BK125</f>
        <v>0</v>
      </c>
      <c r="K125" s="40"/>
      <c r="L125" s="44"/>
      <c r="M125" s="103"/>
      <c r="N125" s="206"/>
      <c r="O125" s="104"/>
      <c r="P125" s="207">
        <f>P126</f>
        <v>0</v>
      </c>
      <c r="Q125" s="104"/>
      <c r="R125" s="207">
        <f>R126</f>
        <v>14.8384834</v>
      </c>
      <c r="S125" s="104"/>
      <c r="T125" s="208">
        <f>T126</f>
        <v>328.25282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124</v>
      </c>
      <c r="BK125" s="209">
        <f>BK126</f>
        <v>0</v>
      </c>
    </row>
    <row r="126" spans="1:63" s="12" customFormat="1" ht="25.9" customHeight="1">
      <c r="A126" s="12"/>
      <c r="B126" s="210"/>
      <c r="C126" s="211"/>
      <c r="D126" s="212" t="s">
        <v>79</v>
      </c>
      <c r="E126" s="213" t="s">
        <v>271</v>
      </c>
      <c r="F126" s="213" t="s">
        <v>272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P127+P165+P185+P226</f>
        <v>0</v>
      </c>
      <c r="Q126" s="218"/>
      <c r="R126" s="219">
        <f>R127+R165+R185+R226</f>
        <v>14.8384834</v>
      </c>
      <c r="S126" s="218"/>
      <c r="T126" s="220">
        <f>T127+T165+T185+T226</f>
        <v>328.25282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88</v>
      </c>
      <c r="AT126" s="222" t="s">
        <v>79</v>
      </c>
      <c r="AU126" s="222" t="s">
        <v>80</v>
      </c>
      <c r="AY126" s="221" t="s">
        <v>147</v>
      </c>
      <c r="BK126" s="223">
        <f>BK127+BK165+BK185+BK226</f>
        <v>0</v>
      </c>
    </row>
    <row r="127" spans="1:63" s="12" customFormat="1" ht="22.8" customHeight="1">
      <c r="A127" s="12"/>
      <c r="B127" s="210"/>
      <c r="C127" s="211"/>
      <c r="D127" s="212" t="s">
        <v>79</v>
      </c>
      <c r="E127" s="224" t="s">
        <v>88</v>
      </c>
      <c r="F127" s="224" t="s">
        <v>273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SUM(P128:P164)</f>
        <v>0</v>
      </c>
      <c r="Q127" s="218"/>
      <c r="R127" s="219">
        <f>SUM(R128:R164)</f>
        <v>0.0093784</v>
      </c>
      <c r="S127" s="218"/>
      <c r="T127" s="220">
        <f>SUM(T128:T164)</f>
        <v>50.87502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88</v>
      </c>
      <c r="AT127" s="222" t="s">
        <v>79</v>
      </c>
      <c r="AU127" s="222" t="s">
        <v>88</v>
      </c>
      <c r="AY127" s="221" t="s">
        <v>147</v>
      </c>
      <c r="BK127" s="223">
        <f>SUM(BK128:BK164)</f>
        <v>0</v>
      </c>
    </row>
    <row r="128" spans="1:65" s="2" customFormat="1" ht="22.2" customHeight="1">
      <c r="A128" s="38"/>
      <c r="B128" s="39"/>
      <c r="C128" s="226" t="s">
        <v>88</v>
      </c>
      <c r="D128" s="226" t="s">
        <v>150</v>
      </c>
      <c r="E128" s="227" t="s">
        <v>274</v>
      </c>
      <c r="F128" s="228" t="s">
        <v>275</v>
      </c>
      <c r="G128" s="229" t="s">
        <v>276</v>
      </c>
      <c r="H128" s="230">
        <v>42</v>
      </c>
      <c r="I128" s="231"/>
      <c r="J128" s="232">
        <f>ROUND(I128*H128,2)</f>
        <v>0</v>
      </c>
      <c r="K128" s="228" t="s">
        <v>154</v>
      </c>
      <c r="L128" s="44"/>
      <c r="M128" s="233" t="s">
        <v>1</v>
      </c>
      <c r="N128" s="234" t="s">
        <v>45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170</v>
      </c>
      <c r="AT128" s="237" t="s">
        <v>150</v>
      </c>
      <c r="AU128" s="237" t="s">
        <v>90</v>
      </c>
      <c r="AY128" s="17" t="s">
        <v>147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88</v>
      </c>
      <c r="BK128" s="238">
        <f>ROUND(I128*H128,2)</f>
        <v>0</v>
      </c>
      <c r="BL128" s="17" t="s">
        <v>170</v>
      </c>
      <c r="BM128" s="237" t="s">
        <v>277</v>
      </c>
    </row>
    <row r="129" spans="1:47" s="2" customFormat="1" ht="12">
      <c r="A129" s="38"/>
      <c r="B129" s="39"/>
      <c r="C129" s="40"/>
      <c r="D129" s="239" t="s">
        <v>157</v>
      </c>
      <c r="E129" s="40"/>
      <c r="F129" s="240" t="s">
        <v>278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157</v>
      </c>
      <c r="AU129" s="17" t="s">
        <v>90</v>
      </c>
    </row>
    <row r="130" spans="1:51" s="13" customFormat="1" ht="12">
      <c r="A130" s="13"/>
      <c r="B130" s="244"/>
      <c r="C130" s="245"/>
      <c r="D130" s="239" t="s">
        <v>158</v>
      </c>
      <c r="E130" s="246" t="s">
        <v>1</v>
      </c>
      <c r="F130" s="247" t="s">
        <v>279</v>
      </c>
      <c r="G130" s="245"/>
      <c r="H130" s="246" t="s">
        <v>1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158</v>
      </c>
      <c r="AU130" s="253" t="s">
        <v>90</v>
      </c>
      <c r="AV130" s="13" t="s">
        <v>88</v>
      </c>
      <c r="AW130" s="13" t="s">
        <v>36</v>
      </c>
      <c r="AX130" s="13" t="s">
        <v>80</v>
      </c>
      <c r="AY130" s="253" t="s">
        <v>147</v>
      </c>
    </row>
    <row r="131" spans="1:51" s="14" customFormat="1" ht="12">
      <c r="A131" s="14"/>
      <c r="B131" s="254"/>
      <c r="C131" s="255"/>
      <c r="D131" s="239" t="s">
        <v>158</v>
      </c>
      <c r="E131" s="256" t="s">
        <v>1</v>
      </c>
      <c r="F131" s="257" t="s">
        <v>280</v>
      </c>
      <c r="G131" s="255"/>
      <c r="H131" s="258">
        <v>42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4" t="s">
        <v>158</v>
      </c>
      <c r="AU131" s="264" t="s">
        <v>90</v>
      </c>
      <c r="AV131" s="14" t="s">
        <v>90</v>
      </c>
      <c r="AW131" s="14" t="s">
        <v>36</v>
      </c>
      <c r="AX131" s="14" t="s">
        <v>88</v>
      </c>
      <c r="AY131" s="264" t="s">
        <v>147</v>
      </c>
    </row>
    <row r="132" spans="1:65" s="2" customFormat="1" ht="22.2" customHeight="1">
      <c r="A132" s="38"/>
      <c r="B132" s="39"/>
      <c r="C132" s="226" t="s">
        <v>90</v>
      </c>
      <c r="D132" s="226" t="s">
        <v>150</v>
      </c>
      <c r="E132" s="227" t="s">
        <v>281</v>
      </c>
      <c r="F132" s="228" t="s">
        <v>282</v>
      </c>
      <c r="G132" s="229" t="s">
        <v>211</v>
      </c>
      <c r="H132" s="230">
        <v>50</v>
      </c>
      <c r="I132" s="231"/>
      <c r="J132" s="232">
        <f>ROUND(I132*H132,2)</f>
        <v>0</v>
      </c>
      <c r="K132" s="228" t="s">
        <v>154</v>
      </c>
      <c r="L132" s="44"/>
      <c r="M132" s="233" t="s">
        <v>1</v>
      </c>
      <c r="N132" s="234" t="s">
        <v>45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170</v>
      </c>
      <c r="AT132" s="237" t="s">
        <v>150</v>
      </c>
      <c r="AU132" s="237" t="s">
        <v>90</v>
      </c>
      <c r="AY132" s="17" t="s">
        <v>147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88</v>
      </c>
      <c r="BK132" s="238">
        <f>ROUND(I132*H132,2)</f>
        <v>0</v>
      </c>
      <c r="BL132" s="17" t="s">
        <v>170</v>
      </c>
      <c r="BM132" s="237" t="s">
        <v>283</v>
      </c>
    </row>
    <row r="133" spans="1:47" s="2" customFormat="1" ht="12">
      <c r="A133" s="38"/>
      <c r="B133" s="39"/>
      <c r="C133" s="40"/>
      <c r="D133" s="239" t="s">
        <v>157</v>
      </c>
      <c r="E133" s="40"/>
      <c r="F133" s="240" t="s">
        <v>284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157</v>
      </c>
      <c r="AU133" s="17" t="s">
        <v>90</v>
      </c>
    </row>
    <row r="134" spans="1:51" s="14" customFormat="1" ht="12">
      <c r="A134" s="14"/>
      <c r="B134" s="254"/>
      <c r="C134" s="255"/>
      <c r="D134" s="239" t="s">
        <v>158</v>
      </c>
      <c r="E134" s="256" t="s">
        <v>1</v>
      </c>
      <c r="F134" s="257" t="s">
        <v>205</v>
      </c>
      <c r="G134" s="255"/>
      <c r="H134" s="258">
        <v>50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4" t="s">
        <v>158</v>
      </c>
      <c r="AU134" s="264" t="s">
        <v>90</v>
      </c>
      <c r="AV134" s="14" t="s">
        <v>90</v>
      </c>
      <c r="AW134" s="14" t="s">
        <v>36</v>
      </c>
      <c r="AX134" s="14" t="s">
        <v>88</v>
      </c>
      <c r="AY134" s="264" t="s">
        <v>147</v>
      </c>
    </row>
    <row r="135" spans="1:65" s="2" customFormat="1" ht="22.2" customHeight="1">
      <c r="A135" s="38"/>
      <c r="B135" s="39"/>
      <c r="C135" s="226" t="s">
        <v>165</v>
      </c>
      <c r="D135" s="226" t="s">
        <v>150</v>
      </c>
      <c r="E135" s="227" t="s">
        <v>285</v>
      </c>
      <c r="F135" s="228" t="s">
        <v>286</v>
      </c>
      <c r="G135" s="229" t="s">
        <v>276</v>
      </c>
      <c r="H135" s="230">
        <v>32.5</v>
      </c>
      <c r="I135" s="231"/>
      <c r="J135" s="232">
        <f>ROUND(I135*H135,2)</f>
        <v>0</v>
      </c>
      <c r="K135" s="228" t="s">
        <v>154</v>
      </c>
      <c r="L135" s="44"/>
      <c r="M135" s="233" t="s">
        <v>1</v>
      </c>
      <c r="N135" s="234" t="s">
        <v>45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0.5</v>
      </c>
      <c r="T135" s="236">
        <f>S135*H135</f>
        <v>16.25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170</v>
      </c>
      <c r="AT135" s="237" t="s">
        <v>150</v>
      </c>
      <c r="AU135" s="237" t="s">
        <v>90</v>
      </c>
      <c r="AY135" s="17" t="s">
        <v>147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88</v>
      </c>
      <c r="BK135" s="238">
        <f>ROUND(I135*H135,2)</f>
        <v>0</v>
      </c>
      <c r="BL135" s="17" t="s">
        <v>170</v>
      </c>
      <c r="BM135" s="237" t="s">
        <v>287</v>
      </c>
    </row>
    <row r="136" spans="1:47" s="2" customFormat="1" ht="12">
      <c r="A136" s="38"/>
      <c r="B136" s="39"/>
      <c r="C136" s="40"/>
      <c r="D136" s="239" t="s">
        <v>157</v>
      </c>
      <c r="E136" s="40"/>
      <c r="F136" s="240" t="s">
        <v>288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90</v>
      </c>
    </row>
    <row r="137" spans="1:51" s="13" customFormat="1" ht="12">
      <c r="A137" s="13"/>
      <c r="B137" s="244"/>
      <c r="C137" s="245"/>
      <c r="D137" s="239" t="s">
        <v>158</v>
      </c>
      <c r="E137" s="246" t="s">
        <v>1</v>
      </c>
      <c r="F137" s="247" t="s">
        <v>289</v>
      </c>
      <c r="G137" s="245"/>
      <c r="H137" s="246" t="s">
        <v>1</v>
      </c>
      <c r="I137" s="248"/>
      <c r="J137" s="245"/>
      <c r="K137" s="245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158</v>
      </c>
      <c r="AU137" s="253" t="s">
        <v>90</v>
      </c>
      <c r="AV137" s="13" t="s">
        <v>88</v>
      </c>
      <c r="AW137" s="13" t="s">
        <v>36</v>
      </c>
      <c r="AX137" s="13" t="s">
        <v>80</v>
      </c>
      <c r="AY137" s="253" t="s">
        <v>147</v>
      </c>
    </row>
    <row r="138" spans="1:51" s="13" customFormat="1" ht="12">
      <c r="A138" s="13"/>
      <c r="B138" s="244"/>
      <c r="C138" s="245"/>
      <c r="D138" s="239" t="s">
        <v>158</v>
      </c>
      <c r="E138" s="246" t="s">
        <v>1</v>
      </c>
      <c r="F138" s="247" t="s">
        <v>290</v>
      </c>
      <c r="G138" s="245"/>
      <c r="H138" s="246" t="s">
        <v>1</v>
      </c>
      <c r="I138" s="248"/>
      <c r="J138" s="245"/>
      <c r="K138" s="245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158</v>
      </c>
      <c r="AU138" s="253" t="s">
        <v>90</v>
      </c>
      <c r="AV138" s="13" t="s">
        <v>88</v>
      </c>
      <c r="AW138" s="13" t="s">
        <v>36</v>
      </c>
      <c r="AX138" s="13" t="s">
        <v>80</v>
      </c>
      <c r="AY138" s="253" t="s">
        <v>147</v>
      </c>
    </row>
    <row r="139" spans="1:51" s="14" customFormat="1" ht="12">
      <c r="A139" s="14"/>
      <c r="B139" s="254"/>
      <c r="C139" s="255"/>
      <c r="D139" s="239" t="s">
        <v>158</v>
      </c>
      <c r="E139" s="256" t="s">
        <v>1</v>
      </c>
      <c r="F139" s="257" t="s">
        <v>291</v>
      </c>
      <c r="G139" s="255"/>
      <c r="H139" s="258">
        <v>32.5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4" t="s">
        <v>158</v>
      </c>
      <c r="AU139" s="264" t="s">
        <v>90</v>
      </c>
      <c r="AV139" s="14" t="s">
        <v>90</v>
      </c>
      <c r="AW139" s="14" t="s">
        <v>36</v>
      </c>
      <c r="AX139" s="14" t="s">
        <v>88</v>
      </c>
      <c r="AY139" s="264" t="s">
        <v>147</v>
      </c>
    </row>
    <row r="140" spans="1:65" s="2" customFormat="1" ht="22.2" customHeight="1">
      <c r="A140" s="38"/>
      <c r="B140" s="39"/>
      <c r="C140" s="226" t="s">
        <v>170</v>
      </c>
      <c r="D140" s="226" t="s">
        <v>150</v>
      </c>
      <c r="E140" s="227" t="s">
        <v>292</v>
      </c>
      <c r="F140" s="228" t="s">
        <v>293</v>
      </c>
      <c r="G140" s="229" t="s">
        <v>276</v>
      </c>
      <c r="H140" s="230">
        <v>32.5</v>
      </c>
      <c r="I140" s="231"/>
      <c r="J140" s="232">
        <f>ROUND(I140*H140,2)</f>
        <v>0</v>
      </c>
      <c r="K140" s="228" t="s">
        <v>154</v>
      </c>
      <c r="L140" s="44"/>
      <c r="M140" s="233" t="s">
        <v>1</v>
      </c>
      <c r="N140" s="234" t="s">
        <v>45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0.098</v>
      </c>
      <c r="T140" s="236">
        <f>S140*H140</f>
        <v>3.185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170</v>
      </c>
      <c r="AT140" s="237" t="s">
        <v>150</v>
      </c>
      <c r="AU140" s="237" t="s">
        <v>90</v>
      </c>
      <c r="AY140" s="17" t="s">
        <v>147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88</v>
      </c>
      <c r="BK140" s="238">
        <f>ROUND(I140*H140,2)</f>
        <v>0</v>
      </c>
      <c r="BL140" s="17" t="s">
        <v>170</v>
      </c>
      <c r="BM140" s="237" t="s">
        <v>294</v>
      </c>
    </row>
    <row r="141" spans="1:47" s="2" customFormat="1" ht="12">
      <c r="A141" s="38"/>
      <c r="B141" s="39"/>
      <c r="C141" s="40"/>
      <c r="D141" s="239" t="s">
        <v>157</v>
      </c>
      <c r="E141" s="40"/>
      <c r="F141" s="240" t="s">
        <v>295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157</v>
      </c>
      <c r="AU141" s="17" t="s">
        <v>90</v>
      </c>
    </row>
    <row r="142" spans="1:51" s="13" customFormat="1" ht="12">
      <c r="A142" s="13"/>
      <c r="B142" s="244"/>
      <c r="C142" s="245"/>
      <c r="D142" s="239" t="s">
        <v>158</v>
      </c>
      <c r="E142" s="246" t="s">
        <v>1</v>
      </c>
      <c r="F142" s="247" t="s">
        <v>289</v>
      </c>
      <c r="G142" s="245"/>
      <c r="H142" s="246" t="s">
        <v>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158</v>
      </c>
      <c r="AU142" s="253" t="s">
        <v>90</v>
      </c>
      <c r="AV142" s="13" t="s">
        <v>88</v>
      </c>
      <c r="AW142" s="13" t="s">
        <v>36</v>
      </c>
      <c r="AX142" s="13" t="s">
        <v>80</v>
      </c>
      <c r="AY142" s="253" t="s">
        <v>147</v>
      </c>
    </row>
    <row r="143" spans="1:51" s="13" customFormat="1" ht="12">
      <c r="A143" s="13"/>
      <c r="B143" s="244"/>
      <c r="C143" s="245"/>
      <c r="D143" s="239" t="s">
        <v>158</v>
      </c>
      <c r="E143" s="246" t="s">
        <v>1</v>
      </c>
      <c r="F143" s="247" t="s">
        <v>296</v>
      </c>
      <c r="G143" s="245"/>
      <c r="H143" s="246" t="s">
        <v>1</v>
      </c>
      <c r="I143" s="248"/>
      <c r="J143" s="245"/>
      <c r="K143" s="245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158</v>
      </c>
      <c r="AU143" s="253" t="s">
        <v>90</v>
      </c>
      <c r="AV143" s="13" t="s">
        <v>88</v>
      </c>
      <c r="AW143" s="13" t="s">
        <v>36</v>
      </c>
      <c r="AX143" s="13" t="s">
        <v>80</v>
      </c>
      <c r="AY143" s="253" t="s">
        <v>147</v>
      </c>
    </row>
    <row r="144" spans="1:51" s="14" customFormat="1" ht="12">
      <c r="A144" s="14"/>
      <c r="B144" s="254"/>
      <c r="C144" s="255"/>
      <c r="D144" s="239" t="s">
        <v>158</v>
      </c>
      <c r="E144" s="256" t="s">
        <v>1</v>
      </c>
      <c r="F144" s="257" t="s">
        <v>291</v>
      </c>
      <c r="G144" s="255"/>
      <c r="H144" s="258">
        <v>32.5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4" t="s">
        <v>158</v>
      </c>
      <c r="AU144" s="264" t="s">
        <v>90</v>
      </c>
      <c r="AV144" s="14" t="s">
        <v>90</v>
      </c>
      <c r="AW144" s="14" t="s">
        <v>36</v>
      </c>
      <c r="AX144" s="14" t="s">
        <v>88</v>
      </c>
      <c r="AY144" s="264" t="s">
        <v>147</v>
      </c>
    </row>
    <row r="145" spans="1:65" s="2" customFormat="1" ht="22.2" customHeight="1">
      <c r="A145" s="38"/>
      <c r="B145" s="39"/>
      <c r="C145" s="226" t="s">
        <v>146</v>
      </c>
      <c r="D145" s="226" t="s">
        <v>150</v>
      </c>
      <c r="E145" s="227" t="s">
        <v>297</v>
      </c>
      <c r="F145" s="228" t="s">
        <v>298</v>
      </c>
      <c r="G145" s="229" t="s">
        <v>276</v>
      </c>
      <c r="H145" s="230">
        <v>25.46</v>
      </c>
      <c r="I145" s="231"/>
      <c r="J145" s="232">
        <f>ROUND(I145*H145,2)</f>
        <v>0</v>
      </c>
      <c r="K145" s="228" t="s">
        <v>154</v>
      </c>
      <c r="L145" s="44"/>
      <c r="M145" s="233" t="s">
        <v>1</v>
      </c>
      <c r="N145" s="234" t="s">
        <v>45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0.22</v>
      </c>
      <c r="T145" s="236">
        <f>S145*H145</f>
        <v>5.6012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170</v>
      </c>
      <c r="AT145" s="237" t="s">
        <v>150</v>
      </c>
      <c r="AU145" s="237" t="s">
        <v>90</v>
      </c>
      <c r="AY145" s="17" t="s">
        <v>147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88</v>
      </c>
      <c r="BK145" s="238">
        <f>ROUND(I145*H145,2)</f>
        <v>0</v>
      </c>
      <c r="BL145" s="17" t="s">
        <v>170</v>
      </c>
      <c r="BM145" s="237" t="s">
        <v>299</v>
      </c>
    </row>
    <row r="146" spans="1:47" s="2" customFormat="1" ht="12">
      <c r="A146" s="38"/>
      <c r="B146" s="39"/>
      <c r="C146" s="40"/>
      <c r="D146" s="239" t="s">
        <v>157</v>
      </c>
      <c r="E146" s="40"/>
      <c r="F146" s="240" t="s">
        <v>300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90</v>
      </c>
    </row>
    <row r="147" spans="1:51" s="13" customFormat="1" ht="12">
      <c r="A147" s="13"/>
      <c r="B147" s="244"/>
      <c r="C147" s="245"/>
      <c r="D147" s="239" t="s">
        <v>158</v>
      </c>
      <c r="E147" s="246" t="s">
        <v>1</v>
      </c>
      <c r="F147" s="247" t="s">
        <v>301</v>
      </c>
      <c r="G147" s="245"/>
      <c r="H147" s="246" t="s">
        <v>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158</v>
      </c>
      <c r="AU147" s="253" t="s">
        <v>90</v>
      </c>
      <c r="AV147" s="13" t="s">
        <v>88</v>
      </c>
      <c r="AW147" s="13" t="s">
        <v>36</v>
      </c>
      <c r="AX147" s="13" t="s">
        <v>80</v>
      </c>
      <c r="AY147" s="253" t="s">
        <v>147</v>
      </c>
    </row>
    <row r="148" spans="1:51" s="13" customFormat="1" ht="12">
      <c r="A148" s="13"/>
      <c r="B148" s="244"/>
      <c r="C148" s="245"/>
      <c r="D148" s="239" t="s">
        <v>158</v>
      </c>
      <c r="E148" s="246" t="s">
        <v>1</v>
      </c>
      <c r="F148" s="247" t="s">
        <v>302</v>
      </c>
      <c r="G148" s="245"/>
      <c r="H148" s="246" t="s">
        <v>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158</v>
      </c>
      <c r="AU148" s="253" t="s">
        <v>90</v>
      </c>
      <c r="AV148" s="13" t="s">
        <v>88</v>
      </c>
      <c r="AW148" s="13" t="s">
        <v>36</v>
      </c>
      <c r="AX148" s="13" t="s">
        <v>80</v>
      </c>
      <c r="AY148" s="253" t="s">
        <v>147</v>
      </c>
    </row>
    <row r="149" spans="1:51" s="14" customFormat="1" ht="12">
      <c r="A149" s="14"/>
      <c r="B149" s="254"/>
      <c r="C149" s="255"/>
      <c r="D149" s="239" t="s">
        <v>158</v>
      </c>
      <c r="E149" s="256" t="s">
        <v>1</v>
      </c>
      <c r="F149" s="257" t="s">
        <v>303</v>
      </c>
      <c r="G149" s="255"/>
      <c r="H149" s="258">
        <v>25.46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4" t="s">
        <v>158</v>
      </c>
      <c r="AU149" s="264" t="s">
        <v>90</v>
      </c>
      <c r="AV149" s="14" t="s">
        <v>90</v>
      </c>
      <c r="AW149" s="14" t="s">
        <v>36</v>
      </c>
      <c r="AX149" s="14" t="s">
        <v>88</v>
      </c>
      <c r="AY149" s="264" t="s">
        <v>147</v>
      </c>
    </row>
    <row r="150" spans="1:65" s="2" customFormat="1" ht="22.2" customHeight="1">
      <c r="A150" s="38"/>
      <c r="B150" s="39"/>
      <c r="C150" s="226" t="s">
        <v>187</v>
      </c>
      <c r="D150" s="226" t="s">
        <v>150</v>
      </c>
      <c r="E150" s="227" t="s">
        <v>304</v>
      </c>
      <c r="F150" s="228" t="s">
        <v>305</v>
      </c>
      <c r="G150" s="229" t="s">
        <v>276</v>
      </c>
      <c r="H150" s="230">
        <v>106.21</v>
      </c>
      <c r="I150" s="231"/>
      <c r="J150" s="232">
        <f>ROUND(I150*H150,2)</f>
        <v>0</v>
      </c>
      <c r="K150" s="228" t="s">
        <v>154</v>
      </c>
      <c r="L150" s="44"/>
      <c r="M150" s="233" t="s">
        <v>1</v>
      </c>
      <c r="N150" s="234" t="s">
        <v>45</v>
      </c>
      <c r="O150" s="91"/>
      <c r="P150" s="235">
        <f>O150*H150</f>
        <v>0</v>
      </c>
      <c r="Q150" s="235">
        <v>4E-05</v>
      </c>
      <c r="R150" s="235">
        <f>Q150*H150</f>
        <v>0.0042484</v>
      </c>
      <c r="S150" s="235">
        <v>0.092</v>
      </c>
      <c r="T150" s="236">
        <f>S150*H150</f>
        <v>9.77132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170</v>
      </c>
      <c r="AT150" s="237" t="s">
        <v>150</v>
      </c>
      <c r="AU150" s="237" t="s">
        <v>90</v>
      </c>
      <c r="AY150" s="17" t="s">
        <v>147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88</v>
      </c>
      <c r="BK150" s="238">
        <f>ROUND(I150*H150,2)</f>
        <v>0</v>
      </c>
      <c r="BL150" s="17" t="s">
        <v>170</v>
      </c>
      <c r="BM150" s="237" t="s">
        <v>306</v>
      </c>
    </row>
    <row r="151" spans="1:47" s="2" customFormat="1" ht="12">
      <c r="A151" s="38"/>
      <c r="B151" s="39"/>
      <c r="C151" s="40"/>
      <c r="D151" s="239" t="s">
        <v>157</v>
      </c>
      <c r="E151" s="40"/>
      <c r="F151" s="240" t="s">
        <v>307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90</v>
      </c>
    </row>
    <row r="152" spans="1:51" s="13" customFormat="1" ht="12">
      <c r="A152" s="13"/>
      <c r="B152" s="244"/>
      <c r="C152" s="245"/>
      <c r="D152" s="239" t="s">
        <v>158</v>
      </c>
      <c r="E152" s="246" t="s">
        <v>1</v>
      </c>
      <c r="F152" s="247" t="s">
        <v>308</v>
      </c>
      <c r="G152" s="245"/>
      <c r="H152" s="246" t="s">
        <v>1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158</v>
      </c>
      <c r="AU152" s="253" t="s">
        <v>90</v>
      </c>
      <c r="AV152" s="13" t="s">
        <v>88</v>
      </c>
      <c r="AW152" s="13" t="s">
        <v>36</v>
      </c>
      <c r="AX152" s="13" t="s">
        <v>80</v>
      </c>
      <c r="AY152" s="253" t="s">
        <v>147</v>
      </c>
    </row>
    <row r="153" spans="1:51" s="14" customFormat="1" ht="12">
      <c r="A153" s="14"/>
      <c r="B153" s="254"/>
      <c r="C153" s="255"/>
      <c r="D153" s="239" t="s">
        <v>158</v>
      </c>
      <c r="E153" s="256" t="s">
        <v>1</v>
      </c>
      <c r="F153" s="257" t="s">
        <v>309</v>
      </c>
      <c r="G153" s="255"/>
      <c r="H153" s="258">
        <v>78.26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4" t="s">
        <v>158</v>
      </c>
      <c r="AU153" s="264" t="s">
        <v>90</v>
      </c>
      <c r="AV153" s="14" t="s">
        <v>90</v>
      </c>
      <c r="AW153" s="14" t="s">
        <v>36</v>
      </c>
      <c r="AX153" s="14" t="s">
        <v>80</v>
      </c>
      <c r="AY153" s="264" t="s">
        <v>147</v>
      </c>
    </row>
    <row r="154" spans="1:51" s="13" customFormat="1" ht="12">
      <c r="A154" s="13"/>
      <c r="B154" s="244"/>
      <c r="C154" s="245"/>
      <c r="D154" s="239" t="s">
        <v>158</v>
      </c>
      <c r="E154" s="246" t="s">
        <v>1</v>
      </c>
      <c r="F154" s="247" t="s">
        <v>310</v>
      </c>
      <c r="G154" s="245"/>
      <c r="H154" s="246" t="s">
        <v>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158</v>
      </c>
      <c r="AU154" s="253" t="s">
        <v>90</v>
      </c>
      <c r="AV154" s="13" t="s">
        <v>88</v>
      </c>
      <c r="AW154" s="13" t="s">
        <v>36</v>
      </c>
      <c r="AX154" s="13" t="s">
        <v>80</v>
      </c>
      <c r="AY154" s="253" t="s">
        <v>147</v>
      </c>
    </row>
    <row r="155" spans="1:51" s="14" customFormat="1" ht="12">
      <c r="A155" s="14"/>
      <c r="B155" s="254"/>
      <c r="C155" s="255"/>
      <c r="D155" s="239" t="s">
        <v>158</v>
      </c>
      <c r="E155" s="256" t="s">
        <v>1</v>
      </c>
      <c r="F155" s="257" t="s">
        <v>311</v>
      </c>
      <c r="G155" s="255"/>
      <c r="H155" s="258">
        <v>27.95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158</v>
      </c>
      <c r="AU155" s="264" t="s">
        <v>90</v>
      </c>
      <c r="AV155" s="14" t="s">
        <v>90</v>
      </c>
      <c r="AW155" s="14" t="s">
        <v>36</v>
      </c>
      <c r="AX155" s="14" t="s">
        <v>80</v>
      </c>
      <c r="AY155" s="264" t="s">
        <v>147</v>
      </c>
    </row>
    <row r="156" spans="1:51" s="15" customFormat="1" ht="12">
      <c r="A156" s="15"/>
      <c r="B156" s="265"/>
      <c r="C156" s="266"/>
      <c r="D156" s="239" t="s">
        <v>158</v>
      </c>
      <c r="E156" s="267" t="s">
        <v>1</v>
      </c>
      <c r="F156" s="268" t="s">
        <v>207</v>
      </c>
      <c r="G156" s="266"/>
      <c r="H156" s="269">
        <v>106.21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5" t="s">
        <v>158</v>
      </c>
      <c r="AU156" s="275" t="s">
        <v>90</v>
      </c>
      <c r="AV156" s="15" t="s">
        <v>170</v>
      </c>
      <c r="AW156" s="15" t="s">
        <v>36</v>
      </c>
      <c r="AX156" s="15" t="s">
        <v>88</v>
      </c>
      <c r="AY156" s="275" t="s">
        <v>147</v>
      </c>
    </row>
    <row r="157" spans="1:65" s="2" customFormat="1" ht="22.2" customHeight="1">
      <c r="A157" s="38"/>
      <c r="B157" s="39"/>
      <c r="C157" s="226" t="s">
        <v>195</v>
      </c>
      <c r="D157" s="226" t="s">
        <v>150</v>
      </c>
      <c r="E157" s="227" t="s">
        <v>312</v>
      </c>
      <c r="F157" s="228" t="s">
        <v>313</v>
      </c>
      <c r="G157" s="229" t="s">
        <v>276</v>
      </c>
      <c r="H157" s="230">
        <v>57</v>
      </c>
      <c r="I157" s="231"/>
      <c r="J157" s="232">
        <f>ROUND(I157*H157,2)</f>
        <v>0</v>
      </c>
      <c r="K157" s="228" t="s">
        <v>154</v>
      </c>
      <c r="L157" s="44"/>
      <c r="M157" s="233" t="s">
        <v>1</v>
      </c>
      <c r="N157" s="234" t="s">
        <v>45</v>
      </c>
      <c r="O157" s="91"/>
      <c r="P157" s="235">
        <f>O157*H157</f>
        <v>0</v>
      </c>
      <c r="Q157" s="235">
        <v>9E-05</v>
      </c>
      <c r="R157" s="235">
        <f>Q157*H157</f>
        <v>0.00513</v>
      </c>
      <c r="S157" s="235">
        <v>0.23</v>
      </c>
      <c r="T157" s="236">
        <f>S157*H157</f>
        <v>13.110000000000001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170</v>
      </c>
      <c r="AT157" s="237" t="s">
        <v>150</v>
      </c>
      <c r="AU157" s="237" t="s">
        <v>90</v>
      </c>
      <c r="AY157" s="17" t="s">
        <v>147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88</v>
      </c>
      <c r="BK157" s="238">
        <f>ROUND(I157*H157,2)</f>
        <v>0</v>
      </c>
      <c r="BL157" s="17" t="s">
        <v>170</v>
      </c>
      <c r="BM157" s="237" t="s">
        <v>314</v>
      </c>
    </row>
    <row r="158" spans="1:47" s="2" customFormat="1" ht="12">
      <c r="A158" s="38"/>
      <c r="B158" s="39"/>
      <c r="C158" s="40"/>
      <c r="D158" s="239" t="s">
        <v>157</v>
      </c>
      <c r="E158" s="40"/>
      <c r="F158" s="240" t="s">
        <v>315</v>
      </c>
      <c r="G158" s="40"/>
      <c r="H158" s="40"/>
      <c r="I158" s="241"/>
      <c r="J158" s="40"/>
      <c r="K158" s="40"/>
      <c r="L158" s="44"/>
      <c r="M158" s="242"/>
      <c r="N158" s="24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157</v>
      </c>
      <c r="AU158" s="17" t="s">
        <v>90</v>
      </c>
    </row>
    <row r="159" spans="1:51" s="13" customFormat="1" ht="12">
      <c r="A159" s="13"/>
      <c r="B159" s="244"/>
      <c r="C159" s="245"/>
      <c r="D159" s="239" t="s">
        <v>158</v>
      </c>
      <c r="E159" s="246" t="s">
        <v>1</v>
      </c>
      <c r="F159" s="247" t="s">
        <v>316</v>
      </c>
      <c r="G159" s="245"/>
      <c r="H159" s="246" t="s">
        <v>1</v>
      </c>
      <c r="I159" s="248"/>
      <c r="J159" s="245"/>
      <c r="K159" s="245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158</v>
      </c>
      <c r="AU159" s="253" t="s">
        <v>90</v>
      </c>
      <c r="AV159" s="13" t="s">
        <v>88</v>
      </c>
      <c r="AW159" s="13" t="s">
        <v>36</v>
      </c>
      <c r="AX159" s="13" t="s">
        <v>80</v>
      </c>
      <c r="AY159" s="253" t="s">
        <v>147</v>
      </c>
    </row>
    <row r="160" spans="1:51" s="14" customFormat="1" ht="12">
      <c r="A160" s="14"/>
      <c r="B160" s="254"/>
      <c r="C160" s="255"/>
      <c r="D160" s="239" t="s">
        <v>158</v>
      </c>
      <c r="E160" s="256" t="s">
        <v>1</v>
      </c>
      <c r="F160" s="257" t="s">
        <v>317</v>
      </c>
      <c r="G160" s="255"/>
      <c r="H160" s="258">
        <v>57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158</v>
      </c>
      <c r="AU160" s="264" t="s">
        <v>90</v>
      </c>
      <c r="AV160" s="14" t="s">
        <v>90</v>
      </c>
      <c r="AW160" s="14" t="s">
        <v>36</v>
      </c>
      <c r="AX160" s="14" t="s">
        <v>88</v>
      </c>
      <c r="AY160" s="264" t="s">
        <v>147</v>
      </c>
    </row>
    <row r="161" spans="1:65" s="2" customFormat="1" ht="13.8" customHeight="1">
      <c r="A161" s="38"/>
      <c r="B161" s="39"/>
      <c r="C161" s="226" t="s">
        <v>200</v>
      </c>
      <c r="D161" s="226" t="s">
        <v>150</v>
      </c>
      <c r="E161" s="227" t="s">
        <v>318</v>
      </c>
      <c r="F161" s="228" t="s">
        <v>319</v>
      </c>
      <c r="G161" s="229" t="s">
        <v>320</v>
      </c>
      <c r="H161" s="230">
        <v>1.625</v>
      </c>
      <c r="I161" s="231"/>
      <c r="J161" s="232">
        <f>ROUND(I161*H161,2)</f>
        <v>0</v>
      </c>
      <c r="K161" s="228" t="s">
        <v>154</v>
      </c>
      <c r="L161" s="44"/>
      <c r="M161" s="233" t="s">
        <v>1</v>
      </c>
      <c r="N161" s="234" t="s">
        <v>45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1.82</v>
      </c>
      <c r="T161" s="236">
        <f>S161*H161</f>
        <v>2.9575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170</v>
      </c>
      <c r="AT161" s="237" t="s">
        <v>150</v>
      </c>
      <c r="AU161" s="237" t="s">
        <v>90</v>
      </c>
      <c r="AY161" s="17" t="s">
        <v>147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88</v>
      </c>
      <c r="BK161" s="238">
        <f>ROUND(I161*H161,2)</f>
        <v>0</v>
      </c>
      <c r="BL161" s="17" t="s">
        <v>170</v>
      </c>
      <c r="BM161" s="237" t="s">
        <v>321</v>
      </c>
    </row>
    <row r="162" spans="1:47" s="2" customFormat="1" ht="12">
      <c r="A162" s="38"/>
      <c r="B162" s="39"/>
      <c r="C162" s="40"/>
      <c r="D162" s="239" t="s">
        <v>157</v>
      </c>
      <c r="E162" s="40"/>
      <c r="F162" s="240" t="s">
        <v>322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157</v>
      </c>
      <c r="AU162" s="17" t="s">
        <v>90</v>
      </c>
    </row>
    <row r="163" spans="1:51" s="13" customFormat="1" ht="12">
      <c r="A163" s="13"/>
      <c r="B163" s="244"/>
      <c r="C163" s="245"/>
      <c r="D163" s="239" t="s">
        <v>158</v>
      </c>
      <c r="E163" s="246" t="s">
        <v>1</v>
      </c>
      <c r="F163" s="247" t="s">
        <v>323</v>
      </c>
      <c r="G163" s="245"/>
      <c r="H163" s="246" t="s">
        <v>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158</v>
      </c>
      <c r="AU163" s="253" t="s">
        <v>90</v>
      </c>
      <c r="AV163" s="13" t="s">
        <v>88</v>
      </c>
      <c r="AW163" s="13" t="s">
        <v>36</v>
      </c>
      <c r="AX163" s="13" t="s">
        <v>80</v>
      </c>
      <c r="AY163" s="253" t="s">
        <v>147</v>
      </c>
    </row>
    <row r="164" spans="1:51" s="14" customFormat="1" ht="12">
      <c r="A164" s="14"/>
      <c r="B164" s="254"/>
      <c r="C164" s="255"/>
      <c r="D164" s="239" t="s">
        <v>158</v>
      </c>
      <c r="E164" s="256" t="s">
        <v>1</v>
      </c>
      <c r="F164" s="257" t="s">
        <v>324</v>
      </c>
      <c r="G164" s="255"/>
      <c r="H164" s="258">
        <v>1.625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4" t="s">
        <v>158</v>
      </c>
      <c r="AU164" s="264" t="s">
        <v>90</v>
      </c>
      <c r="AV164" s="14" t="s">
        <v>90</v>
      </c>
      <c r="AW164" s="14" t="s">
        <v>36</v>
      </c>
      <c r="AX164" s="14" t="s">
        <v>88</v>
      </c>
      <c r="AY164" s="264" t="s">
        <v>147</v>
      </c>
    </row>
    <row r="165" spans="1:63" s="12" customFormat="1" ht="22.8" customHeight="1">
      <c r="A165" s="12"/>
      <c r="B165" s="210"/>
      <c r="C165" s="211"/>
      <c r="D165" s="212" t="s">
        <v>79</v>
      </c>
      <c r="E165" s="224" t="s">
        <v>208</v>
      </c>
      <c r="F165" s="224" t="s">
        <v>325</v>
      </c>
      <c r="G165" s="211"/>
      <c r="H165" s="211"/>
      <c r="I165" s="214"/>
      <c r="J165" s="225">
        <f>BK165</f>
        <v>0</v>
      </c>
      <c r="K165" s="211"/>
      <c r="L165" s="216"/>
      <c r="M165" s="217"/>
      <c r="N165" s="218"/>
      <c r="O165" s="218"/>
      <c r="P165" s="219">
        <f>SUM(P166:P184)</f>
        <v>0</v>
      </c>
      <c r="Q165" s="218"/>
      <c r="R165" s="219">
        <f>SUM(R166:R184)</f>
        <v>14.829105</v>
      </c>
      <c r="S165" s="218"/>
      <c r="T165" s="220">
        <f>SUM(T166:T184)</f>
        <v>277.3778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88</v>
      </c>
      <c r="AT165" s="222" t="s">
        <v>79</v>
      </c>
      <c r="AU165" s="222" t="s">
        <v>88</v>
      </c>
      <c r="AY165" s="221" t="s">
        <v>147</v>
      </c>
      <c r="BK165" s="223">
        <f>SUM(BK166:BK184)</f>
        <v>0</v>
      </c>
    </row>
    <row r="166" spans="1:65" s="2" customFormat="1" ht="13.8" customHeight="1">
      <c r="A166" s="38"/>
      <c r="B166" s="39"/>
      <c r="C166" s="226" t="s">
        <v>208</v>
      </c>
      <c r="D166" s="226" t="s">
        <v>150</v>
      </c>
      <c r="E166" s="227" t="s">
        <v>326</v>
      </c>
      <c r="F166" s="228" t="s">
        <v>327</v>
      </c>
      <c r="G166" s="229" t="s">
        <v>179</v>
      </c>
      <c r="H166" s="230">
        <v>8.25</v>
      </c>
      <c r="I166" s="231"/>
      <c r="J166" s="232">
        <f>ROUND(I166*H166,2)</f>
        <v>0</v>
      </c>
      <c r="K166" s="228" t="s">
        <v>154</v>
      </c>
      <c r="L166" s="44"/>
      <c r="M166" s="233" t="s">
        <v>1</v>
      </c>
      <c r="N166" s="234" t="s">
        <v>45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170</v>
      </c>
      <c r="AT166" s="237" t="s">
        <v>150</v>
      </c>
      <c r="AU166" s="237" t="s">
        <v>90</v>
      </c>
      <c r="AY166" s="17" t="s">
        <v>147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88</v>
      </c>
      <c r="BK166" s="238">
        <f>ROUND(I166*H166,2)</f>
        <v>0</v>
      </c>
      <c r="BL166" s="17" t="s">
        <v>170</v>
      </c>
      <c r="BM166" s="237" t="s">
        <v>328</v>
      </c>
    </row>
    <row r="167" spans="1:47" s="2" customFormat="1" ht="12">
      <c r="A167" s="38"/>
      <c r="B167" s="39"/>
      <c r="C167" s="40"/>
      <c r="D167" s="239" t="s">
        <v>157</v>
      </c>
      <c r="E167" s="40"/>
      <c r="F167" s="240" t="s">
        <v>329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90</v>
      </c>
    </row>
    <row r="168" spans="1:51" s="13" customFormat="1" ht="12">
      <c r="A168" s="13"/>
      <c r="B168" s="244"/>
      <c r="C168" s="245"/>
      <c r="D168" s="239" t="s">
        <v>158</v>
      </c>
      <c r="E168" s="246" t="s">
        <v>1</v>
      </c>
      <c r="F168" s="247" t="s">
        <v>330</v>
      </c>
      <c r="G168" s="245"/>
      <c r="H168" s="246" t="s">
        <v>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158</v>
      </c>
      <c r="AU168" s="253" t="s">
        <v>90</v>
      </c>
      <c r="AV168" s="13" t="s">
        <v>88</v>
      </c>
      <c r="AW168" s="13" t="s">
        <v>36</v>
      </c>
      <c r="AX168" s="13" t="s">
        <v>80</v>
      </c>
      <c r="AY168" s="253" t="s">
        <v>147</v>
      </c>
    </row>
    <row r="169" spans="1:51" s="14" customFormat="1" ht="12">
      <c r="A169" s="14"/>
      <c r="B169" s="254"/>
      <c r="C169" s="255"/>
      <c r="D169" s="239" t="s">
        <v>158</v>
      </c>
      <c r="E169" s="256" t="s">
        <v>1</v>
      </c>
      <c r="F169" s="257" t="s">
        <v>331</v>
      </c>
      <c r="G169" s="255"/>
      <c r="H169" s="258">
        <v>8.25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4" t="s">
        <v>158</v>
      </c>
      <c r="AU169" s="264" t="s">
        <v>90</v>
      </c>
      <c r="AV169" s="14" t="s">
        <v>90</v>
      </c>
      <c r="AW169" s="14" t="s">
        <v>36</v>
      </c>
      <c r="AX169" s="14" t="s">
        <v>88</v>
      </c>
      <c r="AY169" s="264" t="s">
        <v>147</v>
      </c>
    </row>
    <row r="170" spans="1:65" s="2" customFormat="1" ht="13.8" customHeight="1">
      <c r="A170" s="38"/>
      <c r="B170" s="39"/>
      <c r="C170" s="226" t="s">
        <v>216</v>
      </c>
      <c r="D170" s="226" t="s">
        <v>150</v>
      </c>
      <c r="E170" s="227" t="s">
        <v>332</v>
      </c>
      <c r="F170" s="228" t="s">
        <v>333</v>
      </c>
      <c r="G170" s="229" t="s">
        <v>320</v>
      </c>
      <c r="H170" s="230">
        <v>91.619</v>
      </c>
      <c r="I170" s="231"/>
      <c r="J170" s="232">
        <f>ROUND(I170*H170,2)</f>
        <v>0</v>
      </c>
      <c r="K170" s="228" t="s">
        <v>154</v>
      </c>
      <c r="L170" s="44"/>
      <c r="M170" s="233" t="s">
        <v>1</v>
      </c>
      <c r="N170" s="234" t="s">
        <v>45</v>
      </c>
      <c r="O170" s="91"/>
      <c r="P170" s="235">
        <f>O170*H170</f>
        <v>0</v>
      </c>
      <c r="Q170" s="235">
        <v>0.12</v>
      </c>
      <c r="R170" s="235">
        <f>Q170*H170</f>
        <v>10.99428</v>
      </c>
      <c r="S170" s="235">
        <v>2.2</v>
      </c>
      <c r="T170" s="236">
        <f>S170*H170</f>
        <v>201.5618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170</v>
      </c>
      <c r="AT170" s="237" t="s">
        <v>150</v>
      </c>
      <c r="AU170" s="237" t="s">
        <v>90</v>
      </c>
      <c r="AY170" s="17" t="s">
        <v>147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88</v>
      </c>
      <c r="BK170" s="238">
        <f>ROUND(I170*H170,2)</f>
        <v>0</v>
      </c>
      <c r="BL170" s="17" t="s">
        <v>170</v>
      </c>
      <c r="BM170" s="237" t="s">
        <v>334</v>
      </c>
    </row>
    <row r="171" spans="1:47" s="2" customFormat="1" ht="12">
      <c r="A171" s="38"/>
      <c r="B171" s="39"/>
      <c r="C171" s="40"/>
      <c r="D171" s="239" t="s">
        <v>157</v>
      </c>
      <c r="E171" s="40"/>
      <c r="F171" s="240" t="s">
        <v>335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90</v>
      </c>
    </row>
    <row r="172" spans="1:51" s="13" customFormat="1" ht="12">
      <c r="A172" s="13"/>
      <c r="B172" s="244"/>
      <c r="C172" s="245"/>
      <c r="D172" s="239" t="s">
        <v>158</v>
      </c>
      <c r="E172" s="246" t="s">
        <v>1</v>
      </c>
      <c r="F172" s="247" t="s">
        <v>336</v>
      </c>
      <c r="G172" s="245"/>
      <c r="H172" s="246" t="s">
        <v>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158</v>
      </c>
      <c r="AU172" s="253" t="s">
        <v>90</v>
      </c>
      <c r="AV172" s="13" t="s">
        <v>88</v>
      </c>
      <c r="AW172" s="13" t="s">
        <v>36</v>
      </c>
      <c r="AX172" s="13" t="s">
        <v>80</v>
      </c>
      <c r="AY172" s="253" t="s">
        <v>147</v>
      </c>
    </row>
    <row r="173" spans="1:51" s="14" customFormat="1" ht="12">
      <c r="A173" s="14"/>
      <c r="B173" s="254"/>
      <c r="C173" s="255"/>
      <c r="D173" s="239" t="s">
        <v>158</v>
      </c>
      <c r="E173" s="256" t="s">
        <v>1</v>
      </c>
      <c r="F173" s="257" t="s">
        <v>337</v>
      </c>
      <c r="G173" s="255"/>
      <c r="H173" s="258">
        <v>83.29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4" t="s">
        <v>158</v>
      </c>
      <c r="AU173" s="264" t="s">
        <v>90</v>
      </c>
      <c r="AV173" s="14" t="s">
        <v>90</v>
      </c>
      <c r="AW173" s="14" t="s">
        <v>36</v>
      </c>
      <c r="AX173" s="14" t="s">
        <v>80</v>
      </c>
      <c r="AY173" s="264" t="s">
        <v>147</v>
      </c>
    </row>
    <row r="174" spans="1:51" s="13" customFormat="1" ht="12">
      <c r="A174" s="13"/>
      <c r="B174" s="244"/>
      <c r="C174" s="245"/>
      <c r="D174" s="239" t="s">
        <v>158</v>
      </c>
      <c r="E174" s="246" t="s">
        <v>1</v>
      </c>
      <c r="F174" s="247" t="s">
        <v>338</v>
      </c>
      <c r="G174" s="245"/>
      <c r="H174" s="246" t="s">
        <v>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158</v>
      </c>
      <c r="AU174" s="253" t="s">
        <v>90</v>
      </c>
      <c r="AV174" s="13" t="s">
        <v>88</v>
      </c>
      <c r="AW174" s="13" t="s">
        <v>36</v>
      </c>
      <c r="AX174" s="13" t="s">
        <v>80</v>
      </c>
      <c r="AY174" s="253" t="s">
        <v>147</v>
      </c>
    </row>
    <row r="175" spans="1:51" s="14" customFormat="1" ht="12">
      <c r="A175" s="14"/>
      <c r="B175" s="254"/>
      <c r="C175" s="255"/>
      <c r="D175" s="239" t="s">
        <v>158</v>
      </c>
      <c r="E175" s="256" t="s">
        <v>1</v>
      </c>
      <c r="F175" s="257" t="s">
        <v>339</v>
      </c>
      <c r="G175" s="255"/>
      <c r="H175" s="258">
        <v>8.329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4" t="s">
        <v>158</v>
      </c>
      <c r="AU175" s="264" t="s">
        <v>90</v>
      </c>
      <c r="AV175" s="14" t="s">
        <v>90</v>
      </c>
      <c r="AW175" s="14" t="s">
        <v>36</v>
      </c>
      <c r="AX175" s="14" t="s">
        <v>80</v>
      </c>
      <c r="AY175" s="264" t="s">
        <v>147</v>
      </c>
    </row>
    <row r="176" spans="1:51" s="15" customFormat="1" ht="12">
      <c r="A176" s="15"/>
      <c r="B176" s="265"/>
      <c r="C176" s="266"/>
      <c r="D176" s="239" t="s">
        <v>158</v>
      </c>
      <c r="E176" s="267" t="s">
        <v>1</v>
      </c>
      <c r="F176" s="268" t="s">
        <v>207</v>
      </c>
      <c r="G176" s="266"/>
      <c r="H176" s="269">
        <v>91.619</v>
      </c>
      <c r="I176" s="270"/>
      <c r="J176" s="266"/>
      <c r="K176" s="266"/>
      <c r="L176" s="271"/>
      <c r="M176" s="272"/>
      <c r="N176" s="273"/>
      <c r="O176" s="273"/>
      <c r="P176" s="273"/>
      <c r="Q176" s="273"/>
      <c r="R176" s="273"/>
      <c r="S176" s="273"/>
      <c r="T176" s="27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5" t="s">
        <v>158</v>
      </c>
      <c r="AU176" s="275" t="s">
        <v>90</v>
      </c>
      <c r="AV176" s="15" t="s">
        <v>170</v>
      </c>
      <c r="AW176" s="15" t="s">
        <v>36</v>
      </c>
      <c r="AX176" s="15" t="s">
        <v>88</v>
      </c>
      <c r="AY176" s="275" t="s">
        <v>147</v>
      </c>
    </row>
    <row r="177" spans="1:65" s="2" customFormat="1" ht="13.8" customHeight="1">
      <c r="A177" s="38"/>
      <c r="B177" s="39"/>
      <c r="C177" s="226" t="s">
        <v>223</v>
      </c>
      <c r="D177" s="226" t="s">
        <v>150</v>
      </c>
      <c r="E177" s="227" t="s">
        <v>340</v>
      </c>
      <c r="F177" s="228" t="s">
        <v>341</v>
      </c>
      <c r="G177" s="229" t="s">
        <v>320</v>
      </c>
      <c r="H177" s="230">
        <v>31.5</v>
      </c>
      <c r="I177" s="231"/>
      <c r="J177" s="232">
        <f>ROUND(I177*H177,2)</f>
        <v>0</v>
      </c>
      <c r="K177" s="228" t="s">
        <v>154</v>
      </c>
      <c r="L177" s="44"/>
      <c r="M177" s="233" t="s">
        <v>1</v>
      </c>
      <c r="N177" s="234" t="s">
        <v>45</v>
      </c>
      <c r="O177" s="91"/>
      <c r="P177" s="235">
        <f>O177*H177</f>
        <v>0</v>
      </c>
      <c r="Q177" s="235">
        <v>0.12171</v>
      </c>
      <c r="R177" s="235">
        <f>Q177*H177</f>
        <v>3.833865</v>
      </c>
      <c r="S177" s="235">
        <v>2.4</v>
      </c>
      <c r="T177" s="236">
        <f>S177*H177</f>
        <v>75.6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170</v>
      </c>
      <c r="AT177" s="237" t="s">
        <v>150</v>
      </c>
      <c r="AU177" s="237" t="s">
        <v>90</v>
      </c>
      <c r="AY177" s="17" t="s">
        <v>147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88</v>
      </c>
      <c r="BK177" s="238">
        <f>ROUND(I177*H177,2)</f>
        <v>0</v>
      </c>
      <c r="BL177" s="17" t="s">
        <v>170</v>
      </c>
      <c r="BM177" s="237" t="s">
        <v>342</v>
      </c>
    </row>
    <row r="178" spans="1:47" s="2" customFormat="1" ht="12">
      <c r="A178" s="38"/>
      <c r="B178" s="39"/>
      <c r="C178" s="40"/>
      <c r="D178" s="239" t="s">
        <v>157</v>
      </c>
      <c r="E178" s="40"/>
      <c r="F178" s="240" t="s">
        <v>343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157</v>
      </c>
      <c r="AU178" s="17" t="s">
        <v>90</v>
      </c>
    </row>
    <row r="179" spans="1:51" s="13" customFormat="1" ht="12">
      <c r="A179" s="13"/>
      <c r="B179" s="244"/>
      <c r="C179" s="245"/>
      <c r="D179" s="239" t="s">
        <v>158</v>
      </c>
      <c r="E179" s="246" t="s">
        <v>1</v>
      </c>
      <c r="F179" s="247" t="s">
        <v>344</v>
      </c>
      <c r="G179" s="245"/>
      <c r="H179" s="246" t="s">
        <v>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158</v>
      </c>
      <c r="AU179" s="253" t="s">
        <v>90</v>
      </c>
      <c r="AV179" s="13" t="s">
        <v>88</v>
      </c>
      <c r="AW179" s="13" t="s">
        <v>36</v>
      </c>
      <c r="AX179" s="13" t="s">
        <v>80</v>
      </c>
      <c r="AY179" s="253" t="s">
        <v>147</v>
      </c>
    </row>
    <row r="180" spans="1:51" s="14" customFormat="1" ht="12">
      <c r="A180" s="14"/>
      <c r="B180" s="254"/>
      <c r="C180" s="255"/>
      <c r="D180" s="239" t="s">
        <v>158</v>
      </c>
      <c r="E180" s="256" t="s">
        <v>1</v>
      </c>
      <c r="F180" s="257" t="s">
        <v>345</v>
      </c>
      <c r="G180" s="255"/>
      <c r="H180" s="258">
        <v>31.5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4" t="s">
        <v>158</v>
      </c>
      <c r="AU180" s="264" t="s">
        <v>90</v>
      </c>
      <c r="AV180" s="14" t="s">
        <v>90</v>
      </c>
      <c r="AW180" s="14" t="s">
        <v>36</v>
      </c>
      <c r="AX180" s="14" t="s">
        <v>88</v>
      </c>
      <c r="AY180" s="264" t="s">
        <v>147</v>
      </c>
    </row>
    <row r="181" spans="1:65" s="2" customFormat="1" ht="13.8" customHeight="1">
      <c r="A181" s="38"/>
      <c r="B181" s="39"/>
      <c r="C181" s="226" t="s">
        <v>228</v>
      </c>
      <c r="D181" s="226" t="s">
        <v>150</v>
      </c>
      <c r="E181" s="227" t="s">
        <v>346</v>
      </c>
      <c r="F181" s="228" t="s">
        <v>347</v>
      </c>
      <c r="G181" s="229" t="s">
        <v>179</v>
      </c>
      <c r="H181" s="230">
        <v>12</v>
      </c>
      <c r="I181" s="231"/>
      <c r="J181" s="232">
        <f>ROUND(I181*H181,2)</f>
        <v>0</v>
      </c>
      <c r="K181" s="228" t="s">
        <v>154</v>
      </c>
      <c r="L181" s="44"/>
      <c r="M181" s="233" t="s">
        <v>1</v>
      </c>
      <c r="N181" s="234" t="s">
        <v>45</v>
      </c>
      <c r="O181" s="91"/>
      <c r="P181" s="235">
        <f>O181*H181</f>
        <v>0</v>
      </c>
      <c r="Q181" s="235">
        <v>8E-05</v>
      </c>
      <c r="R181" s="235">
        <f>Q181*H181</f>
        <v>0.0009600000000000001</v>
      </c>
      <c r="S181" s="235">
        <v>0.018</v>
      </c>
      <c r="T181" s="236">
        <f>S181*H181</f>
        <v>0.21599999999999997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170</v>
      </c>
      <c r="AT181" s="237" t="s">
        <v>150</v>
      </c>
      <c r="AU181" s="237" t="s">
        <v>90</v>
      </c>
      <c r="AY181" s="17" t="s">
        <v>147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88</v>
      </c>
      <c r="BK181" s="238">
        <f>ROUND(I181*H181,2)</f>
        <v>0</v>
      </c>
      <c r="BL181" s="17" t="s">
        <v>170</v>
      </c>
      <c r="BM181" s="237" t="s">
        <v>348</v>
      </c>
    </row>
    <row r="182" spans="1:47" s="2" customFormat="1" ht="12">
      <c r="A182" s="38"/>
      <c r="B182" s="39"/>
      <c r="C182" s="40"/>
      <c r="D182" s="239" t="s">
        <v>157</v>
      </c>
      <c r="E182" s="40"/>
      <c r="F182" s="240" t="s">
        <v>349</v>
      </c>
      <c r="G182" s="40"/>
      <c r="H182" s="40"/>
      <c r="I182" s="241"/>
      <c r="J182" s="40"/>
      <c r="K182" s="40"/>
      <c r="L182" s="44"/>
      <c r="M182" s="242"/>
      <c r="N182" s="24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90</v>
      </c>
    </row>
    <row r="183" spans="1:51" s="13" customFormat="1" ht="12">
      <c r="A183" s="13"/>
      <c r="B183" s="244"/>
      <c r="C183" s="245"/>
      <c r="D183" s="239" t="s">
        <v>158</v>
      </c>
      <c r="E183" s="246" t="s">
        <v>1</v>
      </c>
      <c r="F183" s="247" t="s">
        <v>350</v>
      </c>
      <c r="G183" s="245"/>
      <c r="H183" s="246" t="s">
        <v>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158</v>
      </c>
      <c r="AU183" s="253" t="s">
        <v>90</v>
      </c>
      <c r="AV183" s="13" t="s">
        <v>88</v>
      </c>
      <c r="AW183" s="13" t="s">
        <v>36</v>
      </c>
      <c r="AX183" s="13" t="s">
        <v>80</v>
      </c>
      <c r="AY183" s="253" t="s">
        <v>147</v>
      </c>
    </row>
    <row r="184" spans="1:51" s="14" customFormat="1" ht="12">
      <c r="A184" s="14"/>
      <c r="B184" s="254"/>
      <c r="C184" s="255"/>
      <c r="D184" s="239" t="s">
        <v>158</v>
      </c>
      <c r="E184" s="256" t="s">
        <v>1</v>
      </c>
      <c r="F184" s="257" t="s">
        <v>351</v>
      </c>
      <c r="G184" s="255"/>
      <c r="H184" s="258">
        <v>12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4" t="s">
        <v>158</v>
      </c>
      <c r="AU184" s="264" t="s">
        <v>90</v>
      </c>
      <c r="AV184" s="14" t="s">
        <v>90</v>
      </c>
      <c r="AW184" s="14" t="s">
        <v>36</v>
      </c>
      <c r="AX184" s="14" t="s">
        <v>88</v>
      </c>
      <c r="AY184" s="264" t="s">
        <v>147</v>
      </c>
    </row>
    <row r="185" spans="1:63" s="12" customFormat="1" ht="22.8" customHeight="1">
      <c r="A185" s="12"/>
      <c r="B185" s="210"/>
      <c r="C185" s="211"/>
      <c r="D185" s="212" t="s">
        <v>79</v>
      </c>
      <c r="E185" s="224" t="s">
        <v>352</v>
      </c>
      <c r="F185" s="224" t="s">
        <v>353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SUM(P186:P225)</f>
        <v>0</v>
      </c>
      <c r="Q185" s="218"/>
      <c r="R185" s="219">
        <f>SUM(R186:R225)</f>
        <v>0</v>
      </c>
      <c r="S185" s="218"/>
      <c r="T185" s="220">
        <f>SUM(T186:T225)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88</v>
      </c>
      <c r="AT185" s="222" t="s">
        <v>79</v>
      </c>
      <c r="AU185" s="222" t="s">
        <v>88</v>
      </c>
      <c r="AY185" s="221" t="s">
        <v>147</v>
      </c>
      <c r="BK185" s="223">
        <f>SUM(BK186:BK225)</f>
        <v>0</v>
      </c>
    </row>
    <row r="186" spans="1:65" s="2" customFormat="1" ht="22.2" customHeight="1">
      <c r="A186" s="38"/>
      <c r="B186" s="39"/>
      <c r="C186" s="226" t="s">
        <v>234</v>
      </c>
      <c r="D186" s="226" t="s">
        <v>150</v>
      </c>
      <c r="E186" s="227" t="s">
        <v>354</v>
      </c>
      <c r="F186" s="228" t="s">
        <v>355</v>
      </c>
      <c r="G186" s="229" t="s">
        <v>356</v>
      </c>
      <c r="H186" s="230">
        <v>337.915</v>
      </c>
      <c r="I186" s="231"/>
      <c r="J186" s="232">
        <f>ROUND(I186*H186,2)</f>
        <v>0</v>
      </c>
      <c r="K186" s="228" t="s">
        <v>154</v>
      </c>
      <c r="L186" s="44"/>
      <c r="M186" s="233" t="s">
        <v>1</v>
      </c>
      <c r="N186" s="234" t="s">
        <v>45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170</v>
      </c>
      <c r="AT186" s="237" t="s">
        <v>150</v>
      </c>
      <c r="AU186" s="237" t="s">
        <v>90</v>
      </c>
      <c r="AY186" s="17" t="s">
        <v>147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88</v>
      </c>
      <c r="BK186" s="238">
        <f>ROUND(I186*H186,2)</f>
        <v>0</v>
      </c>
      <c r="BL186" s="17" t="s">
        <v>170</v>
      </c>
      <c r="BM186" s="237" t="s">
        <v>357</v>
      </c>
    </row>
    <row r="187" spans="1:47" s="2" customFormat="1" ht="12">
      <c r="A187" s="38"/>
      <c r="B187" s="39"/>
      <c r="C187" s="40"/>
      <c r="D187" s="239" t="s">
        <v>157</v>
      </c>
      <c r="E187" s="40"/>
      <c r="F187" s="240" t="s">
        <v>358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157</v>
      </c>
      <c r="AU187" s="17" t="s">
        <v>90</v>
      </c>
    </row>
    <row r="188" spans="1:51" s="13" customFormat="1" ht="12">
      <c r="A188" s="13"/>
      <c r="B188" s="244"/>
      <c r="C188" s="245"/>
      <c r="D188" s="239" t="s">
        <v>158</v>
      </c>
      <c r="E188" s="246" t="s">
        <v>1</v>
      </c>
      <c r="F188" s="247" t="s">
        <v>359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158</v>
      </c>
      <c r="AU188" s="253" t="s">
        <v>90</v>
      </c>
      <c r="AV188" s="13" t="s">
        <v>88</v>
      </c>
      <c r="AW188" s="13" t="s">
        <v>36</v>
      </c>
      <c r="AX188" s="13" t="s">
        <v>80</v>
      </c>
      <c r="AY188" s="253" t="s">
        <v>147</v>
      </c>
    </row>
    <row r="189" spans="1:51" s="13" customFormat="1" ht="12">
      <c r="A189" s="13"/>
      <c r="B189" s="244"/>
      <c r="C189" s="245"/>
      <c r="D189" s="239" t="s">
        <v>158</v>
      </c>
      <c r="E189" s="246" t="s">
        <v>1</v>
      </c>
      <c r="F189" s="247" t="s">
        <v>360</v>
      </c>
      <c r="G189" s="245"/>
      <c r="H189" s="246" t="s">
        <v>1</v>
      </c>
      <c r="I189" s="248"/>
      <c r="J189" s="245"/>
      <c r="K189" s="245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158</v>
      </c>
      <c r="AU189" s="253" t="s">
        <v>90</v>
      </c>
      <c r="AV189" s="13" t="s">
        <v>88</v>
      </c>
      <c r="AW189" s="13" t="s">
        <v>36</v>
      </c>
      <c r="AX189" s="13" t="s">
        <v>80</v>
      </c>
      <c r="AY189" s="253" t="s">
        <v>147</v>
      </c>
    </row>
    <row r="190" spans="1:51" s="13" customFormat="1" ht="12">
      <c r="A190" s="13"/>
      <c r="B190" s="244"/>
      <c r="C190" s="245"/>
      <c r="D190" s="239" t="s">
        <v>158</v>
      </c>
      <c r="E190" s="246" t="s">
        <v>1</v>
      </c>
      <c r="F190" s="247" t="s">
        <v>361</v>
      </c>
      <c r="G190" s="245"/>
      <c r="H190" s="246" t="s">
        <v>1</v>
      </c>
      <c r="I190" s="248"/>
      <c r="J190" s="245"/>
      <c r="K190" s="245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158</v>
      </c>
      <c r="AU190" s="253" t="s">
        <v>90</v>
      </c>
      <c r="AV190" s="13" t="s">
        <v>88</v>
      </c>
      <c r="AW190" s="13" t="s">
        <v>36</v>
      </c>
      <c r="AX190" s="13" t="s">
        <v>80</v>
      </c>
      <c r="AY190" s="253" t="s">
        <v>147</v>
      </c>
    </row>
    <row r="191" spans="1:51" s="13" customFormat="1" ht="12">
      <c r="A191" s="13"/>
      <c r="B191" s="244"/>
      <c r="C191" s="245"/>
      <c r="D191" s="239" t="s">
        <v>158</v>
      </c>
      <c r="E191" s="246" t="s">
        <v>1</v>
      </c>
      <c r="F191" s="247" t="s">
        <v>362</v>
      </c>
      <c r="G191" s="245"/>
      <c r="H191" s="246" t="s">
        <v>1</v>
      </c>
      <c r="I191" s="248"/>
      <c r="J191" s="245"/>
      <c r="K191" s="245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158</v>
      </c>
      <c r="AU191" s="253" t="s">
        <v>90</v>
      </c>
      <c r="AV191" s="13" t="s">
        <v>88</v>
      </c>
      <c r="AW191" s="13" t="s">
        <v>36</v>
      </c>
      <c r="AX191" s="13" t="s">
        <v>80</v>
      </c>
      <c r="AY191" s="253" t="s">
        <v>147</v>
      </c>
    </row>
    <row r="192" spans="1:51" s="14" customFormat="1" ht="12">
      <c r="A192" s="14"/>
      <c r="B192" s="254"/>
      <c r="C192" s="255"/>
      <c r="D192" s="239" t="s">
        <v>158</v>
      </c>
      <c r="E192" s="256" t="s">
        <v>1</v>
      </c>
      <c r="F192" s="257" t="s">
        <v>363</v>
      </c>
      <c r="G192" s="255"/>
      <c r="H192" s="258">
        <v>16.15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158</v>
      </c>
      <c r="AU192" s="264" t="s">
        <v>90</v>
      </c>
      <c r="AV192" s="14" t="s">
        <v>90</v>
      </c>
      <c r="AW192" s="14" t="s">
        <v>36</v>
      </c>
      <c r="AX192" s="14" t="s">
        <v>80</v>
      </c>
      <c r="AY192" s="264" t="s">
        <v>147</v>
      </c>
    </row>
    <row r="193" spans="1:51" s="13" customFormat="1" ht="12">
      <c r="A193" s="13"/>
      <c r="B193" s="244"/>
      <c r="C193" s="245"/>
      <c r="D193" s="239" t="s">
        <v>158</v>
      </c>
      <c r="E193" s="246" t="s">
        <v>1</v>
      </c>
      <c r="F193" s="247" t="s">
        <v>364</v>
      </c>
      <c r="G193" s="245"/>
      <c r="H193" s="246" t="s">
        <v>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158</v>
      </c>
      <c r="AU193" s="253" t="s">
        <v>90</v>
      </c>
      <c r="AV193" s="13" t="s">
        <v>88</v>
      </c>
      <c r="AW193" s="13" t="s">
        <v>36</v>
      </c>
      <c r="AX193" s="13" t="s">
        <v>80</v>
      </c>
      <c r="AY193" s="253" t="s">
        <v>147</v>
      </c>
    </row>
    <row r="194" spans="1:51" s="14" customFormat="1" ht="12">
      <c r="A194" s="14"/>
      <c r="B194" s="254"/>
      <c r="C194" s="255"/>
      <c r="D194" s="239" t="s">
        <v>158</v>
      </c>
      <c r="E194" s="256" t="s">
        <v>1</v>
      </c>
      <c r="F194" s="257" t="s">
        <v>365</v>
      </c>
      <c r="G194" s="255"/>
      <c r="H194" s="258">
        <v>3.819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158</v>
      </c>
      <c r="AU194" s="264" t="s">
        <v>90</v>
      </c>
      <c r="AV194" s="14" t="s">
        <v>90</v>
      </c>
      <c r="AW194" s="14" t="s">
        <v>36</v>
      </c>
      <c r="AX194" s="14" t="s">
        <v>80</v>
      </c>
      <c r="AY194" s="264" t="s">
        <v>147</v>
      </c>
    </row>
    <row r="195" spans="1:51" s="13" customFormat="1" ht="12">
      <c r="A195" s="13"/>
      <c r="B195" s="244"/>
      <c r="C195" s="245"/>
      <c r="D195" s="239" t="s">
        <v>158</v>
      </c>
      <c r="E195" s="246" t="s">
        <v>1</v>
      </c>
      <c r="F195" s="247" t="s">
        <v>366</v>
      </c>
      <c r="G195" s="245"/>
      <c r="H195" s="246" t="s">
        <v>1</v>
      </c>
      <c r="I195" s="248"/>
      <c r="J195" s="245"/>
      <c r="K195" s="245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158</v>
      </c>
      <c r="AU195" s="253" t="s">
        <v>90</v>
      </c>
      <c r="AV195" s="13" t="s">
        <v>88</v>
      </c>
      <c r="AW195" s="13" t="s">
        <v>36</v>
      </c>
      <c r="AX195" s="13" t="s">
        <v>80</v>
      </c>
      <c r="AY195" s="253" t="s">
        <v>147</v>
      </c>
    </row>
    <row r="196" spans="1:51" s="14" customFormat="1" ht="12">
      <c r="A196" s="14"/>
      <c r="B196" s="254"/>
      <c r="C196" s="255"/>
      <c r="D196" s="239" t="s">
        <v>158</v>
      </c>
      <c r="E196" s="256" t="s">
        <v>1</v>
      </c>
      <c r="F196" s="257" t="s">
        <v>367</v>
      </c>
      <c r="G196" s="255"/>
      <c r="H196" s="258">
        <v>4.786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158</v>
      </c>
      <c r="AU196" s="264" t="s">
        <v>90</v>
      </c>
      <c r="AV196" s="14" t="s">
        <v>90</v>
      </c>
      <c r="AW196" s="14" t="s">
        <v>36</v>
      </c>
      <c r="AX196" s="14" t="s">
        <v>80</v>
      </c>
      <c r="AY196" s="264" t="s">
        <v>147</v>
      </c>
    </row>
    <row r="197" spans="1:51" s="13" customFormat="1" ht="12">
      <c r="A197" s="13"/>
      <c r="B197" s="244"/>
      <c r="C197" s="245"/>
      <c r="D197" s="239" t="s">
        <v>158</v>
      </c>
      <c r="E197" s="246" t="s">
        <v>1</v>
      </c>
      <c r="F197" s="247" t="s">
        <v>368</v>
      </c>
      <c r="G197" s="245"/>
      <c r="H197" s="246" t="s">
        <v>1</v>
      </c>
      <c r="I197" s="248"/>
      <c r="J197" s="245"/>
      <c r="K197" s="245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158</v>
      </c>
      <c r="AU197" s="253" t="s">
        <v>90</v>
      </c>
      <c r="AV197" s="13" t="s">
        <v>88</v>
      </c>
      <c r="AW197" s="13" t="s">
        <v>36</v>
      </c>
      <c r="AX197" s="13" t="s">
        <v>80</v>
      </c>
      <c r="AY197" s="253" t="s">
        <v>147</v>
      </c>
    </row>
    <row r="198" spans="1:51" s="14" customFormat="1" ht="12">
      <c r="A198" s="14"/>
      <c r="B198" s="254"/>
      <c r="C198" s="255"/>
      <c r="D198" s="239" t="s">
        <v>158</v>
      </c>
      <c r="E198" s="256" t="s">
        <v>1</v>
      </c>
      <c r="F198" s="257" t="s">
        <v>369</v>
      </c>
      <c r="G198" s="255"/>
      <c r="H198" s="258">
        <v>17.875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158</v>
      </c>
      <c r="AU198" s="264" t="s">
        <v>90</v>
      </c>
      <c r="AV198" s="14" t="s">
        <v>90</v>
      </c>
      <c r="AW198" s="14" t="s">
        <v>36</v>
      </c>
      <c r="AX198" s="14" t="s">
        <v>80</v>
      </c>
      <c r="AY198" s="264" t="s">
        <v>147</v>
      </c>
    </row>
    <row r="199" spans="1:51" s="13" customFormat="1" ht="12">
      <c r="A199" s="13"/>
      <c r="B199" s="244"/>
      <c r="C199" s="245"/>
      <c r="D199" s="239" t="s">
        <v>158</v>
      </c>
      <c r="E199" s="246" t="s">
        <v>1</v>
      </c>
      <c r="F199" s="247" t="s">
        <v>370</v>
      </c>
      <c r="G199" s="245"/>
      <c r="H199" s="246" t="s">
        <v>1</v>
      </c>
      <c r="I199" s="248"/>
      <c r="J199" s="245"/>
      <c r="K199" s="245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158</v>
      </c>
      <c r="AU199" s="253" t="s">
        <v>90</v>
      </c>
      <c r="AV199" s="13" t="s">
        <v>88</v>
      </c>
      <c r="AW199" s="13" t="s">
        <v>36</v>
      </c>
      <c r="AX199" s="13" t="s">
        <v>80</v>
      </c>
      <c r="AY199" s="253" t="s">
        <v>147</v>
      </c>
    </row>
    <row r="200" spans="1:51" s="14" customFormat="1" ht="12">
      <c r="A200" s="14"/>
      <c r="B200" s="254"/>
      <c r="C200" s="255"/>
      <c r="D200" s="239" t="s">
        <v>158</v>
      </c>
      <c r="E200" s="256" t="s">
        <v>1</v>
      </c>
      <c r="F200" s="257" t="s">
        <v>371</v>
      </c>
      <c r="G200" s="255"/>
      <c r="H200" s="258">
        <v>214.475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158</v>
      </c>
      <c r="AU200" s="264" t="s">
        <v>90</v>
      </c>
      <c r="AV200" s="14" t="s">
        <v>90</v>
      </c>
      <c r="AW200" s="14" t="s">
        <v>36</v>
      </c>
      <c r="AX200" s="14" t="s">
        <v>80</v>
      </c>
      <c r="AY200" s="264" t="s">
        <v>147</v>
      </c>
    </row>
    <row r="201" spans="1:51" s="13" customFormat="1" ht="12">
      <c r="A201" s="13"/>
      <c r="B201" s="244"/>
      <c r="C201" s="245"/>
      <c r="D201" s="239" t="s">
        <v>158</v>
      </c>
      <c r="E201" s="246" t="s">
        <v>1</v>
      </c>
      <c r="F201" s="247" t="s">
        <v>372</v>
      </c>
      <c r="G201" s="245"/>
      <c r="H201" s="246" t="s">
        <v>1</v>
      </c>
      <c r="I201" s="248"/>
      <c r="J201" s="245"/>
      <c r="K201" s="245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158</v>
      </c>
      <c r="AU201" s="253" t="s">
        <v>90</v>
      </c>
      <c r="AV201" s="13" t="s">
        <v>88</v>
      </c>
      <c r="AW201" s="13" t="s">
        <v>36</v>
      </c>
      <c r="AX201" s="13" t="s">
        <v>80</v>
      </c>
      <c r="AY201" s="253" t="s">
        <v>147</v>
      </c>
    </row>
    <row r="202" spans="1:51" s="14" customFormat="1" ht="12">
      <c r="A202" s="14"/>
      <c r="B202" s="254"/>
      <c r="C202" s="255"/>
      <c r="D202" s="239" t="s">
        <v>158</v>
      </c>
      <c r="E202" s="256" t="s">
        <v>1</v>
      </c>
      <c r="F202" s="257" t="s">
        <v>373</v>
      </c>
      <c r="G202" s="255"/>
      <c r="H202" s="258">
        <v>78.75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158</v>
      </c>
      <c r="AU202" s="264" t="s">
        <v>90</v>
      </c>
      <c r="AV202" s="14" t="s">
        <v>90</v>
      </c>
      <c r="AW202" s="14" t="s">
        <v>36</v>
      </c>
      <c r="AX202" s="14" t="s">
        <v>80</v>
      </c>
      <c r="AY202" s="264" t="s">
        <v>147</v>
      </c>
    </row>
    <row r="203" spans="1:51" s="13" customFormat="1" ht="12">
      <c r="A203" s="13"/>
      <c r="B203" s="244"/>
      <c r="C203" s="245"/>
      <c r="D203" s="239" t="s">
        <v>158</v>
      </c>
      <c r="E203" s="246" t="s">
        <v>1</v>
      </c>
      <c r="F203" s="247" t="s">
        <v>374</v>
      </c>
      <c r="G203" s="245"/>
      <c r="H203" s="246" t="s">
        <v>1</v>
      </c>
      <c r="I203" s="248"/>
      <c r="J203" s="245"/>
      <c r="K203" s="245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158</v>
      </c>
      <c r="AU203" s="253" t="s">
        <v>90</v>
      </c>
      <c r="AV203" s="13" t="s">
        <v>88</v>
      </c>
      <c r="AW203" s="13" t="s">
        <v>36</v>
      </c>
      <c r="AX203" s="13" t="s">
        <v>80</v>
      </c>
      <c r="AY203" s="253" t="s">
        <v>147</v>
      </c>
    </row>
    <row r="204" spans="1:51" s="14" customFormat="1" ht="12">
      <c r="A204" s="14"/>
      <c r="B204" s="254"/>
      <c r="C204" s="255"/>
      <c r="D204" s="239" t="s">
        <v>158</v>
      </c>
      <c r="E204" s="256" t="s">
        <v>1</v>
      </c>
      <c r="F204" s="257" t="s">
        <v>375</v>
      </c>
      <c r="G204" s="255"/>
      <c r="H204" s="258">
        <v>2.06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158</v>
      </c>
      <c r="AU204" s="264" t="s">
        <v>90</v>
      </c>
      <c r="AV204" s="14" t="s">
        <v>90</v>
      </c>
      <c r="AW204" s="14" t="s">
        <v>36</v>
      </c>
      <c r="AX204" s="14" t="s">
        <v>80</v>
      </c>
      <c r="AY204" s="264" t="s">
        <v>147</v>
      </c>
    </row>
    <row r="205" spans="1:51" s="15" customFormat="1" ht="12">
      <c r="A205" s="15"/>
      <c r="B205" s="265"/>
      <c r="C205" s="266"/>
      <c r="D205" s="239" t="s">
        <v>158</v>
      </c>
      <c r="E205" s="267" t="s">
        <v>1</v>
      </c>
      <c r="F205" s="268" t="s">
        <v>207</v>
      </c>
      <c r="G205" s="266"/>
      <c r="H205" s="269">
        <v>337.915</v>
      </c>
      <c r="I205" s="270"/>
      <c r="J205" s="266"/>
      <c r="K205" s="266"/>
      <c r="L205" s="271"/>
      <c r="M205" s="272"/>
      <c r="N205" s="273"/>
      <c r="O205" s="273"/>
      <c r="P205" s="273"/>
      <c r="Q205" s="273"/>
      <c r="R205" s="273"/>
      <c r="S205" s="273"/>
      <c r="T205" s="27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5" t="s">
        <v>158</v>
      </c>
      <c r="AU205" s="275" t="s">
        <v>90</v>
      </c>
      <c r="AV205" s="15" t="s">
        <v>170</v>
      </c>
      <c r="AW205" s="15" t="s">
        <v>36</v>
      </c>
      <c r="AX205" s="15" t="s">
        <v>88</v>
      </c>
      <c r="AY205" s="275" t="s">
        <v>147</v>
      </c>
    </row>
    <row r="206" spans="1:65" s="2" customFormat="1" ht="22.2" customHeight="1">
      <c r="A206" s="38"/>
      <c r="B206" s="39"/>
      <c r="C206" s="226" t="s">
        <v>239</v>
      </c>
      <c r="D206" s="226" t="s">
        <v>150</v>
      </c>
      <c r="E206" s="227" t="s">
        <v>376</v>
      </c>
      <c r="F206" s="228" t="s">
        <v>377</v>
      </c>
      <c r="G206" s="229" t="s">
        <v>356</v>
      </c>
      <c r="H206" s="230">
        <v>3041.235</v>
      </c>
      <c r="I206" s="231"/>
      <c r="J206" s="232">
        <f>ROUND(I206*H206,2)</f>
        <v>0</v>
      </c>
      <c r="K206" s="228" t="s">
        <v>154</v>
      </c>
      <c r="L206" s="44"/>
      <c r="M206" s="233" t="s">
        <v>1</v>
      </c>
      <c r="N206" s="234" t="s">
        <v>45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170</v>
      </c>
      <c r="AT206" s="237" t="s">
        <v>150</v>
      </c>
      <c r="AU206" s="237" t="s">
        <v>90</v>
      </c>
      <c r="AY206" s="17" t="s">
        <v>147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88</v>
      </c>
      <c r="BK206" s="238">
        <f>ROUND(I206*H206,2)</f>
        <v>0</v>
      </c>
      <c r="BL206" s="17" t="s">
        <v>170</v>
      </c>
      <c r="BM206" s="237" t="s">
        <v>378</v>
      </c>
    </row>
    <row r="207" spans="1:47" s="2" customFormat="1" ht="12">
      <c r="A207" s="38"/>
      <c r="B207" s="39"/>
      <c r="C207" s="40"/>
      <c r="D207" s="239" t="s">
        <v>157</v>
      </c>
      <c r="E207" s="40"/>
      <c r="F207" s="240" t="s">
        <v>379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157</v>
      </c>
      <c r="AU207" s="17" t="s">
        <v>90</v>
      </c>
    </row>
    <row r="208" spans="1:51" s="14" customFormat="1" ht="12">
      <c r="A208" s="14"/>
      <c r="B208" s="254"/>
      <c r="C208" s="255"/>
      <c r="D208" s="239" t="s">
        <v>158</v>
      </c>
      <c r="E208" s="255"/>
      <c r="F208" s="257" t="s">
        <v>380</v>
      </c>
      <c r="G208" s="255"/>
      <c r="H208" s="258">
        <v>3041.235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4" t="s">
        <v>158</v>
      </c>
      <c r="AU208" s="264" t="s">
        <v>90</v>
      </c>
      <c r="AV208" s="14" t="s">
        <v>90</v>
      </c>
      <c r="AW208" s="14" t="s">
        <v>4</v>
      </c>
      <c r="AX208" s="14" t="s">
        <v>88</v>
      </c>
      <c r="AY208" s="264" t="s">
        <v>147</v>
      </c>
    </row>
    <row r="209" spans="1:65" s="2" customFormat="1" ht="34.8" customHeight="1">
      <c r="A209" s="38"/>
      <c r="B209" s="39"/>
      <c r="C209" s="226" t="s">
        <v>8</v>
      </c>
      <c r="D209" s="226" t="s">
        <v>150</v>
      </c>
      <c r="E209" s="227" t="s">
        <v>381</v>
      </c>
      <c r="F209" s="228" t="s">
        <v>382</v>
      </c>
      <c r="G209" s="229" t="s">
        <v>356</v>
      </c>
      <c r="H209" s="230">
        <v>214.475</v>
      </c>
      <c r="I209" s="231"/>
      <c r="J209" s="232">
        <f>ROUND(I209*H209,2)</f>
        <v>0</v>
      </c>
      <c r="K209" s="228" t="s">
        <v>154</v>
      </c>
      <c r="L209" s="44"/>
      <c r="M209" s="233" t="s">
        <v>1</v>
      </c>
      <c r="N209" s="234" t="s">
        <v>45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170</v>
      </c>
      <c r="AT209" s="237" t="s">
        <v>150</v>
      </c>
      <c r="AU209" s="237" t="s">
        <v>90</v>
      </c>
      <c r="AY209" s="17" t="s">
        <v>147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88</v>
      </c>
      <c r="BK209" s="238">
        <f>ROUND(I209*H209,2)</f>
        <v>0</v>
      </c>
      <c r="BL209" s="17" t="s">
        <v>170</v>
      </c>
      <c r="BM209" s="237" t="s">
        <v>383</v>
      </c>
    </row>
    <row r="210" spans="1:47" s="2" customFormat="1" ht="12">
      <c r="A210" s="38"/>
      <c r="B210" s="39"/>
      <c r="C210" s="40"/>
      <c r="D210" s="239" t="s">
        <v>157</v>
      </c>
      <c r="E210" s="40"/>
      <c r="F210" s="240" t="s">
        <v>384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157</v>
      </c>
      <c r="AU210" s="17" t="s">
        <v>90</v>
      </c>
    </row>
    <row r="211" spans="1:51" s="14" customFormat="1" ht="12">
      <c r="A211" s="14"/>
      <c r="B211" s="254"/>
      <c r="C211" s="255"/>
      <c r="D211" s="239" t="s">
        <v>158</v>
      </c>
      <c r="E211" s="256" t="s">
        <v>1</v>
      </c>
      <c r="F211" s="257" t="s">
        <v>385</v>
      </c>
      <c r="G211" s="255"/>
      <c r="H211" s="258">
        <v>214.475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158</v>
      </c>
      <c r="AU211" s="264" t="s">
        <v>90</v>
      </c>
      <c r="AV211" s="14" t="s">
        <v>90</v>
      </c>
      <c r="AW211" s="14" t="s">
        <v>36</v>
      </c>
      <c r="AX211" s="14" t="s">
        <v>88</v>
      </c>
      <c r="AY211" s="264" t="s">
        <v>147</v>
      </c>
    </row>
    <row r="212" spans="1:65" s="2" customFormat="1" ht="34.8" customHeight="1">
      <c r="A212" s="38"/>
      <c r="B212" s="39"/>
      <c r="C212" s="226" t="s">
        <v>256</v>
      </c>
      <c r="D212" s="226" t="s">
        <v>150</v>
      </c>
      <c r="E212" s="227" t="s">
        <v>386</v>
      </c>
      <c r="F212" s="228" t="s">
        <v>387</v>
      </c>
      <c r="G212" s="229" t="s">
        <v>356</v>
      </c>
      <c r="H212" s="230">
        <v>78.75</v>
      </c>
      <c r="I212" s="231"/>
      <c r="J212" s="232">
        <f>ROUND(I212*H212,2)</f>
        <v>0</v>
      </c>
      <c r="K212" s="228" t="s">
        <v>154</v>
      </c>
      <c r="L212" s="44"/>
      <c r="M212" s="233" t="s">
        <v>1</v>
      </c>
      <c r="N212" s="234" t="s">
        <v>45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170</v>
      </c>
      <c r="AT212" s="237" t="s">
        <v>150</v>
      </c>
      <c r="AU212" s="237" t="s">
        <v>90</v>
      </c>
      <c r="AY212" s="17" t="s">
        <v>147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88</v>
      </c>
      <c r="BK212" s="238">
        <f>ROUND(I212*H212,2)</f>
        <v>0</v>
      </c>
      <c r="BL212" s="17" t="s">
        <v>170</v>
      </c>
      <c r="BM212" s="237" t="s">
        <v>388</v>
      </c>
    </row>
    <row r="213" spans="1:47" s="2" customFormat="1" ht="12">
      <c r="A213" s="38"/>
      <c r="B213" s="39"/>
      <c r="C213" s="40"/>
      <c r="D213" s="239" t="s">
        <v>157</v>
      </c>
      <c r="E213" s="40"/>
      <c r="F213" s="240" t="s">
        <v>389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90</v>
      </c>
    </row>
    <row r="214" spans="1:51" s="14" customFormat="1" ht="12">
      <c r="A214" s="14"/>
      <c r="B214" s="254"/>
      <c r="C214" s="255"/>
      <c r="D214" s="239" t="s">
        <v>158</v>
      </c>
      <c r="E214" s="256" t="s">
        <v>1</v>
      </c>
      <c r="F214" s="257" t="s">
        <v>390</v>
      </c>
      <c r="G214" s="255"/>
      <c r="H214" s="258">
        <v>78.75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4" t="s">
        <v>158</v>
      </c>
      <c r="AU214" s="264" t="s">
        <v>90</v>
      </c>
      <c r="AV214" s="14" t="s">
        <v>90</v>
      </c>
      <c r="AW214" s="14" t="s">
        <v>36</v>
      </c>
      <c r="AX214" s="14" t="s">
        <v>88</v>
      </c>
      <c r="AY214" s="264" t="s">
        <v>147</v>
      </c>
    </row>
    <row r="215" spans="1:65" s="2" customFormat="1" ht="34.8" customHeight="1">
      <c r="A215" s="38"/>
      <c r="B215" s="39"/>
      <c r="C215" s="226" t="s">
        <v>391</v>
      </c>
      <c r="D215" s="226" t="s">
        <v>150</v>
      </c>
      <c r="E215" s="227" t="s">
        <v>392</v>
      </c>
      <c r="F215" s="228" t="s">
        <v>393</v>
      </c>
      <c r="G215" s="229" t="s">
        <v>356</v>
      </c>
      <c r="H215" s="230">
        <v>17.875</v>
      </c>
      <c r="I215" s="231"/>
      <c r="J215" s="232">
        <f>ROUND(I215*H215,2)</f>
        <v>0</v>
      </c>
      <c r="K215" s="228" t="s">
        <v>154</v>
      </c>
      <c r="L215" s="44"/>
      <c r="M215" s="233" t="s">
        <v>1</v>
      </c>
      <c r="N215" s="234" t="s">
        <v>45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170</v>
      </c>
      <c r="AT215" s="237" t="s">
        <v>150</v>
      </c>
      <c r="AU215" s="237" t="s">
        <v>90</v>
      </c>
      <c r="AY215" s="17" t="s">
        <v>147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88</v>
      </c>
      <c r="BK215" s="238">
        <f>ROUND(I215*H215,2)</f>
        <v>0</v>
      </c>
      <c r="BL215" s="17" t="s">
        <v>170</v>
      </c>
      <c r="BM215" s="237" t="s">
        <v>394</v>
      </c>
    </row>
    <row r="216" spans="1:47" s="2" customFormat="1" ht="12">
      <c r="A216" s="38"/>
      <c r="B216" s="39"/>
      <c r="C216" s="40"/>
      <c r="D216" s="239" t="s">
        <v>157</v>
      </c>
      <c r="E216" s="40"/>
      <c r="F216" s="240" t="s">
        <v>393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157</v>
      </c>
      <c r="AU216" s="17" t="s">
        <v>90</v>
      </c>
    </row>
    <row r="217" spans="1:51" s="13" customFormat="1" ht="12">
      <c r="A217" s="13"/>
      <c r="B217" s="244"/>
      <c r="C217" s="245"/>
      <c r="D217" s="239" t="s">
        <v>158</v>
      </c>
      <c r="E217" s="246" t="s">
        <v>1</v>
      </c>
      <c r="F217" s="247" t="s">
        <v>368</v>
      </c>
      <c r="G217" s="245"/>
      <c r="H217" s="246" t="s">
        <v>1</v>
      </c>
      <c r="I217" s="248"/>
      <c r="J217" s="245"/>
      <c r="K217" s="245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158</v>
      </c>
      <c r="AU217" s="253" t="s">
        <v>90</v>
      </c>
      <c r="AV217" s="13" t="s">
        <v>88</v>
      </c>
      <c r="AW217" s="13" t="s">
        <v>36</v>
      </c>
      <c r="AX217" s="13" t="s">
        <v>80</v>
      </c>
      <c r="AY217" s="253" t="s">
        <v>147</v>
      </c>
    </row>
    <row r="218" spans="1:51" s="14" customFormat="1" ht="12">
      <c r="A218" s="14"/>
      <c r="B218" s="254"/>
      <c r="C218" s="255"/>
      <c r="D218" s="239" t="s">
        <v>158</v>
      </c>
      <c r="E218" s="256" t="s">
        <v>1</v>
      </c>
      <c r="F218" s="257" t="s">
        <v>395</v>
      </c>
      <c r="G218" s="255"/>
      <c r="H218" s="258">
        <v>17.875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4" t="s">
        <v>158</v>
      </c>
      <c r="AU218" s="264" t="s">
        <v>90</v>
      </c>
      <c r="AV218" s="14" t="s">
        <v>90</v>
      </c>
      <c r="AW218" s="14" t="s">
        <v>36</v>
      </c>
      <c r="AX218" s="14" t="s">
        <v>88</v>
      </c>
      <c r="AY218" s="264" t="s">
        <v>147</v>
      </c>
    </row>
    <row r="219" spans="1:65" s="2" customFormat="1" ht="34.8" customHeight="1">
      <c r="A219" s="38"/>
      <c r="B219" s="39"/>
      <c r="C219" s="226" t="s">
        <v>396</v>
      </c>
      <c r="D219" s="226" t="s">
        <v>150</v>
      </c>
      <c r="E219" s="227" t="s">
        <v>397</v>
      </c>
      <c r="F219" s="228" t="s">
        <v>398</v>
      </c>
      <c r="G219" s="229" t="s">
        <v>356</v>
      </c>
      <c r="H219" s="230">
        <v>24.755</v>
      </c>
      <c r="I219" s="231"/>
      <c r="J219" s="232">
        <f>ROUND(I219*H219,2)</f>
        <v>0</v>
      </c>
      <c r="K219" s="228" t="s">
        <v>154</v>
      </c>
      <c r="L219" s="44"/>
      <c r="M219" s="233" t="s">
        <v>1</v>
      </c>
      <c r="N219" s="234" t="s">
        <v>45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170</v>
      </c>
      <c r="AT219" s="237" t="s">
        <v>150</v>
      </c>
      <c r="AU219" s="237" t="s">
        <v>90</v>
      </c>
      <c r="AY219" s="17" t="s">
        <v>147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88</v>
      </c>
      <c r="BK219" s="238">
        <f>ROUND(I219*H219,2)</f>
        <v>0</v>
      </c>
      <c r="BL219" s="17" t="s">
        <v>170</v>
      </c>
      <c r="BM219" s="237" t="s">
        <v>399</v>
      </c>
    </row>
    <row r="220" spans="1:47" s="2" customFormat="1" ht="12">
      <c r="A220" s="38"/>
      <c r="B220" s="39"/>
      <c r="C220" s="40"/>
      <c r="D220" s="239" t="s">
        <v>157</v>
      </c>
      <c r="E220" s="40"/>
      <c r="F220" s="240" t="s">
        <v>398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157</v>
      </c>
      <c r="AU220" s="17" t="s">
        <v>90</v>
      </c>
    </row>
    <row r="221" spans="1:51" s="13" customFormat="1" ht="12">
      <c r="A221" s="13"/>
      <c r="B221" s="244"/>
      <c r="C221" s="245"/>
      <c r="D221" s="239" t="s">
        <v>158</v>
      </c>
      <c r="E221" s="246" t="s">
        <v>1</v>
      </c>
      <c r="F221" s="247" t="s">
        <v>400</v>
      </c>
      <c r="G221" s="245"/>
      <c r="H221" s="246" t="s">
        <v>1</v>
      </c>
      <c r="I221" s="248"/>
      <c r="J221" s="245"/>
      <c r="K221" s="245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158</v>
      </c>
      <c r="AU221" s="253" t="s">
        <v>90</v>
      </c>
      <c r="AV221" s="13" t="s">
        <v>88</v>
      </c>
      <c r="AW221" s="13" t="s">
        <v>36</v>
      </c>
      <c r="AX221" s="13" t="s">
        <v>80</v>
      </c>
      <c r="AY221" s="253" t="s">
        <v>147</v>
      </c>
    </row>
    <row r="222" spans="1:51" s="14" customFormat="1" ht="12">
      <c r="A222" s="14"/>
      <c r="B222" s="254"/>
      <c r="C222" s="255"/>
      <c r="D222" s="239" t="s">
        <v>158</v>
      </c>
      <c r="E222" s="256" t="s">
        <v>1</v>
      </c>
      <c r="F222" s="257" t="s">
        <v>363</v>
      </c>
      <c r="G222" s="255"/>
      <c r="H222" s="258">
        <v>16.15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4" t="s">
        <v>158</v>
      </c>
      <c r="AU222" s="264" t="s">
        <v>90</v>
      </c>
      <c r="AV222" s="14" t="s">
        <v>90</v>
      </c>
      <c r="AW222" s="14" t="s">
        <v>36</v>
      </c>
      <c r="AX222" s="14" t="s">
        <v>80</v>
      </c>
      <c r="AY222" s="264" t="s">
        <v>147</v>
      </c>
    </row>
    <row r="223" spans="1:51" s="13" customFormat="1" ht="12">
      <c r="A223" s="13"/>
      <c r="B223" s="244"/>
      <c r="C223" s="245"/>
      <c r="D223" s="239" t="s">
        <v>158</v>
      </c>
      <c r="E223" s="246" t="s">
        <v>1</v>
      </c>
      <c r="F223" s="247" t="s">
        <v>401</v>
      </c>
      <c r="G223" s="245"/>
      <c r="H223" s="246" t="s">
        <v>1</v>
      </c>
      <c r="I223" s="248"/>
      <c r="J223" s="245"/>
      <c r="K223" s="245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158</v>
      </c>
      <c r="AU223" s="253" t="s">
        <v>90</v>
      </c>
      <c r="AV223" s="13" t="s">
        <v>88</v>
      </c>
      <c r="AW223" s="13" t="s">
        <v>36</v>
      </c>
      <c r="AX223" s="13" t="s">
        <v>80</v>
      </c>
      <c r="AY223" s="253" t="s">
        <v>147</v>
      </c>
    </row>
    <row r="224" spans="1:51" s="14" customFormat="1" ht="12">
      <c r="A224" s="14"/>
      <c r="B224" s="254"/>
      <c r="C224" s="255"/>
      <c r="D224" s="239" t="s">
        <v>158</v>
      </c>
      <c r="E224" s="256" t="s">
        <v>1</v>
      </c>
      <c r="F224" s="257" t="s">
        <v>402</v>
      </c>
      <c r="G224" s="255"/>
      <c r="H224" s="258">
        <v>8.605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4" t="s">
        <v>158</v>
      </c>
      <c r="AU224" s="264" t="s">
        <v>90</v>
      </c>
      <c r="AV224" s="14" t="s">
        <v>90</v>
      </c>
      <c r="AW224" s="14" t="s">
        <v>36</v>
      </c>
      <c r="AX224" s="14" t="s">
        <v>80</v>
      </c>
      <c r="AY224" s="264" t="s">
        <v>147</v>
      </c>
    </row>
    <row r="225" spans="1:51" s="15" customFormat="1" ht="12">
      <c r="A225" s="15"/>
      <c r="B225" s="265"/>
      <c r="C225" s="266"/>
      <c r="D225" s="239" t="s">
        <v>158</v>
      </c>
      <c r="E225" s="267" t="s">
        <v>1</v>
      </c>
      <c r="F225" s="268" t="s">
        <v>207</v>
      </c>
      <c r="G225" s="266"/>
      <c r="H225" s="269">
        <v>24.755</v>
      </c>
      <c r="I225" s="270"/>
      <c r="J225" s="266"/>
      <c r="K225" s="266"/>
      <c r="L225" s="271"/>
      <c r="M225" s="272"/>
      <c r="N225" s="273"/>
      <c r="O225" s="273"/>
      <c r="P225" s="273"/>
      <c r="Q225" s="273"/>
      <c r="R225" s="273"/>
      <c r="S225" s="273"/>
      <c r="T225" s="27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5" t="s">
        <v>158</v>
      </c>
      <c r="AU225" s="275" t="s">
        <v>90</v>
      </c>
      <c r="AV225" s="15" t="s">
        <v>170</v>
      </c>
      <c r="AW225" s="15" t="s">
        <v>36</v>
      </c>
      <c r="AX225" s="15" t="s">
        <v>88</v>
      </c>
      <c r="AY225" s="275" t="s">
        <v>147</v>
      </c>
    </row>
    <row r="226" spans="1:63" s="12" customFormat="1" ht="22.8" customHeight="1">
      <c r="A226" s="12"/>
      <c r="B226" s="210"/>
      <c r="C226" s="211"/>
      <c r="D226" s="212" t="s">
        <v>79</v>
      </c>
      <c r="E226" s="224" t="s">
        <v>403</v>
      </c>
      <c r="F226" s="224" t="s">
        <v>404</v>
      </c>
      <c r="G226" s="211"/>
      <c r="H226" s="211"/>
      <c r="I226" s="214"/>
      <c r="J226" s="225">
        <f>BK226</f>
        <v>0</v>
      </c>
      <c r="K226" s="211"/>
      <c r="L226" s="216"/>
      <c r="M226" s="217"/>
      <c r="N226" s="218"/>
      <c r="O226" s="218"/>
      <c r="P226" s="219">
        <f>SUM(P227:P228)</f>
        <v>0</v>
      </c>
      <c r="Q226" s="218"/>
      <c r="R226" s="219">
        <f>SUM(R227:R228)</f>
        <v>0</v>
      </c>
      <c r="S226" s="218"/>
      <c r="T226" s="220">
        <f>SUM(T227:T228)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1" t="s">
        <v>88</v>
      </c>
      <c r="AT226" s="222" t="s">
        <v>79</v>
      </c>
      <c r="AU226" s="222" t="s">
        <v>88</v>
      </c>
      <c r="AY226" s="221" t="s">
        <v>147</v>
      </c>
      <c r="BK226" s="223">
        <f>SUM(BK227:BK228)</f>
        <v>0</v>
      </c>
    </row>
    <row r="227" spans="1:65" s="2" customFormat="1" ht="13.8" customHeight="1">
      <c r="A227" s="38"/>
      <c r="B227" s="39"/>
      <c r="C227" s="226" t="s">
        <v>405</v>
      </c>
      <c r="D227" s="226" t="s">
        <v>150</v>
      </c>
      <c r="E227" s="227" t="s">
        <v>406</v>
      </c>
      <c r="F227" s="228" t="s">
        <v>407</v>
      </c>
      <c r="G227" s="229" t="s">
        <v>356</v>
      </c>
      <c r="H227" s="230">
        <v>14.838</v>
      </c>
      <c r="I227" s="231"/>
      <c r="J227" s="232">
        <f>ROUND(I227*H227,2)</f>
        <v>0</v>
      </c>
      <c r="K227" s="228" t="s">
        <v>154</v>
      </c>
      <c r="L227" s="44"/>
      <c r="M227" s="233" t="s">
        <v>1</v>
      </c>
      <c r="N227" s="234" t="s">
        <v>45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170</v>
      </c>
      <c r="AT227" s="237" t="s">
        <v>150</v>
      </c>
      <c r="AU227" s="237" t="s">
        <v>90</v>
      </c>
      <c r="AY227" s="17" t="s">
        <v>147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88</v>
      </c>
      <c r="BK227" s="238">
        <f>ROUND(I227*H227,2)</f>
        <v>0</v>
      </c>
      <c r="BL227" s="17" t="s">
        <v>170</v>
      </c>
      <c r="BM227" s="237" t="s">
        <v>408</v>
      </c>
    </row>
    <row r="228" spans="1:47" s="2" customFormat="1" ht="12">
      <c r="A228" s="38"/>
      <c r="B228" s="39"/>
      <c r="C228" s="40"/>
      <c r="D228" s="239" t="s">
        <v>157</v>
      </c>
      <c r="E228" s="40"/>
      <c r="F228" s="240" t="s">
        <v>409</v>
      </c>
      <c r="G228" s="40"/>
      <c r="H228" s="40"/>
      <c r="I228" s="241"/>
      <c r="J228" s="40"/>
      <c r="K228" s="40"/>
      <c r="L228" s="44"/>
      <c r="M228" s="279"/>
      <c r="N228" s="280"/>
      <c r="O228" s="281"/>
      <c r="P228" s="281"/>
      <c r="Q228" s="281"/>
      <c r="R228" s="281"/>
      <c r="S228" s="281"/>
      <c r="T228" s="28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157</v>
      </c>
      <c r="AU228" s="17" t="s">
        <v>90</v>
      </c>
    </row>
    <row r="229" spans="1:31" s="2" customFormat="1" ht="6.95" customHeight="1">
      <c r="A229" s="38"/>
      <c r="B229" s="66"/>
      <c r="C229" s="67"/>
      <c r="D229" s="67"/>
      <c r="E229" s="67"/>
      <c r="F229" s="67"/>
      <c r="G229" s="67"/>
      <c r="H229" s="67"/>
      <c r="I229" s="67"/>
      <c r="J229" s="67"/>
      <c r="K229" s="67"/>
      <c r="L229" s="44"/>
      <c r="M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</row>
  </sheetData>
  <sheetProtection password="CC35" sheet="1" objects="1" scenarios="1" formatColumns="0" formatRows="0" autoFilter="0"/>
  <autoFilter ref="C124:K2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117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7" customHeight="1">
      <c r="B7" s="20"/>
      <c r="E7" s="151" t="str">
        <f>'Rekapitulace stavby'!K6</f>
        <v>Demolice a výstavba mostu M 59/9 přes Louckou Mlýnku u pily v Karviné - Loukách</v>
      </c>
      <c r="F7" s="150"/>
      <c r="G7" s="150"/>
      <c r="H7" s="150"/>
      <c r="L7" s="20"/>
    </row>
    <row r="8" spans="2:12" s="1" customFormat="1" ht="12" customHeight="1">
      <c r="B8" s="20"/>
      <c r="D8" s="150" t="s">
        <v>118</v>
      </c>
      <c r="L8" s="20"/>
    </row>
    <row r="9" spans="1:31" s="2" customFormat="1" ht="14.4" customHeight="1">
      <c r="A9" s="38"/>
      <c r="B9" s="44"/>
      <c r="C9" s="38"/>
      <c r="D9" s="38"/>
      <c r="E9" s="151" t="s">
        <v>263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2" t="s">
        <v>410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20. 5. 2021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29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25</v>
      </c>
      <c r="J22" s="141" t="s">
        <v>33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0" t="s">
        <v>28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38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ROUND((SUM(BE124:BE219)),2)</f>
        <v>0</v>
      </c>
      <c r="G35" s="38"/>
      <c r="H35" s="38"/>
      <c r="I35" s="164">
        <v>0.21</v>
      </c>
      <c r="J35" s="163">
        <f>ROUND(((SUM(BE124:BE219))*I35),2)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ROUND((SUM(BF124:BF219)),2)</f>
        <v>0</v>
      </c>
      <c r="G36" s="38"/>
      <c r="H36" s="38"/>
      <c r="I36" s="164">
        <v>0.15</v>
      </c>
      <c r="J36" s="163">
        <f>ROUND(((SUM(BF124:BF219))*I36),2)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ROUND((SUM(BG124:BG219)),2)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ROUND((SUM(BH124:BH219)),2)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ROUND((SUM(BI124:BI219)),2)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7" customHeight="1" hidden="1">
      <c r="A85" s="38"/>
      <c r="B85" s="39"/>
      <c r="C85" s="40"/>
      <c r="D85" s="40"/>
      <c r="E85" s="183" t="str">
        <f>E7</f>
        <v>Demolice a výstavba mostu M 59/9 přes Louckou Mlýnku u pily v Karviné - Loukách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118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 hidden="1">
      <c r="A87" s="38"/>
      <c r="B87" s="39"/>
      <c r="C87" s="40"/>
      <c r="D87" s="40"/>
      <c r="E87" s="183" t="s">
        <v>263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264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 hidden="1">
      <c r="A89" s="38"/>
      <c r="B89" s="39"/>
      <c r="C89" s="40"/>
      <c r="D89" s="40"/>
      <c r="E89" s="76" t="str">
        <f>E11</f>
        <v>SO 001.2 - SO 001.2 - Výkopy, zemní práce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20. 5. 2021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 hidden="1">
      <c r="A93" s="38"/>
      <c r="B93" s="39"/>
      <c r="C93" s="32" t="s">
        <v>24</v>
      </c>
      <c r="D93" s="40"/>
      <c r="E93" s="40"/>
      <c r="F93" s="27" t="str">
        <f>E17</f>
        <v>Statutární město Karviná</v>
      </c>
      <c r="G93" s="40"/>
      <c r="H93" s="40"/>
      <c r="I93" s="32" t="s">
        <v>32</v>
      </c>
      <c r="J93" s="36" t="str">
        <f>E23</f>
        <v>Ing. Pavel Kurečka MOSTY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 hidden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Kurečková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pans="1:31" s="9" customFormat="1" ht="24.95" customHeight="1" hidden="1">
      <c r="A99" s="9"/>
      <c r="B99" s="188"/>
      <c r="C99" s="189"/>
      <c r="D99" s="190" t="s">
        <v>266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267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411</v>
      </c>
      <c r="E101" s="196"/>
      <c r="F101" s="196"/>
      <c r="G101" s="196"/>
      <c r="H101" s="196"/>
      <c r="I101" s="196"/>
      <c r="J101" s="197">
        <f>J184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268</v>
      </c>
      <c r="E102" s="196"/>
      <c r="F102" s="196"/>
      <c r="G102" s="196"/>
      <c r="H102" s="196"/>
      <c r="I102" s="196"/>
      <c r="J102" s="197">
        <f>J203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7" customHeight="1">
      <c r="A112" s="38"/>
      <c r="B112" s="39"/>
      <c r="C112" s="40"/>
      <c r="D112" s="40"/>
      <c r="E112" s="183" t="str">
        <f>E7</f>
        <v>Demolice a výstavba mostu M 59/9 přes Louckou Mlýnku u pily v Karviné - Loukách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118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4.4" customHeight="1">
      <c r="A114" s="38"/>
      <c r="B114" s="39"/>
      <c r="C114" s="40"/>
      <c r="D114" s="40"/>
      <c r="E114" s="183" t="s">
        <v>263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264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6" customHeight="1">
      <c r="A116" s="38"/>
      <c r="B116" s="39"/>
      <c r="C116" s="40"/>
      <c r="D116" s="40"/>
      <c r="E116" s="76" t="str">
        <f>E11</f>
        <v>SO 001.2 - SO 001.2 - Výkopy, zemní práce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 xml:space="preserve"> </v>
      </c>
      <c r="G118" s="40"/>
      <c r="H118" s="40"/>
      <c r="I118" s="32" t="s">
        <v>22</v>
      </c>
      <c r="J118" s="79" t="str">
        <f>IF(J14="","",J14)</f>
        <v>20. 5. 2021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4" customHeight="1">
      <c r="A120" s="38"/>
      <c r="B120" s="39"/>
      <c r="C120" s="32" t="s">
        <v>24</v>
      </c>
      <c r="D120" s="40"/>
      <c r="E120" s="40"/>
      <c r="F120" s="27" t="str">
        <f>E17</f>
        <v>Statutární město Karviná</v>
      </c>
      <c r="G120" s="40"/>
      <c r="H120" s="40"/>
      <c r="I120" s="32" t="s">
        <v>32</v>
      </c>
      <c r="J120" s="36" t="str">
        <f>E23</f>
        <v>Ing. Pavel Kurečka MOSTY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6" customHeight="1">
      <c r="A121" s="38"/>
      <c r="B121" s="39"/>
      <c r="C121" s="32" t="s">
        <v>30</v>
      </c>
      <c r="D121" s="40"/>
      <c r="E121" s="40"/>
      <c r="F121" s="27" t="str">
        <f>IF(E20="","",E20)</f>
        <v>Vyplň údaj</v>
      </c>
      <c r="G121" s="40"/>
      <c r="H121" s="40"/>
      <c r="I121" s="32" t="s">
        <v>37</v>
      </c>
      <c r="J121" s="36" t="str">
        <f>E26</f>
        <v>Kurečková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132</v>
      </c>
      <c r="D123" s="202" t="s">
        <v>65</v>
      </c>
      <c r="E123" s="202" t="s">
        <v>61</v>
      </c>
      <c r="F123" s="202" t="s">
        <v>62</v>
      </c>
      <c r="G123" s="202" t="s">
        <v>133</v>
      </c>
      <c r="H123" s="202" t="s">
        <v>134</v>
      </c>
      <c r="I123" s="202" t="s">
        <v>135</v>
      </c>
      <c r="J123" s="202" t="s">
        <v>122</v>
      </c>
      <c r="K123" s="203" t="s">
        <v>136</v>
      </c>
      <c r="L123" s="204"/>
      <c r="M123" s="100" t="s">
        <v>1</v>
      </c>
      <c r="N123" s="101" t="s">
        <v>44</v>
      </c>
      <c r="O123" s="101" t="s">
        <v>137</v>
      </c>
      <c r="P123" s="101" t="s">
        <v>138</v>
      </c>
      <c r="Q123" s="101" t="s">
        <v>139</v>
      </c>
      <c r="R123" s="101" t="s">
        <v>140</v>
      </c>
      <c r="S123" s="101" t="s">
        <v>141</v>
      </c>
      <c r="T123" s="102" t="s">
        <v>142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143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11.721535600000001</v>
      </c>
      <c r="S124" s="104"/>
      <c r="T124" s="208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124</v>
      </c>
      <c r="BK124" s="209">
        <f>BK125</f>
        <v>0</v>
      </c>
    </row>
    <row r="125" spans="1:63" s="12" customFormat="1" ht="25.9" customHeight="1">
      <c r="A125" s="12"/>
      <c r="B125" s="210"/>
      <c r="C125" s="211"/>
      <c r="D125" s="212" t="s">
        <v>79</v>
      </c>
      <c r="E125" s="213" t="s">
        <v>271</v>
      </c>
      <c r="F125" s="213" t="s">
        <v>272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P126+P184+P203</f>
        <v>0</v>
      </c>
      <c r="Q125" s="218"/>
      <c r="R125" s="219">
        <f>R126+R184+R203</f>
        <v>11.721535600000001</v>
      </c>
      <c r="S125" s="218"/>
      <c r="T125" s="220">
        <f>T126+T184+T203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88</v>
      </c>
      <c r="AT125" s="222" t="s">
        <v>79</v>
      </c>
      <c r="AU125" s="222" t="s">
        <v>80</v>
      </c>
      <c r="AY125" s="221" t="s">
        <v>147</v>
      </c>
      <c r="BK125" s="223">
        <f>BK126+BK184+BK203</f>
        <v>0</v>
      </c>
    </row>
    <row r="126" spans="1:63" s="12" customFormat="1" ht="22.8" customHeight="1">
      <c r="A126" s="12"/>
      <c r="B126" s="210"/>
      <c r="C126" s="211"/>
      <c r="D126" s="212" t="s">
        <v>79</v>
      </c>
      <c r="E126" s="224" t="s">
        <v>88</v>
      </c>
      <c r="F126" s="224" t="s">
        <v>273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SUM(P127:P183)</f>
        <v>0</v>
      </c>
      <c r="Q126" s="218"/>
      <c r="R126" s="219">
        <f>SUM(R127:R183)</f>
        <v>10.389835600000001</v>
      </c>
      <c r="S126" s="218"/>
      <c r="T126" s="220">
        <f>SUM(T127:T183)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88</v>
      </c>
      <c r="AT126" s="222" t="s">
        <v>79</v>
      </c>
      <c r="AU126" s="222" t="s">
        <v>88</v>
      </c>
      <c r="AY126" s="221" t="s">
        <v>147</v>
      </c>
      <c r="BK126" s="223">
        <f>SUM(BK127:BK183)</f>
        <v>0</v>
      </c>
    </row>
    <row r="127" spans="1:65" s="2" customFormat="1" ht="34.8" customHeight="1">
      <c r="A127" s="38"/>
      <c r="B127" s="39"/>
      <c r="C127" s="226" t="s">
        <v>88</v>
      </c>
      <c r="D127" s="226" t="s">
        <v>150</v>
      </c>
      <c r="E127" s="227" t="s">
        <v>412</v>
      </c>
      <c r="F127" s="228" t="s">
        <v>413</v>
      </c>
      <c r="G127" s="229" t="s">
        <v>320</v>
      </c>
      <c r="H127" s="230">
        <v>4.29</v>
      </c>
      <c r="I127" s="231"/>
      <c r="J127" s="232">
        <f>ROUND(I127*H127,2)</f>
        <v>0</v>
      </c>
      <c r="K127" s="228" t="s">
        <v>154</v>
      </c>
      <c r="L127" s="44"/>
      <c r="M127" s="233" t="s">
        <v>1</v>
      </c>
      <c r="N127" s="234" t="s">
        <v>45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170</v>
      </c>
      <c r="AT127" s="237" t="s">
        <v>150</v>
      </c>
      <c r="AU127" s="237" t="s">
        <v>90</v>
      </c>
      <c r="AY127" s="17" t="s">
        <v>147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88</v>
      </c>
      <c r="BK127" s="238">
        <f>ROUND(I127*H127,2)</f>
        <v>0</v>
      </c>
      <c r="BL127" s="17" t="s">
        <v>170</v>
      </c>
      <c r="BM127" s="237" t="s">
        <v>414</v>
      </c>
    </row>
    <row r="128" spans="1:47" s="2" customFormat="1" ht="12">
      <c r="A128" s="38"/>
      <c r="B128" s="39"/>
      <c r="C128" s="40"/>
      <c r="D128" s="239" t="s">
        <v>157</v>
      </c>
      <c r="E128" s="40"/>
      <c r="F128" s="240" t="s">
        <v>415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90</v>
      </c>
    </row>
    <row r="129" spans="1:51" s="13" customFormat="1" ht="12">
      <c r="A129" s="13"/>
      <c r="B129" s="244"/>
      <c r="C129" s="245"/>
      <c r="D129" s="239" t="s">
        <v>158</v>
      </c>
      <c r="E129" s="246" t="s">
        <v>1</v>
      </c>
      <c r="F129" s="247" t="s">
        <v>416</v>
      </c>
      <c r="G129" s="245"/>
      <c r="H129" s="246" t="s">
        <v>1</v>
      </c>
      <c r="I129" s="248"/>
      <c r="J129" s="245"/>
      <c r="K129" s="245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158</v>
      </c>
      <c r="AU129" s="253" t="s">
        <v>90</v>
      </c>
      <c r="AV129" s="13" t="s">
        <v>88</v>
      </c>
      <c r="AW129" s="13" t="s">
        <v>36</v>
      </c>
      <c r="AX129" s="13" t="s">
        <v>80</v>
      </c>
      <c r="AY129" s="253" t="s">
        <v>147</v>
      </c>
    </row>
    <row r="130" spans="1:51" s="14" customFormat="1" ht="12">
      <c r="A130" s="14"/>
      <c r="B130" s="254"/>
      <c r="C130" s="255"/>
      <c r="D130" s="239" t="s">
        <v>158</v>
      </c>
      <c r="E130" s="256" t="s">
        <v>1</v>
      </c>
      <c r="F130" s="257" t="s">
        <v>417</v>
      </c>
      <c r="G130" s="255"/>
      <c r="H130" s="258">
        <v>4.29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4" t="s">
        <v>158</v>
      </c>
      <c r="AU130" s="264" t="s">
        <v>90</v>
      </c>
      <c r="AV130" s="14" t="s">
        <v>90</v>
      </c>
      <c r="AW130" s="14" t="s">
        <v>36</v>
      </c>
      <c r="AX130" s="14" t="s">
        <v>88</v>
      </c>
      <c r="AY130" s="264" t="s">
        <v>147</v>
      </c>
    </row>
    <row r="131" spans="1:65" s="2" customFormat="1" ht="22.2" customHeight="1">
      <c r="A131" s="38"/>
      <c r="B131" s="39"/>
      <c r="C131" s="226" t="s">
        <v>90</v>
      </c>
      <c r="D131" s="226" t="s">
        <v>150</v>
      </c>
      <c r="E131" s="227" t="s">
        <v>418</v>
      </c>
      <c r="F131" s="228" t="s">
        <v>419</v>
      </c>
      <c r="G131" s="229" t="s">
        <v>320</v>
      </c>
      <c r="H131" s="230">
        <v>78.782</v>
      </c>
      <c r="I131" s="231"/>
      <c r="J131" s="232">
        <f>ROUND(I131*H131,2)</f>
        <v>0</v>
      </c>
      <c r="K131" s="228" t="s">
        <v>154</v>
      </c>
      <c r="L131" s="44"/>
      <c r="M131" s="233" t="s">
        <v>1</v>
      </c>
      <c r="N131" s="234" t="s">
        <v>45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170</v>
      </c>
      <c r="AT131" s="237" t="s">
        <v>150</v>
      </c>
      <c r="AU131" s="237" t="s">
        <v>90</v>
      </c>
      <c r="AY131" s="17" t="s">
        <v>147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88</v>
      </c>
      <c r="BK131" s="238">
        <f>ROUND(I131*H131,2)</f>
        <v>0</v>
      </c>
      <c r="BL131" s="17" t="s">
        <v>170</v>
      </c>
      <c r="BM131" s="237" t="s">
        <v>420</v>
      </c>
    </row>
    <row r="132" spans="1:47" s="2" customFormat="1" ht="12">
      <c r="A132" s="38"/>
      <c r="B132" s="39"/>
      <c r="C132" s="40"/>
      <c r="D132" s="239" t="s">
        <v>157</v>
      </c>
      <c r="E132" s="40"/>
      <c r="F132" s="240" t="s">
        <v>421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90</v>
      </c>
    </row>
    <row r="133" spans="1:51" s="13" customFormat="1" ht="12">
      <c r="A133" s="13"/>
      <c r="B133" s="244"/>
      <c r="C133" s="245"/>
      <c r="D133" s="239" t="s">
        <v>158</v>
      </c>
      <c r="E133" s="246" t="s">
        <v>1</v>
      </c>
      <c r="F133" s="247" t="s">
        <v>422</v>
      </c>
      <c r="G133" s="245"/>
      <c r="H133" s="246" t="s">
        <v>1</v>
      </c>
      <c r="I133" s="248"/>
      <c r="J133" s="245"/>
      <c r="K133" s="245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158</v>
      </c>
      <c r="AU133" s="253" t="s">
        <v>90</v>
      </c>
      <c r="AV133" s="13" t="s">
        <v>88</v>
      </c>
      <c r="AW133" s="13" t="s">
        <v>36</v>
      </c>
      <c r="AX133" s="13" t="s">
        <v>80</v>
      </c>
      <c r="AY133" s="253" t="s">
        <v>147</v>
      </c>
    </row>
    <row r="134" spans="1:51" s="14" customFormat="1" ht="12">
      <c r="A134" s="14"/>
      <c r="B134" s="254"/>
      <c r="C134" s="255"/>
      <c r="D134" s="239" t="s">
        <v>158</v>
      </c>
      <c r="E134" s="256" t="s">
        <v>1</v>
      </c>
      <c r="F134" s="257" t="s">
        <v>423</v>
      </c>
      <c r="G134" s="255"/>
      <c r="H134" s="258">
        <v>78.782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4" t="s">
        <v>158</v>
      </c>
      <c r="AU134" s="264" t="s">
        <v>90</v>
      </c>
      <c r="AV134" s="14" t="s">
        <v>90</v>
      </c>
      <c r="AW134" s="14" t="s">
        <v>36</v>
      </c>
      <c r="AX134" s="14" t="s">
        <v>88</v>
      </c>
      <c r="AY134" s="264" t="s">
        <v>147</v>
      </c>
    </row>
    <row r="135" spans="1:65" s="2" customFormat="1" ht="22.2" customHeight="1">
      <c r="A135" s="38"/>
      <c r="B135" s="39"/>
      <c r="C135" s="226" t="s">
        <v>165</v>
      </c>
      <c r="D135" s="226" t="s">
        <v>150</v>
      </c>
      <c r="E135" s="227" t="s">
        <v>424</v>
      </c>
      <c r="F135" s="228" t="s">
        <v>425</v>
      </c>
      <c r="G135" s="229" t="s">
        <v>320</v>
      </c>
      <c r="H135" s="230">
        <v>194.406</v>
      </c>
      <c r="I135" s="231"/>
      <c r="J135" s="232">
        <f>ROUND(I135*H135,2)</f>
        <v>0</v>
      </c>
      <c r="K135" s="228" t="s">
        <v>154</v>
      </c>
      <c r="L135" s="44"/>
      <c r="M135" s="233" t="s">
        <v>1</v>
      </c>
      <c r="N135" s="234" t="s">
        <v>45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170</v>
      </c>
      <c r="AT135" s="237" t="s">
        <v>150</v>
      </c>
      <c r="AU135" s="237" t="s">
        <v>90</v>
      </c>
      <c r="AY135" s="17" t="s">
        <v>147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88</v>
      </c>
      <c r="BK135" s="238">
        <f>ROUND(I135*H135,2)</f>
        <v>0</v>
      </c>
      <c r="BL135" s="17" t="s">
        <v>170</v>
      </c>
      <c r="BM135" s="237" t="s">
        <v>426</v>
      </c>
    </row>
    <row r="136" spans="1:47" s="2" customFormat="1" ht="12">
      <c r="A136" s="38"/>
      <c r="B136" s="39"/>
      <c r="C136" s="40"/>
      <c r="D136" s="239" t="s">
        <v>157</v>
      </c>
      <c r="E136" s="40"/>
      <c r="F136" s="240" t="s">
        <v>427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90</v>
      </c>
    </row>
    <row r="137" spans="1:51" s="14" customFormat="1" ht="12">
      <c r="A137" s="14"/>
      <c r="B137" s="254"/>
      <c r="C137" s="255"/>
      <c r="D137" s="239" t="s">
        <v>158</v>
      </c>
      <c r="E137" s="256" t="s">
        <v>1</v>
      </c>
      <c r="F137" s="257" t="s">
        <v>428</v>
      </c>
      <c r="G137" s="255"/>
      <c r="H137" s="258">
        <v>194.406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158</v>
      </c>
      <c r="AU137" s="264" t="s">
        <v>90</v>
      </c>
      <c r="AV137" s="14" t="s">
        <v>90</v>
      </c>
      <c r="AW137" s="14" t="s">
        <v>36</v>
      </c>
      <c r="AX137" s="14" t="s">
        <v>88</v>
      </c>
      <c r="AY137" s="264" t="s">
        <v>147</v>
      </c>
    </row>
    <row r="138" spans="1:65" s="2" customFormat="1" ht="13.8" customHeight="1">
      <c r="A138" s="38"/>
      <c r="B138" s="39"/>
      <c r="C138" s="226" t="s">
        <v>170</v>
      </c>
      <c r="D138" s="226" t="s">
        <v>150</v>
      </c>
      <c r="E138" s="227" t="s">
        <v>429</v>
      </c>
      <c r="F138" s="228" t="s">
        <v>430</v>
      </c>
      <c r="G138" s="229" t="s">
        <v>179</v>
      </c>
      <c r="H138" s="230">
        <v>162</v>
      </c>
      <c r="I138" s="231"/>
      <c r="J138" s="232">
        <f>ROUND(I138*H138,2)</f>
        <v>0</v>
      </c>
      <c r="K138" s="228" t="s">
        <v>154</v>
      </c>
      <c r="L138" s="44"/>
      <c r="M138" s="233" t="s">
        <v>1</v>
      </c>
      <c r="N138" s="234" t="s">
        <v>45</v>
      </c>
      <c r="O138" s="91"/>
      <c r="P138" s="235">
        <f>O138*H138</f>
        <v>0</v>
      </c>
      <c r="Q138" s="235">
        <v>0.00133</v>
      </c>
      <c r="R138" s="235">
        <f>Q138*H138</f>
        <v>0.21546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170</v>
      </c>
      <c r="AT138" s="237" t="s">
        <v>150</v>
      </c>
      <c r="AU138" s="237" t="s">
        <v>90</v>
      </c>
      <c r="AY138" s="17" t="s">
        <v>147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88</v>
      </c>
      <c r="BK138" s="238">
        <f>ROUND(I138*H138,2)</f>
        <v>0</v>
      </c>
      <c r="BL138" s="17" t="s">
        <v>170</v>
      </c>
      <c r="BM138" s="237" t="s">
        <v>431</v>
      </c>
    </row>
    <row r="139" spans="1:47" s="2" customFormat="1" ht="12">
      <c r="A139" s="38"/>
      <c r="B139" s="39"/>
      <c r="C139" s="40"/>
      <c r="D139" s="239" t="s">
        <v>157</v>
      </c>
      <c r="E139" s="40"/>
      <c r="F139" s="240" t="s">
        <v>432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157</v>
      </c>
      <c r="AU139" s="17" t="s">
        <v>90</v>
      </c>
    </row>
    <row r="140" spans="1:51" s="14" customFormat="1" ht="12">
      <c r="A140" s="14"/>
      <c r="B140" s="254"/>
      <c r="C140" s="255"/>
      <c r="D140" s="239" t="s">
        <v>158</v>
      </c>
      <c r="E140" s="256" t="s">
        <v>1</v>
      </c>
      <c r="F140" s="257" t="s">
        <v>433</v>
      </c>
      <c r="G140" s="255"/>
      <c r="H140" s="258">
        <v>162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4" t="s">
        <v>158</v>
      </c>
      <c r="AU140" s="264" t="s">
        <v>90</v>
      </c>
      <c r="AV140" s="14" t="s">
        <v>90</v>
      </c>
      <c r="AW140" s="14" t="s">
        <v>36</v>
      </c>
      <c r="AX140" s="14" t="s">
        <v>88</v>
      </c>
      <c r="AY140" s="264" t="s">
        <v>147</v>
      </c>
    </row>
    <row r="141" spans="1:65" s="2" customFormat="1" ht="13.8" customHeight="1">
      <c r="A141" s="38"/>
      <c r="B141" s="39"/>
      <c r="C141" s="283" t="s">
        <v>146</v>
      </c>
      <c r="D141" s="283" t="s">
        <v>434</v>
      </c>
      <c r="E141" s="284" t="s">
        <v>435</v>
      </c>
      <c r="F141" s="285" t="s">
        <v>436</v>
      </c>
      <c r="G141" s="286" t="s">
        <v>356</v>
      </c>
      <c r="H141" s="287">
        <v>5.589</v>
      </c>
      <c r="I141" s="288"/>
      <c r="J141" s="289">
        <f>ROUND(I141*H141,2)</f>
        <v>0</v>
      </c>
      <c r="K141" s="285" t="s">
        <v>220</v>
      </c>
      <c r="L141" s="290"/>
      <c r="M141" s="291" t="s">
        <v>1</v>
      </c>
      <c r="N141" s="292" t="s">
        <v>45</v>
      </c>
      <c r="O141" s="91"/>
      <c r="P141" s="235">
        <f>O141*H141</f>
        <v>0</v>
      </c>
      <c r="Q141" s="235">
        <v>1</v>
      </c>
      <c r="R141" s="235">
        <f>Q141*H141</f>
        <v>5.589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200</v>
      </c>
      <c r="AT141" s="237" t="s">
        <v>434</v>
      </c>
      <c r="AU141" s="237" t="s">
        <v>90</v>
      </c>
      <c r="AY141" s="17" t="s">
        <v>147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88</v>
      </c>
      <c r="BK141" s="238">
        <f>ROUND(I141*H141,2)</f>
        <v>0</v>
      </c>
      <c r="BL141" s="17" t="s">
        <v>170</v>
      </c>
      <c r="BM141" s="237" t="s">
        <v>437</v>
      </c>
    </row>
    <row r="142" spans="1:47" s="2" customFormat="1" ht="12">
      <c r="A142" s="38"/>
      <c r="B142" s="39"/>
      <c r="C142" s="40"/>
      <c r="D142" s="239" t="s">
        <v>157</v>
      </c>
      <c r="E142" s="40"/>
      <c r="F142" s="240" t="s">
        <v>438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90</v>
      </c>
    </row>
    <row r="143" spans="1:51" s="14" customFormat="1" ht="12">
      <c r="A143" s="14"/>
      <c r="B143" s="254"/>
      <c r="C143" s="255"/>
      <c r="D143" s="239" t="s">
        <v>158</v>
      </c>
      <c r="E143" s="256" t="s">
        <v>1</v>
      </c>
      <c r="F143" s="257" t="s">
        <v>439</v>
      </c>
      <c r="G143" s="255"/>
      <c r="H143" s="258">
        <v>5.589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4" t="s">
        <v>158</v>
      </c>
      <c r="AU143" s="264" t="s">
        <v>90</v>
      </c>
      <c r="AV143" s="14" t="s">
        <v>90</v>
      </c>
      <c r="AW143" s="14" t="s">
        <v>36</v>
      </c>
      <c r="AX143" s="14" t="s">
        <v>88</v>
      </c>
      <c r="AY143" s="264" t="s">
        <v>147</v>
      </c>
    </row>
    <row r="144" spans="1:65" s="2" customFormat="1" ht="13.8" customHeight="1">
      <c r="A144" s="38"/>
      <c r="B144" s="39"/>
      <c r="C144" s="226" t="s">
        <v>187</v>
      </c>
      <c r="D144" s="226" t="s">
        <v>150</v>
      </c>
      <c r="E144" s="227" t="s">
        <v>440</v>
      </c>
      <c r="F144" s="228" t="s">
        <v>441</v>
      </c>
      <c r="G144" s="229" t="s">
        <v>179</v>
      </c>
      <c r="H144" s="230">
        <v>162</v>
      </c>
      <c r="I144" s="231"/>
      <c r="J144" s="232">
        <f>ROUND(I144*H144,2)</f>
        <v>0</v>
      </c>
      <c r="K144" s="228" t="s">
        <v>154</v>
      </c>
      <c r="L144" s="44"/>
      <c r="M144" s="233" t="s">
        <v>1</v>
      </c>
      <c r="N144" s="234" t="s">
        <v>45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170</v>
      </c>
      <c r="AT144" s="237" t="s">
        <v>150</v>
      </c>
      <c r="AU144" s="237" t="s">
        <v>90</v>
      </c>
      <c r="AY144" s="17" t="s">
        <v>147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88</v>
      </c>
      <c r="BK144" s="238">
        <f>ROUND(I144*H144,2)</f>
        <v>0</v>
      </c>
      <c r="BL144" s="17" t="s">
        <v>170</v>
      </c>
      <c r="BM144" s="237" t="s">
        <v>442</v>
      </c>
    </row>
    <row r="145" spans="1:47" s="2" customFormat="1" ht="12">
      <c r="A145" s="38"/>
      <c r="B145" s="39"/>
      <c r="C145" s="40"/>
      <c r="D145" s="239" t="s">
        <v>157</v>
      </c>
      <c r="E145" s="40"/>
      <c r="F145" s="240" t="s">
        <v>443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90</v>
      </c>
    </row>
    <row r="146" spans="1:51" s="14" customFormat="1" ht="12">
      <c r="A146" s="14"/>
      <c r="B146" s="254"/>
      <c r="C146" s="255"/>
      <c r="D146" s="239" t="s">
        <v>158</v>
      </c>
      <c r="E146" s="256" t="s">
        <v>1</v>
      </c>
      <c r="F146" s="257" t="s">
        <v>433</v>
      </c>
      <c r="G146" s="255"/>
      <c r="H146" s="258">
        <v>162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158</v>
      </c>
      <c r="AU146" s="264" t="s">
        <v>90</v>
      </c>
      <c r="AV146" s="14" t="s">
        <v>90</v>
      </c>
      <c r="AW146" s="14" t="s">
        <v>36</v>
      </c>
      <c r="AX146" s="14" t="s">
        <v>88</v>
      </c>
      <c r="AY146" s="264" t="s">
        <v>147</v>
      </c>
    </row>
    <row r="147" spans="1:65" s="2" customFormat="1" ht="22.2" customHeight="1">
      <c r="A147" s="38"/>
      <c r="B147" s="39"/>
      <c r="C147" s="226" t="s">
        <v>195</v>
      </c>
      <c r="D147" s="226" t="s">
        <v>150</v>
      </c>
      <c r="E147" s="227" t="s">
        <v>444</v>
      </c>
      <c r="F147" s="228" t="s">
        <v>445</v>
      </c>
      <c r="G147" s="229" t="s">
        <v>356</v>
      </c>
      <c r="H147" s="230">
        <v>3.22</v>
      </c>
      <c r="I147" s="231"/>
      <c r="J147" s="232">
        <f>ROUND(I147*H147,2)</f>
        <v>0</v>
      </c>
      <c r="K147" s="228" t="s">
        <v>220</v>
      </c>
      <c r="L147" s="44"/>
      <c r="M147" s="233" t="s">
        <v>1</v>
      </c>
      <c r="N147" s="234" t="s">
        <v>45</v>
      </c>
      <c r="O147" s="91"/>
      <c r="P147" s="235">
        <f>O147*H147</f>
        <v>0</v>
      </c>
      <c r="Q147" s="235">
        <v>0.15478</v>
      </c>
      <c r="R147" s="235">
        <f>Q147*H147</f>
        <v>0.49839160000000005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170</v>
      </c>
      <c r="AT147" s="237" t="s">
        <v>150</v>
      </c>
      <c r="AU147" s="237" t="s">
        <v>90</v>
      </c>
      <c r="AY147" s="17" t="s">
        <v>147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88</v>
      </c>
      <c r="BK147" s="238">
        <f>ROUND(I147*H147,2)</f>
        <v>0</v>
      </c>
      <c r="BL147" s="17" t="s">
        <v>170</v>
      </c>
      <c r="BM147" s="237" t="s">
        <v>446</v>
      </c>
    </row>
    <row r="148" spans="1:47" s="2" customFormat="1" ht="12">
      <c r="A148" s="38"/>
      <c r="B148" s="39"/>
      <c r="C148" s="40"/>
      <c r="D148" s="239" t="s">
        <v>157</v>
      </c>
      <c r="E148" s="40"/>
      <c r="F148" s="240" t="s">
        <v>447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157</v>
      </c>
      <c r="AU148" s="17" t="s">
        <v>90</v>
      </c>
    </row>
    <row r="149" spans="1:51" s="13" customFormat="1" ht="12">
      <c r="A149" s="13"/>
      <c r="B149" s="244"/>
      <c r="C149" s="245"/>
      <c r="D149" s="239" t="s">
        <v>158</v>
      </c>
      <c r="E149" s="246" t="s">
        <v>1</v>
      </c>
      <c r="F149" s="247" t="s">
        <v>448</v>
      </c>
      <c r="G149" s="245"/>
      <c r="H149" s="246" t="s">
        <v>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158</v>
      </c>
      <c r="AU149" s="253" t="s">
        <v>90</v>
      </c>
      <c r="AV149" s="13" t="s">
        <v>88</v>
      </c>
      <c r="AW149" s="13" t="s">
        <v>36</v>
      </c>
      <c r="AX149" s="13" t="s">
        <v>80</v>
      </c>
      <c r="AY149" s="253" t="s">
        <v>147</v>
      </c>
    </row>
    <row r="150" spans="1:51" s="13" customFormat="1" ht="12">
      <c r="A150" s="13"/>
      <c r="B150" s="244"/>
      <c r="C150" s="245"/>
      <c r="D150" s="239" t="s">
        <v>158</v>
      </c>
      <c r="E150" s="246" t="s">
        <v>1</v>
      </c>
      <c r="F150" s="247" t="s">
        <v>449</v>
      </c>
      <c r="G150" s="245"/>
      <c r="H150" s="246" t="s">
        <v>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158</v>
      </c>
      <c r="AU150" s="253" t="s">
        <v>90</v>
      </c>
      <c r="AV150" s="13" t="s">
        <v>88</v>
      </c>
      <c r="AW150" s="13" t="s">
        <v>36</v>
      </c>
      <c r="AX150" s="13" t="s">
        <v>80</v>
      </c>
      <c r="AY150" s="253" t="s">
        <v>147</v>
      </c>
    </row>
    <row r="151" spans="1:51" s="14" customFormat="1" ht="12">
      <c r="A151" s="14"/>
      <c r="B151" s="254"/>
      <c r="C151" s="255"/>
      <c r="D151" s="239" t="s">
        <v>158</v>
      </c>
      <c r="E151" s="256" t="s">
        <v>1</v>
      </c>
      <c r="F151" s="257" t="s">
        <v>450</v>
      </c>
      <c r="G151" s="255"/>
      <c r="H151" s="258">
        <v>1.62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4" t="s">
        <v>158</v>
      </c>
      <c r="AU151" s="264" t="s">
        <v>90</v>
      </c>
      <c r="AV151" s="14" t="s">
        <v>90</v>
      </c>
      <c r="AW151" s="14" t="s">
        <v>36</v>
      </c>
      <c r="AX151" s="14" t="s">
        <v>80</v>
      </c>
      <c r="AY151" s="264" t="s">
        <v>147</v>
      </c>
    </row>
    <row r="152" spans="1:51" s="13" customFormat="1" ht="12">
      <c r="A152" s="13"/>
      <c r="B152" s="244"/>
      <c r="C152" s="245"/>
      <c r="D152" s="239" t="s">
        <v>158</v>
      </c>
      <c r="E152" s="246" t="s">
        <v>1</v>
      </c>
      <c r="F152" s="247" t="s">
        <v>451</v>
      </c>
      <c r="G152" s="245"/>
      <c r="H152" s="246" t="s">
        <v>1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158</v>
      </c>
      <c r="AU152" s="253" t="s">
        <v>90</v>
      </c>
      <c r="AV152" s="13" t="s">
        <v>88</v>
      </c>
      <c r="AW152" s="13" t="s">
        <v>36</v>
      </c>
      <c r="AX152" s="13" t="s">
        <v>80</v>
      </c>
      <c r="AY152" s="253" t="s">
        <v>147</v>
      </c>
    </row>
    <row r="153" spans="1:51" s="13" customFormat="1" ht="12">
      <c r="A153" s="13"/>
      <c r="B153" s="244"/>
      <c r="C153" s="245"/>
      <c r="D153" s="239" t="s">
        <v>158</v>
      </c>
      <c r="E153" s="246" t="s">
        <v>1</v>
      </c>
      <c r="F153" s="247" t="s">
        <v>452</v>
      </c>
      <c r="G153" s="245"/>
      <c r="H153" s="246" t="s">
        <v>1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158</v>
      </c>
      <c r="AU153" s="253" t="s">
        <v>90</v>
      </c>
      <c r="AV153" s="13" t="s">
        <v>88</v>
      </c>
      <c r="AW153" s="13" t="s">
        <v>36</v>
      </c>
      <c r="AX153" s="13" t="s">
        <v>80</v>
      </c>
      <c r="AY153" s="253" t="s">
        <v>147</v>
      </c>
    </row>
    <row r="154" spans="1:51" s="14" customFormat="1" ht="12">
      <c r="A154" s="14"/>
      <c r="B154" s="254"/>
      <c r="C154" s="255"/>
      <c r="D154" s="239" t="s">
        <v>158</v>
      </c>
      <c r="E154" s="256" t="s">
        <v>1</v>
      </c>
      <c r="F154" s="257" t="s">
        <v>453</v>
      </c>
      <c r="G154" s="255"/>
      <c r="H154" s="258">
        <v>1.6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158</v>
      </c>
      <c r="AU154" s="264" t="s">
        <v>90</v>
      </c>
      <c r="AV154" s="14" t="s">
        <v>90</v>
      </c>
      <c r="AW154" s="14" t="s">
        <v>36</v>
      </c>
      <c r="AX154" s="14" t="s">
        <v>80</v>
      </c>
      <c r="AY154" s="264" t="s">
        <v>147</v>
      </c>
    </row>
    <row r="155" spans="1:51" s="15" customFormat="1" ht="12">
      <c r="A155" s="15"/>
      <c r="B155" s="265"/>
      <c r="C155" s="266"/>
      <c r="D155" s="239" t="s">
        <v>158</v>
      </c>
      <c r="E155" s="267" t="s">
        <v>1</v>
      </c>
      <c r="F155" s="268" t="s">
        <v>207</v>
      </c>
      <c r="G155" s="266"/>
      <c r="H155" s="269">
        <v>3.22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5" t="s">
        <v>158</v>
      </c>
      <c r="AU155" s="275" t="s">
        <v>90</v>
      </c>
      <c r="AV155" s="15" t="s">
        <v>170</v>
      </c>
      <c r="AW155" s="15" t="s">
        <v>36</v>
      </c>
      <c r="AX155" s="15" t="s">
        <v>88</v>
      </c>
      <c r="AY155" s="275" t="s">
        <v>147</v>
      </c>
    </row>
    <row r="156" spans="1:65" s="2" customFormat="1" ht="22.2" customHeight="1">
      <c r="A156" s="38"/>
      <c r="B156" s="39"/>
      <c r="C156" s="226" t="s">
        <v>200</v>
      </c>
      <c r="D156" s="226" t="s">
        <v>150</v>
      </c>
      <c r="E156" s="227" t="s">
        <v>454</v>
      </c>
      <c r="F156" s="228" t="s">
        <v>455</v>
      </c>
      <c r="G156" s="229" t="s">
        <v>276</v>
      </c>
      <c r="H156" s="230">
        <v>154.81</v>
      </c>
      <c r="I156" s="231"/>
      <c r="J156" s="232">
        <f>ROUND(I156*H156,2)</f>
        <v>0</v>
      </c>
      <c r="K156" s="228" t="s">
        <v>154</v>
      </c>
      <c r="L156" s="44"/>
      <c r="M156" s="233" t="s">
        <v>1</v>
      </c>
      <c r="N156" s="234" t="s">
        <v>45</v>
      </c>
      <c r="O156" s="91"/>
      <c r="P156" s="235">
        <f>O156*H156</f>
        <v>0</v>
      </c>
      <c r="Q156" s="235">
        <v>0.0264</v>
      </c>
      <c r="R156" s="235">
        <f>Q156*H156</f>
        <v>4.086984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170</v>
      </c>
      <c r="AT156" s="237" t="s">
        <v>150</v>
      </c>
      <c r="AU156" s="237" t="s">
        <v>90</v>
      </c>
      <c r="AY156" s="17" t="s">
        <v>147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88</v>
      </c>
      <c r="BK156" s="238">
        <f>ROUND(I156*H156,2)</f>
        <v>0</v>
      </c>
      <c r="BL156" s="17" t="s">
        <v>170</v>
      </c>
      <c r="BM156" s="237" t="s">
        <v>456</v>
      </c>
    </row>
    <row r="157" spans="1:47" s="2" customFormat="1" ht="12">
      <c r="A157" s="38"/>
      <c r="B157" s="39"/>
      <c r="C157" s="40"/>
      <c r="D157" s="239" t="s">
        <v>157</v>
      </c>
      <c r="E157" s="40"/>
      <c r="F157" s="240" t="s">
        <v>457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90</v>
      </c>
    </row>
    <row r="158" spans="1:51" s="13" customFormat="1" ht="12">
      <c r="A158" s="13"/>
      <c r="B158" s="244"/>
      <c r="C158" s="245"/>
      <c r="D158" s="239" t="s">
        <v>158</v>
      </c>
      <c r="E158" s="246" t="s">
        <v>1</v>
      </c>
      <c r="F158" s="247" t="s">
        <v>458</v>
      </c>
      <c r="G158" s="245"/>
      <c r="H158" s="246" t="s">
        <v>1</v>
      </c>
      <c r="I158" s="248"/>
      <c r="J158" s="245"/>
      <c r="K158" s="245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158</v>
      </c>
      <c r="AU158" s="253" t="s">
        <v>90</v>
      </c>
      <c r="AV158" s="13" t="s">
        <v>88</v>
      </c>
      <c r="AW158" s="13" t="s">
        <v>36</v>
      </c>
      <c r="AX158" s="13" t="s">
        <v>80</v>
      </c>
      <c r="AY158" s="253" t="s">
        <v>147</v>
      </c>
    </row>
    <row r="159" spans="1:51" s="13" customFormat="1" ht="12">
      <c r="A159" s="13"/>
      <c r="B159" s="244"/>
      <c r="C159" s="245"/>
      <c r="D159" s="239" t="s">
        <v>158</v>
      </c>
      <c r="E159" s="246" t="s">
        <v>1</v>
      </c>
      <c r="F159" s="247" t="s">
        <v>459</v>
      </c>
      <c r="G159" s="245"/>
      <c r="H159" s="246" t="s">
        <v>1</v>
      </c>
      <c r="I159" s="248"/>
      <c r="J159" s="245"/>
      <c r="K159" s="245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158</v>
      </c>
      <c r="AU159" s="253" t="s">
        <v>90</v>
      </c>
      <c r="AV159" s="13" t="s">
        <v>88</v>
      </c>
      <c r="AW159" s="13" t="s">
        <v>36</v>
      </c>
      <c r="AX159" s="13" t="s">
        <v>80</v>
      </c>
      <c r="AY159" s="253" t="s">
        <v>147</v>
      </c>
    </row>
    <row r="160" spans="1:51" s="14" customFormat="1" ht="12">
      <c r="A160" s="14"/>
      <c r="B160" s="254"/>
      <c r="C160" s="255"/>
      <c r="D160" s="239" t="s">
        <v>158</v>
      </c>
      <c r="E160" s="256" t="s">
        <v>1</v>
      </c>
      <c r="F160" s="257" t="s">
        <v>460</v>
      </c>
      <c r="G160" s="255"/>
      <c r="H160" s="258">
        <v>154.81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158</v>
      </c>
      <c r="AU160" s="264" t="s">
        <v>90</v>
      </c>
      <c r="AV160" s="14" t="s">
        <v>90</v>
      </c>
      <c r="AW160" s="14" t="s">
        <v>36</v>
      </c>
      <c r="AX160" s="14" t="s">
        <v>88</v>
      </c>
      <c r="AY160" s="264" t="s">
        <v>147</v>
      </c>
    </row>
    <row r="161" spans="1:65" s="2" customFormat="1" ht="22.2" customHeight="1">
      <c r="A161" s="38"/>
      <c r="B161" s="39"/>
      <c r="C161" s="226" t="s">
        <v>208</v>
      </c>
      <c r="D161" s="226" t="s">
        <v>150</v>
      </c>
      <c r="E161" s="227" t="s">
        <v>461</v>
      </c>
      <c r="F161" s="228" t="s">
        <v>462</v>
      </c>
      <c r="G161" s="229" t="s">
        <v>320</v>
      </c>
      <c r="H161" s="230">
        <v>332.836</v>
      </c>
      <c r="I161" s="231"/>
      <c r="J161" s="232">
        <f>ROUND(I161*H161,2)</f>
        <v>0</v>
      </c>
      <c r="K161" s="228" t="s">
        <v>154</v>
      </c>
      <c r="L161" s="44"/>
      <c r="M161" s="233" t="s">
        <v>1</v>
      </c>
      <c r="N161" s="234" t="s">
        <v>45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170</v>
      </c>
      <c r="AT161" s="237" t="s">
        <v>150</v>
      </c>
      <c r="AU161" s="237" t="s">
        <v>90</v>
      </c>
      <c r="AY161" s="17" t="s">
        <v>147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88</v>
      </c>
      <c r="BK161" s="238">
        <f>ROUND(I161*H161,2)</f>
        <v>0</v>
      </c>
      <c r="BL161" s="17" t="s">
        <v>170</v>
      </c>
      <c r="BM161" s="237" t="s">
        <v>463</v>
      </c>
    </row>
    <row r="162" spans="1:47" s="2" customFormat="1" ht="12">
      <c r="A162" s="38"/>
      <c r="B162" s="39"/>
      <c r="C162" s="40"/>
      <c r="D162" s="239" t="s">
        <v>157</v>
      </c>
      <c r="E162" s="40"/>
      <c r="F162" s="240" t="s">
        <v>464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157</v>
      </c>
      <c r="AU162" s="17" t="s">
        <v>90</v>
      </c>
    </row>
    <row r="163" spans="1:51" s="13" customFormat="1" ht="12">
      <c r="A163" s="13"/>
      <c r="B163" s="244"/>
      <c r="C163" s="245"/>
      <c r="D163" s="239" t="s">
        <v>158</v>
      </c>
      <c r="E163" s="246" t="s">
        <v>1</v>
      </c>
      <c r="F163" s="247" t="s">
        <v>465</v>
      </c>
      <c r="G163" s="245"/>
      <c r="H163" s="246" t="s">
        <v>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158</v>
      </c>
      <c r="AU163" s="253" t="s">
        <v>90</v>
      </c>
      <c r="AV163" s="13" t="s">
        <v>88</v>
      </c>
      <c r="AW163" s="13" t="s">
        <v>36</v>
      </c>
      <c r="AX163" s="13" t="s">
        <v>80</v>
      </c>
      <c r="AY163" s="253" t="s">
        <v>147</v>
      </c>
    </row>
    <row r="164" spans="1:51" s="13" customFormat="1" ht="12">
      <c r="A164" s="13"/>
      <c r="B164" s="244"/>
      <c r="C164" s="245"/>
      <c r="D164" s="239" t="s">
        <v>158</v>
      </c>
      <c r="E164" s="246" t="s">
        <v>1</v>
      </c>
      <c r="F164" s="247" t="s">
        <v>416</v>
      </c>
      <c r="G164" s="245"/>
      <c r="H164" s="246" t="s">
        <v>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158</v>
      </c>
      <c r="AU164" s="253" t="s">
        <v>90</v>
      </c>
      <c r="AV164" s="13" t="s">
        <v>88</v>
      </c>
      <c r="AW164" s="13" t="s">
        <v>36</v>
      </c>
      <c r="AX164" s="13" t="s">
        <v>80</v>
      </c>
      <c r="AY164" s="253" t="s">
        <v>147</v>
      </c>
    </row>
    <row r="165" spans="1:51" s="14" customFormat="1" ht="12">
      <c r="A165" s="14"/>
      <c r="B165" s="254"/>
      <c r="C165" s="255"/>
      <c r="D165" s="239" t="s">
        <v>158</v>
      </c>
      <c r="E165" s="256" t="s">
        <v>1</v>
      </c>
      <c r="F165" s="257" t="s">
        <v>466</v>
      </c>
      <c r="G165" s="255"/>
      <c r="H165" s="258">
        <v>4.29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4" t="s">
        <v>158</v>
      </c>
      <c r="AU165" s="264" t="s">
        <v>90</v>
      </c>
      <c r="AV165" s="14" t="s">
        <v>90</v>
      </c>
      <c r="AW165" s="14" t="s">
        <v>36</v>
      </c>
      <c r="AX165" s="14" t="s">
        <v>80</v>
      </c>
      <c r="AY165" s="264" t="s">
        <v>147</v>
      </c>
    </row>
    <row r="166" spans="1:51" s="13" customFormat="1" ht="12">
      <c r="A166" s="13"/>
      <c r="B166" s="244"/>
      <c r="C166" s="245"/>
      <c r="D166" s="239" t="s">
        <v>158</v>
      </c>
      <c r="E166" s="246" t="s">
        <v>1</v>
      </c>
      <c r="F166" s="247" t="s">
        <v>467</v>
      </c>
      <c r="G166" s="245"/>
      <c r="H166" s="246" t="s">
        <v>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158</v>
      </c>
      <c r="AU166" s="253" t="s">
        <v>90</v>
      </c>
      <c r="AV166" s="13" t="s">
        <v>88</v>
      </c>
      <c r="AW166" s="13" t="s">
        <v>36</v>
      </c>
      <c r="AX166" s="13" t="s">
        <v>80</v>
      </c>
      <c r="AY166" s="253" t="s">
        <v>147</v>
      </c>
    </row>
    <row r="167" spans="1:51" s="14" customFormat="1" ht="12">
      <c r="A167" s="14"/>
      <c r="B167" s="254"/>
      <c r="C167" s="255"/>
      <c r="D167" s="239" t="s">
        <v>158</v>
      </c>
      <c r="E167" s="256" t="s">
        <v>1</v>
      </c>
      <c r="F167" s="257" t="s">
        <v>468</v>
      </c>
      <c r="G167" s="255"/>
      <c r="H167" s="258">
        <v>9.608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4" t="s">
        <v>158</v>
      </c>
      <c r="AU167" s="264" t="s">
        <v>90</v>
      </c>
      <c r="AV167" s="14" t="s">
        <v>90</v>
      </c>
      <c r="AW167" s="14" t="s">
        <v>36</v>
      </c>
      <c r="AX167" s="14" t="s">
        <v>80</v>
      </c>
      <c r="AY167" s="264" t="s">
        <v>147</v>
      </c>
    </row>
    <row r="168" spans="1:51" s="13" customFormat="1" ht="12">
      <c r="A168" s="13"/>
      <c r="B168" s="244"/>
      <c r="C168" s="245"/>
      <c r="D168" s="239" t="s">
        <v>158</v>
      </c>
      <c r="E168" s="246" t="s">
        <v>1</v>
      </c>
      <c r="F168" s="247" t="s">
        <v>469</v>
      </c>
      <c r="G168" s="245"/>
      <c r="H168" s="246" t="s">
        <v>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158</v>
      </c>
      <c r="AU168" s="253" t="s">
        <v>90</v>
      </c>
      <c r="AV168" s="13" t="s">
        <v>88</v>
      </c>
      <c r="AW168" s="13" t="s">
        <v>36</v>
      </c>
      <c r="AX168" s="13" t="s">
        <v>80</v>
      </c>
      <c r="AY168" s="253" t="s">
        <v>147</v>
      </c>
    </row>
    <row r="169" spans="1:51" s="14" customFormat="1" ht="12">
      <c r="A169" s="14"/>
      <c r="B169" s="254"/>
      <c r="C169" s="255"/>
      <c r="D169" s="239" t="s">
        <v>158</v>
      </c>
      <c r="E169" s="256" t="s">
        <v>1</v>
      </c>
      <c r="F169" s="257" t="s">
        <v>470</v>
      </c>
      <c r="G169" s="255"/>
      <c r="H169" s="258">
        <v>273.188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4" t="s">
        <v>158</v>
      </c>
      <c r="AU169" s="264" t="s">
        <v>90</v>
      </c>
      <c r="AV169" s="14" t="s">
        <v>90</v>
      </c>
      <c r="AW169" s="14" t="s">
        <v>36</v>
      </c>
      <c r="AX169" s="14" t="s">
        <v>80</v>
      </c>
      <c r="AY169" s="264" t="s">
        <v>147</v>
      </c>
    </row>
    <row r="170" spans="1:51" s="13" customFormat="1" ht="12">
      <c r="A170" s="13"/>
      <c r="B170" s="244"/>
      <c r="C170" s="245"/>
      <c r="D170" s="239" t="s">
        <v>158</v>
      </c>
      <c r="E170" s="246" t="s">
        <v>1</v>
      </c>
      <c r="F170" s="247" t="s">
        <v>471</v>
      </c>
      <c r="G170" s="245"/>
      <c r="H170" s="246" t="s">
        <v>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158</v>
      </c>
      <c r="AU170" s="253" t="s">
        <v>90</v>
      </c>
      <c r="AV170" s="13" t="s">
        <v>88</v>
      </c>
      <c r="AW170" s="13" t="s">
        <v>36</v>
      </c>
      <c r="AX170" s="13" t="s">
        <v>80</v>
      </c>
      <c r="AY170" s="253" t="s">
        <v>147</v>
      </c>
    </row>
    <row r="171" spans="1:51" s="14" customFormat="1" ht="12">
      <c r="A171" s="14"/>
      <c r="B171" s="254"/>
      <c r="C171" s="255"/>
      <c r="D171" s="239" t="s">
        <v>158</v>
      </c>
      <c r="E171" s="256" t="s">
        <v>1</v>
      </c>
      <c r="F171" s="257" t="s">
        <v>472</v>
      </c>
      <c r="G171" s="255"/>
      <c r="H171" s="258">
        <v>45.75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158</v>
      </c>
      <c r="AU171" s="264" t="s">
        <v>90</v>
      </c>
      <c r="AV171" s="14" t="s">
        <v>90</v>
      </c>
      <c r="AW171" s="14" t="s">
        <v>36</v>
      </c>
      <c r="AX171" s="14" t="s">
        <v>80</v>
      </c>
      <c r="AY171" s="264" t="s">
        <v>147</v>
      </c>
    </row>
    <row r="172" spans="1:51" s="15" customFormat="1" ht="12">
      <c r="A172" s="15"/>
      <c r="B172" s="265"/>
      <c r="C172" s="266"/>
      <c r="D172" s="239" t="s">
        <v>158</v>
      </c>
      <c r="E172" s="267" t="s">
        <v>1</v>
      </c>
      <c r="F172" s="268" t="s">
        <v>207</v>
      </c>
      <c r="G172" s="266"/>
      <c r="H172" s="269">
        <v>332.836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5" t="s">
        <v>158</v>
      </c>
      <c r="AU172" s="275" t="s">
        <v>90</v>
      </c>
      <c r="AV172" s="15" t="s">
        <v>170</v>
      </c>
      <c r="AW172" s="15" t="s">
        <v>36</v>
      </c>
      <c r="AX172" s="15" t="s">
        <v>88</v>
      </c>
      <c r="AY172" s="275" t="s">
        <v>147</v>
      </c>
    </row>
    <row r="173" spans="1:65" s="2" customFormat="1" ht="22.2" customHeight="1">
      <c r="A173" s="38"/>
      <c r="B173" s="39"/>
      <c r="C173" s="226" t="s">
        <v>216</v>
      </c>
      <c r="D173" s="226" t="s">
        <v>150</v>
      </c>
      <c r="E173" s="227" t="s">
        <v>473</v>
      </c>
      <c r="F173" s="228" t="s">
        <v>474</v>
      </c>
      <c r="G173" s="229" t="s">
        <v>320</v>
      </c>
      <c r="H173" s="230">
        <v>1331.344</v>
      </c>
      <c r="I173" s="231"/>
      <c r="J173" s="232">
        <f>ROUND(I173*H173,2)</f>
        <v>0</v>
      </c>
      <c r="K173" s="228" t="s">
        <v>154</v>
      </c>
      <c r="L173" s="44"/>
      <c r="M173" s="233" t="s">
        <v>1</v>
      </c>
      <c r="N173" s="234" t="s">
        <v>45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170</v>
      </c>
      <c r="AT173" s="237" t="s">
        <v>150</v>
      </c>
      <c r="AU173" s="237" t="s">
        <v>90</v>
      </c>
      <c r="AY173" s="17" t="s">
        <v>147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88</v>
      </c>
      <c r="BK173" s="238">
        <f>ROUND(I173*H173,2)</f>
        <v>0</v>
      </c>
      <c r="BL173" s="17" t="s">
        <v>170</v>
      </c>
      <c r="BM173" s="237" t="s">
        <v>475</v>
      </c>
    </row>
    <row r="174" spans="1:47" s="2" customFormat="1" ht="12">
      <c r="A174" s="38"/>
      <c r="B174" s="39"/>
      <c r="C174" s="40"/>
      <c r="D174" s="239" t="s">
        <v>157</v>
      </c>
      <c r="E174" s="40"/>
      <c r="F174" s="240" t="s">
        <v>476</v>
      </c>
      <c r="G174" s="40"/>
      <c r="H174" s="40"/>
      <c r="I174" s="241"/>
      <c r="J174" s="40"/>
      <c r="K174" s="40"/>
      <c r="L174" s="44"/>
      <c r="M174" s="242"/>
      <c r="N174" s="24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157</v>
      </c>
      <c r="AU174" s="17" t="s">
        <v>90</v>
      </c>
    </row>
    <row r="175" spans="1:51" s="14" customFormat="1" ht="12">
      <c r="A175" s="14"/>
      <c r="B175" s="254"/>
      <c r="C175" s="255"/>
      <c r="D175" s="239" t="s">
        <v>158</v>
      </c>
      <c r="E175" s="255"/>
      <c r="F175" s="257" t="s">
        <v>477</v>
      </c>
      <c r="G175" s="255"/>
      <c r="H175" s="258">
        <v>1331.344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4" t="s">
        <v>158</v>
      </c>
      <c r="AU175" s="264" t="s">
        <v>90</v>
      </c>
      <c r="AV175" s="14" t="s">
        <v>90</v>
      </c>
      <c r="AW175" s="14" t="s">
        <v>4</v>
      </c>
      <c r="AX175" s="14" t="s">
        <v>88</v>
      </c>
      <c r="AY175" s="264" t="s">
        <v>147</v>
      </c>
    </row>
    <row r="176" spans="1:65" s="2" customFormat="1" ht="13.8" customHeight="1">
      <c r="A176" s="38"/>
      <c r="B176" s="39"/>
      <c r="C176" s="226" t="s">
        <v>223</v>
      </c>
      <c r="D176" s="226" t="s">
        <v>150</v>
      </c>
      <c r="E176" s="227" t="s">
        <v>478</v>
      </c>
      <c r="F176" s="228" t="s">
        <v>479</v>
      </c>
      <c r="G176" s="229" t="s">
        <v>320</v>
      </c>
      <c r="H176" s="230">
        <v>45.75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45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170</v>
      </c>
      <c r="AT176" s="237" t="s">
        <v>150</v>
      </c>
      <c r="AU176" s="237" t="s">
        <v>90</v>
      </c>
      <c r="AY176" s="17" t="s">
        <v>147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88</v>
      </c>
      <c r="BK176" s="238">
        <f>ROUND(I176*H176,2)</f>
        <v>0</v>
      </c>
      <c r="BL176" s="17" t="s">
        <v>170</v>
      </c>
      <c r="BM176" s="237" t="s">
        <v>480</v>
      </c>
    </row>
    <row r="177" spans="1:47" s="2" customFormat="1" ht="12">
      <c r="A177" s="38"/>
      <c r="B177" s="39"/>
      <c r="C177" s="40"/>
      <c r="D177" s="239" t="s">
        <v>157</v>
      </c>
      <c r="E177" s="40"/>
      <c r="F177" s="240" t="s">
        <v>479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90</v>
      </c>
    </row>
    <row r="178" spans="1:51" s="13" customFormat="1" ht="12">
      <c r="A178" s="13"/>
      <c r="B178" s="244"/>
      <c r="C178" s="245"/>
      <c r="D178" s="239" t="s">
        <v>158</v>
      </c>
      <c r="E178" s="246" t="s">
        <v>1</v>
      </c>
      <c r="F178" s="247" t="s">
        <v>481</v>
      </c>
      <c r="G178" s="245"/>
      <c r="H178" s="246" t="s">
        <v>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158</v>
      </c>
      <c r="AU178" s="253" t="s">
        <v>90</v>
      </c>
      <c r="AV178" s="13" t="s">
        <v>88</v>
      </c>
      <c r="AW178" s="13" t="s">
        <v>36</v>
      </c>
      <c r="AX178" s="13" t="s">
        <v>80</v>
      </c>
      <c r="AY178" s="253" t="s">
        <v>147</v>
      </c>
    </row>
    <row r="179" spans="1:51" s="13" customFormat="1" ht="12">
      <c r="A179" s="13"/>
      <c r="B179" s="244"/>
      <c r="C179" s="245"/>
      <c r="D179" s="239" t="s">
        <v>158</v>
      </c>
      <c r="E179" s="246" t="s">
        <v>1</v>
      </c>
      <c r="F179" s="247" t="s">
        <v>482</v>
      </c>
      <c r="G179" s="245"/>
      <c r="H179" s="246" t="s">
        <v>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158</v>
      </c>
      <c r="AU179" s="253" t="s">
        <v>90</v>
      </c>
      <c r="AV179" s="13" t="s">
        <v>88</v>
      </c>
      <c r="AW179" s="13" t="s">
        <v>36</v>
      </c>
      <c r="AX179" s="13" t="s">
        <v>80</v>
      </c>
      <c r="AY179" s="253" t="s">
        <v>147</v>
      </c>
    </row>
    <row r="180" spans="1:51" s="14" customFormat="1" ht="12">
      <c r="A180" s="14"/>
      <c r="B180" s="254"/>
      <c r="C180" s="255"/>
      <c r="D180" s="239" t="s">
        <v>158</v>
      </c>
      <c r="E180" s="256" t="s">
        <v>1</v>
      </c>
      <c r="F180" s="257" t="s">
        <v>483</v>
      </c>
      <c r="G180" s="255"/>
      <c r="H180" s="258">
        <v>45.75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4" t="s">
        <v>158</v>
      </c>
      <c r="AU180" s="264" t="s">
        <v>90</v>
      </c>
      <c r="AV180" s="14" t="s">
        <v>90</v>
      </c>
      <c r="AW180" s="14" t="s">
        <v>36</v>
      </c>
      <c r="AX180" s="14" t="s">
        <v>88</v>
      </c>
      <c r="AY180" s="264" t="s">
        <v>147</v>
      </c>
    </row>
    <row r="181" spans="1:65" s="2" customFormat="1" ht="22.2" customHeight="1">
      <c r="A181" s="38"/>
      <c r="B181" s="39"/>
      <c r="C181" s="226" t="s">
        <v>228</v>
      </c>
      <c r="D181" s="226" t="s">
        <v>150</v>
      </c>
      <c r="E181" s="227" t="s">
        <v>484</v>
      </c>
      <c r="F181" s="228" t="s">
        <v>485</v>
      </c>
      <c r="G181" s="229" t="s">
        <v>356</v>
      </c>
      <c r="H181" s="230">
        <v>665.672</v>
      </c>
      <c r="I181" s="231"/>
      <c r="J181" s="232">
        <f>ROUND(I181*H181,2)</f>
        <v>0</v>
      </c>
      <c r="K181" s="228" t="s">
        <v>154</v>
      </c>
      <c r="L181" s="44"/>
      <c r="M181" s="233" t="s">
        <v>1</v>
      </c>
      <c r="N181" s="234" t="s">
        <v>45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170</v>
      </c>
      <c r="AT181" s="237" t="s">
        <v>150</v>
      </c>
      <c r="AU181" s="237" t="s">
        <v>90</v>
      </c>
      <c r="AY181" s="17" t="s">
        <v>147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88</v>
      </c>
      <c r="BK181" s="238">
        <f>ROUND(I181*H181,2)</f>
        <v>0</v>
      </c>
      <c r="BL181" s="17" t="s">
        <v>170</v>
      </c>
      <c r="BM181" s="237" t="s">
        <v>486</v>
      </c>
    </row>
    <row r="182" spans="1:47" s="2" customFormat="1" ht="12">
      <c r="A182" s="38"/>
      <c r="B182" s="39"/>
      <c r="C182" s="40"/>
      <c r="D182" s="239" t="s">
        <v>157</v>
      </c>
      <c r="E182" s="40"/>
      <c r="F182" s="240" t="s">
        <v>487</v>
      </c>
      <c r="G182" s="40"/>
      <c r="H182" s="40"/>
      <c r="I182" s="241"/>
      <c r="J182" s="40"/>
      <c r="K182" s="40"/>
      <c r="L182" s="44"/>
      <c r="M182" s="242"/>
      <c r="N182" s="24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90</v>
      </c>
    </row>
    <row r="183" spans="1:51" s="14" customFormat="1" ht="12">
      <c r="A183" s="14"/>
      <c r="B183" s="254"/>
      <c r="C183" s="255"/>
      <c r="D183" s="239" t="s">
        <v>158</v>
      </c>
      <c r="E183" s="256" t="s">
        <v>1</v>
      </c>
      <c r="F183" s="257" t="s">
        <v>488</v>
      </c>
      <c r="G183" s="255"/>
      <c r="H183" s="258">
        <v>665.672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4" t="s">
        <v>158</v>
      </c>
      <c r="AU183" s="264" t="s">
        <v>90</v>
      </c>
      <c r="AV183" s="14" t="s">
        <v>90</v>
      </c>
      <c r="AW183" s="14" t="s">
        <v>36</v>
      </c>
      <c r="AX183" s="14" t="s">
        <v>88</v>
      </c>
      <c r="AY183" s="264" t="s">
        <v>147</v>
      </c>
    </row>
    <row r="184" spans="1:63" s="12" customFormat="1" ht="22.8" customHeight="1">
      <c r="A184" s="12"/>
      <c r="B184" s="210"/>
      <c r="C184" s="211"/>
      <c r="D184" s="212" t="s">
        <v>79</v>
      </c>
      <c r="E184" s="224" t="s">
        <v>90</v>
      </c>
      <c r="F184" s="224" t="s">
        <v>489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SUM(P185:P202)</f>
        <v>0</v>
      </c>
      <c r="Q184" s="218"/>
      <c r="R184" s="219">
        <f>SUM(R185:R202)</f>
        <v>0.00408</v>
      </c>
      <c r="S184" s="218"/>
      <c r="T184" s="220">
        <f>SUM(T185:T202)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88</v>
      </c>
      <c r="AT184" s="222" t="s">
        <v>79</v>
      </c>
      <c r="AU184" s="222" t="s">
        <v>88</v>
      </c>
      <c r="AY184" s="221" t="s">
        <v>147</v>
      </c>
      <c r="BK184" s="223">
        <f>SUM(BK185:BK202)</f>
        <v>0</v>
      </c>
    </row>
    <row r="185" spans="1:65" s="2" customFormat="1" ht="22.2" customHeight="1">
      <c r="A185" s="38"/>
      <c r="B185" s="39"/>
      <c r="C185" s="226" t="s">
        <v>234</v>
      </c>
      <c r="D185" s="226" t="s">
        <v>150</v>
      </c>
      <c r="E185" s="227" t="s">
        <v>490</v>
      </c>
      <c r="F185" s="228" t="s">
        <v>491</v>
      </c>
      <c r="G185" s="229" t="s">
        <v>179</v>
      </c>
      <c r="H185" s="230">
        <v>40</v>
      </c>
      <c r="I185" s="231"/>
      <c r="J185" s="232">
        <f>ROUND(I185*H185,2)</f>
        <v>0</v>
      </c>
      <c r="K185" s="228" t="s">
        <v>154</v>
      </c>
      <c r="L185" s="44"/>
      <c r="M185" s="233" t="s">
        <v>1</v>
      </c>
      <c r="N185" s="234" t="s">
        <v>45</v>
      </c>
      <c r="O185" s="91"/>
      <c r="P185" s="235">
        <f>O185*H185</f>
        <v>0</v>
      </c>
      <c r="Q185" s="235">
        <v>3E-05</v>
      </c>
      <c r="R185" s="235">
        <f>Q185*H185</f>
        <v>0.0012000000000000001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170</v>
      </c>
      <c r="AT185" s="237" t="s">
        <v>150</v>
      </c>
      <c r="AU185" s="237" t="s">
        <v>90</v>
      </c>
      <c r="AY185" s="17" t="s">
        <v>147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88</v>
      </c>
      <c r="BK185" s="238">
        <f>ROUND(I185*H185,2)</f>
        <v>0</v>
      </c>
      <c r="BL185" s="17" t="s">
        <v>170</v>
      </c>
      <c r="BM185" s="237" t="s">
        <v>492</v>
      </c>
    </row>
    <row r="186" spans="1:47" s="2" customFormat="1" ht="12">
      <c r="A186" s="38"/>
      <c r="B186" s="39"/>
      <c r="C186" s="40"/>
      <c r="D186" s="239" t="s">
        <v>157</v>
      </c>
      <c r="E186" s="40"/>
      <c r="F186" s="240" t="s">
        <v>493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157</v>
      </c>
      <c r="AU186" s="17" t="s">
        <v>90</v>
      </c>
    </row>
    <row r="187" spans="1:51" s="13" customFormat="1" ht="12">
      <c r="A187" s="13"/>
      <c r="B187" s="244"/>
      <c r="C187" s="245"/>
      <c r="D187" s="239" t="s">
        <v>158</v>
      </c>
      <c r="E187" s="246" t="s">
        <v>1</v>
      </c>
      <c r="F187" s="247" t="s">
        <v>494</v>
      </c>
      <c r="G187" s="245"/>
      <c r="H187" s="246" t="s">
        <v>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158</v>
      </c>
      <c r="AU187" s="253" t="s">
        <v>90</v>
      </c>
      <c r="AV187" s="13" t="s">
        <v>88</v>
      </c>
      <c r="AW187" s="13" t="s">
        <v>36</v>
      </c>
      <c r="AX187" s="13" t="s">
        <v>80</v>
      </c>
      <c r="AY187" s="253" t="s">
        <v>147</v>
      </c>
    </row>
    <row r="188" spans="1:51" s="14" customFormat="1" ht="12">
      <c r="A188" s="14"/>
      <c r="B188" s="254"/>
      <c r="C188" s="255"/>
      <c r="D188" s="239" t="s">
        <v>158</v>
      </c>
      <c r="E188" s="256" t="s">
        <v>1</v>
      </c>
      <c r="F188" s="257" t="s">
        <v>495</v>
      </c>
      <c r="G188" s="255"/>
      <c r="H188" s="258">
        <v>40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158</v>
      </c>
      <c r="AU188" s="264" t="s">
        <v>90</v>
      </c>
      <c r="AV188" s="14" t="s">
        <v>90</v>
      </c>
      <c r="AW188" s="14" t="s">
        <v>36</v>
      </c>
      <c r="AX188" s="14" t="s">
        <v>88</v>
      </c>
      <c r="AY188" s="264" t="s">
        <v>147</v>
      </c>
    </row>
    <row r="189" spans="1:65" s="2" customFormat="1" ht="22.2" customHeight="1">
      <c r="A189" s="38"/>
      <c r="B189" s="39"/>
      <c r="C189" s="226" t="s">
        <v>239</v>
      </c>
      <c r="D189" s="226" t="s">
        <v>150</v>
      </c>
      <c r="E189" s="227" t="s">
        <v>496</v>
      </c>
      <c r="F189" s="228" t="s">
        <v>497</v>
      </c>
      <c r="G189" s="229" t="s">
        <v>179</v>
      </c>
      <c r="H189" s="230">
        <v>96</v>
      </c>
      <c r="I189" s="231"/>
      <c r="J189" s="232">
        <f>ROUND(I189*H189,2)</f>
        <v>0</v>
      </c>
      <c r="K189" s="228" t="s">
        <v>154</v>
      </c>
      <c r="L189" s="44"/>
      <c r="M189" s="233" t="s">
        <v>1</v>
      </c>
      <c r="N189" s="234" t="s">
        <v>45</v>
      </c>
      <c r="O189" s="91"/>
      <c r="P189" s="235">
        <f>O189*H189</f>
        <v>0</v>
      </c>
      <c r="Q189" s="235">
        <v>3E-05</v>
      </c>
      <c r="R189" s="235">
        <f>Q189*H189</f>
        <v>0.00288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170</v>
      </c>
      <c r="AT189" s="237" t="s">
        <v>150</v>
      </c>
      <c r="AU189" s="237" t="s">
        <v>90</v>
      </c>
      <c r="AY189" s="17" t="s">
        <v>147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88</v>
      </c>
      <c r="BK189" s="238">
        <f>ROUND(I189*H189,2)</f>
        <v>0</v>
      </c>
      <c r="BL189" s="17" t="s">
        <v>170</v>
      </c>
      <c r="BM189" s="237" t="s">
        <v>498</v>
      </c>
    </row>
    <row r="190" spans="1:47" s="2" customFormat="1" ht="12">
      <c r="A190" s="38"/>
      <c r="B190" s="39"/>
      <c r="C190" s="40"/>
      <c r="D190" s="239" t="s">
        <v>157</v>
      </c>
      <c r="E190" s="40"/>
      <c r="F190" s="240" t="s">
        <v>499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157</v>
      </c>
      <c r="AU190" s="17" t="s">
        <v>90</v>
      </c>
    </row>
    <row r="191" spans="1:51" s="13" customFormat="1" ht="12">
      <c r="A191" s="13"/>
      <c r="B191" s="244"/>
      <c r="C191" s="245"/>
      <c r="D191" s="239" t="s">
        <v>158</v>
      </c>
      <c r="E191" s="246" t="s">
        <v>1</v>
      </c>
      <c r="F191" s="247" t="s">
        <v>494</v>
      </c>
      <c r="G191" s="245"/>
      <c r="H191" s="246" t="s">
        <v>1</v>
      </c>
      <c r="I191" s="248"/>
      <c r="J191" s="245"/>
      <c r="K191" s="245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158</v>
      </c>
      <c r="AU191" s="253" t="s">
        <v>90</v>
      </c>
      <c r="AV191" s="13" t="s">
        <v>88</v>
      </c>
      <c r="AW191" s="13" t="s">
        <v>36</v>
      </c>
      <c r="AX191" s="13" t="s">
        <v>80</v>
      </c>
      <c r="AY191" s="253" t="s">
        <v>147</v>
      </c>
    </row>
    <row r="192" spans="1:51" s="14" customFormat="1" ht="12">
      <c r="A192" s="14"/>
      <c r="B192" s="254"/>
      <c r="C192" s="255"/>
      <c r="D192" s="239" t="s">
        <v>158</v>
      </c>
      <c r="E192" s="256" t="s">
        <v>1</v>
      </c>
      <c r="F192" s="257" t="s">
        <v>500</v>
      </c>
      <c r="G192" s="255"/>
      <c r="H192" s="258">
        <v>96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158</v>
      </c>
      <c r="AU192" s="264" t="s">
        <v>90</v>
      </c>
      <c r="AV192" s="14" t="s">
        <v>90</v>
      </c>
      <c r="AW192" s="14" t="s">
        <v>36</v>
      </c>
      <c r="AX192" s="14" t="s">
        <v>88</v>
      </c>
      <c r="AY192" s="264" t="s">
        <v>147</v>
      </c>
    </row>
    <row r="193" spans="1:65" s="2" customFormat="1" ht="22.2" customHeight="1">
      <c r="A193" s="38"/>
      <c r="B193" s="39"/>
      <c r="C193" s="226" t="s">
        <v>8</v>
      </c>
      <c r="D193" s="226" t="s">
        <v>150</v>
      </c>
      <c r="E193" s="227" t="s">
        <v>501</v>
      </c>
      <c r="F193" s="228" t="s">
        <v>502</v>
      </c>
      <c r="G193" s="229" t="s">
        <v>211</v>
      </c>
      <c r="H193" s="230">
        <v>3</v>
      </c>
      <c r="I193" s="231"/>
      <c r="J193" s="232">
        <f>ROUND(I193*H193,2)</f>
        <v>0</v>
      </c>
      <c r="K193" s="228" t="s">
        <v>220</v>
      </c>
      <c r="L193" s="44"/>
      <c r="M193" s="233" t="s">
        <v>1</v>
      </c>
      <c r="N193" s="234" t="s">
        <v>45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170</v>
      </c>
      <c r="AT193" s="237" t="s">
        <v>150</v>
      </c>
      <c r="AU193" s="237" t="s">
        <v>90</v>
      </c>
      <c r="AY193" s="17" t="s">
        <v>147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88</v>
      </c>
      <c r="BK193" s="238">
        <f>ROUND(I193*H193,2)</f>
        <v>0</v>
      </c>
      <c r="BL193" s="17" t="s">
        <v>170</v>
      </c>
      <c r="BM193" s="237" t="s">
        <v>503</v>
      </c>
    </row>
    <row r="194" spans="1:51" s="13" customFormat="1" ht="12">
      <c r="A194" s="13"/>
      <c r="B194" s="244"/>
      <c r="C194" s="245"/>
      <c r="D194" s="239" t="s">
        <v>158</v>
      </c>
      <c r="E194" s="246" t="s">
        <v>1</v>
      </c>
      <c r="F194" s="247" t="s">
        <v>504</v>
      </c>
      <c r="G194" s="245"/>
      <c r="H194" s="246" t="s">
        <v>1</v>
      </c>
      <c r="I194" s="248"/>
      <c r="J194" s="245"/>
      <c r="K194" s="245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158</v>
      </c>
      <c r="AU194" s="253" t="s">
        <v>90</v>
      </c>
      <c r="AV194" s="13" t="s">
        <v>88</v>
      </c>
      <c r="AW194" s="13" t="s">
        <v>36</v>
      </c>
      <c r="AX194" s="13" t="s">
        <v>80</v>
      </c>
      <c r="AY194" s="253" t="s">
        <v>147</v>
      </c>
    </row>
    <row r="195" spans="1:51" s="13" customFormat="1" ht="12">
      <c r="A195" s="13"/>
      <c r="B195" s="244"/>
      <c r="C195" s="245"/>
      <c r="D195" s="239" t="s">
        <v>158</v>
      </c>
      <c r="E195" s="246" t="s">
        <v>1</v>
      </c>
      <c r="F195" s="247" t="s">
        <v>505</v>
      </c>
      <c r="G195" s="245"/>
      <c r="H195" s="246" t="s">
        <v>1</v>
      </c>
      <c r="I195" s="248"/>
      <c r="J195" s="245"/>
      <c r="K195" s="245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158</v>
      </c>
      <c r="AU195" s="253" t="s">
        <v>90</v>
      </c>
      <c r="AV195" s="13" t="s">
        <v>88</v>
      </c>
      <c r="AW195" s="13" t="s">
        <v>36</v>
      </c>
      <c r="AX195" s="13" t="s">
        <v>80</v>
      </c>
      <c r="AY195" s="253" t="s">
        <v>147</v>
      </c>
    </row>
    <row r="196" spans="1:51" s="13" customFormat="1" ht="12">
      <c r="A196" s="13"/>
      <c r="B196" s="244"/>
      <c r="C196" s="245"/>
      <c r="D196" s="239" t="s">
        <v>158</v>
      </c>
      <c r="E196" s="246" t="s">
        <v>1</v>
      </c>
      <c r="F196" s="247" t="s">
        <v>506</v>
      </c>
      <c r="G196" s="245"/>
      <c r="H196" s="246" t="s">
        <v>1</v>
      </c>
      <c r="I196" s="248"/>
      <c r="J196" s="245"/>
      <c r="K196" s="245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158</v>
      </c>
      <c r="AU196" s="253" t="s">
        <v>90</v>
      </c>
      <c r="AV196" s="13" t="s">
        <v>88</v>
      </c>
      <c r="AW196" s="13" t="s">
        <v>36</v>
      </c>
      <c r="AX196" s="13" t="s">
        <v>80</v>
      </c>
      <c r="AY196" s="253" t="s">
        <v>147</v>
      </c>
    </row>
    <row r="197" spans="1:51" s="14" customFormat="1" ht="12">
      <c r="A197" s="14"/>
      <c r="B197" s="254"/>
      <c r="C197" s="255"/>
      <c r="D197" s="239" t="s">
        <v>158</v>
      </c>
      <c r="E197" s="256" t="s">
        <v>1</v>
      </c>
      <c r="F197" s="257" t="s">
        <v>165</v>
      </c>
      <c r="G197" s="255"/>
      <c r="H197" s="258">
        <v>3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4" t="s">
        <v>158</v>
      </c>
      <c r="AU197" s="264" t="s">
        <v>90</v>
      </c>
      <c r="AV197" s="14" t="s">
        <v>90</v>
      </c>
      <c r="AW197" s="14" t="s">
        <v>36</v>
      </c>
      <c r="AX197" s="14" t="s">
        <v>88</v>
      </c>
      <c r="AY197" s="264" t="s">
        <v>147</v>
      </c>
    </row>
    <row r="198" spans="1:65" s="2" customFormat="1" ht="22.2" customHeight="1">
      <c r="A198" s="38"/>
      <c r="B198" s="39"/>
      <c r="C198" s="226" t="s">
        <v>256</v>
      </c>
      <c r="D198" s="226" t="s">
        <v>150</v>
      </c>
      <c r="E198" s="227" t="s">
        <v>507</v>
      </c>
      <c r="F198" s="228" t="s">
        <v>508</v>
      </c>
      <c r="G198" s="229" t="s">
        <v>211</v>
      </c>
      <c r="H198" s="230">
        <v>5</v>
      </c>
      <c r="I198" s="231"/>
      <c r="J198" s="232">
        <f>ROUND(I198*H198,2)</f>
        <v>0</v>
      </c>
      <c r="K198" s="228" t="s">
        <v>220</v>
      </c>
      <c r="L198" s="44"/>
      <c r="M198" s="233" t="s">
        <v>1</v>
      </c>
      <c r="N198" s="234" t="s">
        <v>45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170</v>
      </c>
      <c r="AT198" s="237" t="s">
        <v>150</v>
      </c>
      <c r="AU198" s="237" t="s">
        <v>90</v>
      </c>
      <c r="AY198" s="17" t="s">
        <v>147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88</v>
      </c>
      <c r="BK198" s="238">
        <f>ROUND(I198*H198,2)</f>
        <v>0</v>
      </c>
      <c r="BL198" s="17" t="s">
        <v>170</v>
      </c>
      <c r="BM198" s="237" t="s">
        <v>509</v>
      </c>
    </row>
    <row r="199" spans="1:51" s="13" customFormat="1" ht="12">
      <c r="A199" s="13"/>
      <c r="B199" s="244"/>
      <c r="C199" s="245"/>
      <c r="D199" s="239" t="s">
        <v>158</v>
      </c>
      <c r="E199" s="246" t="s">
        <v>1</v>
      </c>
      <c r="F199" s="247" t="s">
        <v>504</v>
      </c>
      <c r="G199" s="245"/>
      <c r="H199" s="246" t="s">
        <v>1</v>
      </c>
      <c r="I199" s="248"/>
      <c r="J199" s="245"/>
      <c r="K199" s="245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158</v>
      </c>
      <c r="AU199" s="253" t="s">
        <v>90</v>
      </c>
      <c r="AV199" s="13" t="s">
        <v>88</v>
      </c>
      <c r="AW199" s="13" t="s">
        <v>36</v>
      </c>
      <c r="AX199" s="13" t="s">
        <v>80</v>
      </c>
      <c r="AY199" s="253" t="s">
        <v>147</v>
      </c>
    </row>
    <row r="200" spans="1:51" s="13" customFormat="1" ht="12">
      <c r="A200" s="13"/>
      <c r="B200" s="244"/>
      <c r="C200" s="245"/>
      <c r="D200" s="239" t="s">
        <v>158</v>
      </c>
      <c r="E200" s="246" t="s">
        <v>1</v>
      </c>
      <c r="F200" s="247" t="s">
        <v>505</v>
      </c>
      <c r="G200" s="245"/>
      <c r="H200" s="246" t="s">
        <v>1</v>
      </c>
      <c r="I200" s="248"/>
      <c r="J200" s="245"/>
      <c r="K200" s="245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158</v>
      </c>
      <c r="AU200" s="253" t="s">
        <v>90</v>
      </c>
      <c r="AV200" s="13" t="s">
        <v>88</v>
      </c>
      <c r="AW200" s="13" t="s">
        <v>36</v>
      </c>
      <c r="AX200" s="13" t="s">
        <v>80</v>
      </c>
      <c r="AY200" s="253" t="s">
        <v>147</v>
      </c>
    </row>
    <row r="201" spans="1:51" s="13" customFormat="1" ht="12">
      <c r="A201" s="13"/>
      <c r="B201" s="244"/>
      <c r="C201" s="245"/>
      <c r="D201" s="239" t="s">
        <v>158</v>
      </c>
      <c r="E201" s="246" t="s">
        <v>1</v>
      </c>
      <c r="F201" s="247" t="s">
        <v>510</v>
      </c>
      <c r="G201" s="245"/>
      <c r="H201" s="246" t="s">
        <v>1</v>
      </c>
      <c r="I201" s="248"/>
      <c r="J201" s="245"/>
      <c r="K201" s="245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158</v>
      </c>
      <c r="AU201" s="253" t="s">
        <v>90</v>
      </c>
      <c r="AV201" s="13" t="s">
        <v>88</v>
      </c>
      <c r="AW201" s="13" t="s">
        <v>36</v>
      </c>
      <c r="AX201" s="13" t="s">
        <v>80</v>
      </c>
      <c r="AY201" s="253" t="s">
        <v>147</v>
      </c>
    </row>
    <row r="202" spans="1:51" s="14" customFormat="1" ht="12">
      <c r="A202" s="14"/>
      <c r="B202" s="254"/>
      <c r="C202" s="255"/>
      <c r="D202" s="239" t="s">
        <v>158</v>
      </c>
      <c r="E202" s="256" t="s">
        <v>1</v>
      </c>
      <c r="F202" s="257" t="s">
        <v>146</v>
      </c>
      <c r="G202" s="255"/>
      <c r="H202" s="258">
        <v>5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158</v>
      </c>
      <c r="AU202" s="264" t="s">
        <v>90</v>
      </c>
      <c r="AV202" s="14" t="s">
        <v>90</v>
      </c>
      <c r="AW202" s="14" t="s">
        <v>36</v>
      </c>
      <c r="AX202" s="14" t="s">
        <v>88</v>
      </c>
      <c r="AY202" s="264" t="s">
        <v>147</v>
      </c>
    </row>
    <row r="203" spans="1:63" s="12" customFormat="1" ht="22.8" customHeight="1">
      <c r="A203" s="12"/>
      <c r="B203" s="210"/>
      <c r="C203" s="211"/>
      <c r="D203" s="212" t="s">
        <v>79</v>
      </c>
      <c r="E203" s="224" t="s">
        <v>208</v>
      </c>
      <c r="F203" s="224" t="s">
        <v>325</v>
      </c>
      <c r="G203" s="211"/>
      <c r="H203" s="211"/>
      <c r="I203" s="214"/>
      <c r="J203" s="225">
        <f>BK203</f>
        <v>0</v>
      </c>
      <c r="K203" s="211"/>
      <c r="L203" s="216"/>
      <c r="M203" s="217"/>
      <c r="N203" s="218"/>
      <c r="O203" s="218"/>
      <c r="P203" s="219">
        <f>SUM(P204:P219)</f>
        <v>0</v>
      </c>
      <c r="Q203" s="218"/>
      <c r="R203" s="219">
        <f>SUM(R204:R219)</f>
        <v>1.32762</v>
      </c>
      <c r="S203" s="218"/>
      <c r="T203" s="220">
        <f>SUM(T204:T219)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1" t="s">
        <v>88</v>
      </c>
      <c r="AT203" s="222" t="s">
        <v>79</v>
      </c>
      <c r="AU203" s="222" t="s">
        <v>88</v>
      </c>
      <c r="AY203" s="221" t="s">
        <v>147</v>
      </c>
      <c r="BK203" s="223">
        <f>SUM(BK204:BK219)</f>
        <v>0</v>
      </c>
    </row>
    <row r="204" spans="1:65" s="2" customFormat="1" ht="22.2" customHeight="1">
      <c r="A204" s="38"/>
      <c r="B204" s="39"/>
      <c r="C204" s="226" t="s">
        <v>391</v>
      </c>
      <c r="D204" s="226" t="s">
        <v>150</v>
      </c>
      <c r="E204" s="227" t="s">
        <v>511</v>
      </c>
      <c r="F204" s="228" t="s">
        <v>512</v>
      </c>
      <c r="G204" s="229" t="s">
        <v>179</v>
      </c>
      <c r="H204" s="230">
        <v>5</v>
      </c>
      <c r="I204" s="231"/>
      <c r="J204" s="232">
        <f>ROUND(I204*H204,2)</f>
        <v>0</v>
      </c>
      <c r="K204" s="228" t="s">
        <v>154</v>
      </c>
      <c r="L204" s="44"/>
      <c r="M204" s="233" t="s">
        <v>1</v>
      </c>
      <c r="N204" s="234" t="s">
        <v>45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170</v>
      </c>
      <c r="AT204" s="237" t="s">
        <v>150</v>
      </c>
      <c r="AU204" s="237" t="s">
        <v>90</v>
      </c>
      <c r="AY204" s="17" t="s">
        <v>147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88</v>
      </c>
      <c r="BK204" s="238">
        <f>ROUND(I204*H204,2)</f>
        <v>0</v>
      </c>
      <c r="BL204" s="17" t="s">
        <v>170</v>
      </c>
      <c r="BM204" s="237" t="s">
        <v>513</v>
      </c>
    </row>
    <row r="205" spans="1:47" s="2" customFormat="1" ht="12">
      <c r="A205" s="38"/>
      <c r="B205" s="39"/>
      <c r="C205" s="40"/>
      <c r="D205" s="239" t="s">
        <v>157</v>
      </c>
      <c r="E205" s="40"/>
      <c r="F205" s="240" t="s">
        <v>514</v>
      </c>
      <c r="G205" s="40"/>
      <c r="H205" s="40"/>
      <c r="I205" s="241"/>
      <c r="J205" s="40"/>
      <c r="K205" s="40"/>
      <c r="L205" s="44"/>
      <c r="M205" s="242"/>
      <c r="N205" s="24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157</v>
      </c>
      <c r="AU205" s="17" t="s">
        <v>90</v>
      </c>
    </row>
    <row r="206" spans="1:51" s="13" customFormat="1" ht="12">
      <c r="A206" s="13"/>
      <c r="B206" s="244"/>
      <c r="C206" s="245"/>
      <c r="D206" s="239" t="s">
        <v>158</v>
      </c>
      <c r="E206" s="246" t="s">
        <v>1</v>
      </c>
      <c r="F206" s="247" t="s">
        <v>515</v>
      </c>
      <c r="G206" s="245"/>
      <c r="H206" s="246" t="s">
        <v>1</v>
      </c>
      <c r="I206" s="248"/>
      <c r="J206" s="245"/>
      <c r="K206" s="245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158</v>
      </c>
      <c r="AU206" s="253" t="s">
        <v>90</v>
      </c>
      <c r="AV206" s="13" t="s">
        <v>88</v>
      </c>
      <c r="AW206" s="13" t="s">
        <v>36</v>
      </c>
      <c r="AX206" s="13" t="s">
        <v>80</v>
      </c>
      <c r="AY206" s="253" t="s">
        <v>147</v>
      </c>
    </row>
    <row r="207" spans="1:51" s="13" customFormat="1" ht="12">
      <c r="A207" s="13"/>
      <c r="B207" s="244"/>
      <c r="C207" s="245"/>
      <c r="D207" s="239" t="s">
        <v>158</v>
      </c>
      <c r="E207" s="246" t="s">
        <v>1</v>
      </c>
      <c r="F207" s="247" t="s">
        <v>516</v>
      </c>
      <c r="G207" s="245"/>
      <c r="H207" s="246" t="s">
        <v>1</v>
      </c>
      <c r="I207" s="248"/>
      <c r="J207" s="245"/>
      <c r="K207" s="245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158</v>
      </c>
      <c r="AU207" s="253" t="s">
        <v>90</v>
      </c>
      <c r="AV207" s="13" t="s">
        <v>88</v>
      </c>
      <c r="AW207" s="13" t="s">
        <v>36</v>
      </c>
      <c r="AX207" s="13" t="s">
        <v>80</v>
      </c>
      <c r="AY207" s="253" t="s">
        <v>147</v>
      </c>
    </row>
    <row r="208" spans="1:51" s="14" customFormat="1" ht="12">
      <c r="A208" s="14"/>
      <c r="B208" s="254"/>
      <c r="C208" s="255"/>
      <c r="D208" s="239" t="s">
        <v>158</v>
      </c>
      <c r="E208" s="256" t="s">
        <v>1</v>
      </c>
      <c r="F208" s="257" t="s">
        <v>517</v>
      </c>
      <c r="G208" s="255"/>
      <c r="H208" s="258">
        <v>5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4" t="s">
        <v>158</v>
      </c>
      <c r="AU208" s="264" t="s">
        <v>90</v>
      </c>
      <c r="AV208" s="14" t="s">
        <v>90</v>
      </c>
      <c r="AW208" s="14" t="s">
        <v>36</v>
      </c>
      <c r="AX208" s="14" t="s">
        <v>88</v>
      </c>
      <c r="AY208" s="264" t="s">
        <v>147</v>
      </c>
    </row>
    <row r="209" spans="1:65" s="2" customFormat="1" ht="13.8" customHeight="1">
      <c r="A209" s="38"/>
      <c r="B209" s="39"/>
      <c r="C209" s="283" t="s">
        <v>396</v>
      </c>
      <c r="D209" s="283" t="s">
        <v>434</v>
      </c>
      <c r="E209" s="284" t="s">
        <v>518</v>
      </c>
      <c r="F209" s="285" t="s">
        <v>519</v>
      </c>
      <c r="G209" s="286" t="s">
        <v>179</v>
      </c>
      <c r="H209" s="287">
        <v>5.075</v>
      </c>
      <c r="I209" s="288"/>
      <c r="J209" s="289">
        <f>ROUND(I209*H209,2)</f>
        <v>0</v>
      </c>
      <c r="K209" s="285" t="s">
        <v>220</v>
      </c>
      <c r="L209" s="290"/>
      <c r="M209" s="291" t="s">
        <v>1</v>
      </c>
      <c r="N209" s="292" t="s">
        <v>45</v>
      </c>
      <c r="O209" s="91"/>
      <c r="P209" s="235">
        <f>O209*H209</f>
        <v>0</v>
      </c>
      <c r="Q209" s="235">
        <v>0.0191</v>
      </c>
      <c r="R209" s="235">
        <f>Q209*H209</f>
        <v>0.0969325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200</v>
      </c>
      <c r="AT209" s="237" t="s">
        <v>434</v>
      </c>
      <c r="AU209" s="237" t="s">
        <v>90</v>
      </c>
      <c r="AY209" s="17" t="s">
        <v>147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88</v>
      </c>
      <c r="BK209" s="238">
        <f>ROUND(I209*H209,2)</f>
        <v>0</v>
      </c>
      <c r="BL209" s="17" t="s">
        <v>170</v>
      </c>
      <c r="BM209" s="237" t="s">
        <v>520</v>
      </c>
    </row>
    <row r="210" spans="1:47" s="2" customFormat="1" ht="12">
      <c r="A210" s="38"/>
      <c r="B210" s="39"/>
      <c r="C210" s="40"/>
      <c r="D210" s="239" t="s">
        <v>157</v>
      </c>
      <c r="E210" s="40"/>
      <c r="F210" s="240" t="s">
        <v>521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157</v>
      </c>
      <c r="AU210" s="17" t="s">
        <v>90</v>
      </c>
    </row>
    <row r="211" spans="1:51" s="14" customFormat="1" ht="12">
      <c r="A211" s="14"/>
      <c r="B211" s="254"/>
      <c r="C211" s="255"/>
      <c r="D211" s="239" t="s">
        <v>158</v>
      </c>
      <c r="E211" s="255"/>
      <c r="F211" s="257" t="s">
        <v>522</v>
      </c>
      <c r="G211" s="255"/>
      <c r="H211" s="258">
        <v>5.075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158</v>
      </c>
      <c r="AU211" s="264" t="s">
        <v>90</v>
      </c>
      <c r="AV211" s="14" t="s">
        <v>90</v>
      </c>
      <c r="AW211" s="14" t="s">
        <v>4</v>
      </c>
      <c r="AX211" s="14" t="s">
        <v>88</v>
      </c>
      <c r="AY211" s="264" t="s">
        <v>147</v>
      </c>
    </row>
    <row r="212" spans="1:65" s="2" customFormat="1" ht="22.2" customHeight="1">
      <c r="A212" s="38"/>
      <c r="B212" s="39"/>
      <c r="C212" s="226" t="s">
        <v>405</v>
      </c>
      <c r="D212" s="226" t="s">
        <v>150</v>
      </c>
      <c r="E212" s="227" t="s">
        <v>523</v>
      </c>
      <c r="F212" s="228" t="s">
        <v>524</v>
      </c>
      <c r="G212" s="229" t="s">
        <v>179</v>
      </c>
      <c r="H212" s="230">
        <v>25</v>
      </c>
      <c r="I212" s="231"/>
      <c r="J212" s="232">
        <f>ROUND(I212*H212,2)</f>
        <v>0</v>
      </c>
      <c r="K212" s="228" t="s">
        <v>154</v>
      </c>
      <c r="L212" s="44"/>
      <c r="M212" s="233" t="s">
        <v>1</v>
      </c>
      <c r="N212" s="234" t="s">
        <v>45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170</v>
      </c>
      <c r="AT212" s="237" t="s">
        <v>150</v>
      </c>
      <c r="AU212" s="237" t="s">
        <v>90</v>
      </c>
      <c r="AY212" s="17" t="s">
        <v>147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88</v>
      </c>
      <c r="BK212" s="238">
        <f>ROUND(I212*H212,2)</f>
        <v>0</v>
      </c>
      <c r="BL212" s="17" t="s">
        <v>170</v>
      </c>
      <c r="BM212" s="237" t="s">
        <v>525</v>
      </c>
    </row>
    <row r="213" spans="1:47" s="2" customFormat="1" ht="12">
      <c r="A213" s="38"/>
      <c r="B213" s="39"/>
      <c r="C213" s="40"/>
      <c r="D213" s="239" t="s">
        <v>157</v>
      </c>
      <c r="E213" s="40"/>
      <c r="F213" s="240" t="s">
        <v>526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90</v>
      </c>
    </row>
    <row r="214" spans="1:51" s="13" customFormat="1" ht="12">
      <c r="A214" s="13"/>
      <c r="B214" s="244"/>
      <c r="C214" s="245"/>
      <c r="D214" s="239" t="s">
        <v>158</v>
      </c>
      <c r="E214" s="246" t="s">
        <v>1</v>
      </c>
      <c r="F214" s="247" t="s">
        <v>527</v>
      </c>
      <c r="G214" s="245"/>
      <c r="H214" s="246" t="s">
        <v>1</v>
      </c>
      <c r="I214" s="248"/>
      <c r="J214" s="245"/>
      <c r="K214" s="245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158</v>
      </c>
      <c r="AU214" s="253" t="s">
        <v>90</v>
      </c>
      <c r="AV214" s="13" t="s">
        <v>88</v>
      </c>
      <c r="AW214" s="13" t="s">
        <v>36</v>
      </c>
      <c r="AX214" s="13" t="s">
        <v>80</v>
      </c>
      <c r="AY214" s="253" t="s">
        <v>147</v>
      </c>
    </row>
    <row r="215" spans="1:51" s="13" customFormat="1" ht="12">
      <c r="A215" s="13"/>
      <c r="B215" s="244"/>
      <c r="C215" s="245"/>
      <c r="D215" s="239" t="s">
        <v>158</v>
      </c>
      <c r="E215" s="246" t="s">
        <v>1</v>
      </c>
      <c r="F215" s="247" t="s">
        <v>528</v>
      </c>
      <c r="G215" s="245"/>
      <c r="H215" s="246" t="s">
        <v>1</v>
      </c>
      <c r="I215" s="248"/>
      <c r="J215" s="245"/>
      <c r="K215" s="245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158</v>
      </c>
      <c r="AU215" s="253" t="s">
        <v>90</v>
      </c>
      <c r="AV215" s="13" t="s">
        <v>88</v>
      </c>
      <c r="AW215" s="13" t="s">
        <v>36</v>
      </c>
      <c r="AX215" s="13" t="s">
        <v>80</v>
      </c>
      <c r="AY215" s="253" t="s">
        <v>147</v>
      </c>
    </row>
    <row r="216" spans="1:51" s="14" customFormat="1" ht="12">
      <c r="A216" s="14"/>
      <c r="B216" s="254"/>
      <c r="C216" s="255"/>
      <c r="D216" s="239" t="s">
        <v>158</v>
      </c>
      <c r="E216" s="256" t="s">
        <v>1</v>
      </c>
      <c r="F216" s="257" t="s">
        <v>529</v>
      </c>
      <c r="G216" s="255"/>
      <c r="H216" s="258">
        <v>25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4" t="s">
        <v>158</v>
      </c>
      <c r="AU216" s="264" t="s">
        <v>90</v>
      </c>
      <c r="AV216" s="14" t="s">
        <v>90</v>
      </c>
      <c r="AW216" s="14" t="s">
        <v>36</v>
      </c>
      <c r="AX216" s="14" t="s">
        <v>88</v>
      </c>
      <c r="AY216" s="264" t="s">
        <v>147</v>
      </c>
    </row>
    <row r="217" spans="1:65" s="2" customFormat="1" ht="13.8" customHeight="1">
      <c r="A217" s="38"/>
      <c r="B217" s="39"/>
      <c r="C217" s="283" t="s">
        <v>530</v>
      </c>
      <c r="D217" s="283" t="s">
        <v>434</v>
      </c>
      <c r="E217" s="284" t="s">
        <v>531</v>
      </c>
      <c r="F217" s="285" t="s">
        <v>532</v>
      </c>
      <c r="G217" s="286" t="s">
        <v>179</v>
      </c>
      <c r="H217" s="287">
        <v>25.375</v>
      </c>
      <c r="I217" s="288"/>
      <c r="J217" s="289">
        <f>ROUND(I217*H217,2)</f>
        <v>0</v>
      </c>
      <c r="K217" s="285" t="s">
        <v>220</v>
      </c>
      <c r="L217" s="290"/>
      <c r="M217" s="291" t="s">
        <v>1</v>
      </c>
      <c r="N217" s="292" t="s">
        <v>45</v>
      </c>
      <c r="O217" s="91"/>
      <c r="P217" s="235">
        <f>O217*H217</f>
        <v>0</v>
      </c>
      <c r="Q217" s="235">
        <v>0.0485</v>
      </c>
      <c r="R217" s="235">
        <f>Q217*H217</f>
        <v>1.2306875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200</v>
      </c>
      <c r="AT217" s="237" t="s">
        <v>434</v>
      </c>
      <c r="AU217" s="237" t="s">
        <v>90</v>
      </c>
      <c r="AY217" s="17" t="s">
        <v>147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88</v>
      </c>
      <c r="BK217" s="238">
        <f>ROUND(I217*H217,2)</f>
        <v>0</v>
      </c>
      <c r="BL217" s="17" t="s">
        <v>170</v>
      </c>
      <c r="BM217" s="237" t="s">
        <v>533</v>
      </c>
    </row>
    <row r="218" spans="1:47" s="2" customFormat="1" ht="12">
      <c r="A218" s="38"/>
      <c r="B218" s="39"/>
      <c r="C218" s="40"/>
      <c r="D218" s="239" t="s">
        <v>157</v>
      </c>
      <c r="E218" s="40"/>
      <c r="F218" s="240" t="s">
        <v>534</v>
      </c>
      <c r="G218" s="40"/>
      <c r="H218" s="40"/>
      <c r="I218" s="241"/>
      <c r="J218" s="40"/>
      <c r="K218" s="40"/>
      <c r="L218" s="44"/>
      <c r="M218" s="242"/>
      <c r="N218" s="24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157</v>
      </c>
      <c r="AU218" s="17" t="s">
        <v>90</v>
      </c>
    </row>
    <row r="219" spans="1:51" s="14" customFormat="1" ht="12">
      <c r="A219" s="14"/>
      <c r="B219" s="254"/>
      <c r="C219" s="255"/>
      <c r="D219" s="239" t="s">
        <v>158</v>
      </c>
      <c r="E219" s="255"/>
      <c r="F219" s="257" t="s">
        <v>535</v>
      </c>
      <c r="G219" s="255"/>
      <c r="H219" s="258">
        <v>25.375</v>
      </c>
      <c r="I219" s="259"/>
      <c r="J219" s="255"/>
      <c r="K219" s="255"/>
      <c r="L219" s="260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4" t="s">
        <v>158</v>
      </c>
      <c r="AU219" s="264" t="s">
        <v>90</v>
      </c>
      <c r="AV219" s="14" t="s">
        <v>90</v>
      </c>
      <c r="AW219" s="14" t="s">
        <v>4</v>
      </c>
      <c r="AX219" s="14" t="s">
        <v>88</v>
      </c>
      <c r="AY219" s="264" t="s">
        <v>147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67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3:K2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117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7" customHeight="1">
      <c r="B7" s="20"/>
      <c r="E7" s="151" t="str">
        <f>'Rekapitulace stavby'!K6</f>
        <v>Demolice a výstavba mostu M 59/9 přes Louckou Mlýnku u pily v Karviné - Loukách</v>
      </c>
      <c r="F7" s="150"/>
      <c r="G7" s="150"/>
      <c r="H7" s="150"/>
      <c r="L7" s="20"/>
    </row>
    <row r="8" spans="2:12" s="1" customFormat="1" ht="12" customHeight="1">
      <c r="B8" s="20"/>
      <c r="D8" s="150" t="s">
        <v>118</v>
      </c>
      <c r="L8" s="20"/>
    </row>
    <row r="9" spans="1:31" s="2" customFormat="1" ht="14.4" customHeight="1">
      <c r="A9" s="38"/>
      <c r="B9" s="44"/>
      <c r="C9" s="38"/>
      <c r="D9" s="38"/>
      <c r="E9" s="151" t="s">
        <v>536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2" t="s">
        <v>537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20. 5. 2021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29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25</v>
      </c>
      <c r="J22" s="141" t="s">
        <v>33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0" t="s">
        <v>28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38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ROUND(J132,2)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ROUND((SUM(BE132:BE537)),2)</f>
        <v>0</v>
      </c>
      <c r="G35" s="38"/>
      <c r="H35" s="38"/>
      <c r="I35" s="164">
        <v>0.21</v>
      </c>
      <c r="J35" s="163">
        <f>ROUND(((SUM(BE132:BE537))*I35),2)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ROUND((SUM(BF132:BF537)),2)</f>
        <v>0</v>
      </c>
      <c r="G36" s="38"/>
      <c r="H36" s="38"/>
      <c r="I36" s="164">
        <v>0.15</v>
      </c>
      <c r="J36" s="163">
        <f>ROUND(((SUM(BF132:BF537))*I36),2)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ROUND((SUM(BG132:BG537)),2)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ROUND((SUM(BH132:BH537)),2)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ROUND((SUM(BI132:BI537)),2)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7" customHeight="1" hidden="1">
      <c r="A85" s="38"/>
      <c r="B85" s="39"/>
      <c r="C85" s="40"/>
      <c r="D85" s="40"/>
      <c r="E85" s="183" t="str">
        <f>E7</f>
        <v>Demolice a výstavba mostu M 59/9 přes Louckou Mlýnku u pily v Karviné - Loukách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118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 hidden="1">
      <c r="A87" s="38"/>
      <c r="B87" s="39"/>
      <c r="C87" s="40"/>
      <c r="D87" s="40"/>
      <c r="E87" s="183" t="s">
        <v>536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264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 hidden="1">
      <c r="A89" s="38"/>
      <c r="B89" s="39"/>
      <c r="C89" s="40"/>
      <c r="D89" s="40"/>
      <c r="E89" s="76" t="str">
        <f>E11</f>
        <v>SO 201.1 - SO 201.1 - Nový most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20. 5. 2021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 hidden="1">
      <c r="A93" s="38"/>
      <c r="B93" s="39"/>
      <c r="C93" s="32" t="s">
        <v>24</v>
      </c>
      <c r="D93" s="40"/>
      <c r="E93" s="40"/>
      <c r="F93" s="27" t="str">
        <f>E17</f>
        <v>Statutární město Karviná</v>
      </c>
      <c r="G93" s="40"/>
      <c r="H93" s="40"/>
      <c r="I93" s="32" t="s">
        <v>32</v>
      </c>
      <c r="J93" s="36" t="str">
        <f>E23</f>
        <v>Ing. Pavel Kurečka MOSTY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 hidden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Kurečková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pans="1:31" s="9" customFormat="1" ht="24.95" customHeight="1" hidden="1">
      <c r="A99" s="9"/>
      <c r="B99" s="188"/>
      <c r="C99" s="189"/>
      <c r="D99" s="190" t="s">
        <v>266</v>
      </c>
      <c r="E99" s="191"/>
      <c r="F99" s="191"/>
      <c r="G99" s="191"/>
      <c r="H99" s="191"/>
      <c r="I99" s="191"/>
      <c r="J99" s="192">
        <f>J133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267</v>
      </c>
      <c r="E100" s="196"/>
      <c r="F100" s="196"/>
      <c r="G100" s="196"/>
      <c r="H100" s="196"/>
      <c r="I100" s="196"/>
      <c r="J100" s="197">
        <f>J134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411</v>
      </c>
      <c r="E101" s="196"/>
      <c r="F101" s="196"/>
      <c r="G101" s="196"/>
      <c r="H101" s="196"/>
      <c r="I101" s="196"/>
      <c r="J101" s="197">
        <f>J162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538</v>
      </c>
      <c r="E102" s="196"/>
      <c r="F102" s="196"/>
      <c r="G102" s="196"/>
      <c r="H102" s="196"/>
      <c r="I102" s="196"/>
      <c r="J102" s="197">
        <f>J200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539</v>
      </c>
      <c r="E103" s="196"/>
      <c r="F103" s="196"/>
      <c r="G103" s="196"/>
      <c r="H103" s="196"/>
      <c r="I103" s="196"/>
      <c r="J103" s="197">
        <f>J251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4"/>
      <c r="C104" s="133"/>
      <c r="D104" s="195" t="s">
        <v>540</v>
      </c>
      <c r="E104" s="196"/>
      <c r="F104" s="196"/>
      <c r="G104" s="196"/>
      <c r="H104" s="196"/>
      <c r="I104" s="196"/>
      <c r="J104" s="197">
        <f>J302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4"/>
      <c r="C105" s="133"/>
      <c r="D105" s="195" t="s">
        <v>541</v>
      </c>
      <c r="E105" s="196"/>
      <c r="F105" s="196"/>
      <c r="G105" s="196"/>
      <c r="H105" s="196"/>
      <c r="I105" s="196"/>
      <c r="J105" s="197">
        <f>J336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4"/>
      <c r="C106" s="133"/>
      <c r="D106" s="195" t="s">
        <v>542</v>
      </c>
      <c r="E106" s="196"/>
      <c r="F106" s="196"/>
      <c r="G106" s="196"/>
      <c r="H106" s="196"/>
      <c r="I106" s="196"/>
      <c r="J106" s="197">
        <f>J362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94"/>
      <c r="C107" s="133"/>
      <c r="D107" s="195" t="s">
        <v>268</v>
      </c>
      <c r="E107" s="196"/>
      <c r="F107" s="196"/>
      <c r="G107" s="196"/>
      <c r="H107" s="196"/>
      <c r="I107" s="196"/>
      <c r="J107" s="197">
        <f>J370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4"/>
      <c r="C108" s="133"/>
      <c r="D108" s="195" t="s">
        <v>270</v>
      </c>
      <c r="E108" s="196"/>
      <c r="F108" s="196"/>
      <c r="G108" s="196"/>
      <c r="H108" s="196"/>
      <c r="I108" s="196"/>
      <c r="J108" s="197">
        <f>J502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 hidden="1">
      <c r="A109" s="9"/>
      <c r="B109" s="188"/>
      <c r="C109" s="189"/>
      <c r="D109" s="190" t="s">
        <v>543</v>
      </c>
      <c r="E109" s="191"/>
      <c r="F109" s="191"/>
      <c r="G109" s="191"/>
      <c r="H109" s="191"/>
      <c r="I109" s="191"/>
      <c r="J109" s="192">
        <f>J505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 hidden="1">
      <c r="A110" s="10"/>
      <c r="B110" s="194"/>
      <c r="C110" s="133"/>
      <c r="D110" s="195" t="s">
        <v>544</v>
      </c>
      <c r="E110" s="196"/>
      <c r="F110" s="196"/>
      <c r="G110" s="196"/>
      <c r="H110" s="196"/>
      <c r="I110" s="196"/>
      <c r="J110" s="197">
        <f>J506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 hidden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ht="12" hidden="1"/>
    <row r="114" ht="12" hidden="1"/>
    <row r="115" ht="12" hidden="1"/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131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7" customHeight="1">
      <c r="A120" s="38"/>
      <c r="B120" s="39"/>
      <c r="C120" s="40"/>
      <c r="D120" s="40"/>
      <c r="E120" s="183" t="str">
        <f>E7</f>
        <v>Demolice a výstavba mostu M 59/9 přes Louckou Mlýnku u pily v Karviné - Loukách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118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4.4" customHeight="1">
      <c r="A122" s="38"/>
      <c r="B122" s="39"/>
      <c r="C122" s="40"/>
      <c r="D122" s="40"/>
      <c r="E122" s="183" t="s">
        <v>536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264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40"/>
      <c r="D124" s="40"/>
      <c r="E124" s="76" t="str">
        <f>E11</f>
        <v>SO 201.1 - SO 201.1 - Nový most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 xml:space="preserve"> </v>
      </c>
      <c r="G126" s="40"/>
      <c r="H126" s="40"/>
      <c r="I126" s="32" t="s">
        <v>22</v>
      </c>
      <c r="J126" s="79" t="str">
        <f>IF(J14="","",J14)</f>
        <v>20. 5. 2021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6.4" customHeight="1">
      <c r="A128" s="38"/>
      <c r="B128" s="39"/>
      <c r="C128" s="32" t="s">
        <v>24</v>
      </c>
      <c r="D128" s="40"/>
      <c r="E128" s="40"/>
      <c r="F128" s="27" t="str">
        <f>E17</f>
        <v>Statutární město Karviná</v>
      </c>
      <c r="G128" s="40"/>
      <c r="H128" s="40"/>
      <c r="I128" s="32" t="s">
        <v>32</v>
      </c>
      <c r="J128" s="36" t="str">
        <f>E23</f>
        <v>Ing. Pavel Kurečka MOSTY s.r.o.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6" customHeight="1">
      <c r="A129" s="38"/>
      <c r="B129" s="39"/>
      <c r="C129" s="32" t="s">
        <v>30</v>
      </c>
      <c r="D129" s="40"/>
      <c r="E129" s="40"/>
      <c r="F129" s="27" t="str">
        <f>IF(E20="","",E20)</f>
        <v>Vyplň údaj</v>
      </c>
      <c r="G129" s="40"/>
      <c r="H129" s="40"/>
      <c r="I129" s="32" t="s">
        <v>37</v>
      </c>
      <c r="J129" s="36" t="str">
        <f>E26</f>
        <v>Kurečková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99"/>
      <c r="B131" s="200"/>
      <c r="C131" s="201" t="s">
        <v>132</v>
      </c>
      <c r="D131" s="202" t="s">
        <v>65</v>
      </c>
      <c r="E131" s="202" t="s">
        <v>61</v>
      </c>
      <c r="F131" s="202" t="s">
        <v>62</v>
      </c>
      <c r="G131" s="202" t="s">
        <v>133</v>
      </c>
      <c r="H131" s="202" t="s">
        <v>134</v>
      </c>
      <c r="I131" s="202" t="s">
        <v>135</v>
      </c>
      <c r="J131" s="202" t="s">
        <v>122</v>
      </c>
      <c r="K131" s="203" t="s">
        <v>136</v>
      </c>
      <c r="L131" s="204"/>
      <c r="M131" s="100" t="s">
        <v>1</v>
      </c>
      <c r="N131" s="101" t="s">
        <v>44</v>
      </c>
      <c r="O131" s="101" t="s">
        <v>137</v>
      </c>
      <c r="P131" s="101" t="s">
        <v>138</v>
      </c>
      <c r="Q131" s="101" t="s">
        <v>139</v>
      </c>
      <c r="R131" s="101" t="s">
        <v>140</v>
      </c>
      <c r="S131" s="101" t="s">
        <v>141</v>
      </c>
      <c r="T131" s="102" t="s">
        <v>142</v>
      </c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</row>
    <row r="132" spans="1:63" s="2" customFormat="1" ht="22.8" customHeight="1">
      <c r="A132" s="38"/>
      <c r="B132" s="39"/>
      <c r="C132" s="107" t="s">
        <v>143</v>
      </c>
      <c r="D132" s="40"/>
      <c r="E132" s="40"/>
      <c r="F132" s="40"/>
      <c r="G132" s="40"/>
      <c r="H132" s="40"/>
      <c r="I132" s="40"/>
      <c r="J132" s="205">
        <f>BK132</f>
        <v>0</v>
      </c>
      <c r="K132" s="40"/>
      <c r="L132" s="44"/>
      <c r="M132" s="103"/>
      <c r="N132" s="206"/>
      <c r="O132" s="104"/>
      <c r="P132" s="207">
        <f>P133+P505</f>
        <v>0</v>
      </c>
      <c r="Q132" s="104"/>
      <c r="R132" s="207">
        <f>R133+R505</f>
        <v>581.4272842043999</v>
      </c>
      <c r="S132" s="104"/>
      <c r="T132" s="208">
        <f>T133+T505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79</v>
      </c>
      <c r="AU132" s="17" t="s">
        <v>124</v>
      </c>
      <c r="BK132" s="209">
        <f>BK133+BK505</f>
        <v>0</v>
      </c>
    </row>
    <row r="133" spans="1:63" s="12" customFormat="1" ht="25.9" customHeight="1">
      <c r="A133" s="12"/>
      <c r="B133" s="210"/>
      <c r="C133" s="211"/>
      <c r="D133" s="212" t="s">
        <v>79</v>
      </c>
      <c r="E133" s="213" t="s">
        <v>271</v>
      </c>
      <c r="F133" s="213" t="s">
        <v>272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P134+P162+P200+P251+P302+P336+P362+P370+P502</f>
        <v>0</v>
      </c>
      <c r="Q133" s="218"/>
      <c r="R133" s="219">
        <f>R134+R162+R200+R251+R302+R336+R362+R370+R502</f>
        <v>581.3198234808</v>
      </c>
      <c r="S133" s="218"/>
      <c r="T133" s="220">
        <f>T134+T162+T200+T251+T302+T336+T362+T370+T502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88</v>
      </c>
      <c r="AT133" s="222" t="s">
        <v>79</v>
      </c>
      <c r="AU133" s="222" t="s">
        <v>80</v>
      </c>
      <c r="AY133" s="221" t="s">
        <v>147</v>
      </c>
      <c r="BK133" s="223">
        <f>BK134+BK162+BK200+BK251+BK302+BK336+BK362+BK370+BK502</f>
        <v>0</v>
      </c>
    </row>
    <row r="134" spans="1:63" s="12" customFormat="1" ht="22.8" customHeight="1">
      <c r="A134" s="12"/>
      <c r="B134" s="210"/>
      <c r="C134" s="211"/>
      <c r="D134" s="212" t="s">
        <v>79</v>
      </c>
      <c r="E134" s="224" t="s">
        <v>88</v>
      </c>
      <c r="F134" s="224" t="s">
        <v>273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SUM(P135:P161)</f>
        <v>0</v>
      </c>
      <c r="Q134" s="218"/>
      <c r="R134" s="219">
        <f>SUM(R135:R161)</f>
        <v>346.29515999999995</v>
      </c>
      <c r="S134" s="218"/>
      <c r="T134" s="220">
        <f>SUM(T135:T161)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88</v>
      </c>
      <c r="AT134" s="222" t="s">
        <v>79</v>
      </c>
      <c r="AU134" s="222" t="s">
        <v>88</v>
      </c>
      <c r="AY134" s="221" t="s">
        <v>147</v>
      </c>
      <c r="BK134" s="223">
        <f>SUM(BK135:BK161)</f>
        <v>0</v>
      </c>
    </row>
    <row r="135" spans="1:65" s="2" customFormat="1" ht="22.2" customHeight="1">
      <c r="A135" s="38"/>
      <c r="B135" s="39"/>
      <c r="C135" s="226" t="s">
        <v>88</v>
      </c>
      <c r="D135" s="226" t="s">
        <v>150</v>
      </c>
      <c r="E135" s="227" t="s">
        <v>545</v>
      </c>
      <c r="F135" s="228" t="s">
        <v>546</v>
      </c>
      <c r="G135" s="229" t="s">
        <v>547</v>
      </c>
      <c r="H135" s="230">
        <v>504</v>
      </c>
      <c r="I135" s="231"/>
      <c r="J135" s="232">
        <f>ROUND(I135*H135,2)</f>
        <v>0</v>
      </c>
      <c r="K135" s="228" t="s">
        <v>154</v>
      </c>
      <c r="L135" s="44"/>
      <c r="M135" s="233" t="s">
        <v>1</v>
      </c>
      <c r="N135" s="234" t="s">
        <v>45</v>
      </c>
      <c r="O135" s="91"/>
      <c r="P135" s="235">
        <f>O135*H135</f>
        <v>0</v>
      </c>
      <c r="Q135" s="235">
        <v>4E-05</v>
      </c>
      <c r="R135" s="235">
        <f>Q135*H135</f>
        <v>0.02016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170</v>
      </c>
      <c r="AT135" s="237" t="s">
        <v>150</v>
      </c>
      <c r="AU135" s="237" t="s">
        <v>90</v>
      </c>
      <c r="AY135" s="17" t="s">
        <v>147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88</v>
      </c>
      <c r="BK135" s="238">
        <f>ROUND(I135*H135,2)</f>
        <v>0</v>
      </c>
      <c r="BL135" s="17" t="s">
        <v>170</v>
      </c>
      <c r="BM135" s="237" t="s">
        <v>548</v>
      </c>
    </row>
    <row r="136" spans="1:47" s="2" customFormat="1" ht="12">
      <c r="A136" s="38"/>
      <c r="B136" s="39"/>
      <c r="C136" s="40"/>
      <c r="D136" s="239" t="s">
        <v>157</v>
      </c>
      <c r="E136" s="40"/>
      <c r="F136" s="240" t="s">
        <v>549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90</v>
      </c>
    </row>
    <row r="137" spans="1:51" s="13" customFormat="1" ht="12">
      <c r="A137" s="13"/>
      <c r="B137" s="244"/>
      <c r="C137" s="245"/>
      <c r="D137" s="239" t="s">
        <v>158</v>
      </c>
      <c r="E137" s="246" t="s">
        <v>1</v>
      </c>
      <c r="F137" s="247" t="s">
        <v>550</v>
      </c>
      <c r="G137" s="245"/>
      <c r="H137" s="246" t="s">
        <v>1</v>
      </c>
      <c r="I137" s="248"/>
      <c r="J137" s="245"/>
      <c r="K137" s="245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158</v>
      </c>
      <c r="AU137" s="253" t="s">
        <v>90</v>
      </c>
      <c r="AV137" s="13" t="s">
        <v>88</v>
      </c>
      <c r="AW137" s="13" t="s">
        <v>36</v>
      </c>
      <c r="AX137" s="13" t="s">
        <v>80</v>
      </c>
      <c r="AY137" s="253" t="s">
        <v>147</v>
      </c>
    </row>
    <row r="138" spans="1:51" s="14" customFormat="1" ht="12">
      <c r="A138" s="14"/>
      <c r="B138" s="254"/>
      <c r="C138" s="255"/>
      <c r="D138" s="239" t="s">
        <v>158</v>
      </c>
      <c r="E138" s="256" t="s">
        <v>1</v>
      </c>
      <c r="F138" s="257" t="s">
        <v>551</v>
      </c>
      <c r="G138" s="255"/>
      <c r="H138" s="258">
        <v>504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158</v>
      </c>
      <c r="AU138" s="264" t="s">
        <v>90</v>
      </c>
      <c r="AV138" s="14" t="s">
        <v>90</v>
      </c>
      <c r="AW138" s="14" t="s">
        <v>36</v>
      </c>
      <c r="AX138" s="14" t="s">
        <v>88</v>
      </c>
      <c r="AY138" s="264" t="s">
        <v>147</v>
      </c>
    </row>
    <row r="139" spans="1:65" s="2" customFormat="1" ht="22.2" customHeight="1">
      <c r="A139" s="38"/>
      <c r="B139" s="39"/>
      <c r="C139" s="226" t="s">
        <v>90</v>
      </c>
      <c r="D139" s="226" t="s">
        <v>150</v>
      </c>
      <c r="E139" s="227" t="s">
        <v>552</v>
      </c>
      <c r="F139" s="228" t="s">
        <v>553</v>
      </c>
      <c r="G139" s="229" t="s">
        <v>320</v>
      </c>
      <c r="H139" s="230">
        <v>150.636</v>
      </c>
      <c r="I139" s="231"/>
      <c r="J139" s="232">
        <f>ROUND(I139*H139,2)</f>
        <v>0</v>
      </c>
      <c r="K139" s="228" t="s">
        <v>154</v>
      </c>
      <c r="L139" s="44"/>
      <c r="M139" s="233" t="s">
        <v>1</v>
      </c>
      <c r="N139" s="234" t="s">
        <v>45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170</v>
      </c>
      <c r="AT139" s="237" t="s">
        <v>150</v>
      </c>
      <c r="AU139" s="237" t="s">
        <v>90</v>
      </c>
      <c r="AY139" s="17" t="s">
        <v>147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88</v>
      </c>
      <c r="BK139" s="238">
        <f>ROUND(I139*H139,2)</f>
        <v>0</v>
      </c>
      <c r="BL139" s="17" t="s">
        <v>170</v>
      </c>
      <c r="BM139" s="237" t="s">
        <v>554</v>
      </c>
    </row>
    <row r="140" spans="1:47" s="2" customFormat="1" ht="12">
      <c r="A140" s="38"/>
      <c r="B140" s="39"/>
      <c r="C140" s="40"/>
      <c r="D140" s="239" t="s">
        <v>157</v>
      </c>
      <c r="E140" s="40"/>
      <c r="F140" s="240" t="s">
        <v>555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157</v>
      </c>
      <c r="AU140" s="17" t="s">
        <v>90</v>
      </c>
    </row>
    <row r="141" spans="1:51" s="13" customFormat="1" ht="12">
      <c r="A141" s="13"/>
      <c r="B141" s="244"/>
      <c r="C141" s="245"/>
      <c r="D141" s="239" t="s">
        <v>158</v>
      </c>
      <c r="E141" s="246" t="s">
        <v>1</v>
      </c>
      <c r="F141" s="247" t="s">
        <v>556</v>
      </c>
      <c r="G141" s="245"/>
      <c r="H141" s="246" t="s">
        <v>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158</v>
      </c>
      <c r="AU141" s="253" t="s">
        <v>90</v>
      </c>
      <c r="AV141" s="13" t="s">
        <v>88</v>
      </c>
      <c r="AW141" s="13" t="s">
        <v>36</v>
      </c>
      <c r="AX141" s="13" t="s">
        <v>80</v>
      </c>
      <c r="AY141" s="253" t="s">
        <v>147</v>
      </c>
    </row>
    <row r="142" spans="1:51" s="14" customFormat="1" ht="12">
      <c r="A142" s="14"/>
      <c r="B142" s="254"/>
      <c r="C142" s="255"/>
      <c r="D142" s="239" t="s">
        <v>158</v>
      </c>
      <c r="E142" s="256" t="s">
        <v>1</v>
      </c>
      <c r="F142" s="257" t="s">
        <v>557</v>
      </c>
      <c r="G142" s="255"/>
      <c r="H142" s="258">
        <v>150.636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4" t="s">
        <v>158</v>
      </c>
      <c r="AU142" s="264" t="s">
        <v>90</v>
      </c>
      <c r="AV142" s="14" t="s">
        <v>90</v>
      </c>
      <c r="AW142" s="14" t="s">
        <v>36</v>
      </c>
      <c r="AX142" s="14" t="s">
        <v>88</v>
      </c>
      <c r="AY142" s="264" t="s">
        <v>147</v>
      </c>
    </row>
    <row r="143" spans="1:65" s="2" customFormat="1" ht="13.8" customHeight="1">
      <c r="A143" s="38"/>
      <c r="B143" s="39"/>
      <c r="C143" s="283" t="s">
        <v>165</v>
      </c>
      <c r="D143" s="283" t="s">
        <v>434</v>
      </c>
      <c r="E143" s="284" t="s">
        <v>558</v>
      </c>
      <c r="F143" s="285" t="s">
        <v>559</v>
      </c>
      <c r="G143" s="286" t="s">
        <v>320</v>
      </c>
      <c r="H143" s="287">
        <v>150.636</v>
      </c>
      <c r="I143" s="288"/>
      <c r="J143" s="289">
        <f>ROUND(I143*H143,2)</f>
        <v>0</v>
      </c>
      <c r="K143" s="285" t="s">
        <v>220</v>
      </c>
      <c r="L143" s="290"/>
      <c r="M143" s="291" t="s">
        <v>1</v>
      </c>
      <c r="N143" s="292" t="s">
        <v>45</v>
      </c>
      <c r="O143" s="91"/>
      <c r="P143" s="235">
        <f>O143*H143</f>
        <v>0</v>
      </c>
      <c r="Q143" s="235">
        <v>2</v>
      </c>
      <c r="R143" s="235">
        <f>Q143*H143</f>
        <v>301.272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200</v>
      </c>
      <c r="AT143" s="237" t="s">
        <v>434</v>
      </c>
      <c r="AU143" s="237" t="s">
        <v>90</v>
      </c>
      <c r="AY143" s="17" t="s">
        <v>147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88</v>
      </c>
      <c r="BK143" s="238">
        <f>ROUND(I143*H143,2)</f>
        <v>0</v>
      </c>
      <c r="BL143" s="17" t="s">
        <v>170</v>
      </c>
      <c r="BM143" s="237" t="s">
        <v>560</v>
      </c>
    </row>
    <row r="144" spans="1:47" s="2" customFormat="1" ht="12">
      <c r="A144" s="38"/>
      <c r="B144" s="39"/>
      <c r="C144" s="40"/>
      <c r="D144" s="239" t="s">
        <v>157</v>
      </c>
      <c r="E144" s="40"/>
      <c r="F144" s="240" t="s">
        <v>559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157</v>
      </c>
      <c r="AU144" s="17" t="s">
        <v>90</v>
      </c>
    </row>
    <row r="145" spans="1:65" s="2" customFormat="1" ht="22.2" customHeight="1">
      <c r="A145" s="38"/>
      <c r="B145" s="39"/>
      <c r="C145" s="226" t="s">
        <v>170</v>
      </c>
      <c r="D145" s="226" t="s">
        <v>150</v>
      </c>
      <c r="E145" s="227" t="s">
        <v>561</v>
      </c>
      <c r="F145" s="228" t="s">
        <v>562</v>
      </c>
      <c r="G145" s="229" t="s">
        <v>276</v>
      </c>
      <c r="H145" s="230">
        <v>350</v>
      </c>
      <c r="I145" s="231"/>
      <c r="J145" s="232">
        <f>ROUND(I145*H145,2)</f>
        <v>0</v>
      </c>
      <c r="K145" s="228" t="s">
        <v>154</v>
      </c>
      <c r="L145" s="44"/>
      <c r="M145" s="233" t="s">
        <v>1</v>
      </c>
      <c r="N145" s="234" t="s">
        <v>45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170</v>
      </c>
      <c r="AT145" s="237" t="s">
        <v>150</v>
      </c>
      <c r="AU145" s="237" t="s">
        <v>90</v>
      </c>
      <c r="AY145" s="17" t="s">
        <v>147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88</v>
      </c>
      <c r="BK145" s="238">
        <f>ROUND(I145*H145,2)</f>
        <v>0</v>
      </c>
      <c r="BL145" s="17" t="s">
        <v>170</v>
      </c>
      <c r="BM145" s="237" t="s">
        <v>563</v>
      </c>
    </row>
    <row r="146" spans="1:47" s="2" customFormat="1" ht="12">
      <c r="A146" s="38"/>
      <c r="B146" s="39"/>
      <c r="C146" s="40"/>
      <c r="D146" s="239" t="s">
        <v>157</v>
      </c>
      <c r="E146" s="40"/>
      <c r="F146" s="240" t="s">
        <v>564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90</v>
      </c>
    </row>
    <row r="147" spans="1:51" s="13" customFormat="1" ht="12">
      <c r="A147" s="13"/>
      <c r="B147" s="244"/>
      <c r="C147" s="245"/>
      <c r="D147" s="239" t="s">
        <v>158</v>
      </c>
      <c r="E147" s="246" t="s">
        <v>1</v>
      </c>
      <c r="F147" s="247" t="s">
        <v>565</v>
      </c>
      <c r="G147" s="245"/>
      <c r="H147" s="246" t="s">
        <v>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158</v>
      </c>
      <c r="AU147" s="253" t="s">
        <v>90</v>
      </c>
      <c r="AV147" s="13" t="s">
        <v>88</v>
      </c>
      <c r="AW147" s="13" t="s">
        <v>36</v>
      </c>
      <c r="AX147" s="13" t="s">
        <v>80</v>
      </c>
      <c r="AY147" s="253" t="s">
        <v>147</v>
      </c>
    </row>
    <row r="148" spans="1:51" s="14" customFormat="1" ht="12">
      <c r="A148" s="14"/>
      <c r="B148" s="254"/>
      <c r="C148" s="255"/>
      <c r="D148" s="239" t="s">
        <v>158</v>
      </c>
      <c r="E148" s="256" t="s">
        <v>1</v>
      </c>
      <c r="F148" s="257" t="s">
        <v>566</v>
      </c>
      <c r="G148" s="255"/>
      <c r="H148" s="258">
        <v>350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158</v>
      </c>
      <c r="AU148" s="264" t="s">
        <v>90</v>
      </c>
      <c r="AV148" s="14" t="s">
        <v>90</v>
      </c>
      <c r="AW148" s="14" t="s">
        <v>36</v>
      </c>
      <c r="AX148" s="14" t="s">
        <v>88</v>
      </c>
      <c r="AY148" s="264" t="s">
        <v>147</v>
      </c>
    </row>
    <row r="149" spans="1:65" s="2" customFormat="1" ht="22.2" customHeight="1">
      <c r="A149" s="38"/>
      <c r="B149" s="39"/>
      <c r="C149" s="226" t="s">
        <v>146</v>
      </c>
      <c r="D149" s="226" t="s">
        <v>150</v>
      </c>
      <c r="E149" s="227" t="s">
        <v>567</v>
      </c>
      <c r="F149" s="228" t="s">
        <v>568</v>
      </c>
      <c r="G149" s="229" t="s">
        <v>276</v>
      </c>
      <c r="H149" s="230">
        <v>150</v>
      </c>
      <c r="I149" s="231"/>
      <c r="J149" s="232">
        <f>ROUND(I149*H149,2)</f>
        <v>0</v>
      </c>
      <c r="K149" s="228" t="s">
        <v>154</v>
      </c>
      <c r="L149" s="44"/>
      <c r="M149" s="233" t="s">
        <v>1</v>
      </c>
      <c r="N149" s="234" t="s">
        <v>45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170</v>
      </c>
      <c r="AT149" s="237" t="s">
        <v>150</v>
      </c>
      <c r="AU149" s="237" t="s">
        <v>90</v>
      </c>
      <c r="AY149" s="17" t="s">
        <v>147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88</v>
      </c>
      <c r="BK149" s="238">
        <f>ROUND(I149*H149,2)</f>
        <v>0</v>
      </c>
      <c r="BL149" s="17" t="s">
        <v>170</v>
      </c>
      <c r="BM149" s="237" t="s">
        <v>569</v>
      </c>
    </row>
    <row r="150" spans="1:47" s="2" customFormat="1" ht="12">
      <c r="A150" s="38"/>
      <c r="B150" s="39"/>
      <c r="C150" s="40"/>
      <c r="D150" s="239" t="s">
        <v>157</v>
      </c>
      <c r="E150" s="40"/>
      <c r="F150" s="240" t="s">
        <v>570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157</v>
      </c>
      <c r="AU150" s="17" t="s">
        <v>90</v>
      </c>
    </row>
    <row r="151" spans="1:51" s="14" customFormat="1" ht="12">
      <c r="A151" s="14"/>
      <c r="B151" s="254"/>
      <c r="C151" s="255"/>
      <c r="D151" s="239" t="s">
        <v>158</v>
      </c>
      <c r="E151" s="256" t="s">
        <v>1</v>
      </c>
      <c r="F151" s="257" t="s">
        <v>571</v>
      </c>
      <c r="G151" s="255"/>
      <c r="H151" s="258">
        <v>150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4" t="s">
        <v>158</v>
      </c>
      <c r="AU151" s="264" t="s">
        <v>90</v>
      </c>
      <c r="AV151" s="14" t="s">
        <v>90</v>
      </c>
      <c r="AW151" s="14" t="s">
        <v>36</v>
      </c>
      <c r="AX151" s="14" t="s">
        <v>88</v>
      </c>
      <c r="AY151" s="264" t="s">
        <v>147</v>
      </c>
    </row>
    <row r="152" spans="1:65" s="2" customFormat="1" ht="13.8" customHeight="1">
      <c r="A152" s="38"/>
      <c r="B152" s="39"/>
      <c r="C152" s="283" t="s">
        <v>187</v>
      </c>
      <c r="D152" s="283" t="s">
        <v>434</v>
      </c>
      <c r="E152" s="284" t="s">
        <v>572</v>
      </c>
      <c r="F152" s="285" t="s">
        <v>573</v>
      </c>
      <c r="G152" s="286" t="s">
        <v>574</v>
      </c>
      <c r="H152" s="287">
        <v>3</v>
      </c>
      <c r="I152" s="288"/>
      <c r="J152" s="289">
        <f>ROUND(I152*H152,2)</f>
        <v>0</v>
      </c>
      <c r="K152" s="285" t="s">
        <v>154</v>
      </c>
      <c r="L152" s="290"/>
      <c r="M152" s="291" t="s">
        <v>1</v>
      </c>
      <c r="N152" s="292" t="s">
        <v>45</v>
      </c>
      <c r="O152" s="91"/>
      <c r="P152" s="235">
        <f>O152*H152</f>
        <v>0</v>
      </c>
      <c r="Q152" s="235">
        <v>0.001</v>
      </c>
      <c r="R152" s="235">
        <f>Q152*H152</f>
        <v>0.003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200</v>
      </c>
      <c r="AT152" s="237" t="s">
        <v>434</v>
      </c>
      <c r="AU152" s="237" t="s">
        <v>90</v>
      </c>
      <c r="AY152" s="17" t="s">
        <v>147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88</v>
      </c>
      <c r="BK152" s="238">
        <f>ROUND(I152*H152,2)</f>
        <v>0</v>
      </c>
      <c r="BL152" s="17" t="s">
        <v>170</v>
      </c>
      <c r="BM152" s="237" t="s">
        <v>575</v>
      </c>
    </row>
    <row r="153" spans="1:47" s="2" customFormat="1" ht="12">
      <c r="A153" s="38"/>
      <c r="B153" s="39"/>
      <c r="C153" s="40"/>
      <c r="D153" s="239" t="s">
        <v>157</v>
      </c>
      <c r="E153" s="40"/>
      <c r="F153" s="240" t="s">
        <v>573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157</v>
      </c>
      <c r="AU153" s="17" t="s">
        <v>90</v>
      </c>
    </row>
    <row r="154" spans="1:51" s="14" customFormat="1" ht="12">
      <c r="A154" s="14"/>
      <c r="B154" s="254"/>
      <c r="C154" s="255"/>
      <c r="D154" s="239" t="s">
        <v>158</v>
      </c>
      <c r="E154" s="255"/>
      <c r="F154" s="257" t="s">
        <v>576</v>
      </c>
      <c r="G154" s="255"/>
      <c r="H154" s="258">
        <v>3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158</v>
      </c>
      <c r="AU154" s="264" t="s">
        <v>90</v>
      </c>
      <c r="AV154" s="14" t="s">
        <v>90</v>
      </c>
      <c r="AW154" s="14" t="s">
        <v>4</v>
      </c>
      <c r="AX154" s="14" t="s">
        <v>88</v>
      </c>
      <c r="AY154" s="264" t="s">
        <v>147</v>
      </c>
    </row>
    <row r="155" spans="1:65" s="2" customFormat="1" ht="22.2" customHeight="1">
      <c r="A155" s="38"/>
      <c r="B155" s="39"/>
      <c r="C155" s="226" t="s">
        <v>195</v>
      </c>
      <c r="D155" s="226" t="s">
        <v>150</v>
      </c>
      <c r="E155" s="227" t="s">
        <v>577</v>
      </c>
      <c r="F155" s="228" t="s">
        <v>578</v>
      </c>
      <c r="G155" s="229" t="s">
        <v>276</v>
      </c>
      <c r="H155" s="230">
        <v>150</v>
      </c>
      <c r="I155" s="231"/>
      <c r="J155" s="232">
        <f>ROUND(I155*H155,2)</f>
        <v>0</v>
      </c>
      <c r="K155" s="228" t="s">
        <v>154</v>
      </c>
      <c r="L155" s="44"/>
      <c r="M155" s="233" t="s">
        <v>1</v>
      </c>
      <c r="N155" s="234" t="s">
        <v>45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170</v>
      </c>
      <c r="AT155" s="237" t="s">
        <v>150</v>
      </c>
      <c r="AU155" s="237" t="s">
        <v>90</v>
      </c>
      <c r="AY155" s="17" t="s">
        <v>147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88</v>
      </c>
      <c r="BK155" s="238">
        <f>ROUND(I155*H155,2)</f>
        <v>0</v>
      </c>
      <c r="BL155" s="17" t="s">
        <v>170</v>
      </c>
      <c r="BM155" s="237" t="s">
        <v>579</v>
      </c>
    </row>
    <row r="156" spans="1:47" s="2" customFormat="1" ht="12">
      <c r="A156" s="38"/>
      <c r="B156" s="39"/>
      <c r="C156" s="40"/>
      <c r="D156" s="239" t="s">
        <v>157</v>
      </c>
      <c r="E156" s="40"/>
      <c r="F156" s="240" t="s">
        <v>580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157</v>
      </c>
      <c r="AU156" s="17" t="s">
        <v>90</v>
      </c>
    </row>
    <row r="157" spans="1:51" s="13" customFormat="1" ht="12">
      <c r="A157" s="13"/>
      <c r="B157" s="244"/>
      <c r="C157" s="245"/>
      <c r="D157" s="239" t="s">
        <v>158</v>
      </c>
      <c r="E157" s="246" t="s">
        <v>1</v>
      </c>
      <c r="F157" s="247" t="s">
        <v>581</v>
      </c>
      <c r="G157" s="245"/>
      <c r="H157" s="246" t="s">
        <v>1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158</v>
      </c>
      <c r="AU157" s="253" t="s">
        <v>90</v>
      </c>
      <c r="AV157" s="13" t="s">
        <v>88</v>
      </c>
      <c r="AW157" s="13" t="s">
        <v>36</v>
      </c>
      <c r="AX157" s="13" t="s">
        <v>80</v>
      </c>
      <c r="AY157" s="253" t="s">
        <v>147</v>
      </c>
    </row>
    <row r="158" spans="1:51" s="14" customFormat="1" ht="12">
      <c r="A158" s="14"/>
      <c r="B158" s="254"/>
      <c r="C158" s="255"/>
      <c r="D158" s="239" t="s">
        <v>158</v>
      </c>
      <c r="E158" s="256" t="s">
        <v>1</v>
      </c>
      <c r="F158" s="257" t="s">
        <v>571</v>
      </c>
      <c r="G158" s="255"/>
      <c r="H158" s="258">
        <v>150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158</v>
      </c>
      <c r="AU158" s="264" t="s">
        <v>90</v>
      </c>
      <c r="AV158" s="14" t="s">
        <v>90</v>
      </c>
      <c r="AW158" s="14" t="s">
        <v>36</v>
      </c>
      <c r="AX158" s="14" t="s">
        <v>88</v>
      </c>
      <c r="AY158" s="264" t="s">
        <v>147</v>
      </c>
    </row>
    <row r="159" spans="1:65" s="2" customFormat="1" ht="13.8" customHeight="1">
      <c r="A159" s="38"/>
      <c r="B159" s="39"/>
      <c r="C159" s="283" t="s">
        <v>200</v>
      </c>
      <c r="D159" s="283" t="s">
        <v>434</v>
      </c>
      <c r="E159" s="284" t="s">
        <v>582</v>
      </c>
      <c r="F159" s="285" t="s">
        <v>583</v>
      </c>
      <c r="G159" s="286" t="s">
        <v>320</v>
      </c>
      <c r="H159" s="287">
        <v>22.5</v>
      </c>
      <c r="I159" s="288"/>
      <c r="J159" s="289">
        <f>ROUND(I159*H159,2)</f>
        <v>0</v>
      </c>
      <c r="K159" s="285" t="s">
        <v>220</v>
      </c>
      <c r="L159" s="290"/>
      <c r="M159" s="291" t="s">
        <v>1</v>
      </c>
      <c r="N159" s="292" t="s">
        <v>45</v>
      </c>
      <c r="O159" s="91"/>
      <c r="P159" s="235">
        <f>O159*H159</f>
        <v>0</v>
      </c>
      <c r="Q159" s="235">
        <v>2</v>
      </c>
      <c r="R159" s="235">
        <f>Q159*H159</f>
        <v>45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200</v>
      </c>
      <c r="AT159" s="237" t="s">
        <v>434</v>
      </c>
      <c r="AU159" s="237" t="s">
        <v>90</v>
      </c>
      <c r="AY159" s="17" t="s">
        <v>147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88</v>
      </c>
      <c r="BK159" s="238">
        <f>ROUND(I159*H159,2)</f>
        <v>0</v>
      </c>
      <c r="BL159" s="17" t="s">
        <v>170</v>
      </c>
      <c r="BM159" s="237" t="s">
        <v>584</v>
      </c>
    </row>
    <row r="160" spans="1:47" s="2" customFormat="1" ht="12">
      <c r="A160" s="38"/>
      <c r="B160" s="39"/>
      <c r="C160" s="40"/>
      <c r="D160" s="239" t="s">
        <v>157</v>
      </c>
      <c r="E160" s="40"/>
      <c r="F160" s="240" t="s">
        <v>583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157</v>
      </c>
      <c r="AU160" s="17" t="s">
        <v>90</v>
      </c>
    </row>
    <row r="161" spans="1:51" s="14" customFormat="1" ht="12">
      <c r="A161" s="14"/>
      <c r="B161" s="254"/>
      <c r="C161" s="255"/>
      <c r="D161" s="239" t="s">
        <v>158</v>
      </c>
      <c r="E161" s="256" t="s">
        <v>1</v>
      </c>
      <c r="F161" s="257" t="s">
        <v>585</v>
      </c>
      <c r="G161" s="255"/>
      <c r="H161" s="258">
        <v>22.5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158</v>
      </c>
      <c r="AU161" s="264" t="s">
        <v>90</v>
      </c>
      <c r="AV161" s="14" t="s">
        <v>90</v>
      </c>
      <c r="AW161" s="14" t="s">
        <v>36</v>
      </c>
      <c r="AX161" s="14" t="s">
        <v>88</v>
      </c>
      <c r="AY161" s="264" t="s">
        <v>147</v>
      </c>
    </row>
    <row r="162" spans="1:63" s="12" customFormat="1" ht="22.8" customHeight="1">
      <c r="A162" s="12"/>
      <c r="B162" s="210"/>
      <c r="C162" s="211"/>
      <c r="D162" s="212" t="s">
        <v>79</v>
      </c>
      <c r="E162" s="224" t="s">
        <v>90</v>
      </c>
      <c r="F162" s="224" t="s">
        <v>489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SUM(P163:P199)</f>
        <v>0</v>
      </c>
      <c r="Q162" s="218"/>
      <c r="R162" s="219">
        <f>SUM(R163:R199)</f>
        <v>144.07626012</v>
      </c>
      <c r="S162" s="218"/>
      <c r="T162" s="220">
        <f>SUM(T163:T199)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88</v>
      </c>
      <c r="AT162" s="222" t="s">
        <v>79</v>
      </c>
      <c r="AU162" s="222" t="s">
        <v>88</v>
      </c>
      <c r="AY162" s="221" t="s">
        <v>147</v>
      </c>
      <c r="BK162" s="223">
        <f>SUM(BK163:BK199)</f>
        <v>0</v>
      </c>
    </row>
    <row r="163" spans="1:65" s="2" customFormat="1" ht="13.8" customHeight="1">
      <c r="A163" s="38"/>
      <c r="B163" s="39"/>
      <c r="C163" s="226" t="s">
        <v>208</v>
      </c>
      <c r="D163" s="226" t="s">
        <v>150</v>
      </c>
      <c r="E163" s="227" t="s">
        <v>586</v>
      </c>
      <c r="F163" s="228" t="s">
        <v>587</v>
      </c>
      <c r="G163" s="229" t="s">
        <v>320</v>
      </c>
      <c r="H163" s="230">
        <v>0.651</v>
      </c>
      <c r="I163" s="231"/>
      <c r="J163" s="232">
        <f>ROUND(I163*H163,2)</f>
        <v>0</v>
      </c>
      <c r="K163" s="228" t="s">
        <v>154</v>
      </c>
      <c r="L163" s="44"/>
      <c r="M163" s="233" t="s">
        <v>1</v>
      </c>
      <c r="N163" s="234" t="s">
        <v>45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170</v>
      </c>
      <c r="AT163" s="237" t="s">
        <v>150</v>
      </c>
      <c r="AU163" s="237" t="s">
        <v>90</v>
      </c>
      <c r="AY163" s="17" t="s">
        <v>147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88</v>
      </c>
      <c r="BK163" s="238">
        <f>ROUND(I163*H163,2)</f>
        <v>0</v>
      </c>
      <c r="BL163" s="17" t="s">
        <v>170</v>
      </c>
      <c r="BM163" s="237" t="s">
        <v>588</v>
      </c>
    </row>
    <row r="164" spans="1:47" s="2" customFormat="1" ht="12">
      <c r="A164" s="38"/>
      <c r="B164" s="39"/>
      <c r="C164" s="40"/>
      <c r="D164" s="239" t="s">
        <v>157</v>
      </c>
      <c r="E164" s="40"/>
      <c r="F164" s="240" t="s">
        <v>587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157</v>
      </c>
      <c r="AU164" s="17" t="s">
        <v>90</v>
      </c>
    </row>
    <row r="165" spans="1:51" s="13" customFormat="1" ht="12">
      <c r="A165" s="13"/>
      <c r="B165" s="244"/>
      <c r="C165" s="245"/>
      <c r="D165" s="239" t="s">
        <v>158</v>
      </c>
      <c r="E165" s="246" t="s">
        <v>1</v>
      </c>
      <c r="F165" s="247" t="s">
        <v>589</v>
      </c>
      <c r="G165" s="245"/>
      <c r="H165" s="246" t="s">
        <v>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158</v>
      </c>
      <c r="AU165" s="253" t="s">
        <v>90</v>
      </c>
      <c r="AV165" s="13" t="s">
        <v>88</v>
      </c>
      <c r="AW165" s="13" t="s">
        <v>36</v>
      </c>
      <c r="AX165" s="13" t="s">
        <v>80</v>
      </c>
      <c r="AY165" s="253" t="s">
        <v>147</v>
      </c>
    </row>
    <row r="166" spans="1:51" s="14" customFormat="1" ht="12">
      <c r="A166" s="14"/>
      <c r="B166" s="254"/>
      <c r="C166" s="255"/>
      <c r="D166" s="239" t="s">
        <v>158</v>
      </c>
      <c r="E166" s="256" t="s">
        <v>1</v>
      </c>
      <c r="F166" s="257" t="s">
        <v>590</v>
      </c>
      <c r="G166" s="255"/>
      <c r="H166" s="258">
        <v>0.651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158</v>
      </c>
      <c r="AU166" s="264" t="s">
        <v>90</v>
      </c>
      <c r="AV166" s="14" t="s">
        <v>90</v>
      </c>
      <c r="AW166" s="14" t="s">
        <v>36</v>
      </c>
      <c r="AX166" s="14" t="s">
        <v>88</v>
      </c>
      <c r="AY166" s="264" t="s">
        <v>147</v>
      </c>
    </row>
    <row r="167" spans="1:65" s="2" customFormat="1" ht="22.2" customHeight="1">
      <c r="A167" s="38"/>
      <c r="B167" s="39"/>
      <c r="C167" s="226" t="s">
        <v>216</v>
      </c>
      <c r="D167" s="226" t="s">
        <v>150</v>
      </c>
      <c r="E167" s="227" t="s">
        <v>591</v>
      </c>
      <c r="F167" s="228" t="s">
        <v>592</v>
      </c>
      <c r="G167" s="229" t="s">
        <v>179</v>
      </c>
      <c r="H167" s="230">
        <v>9</v>
      </c>
      <c r="I167" s="231"/>
      <c r="J167" s="232">
        <f>ROUND(I167*H167,2)</f>
        <v>0</v>
      </c>
      <c r="K167" s="228" t="s">
        <v>154</v>
      </c>
      <c r="L167" s="44"/>
      <c r="M167" s="233" t="s">
        <v>1</v>
      </c>
      <c r="N167" s="234" t="s">
        <v>45</v>
      </c>
      <c r="O167" s="91"/>
      <c r="P167" s="235">
        <f>O167*H167</f>
        <v>0</v>
      </c>
      <c r="Q167" s="235">
        <v>0.00114</v>
      </c>
      <c r="R167" s="235">
        <f>Q167*H167</f>
        <v>0.01026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170</v>
      </c>
      <c r="AT167" s="237" t="s">
        <v>150</v>
      </c>
      <c r="AU167" s="237" t="s">
        <v>90</v>
      </c>
      <c r="AY167" s="17" t="s">
        <v>147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88</v>
      </c>
      <c r="BK167" s="238">
        <f>ROUND(I167*H167,2)</f>
        <v>0</v>
      </c>
      <c r="BL167" s="17" t="s">
        <v>170</v>
      </c>
      <c r="BM167" s="237" t="s">
        <v>593</v>
      </c>
    </row>
    <row r="168" spans="1:47" s="2" customFormat="1" ht="12">
      <c r="A168" s="38"/>
      <c r="B168" s="39"/>
      <c r="C168" s="40"/>
      <c r="D168" s="239" t="s">
        <v>157</v>
      </c>
      <c r="E168" s="40"/>
      <c r="F168" s="240" t="s">
        <v>594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157</v>
      </c>
      <c r="AU168" s="17" t="s">
        <v>90</v>
      </c>
    </row>
    <row r="169" spans="1:51" s="13" customFormat="1" ht="12">
      <c r="A169" s="13"/>
      <c r="B169" s="244"/>
      <c r="C169" s="245"/>
      <c r="D169" s="239" t="s">
        <v>158</v>
      </c>
      <c r="E169" s="246" t="s">
        <v>1</v>
      </c>
      <c r="F169" s="247" t="s">
        <v>595</v>
      </c>
      <c r="G169" s="245"/>
      <c r="H169" s="246" t="s">
        <v>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158</v>
      </c>
      <c r="AU169" s="253" t="s">
        <v>90</v>
      </c>
      <c r="AV169" s="13" t="s">
        <v>88</v>
      </c>
      <c r="AW169" s="13" t="s">
        <v>36</v>
      </c>
      <c r="AX169" s="13" t="s">
        <v>80</v>
      </c>
      <c r="AY169" s="253" t="s">
        <v>147</v>
      </c>
    </row>
    <row r="170" spans="1:51" s="14" customFormat="1" ht="12">
      <c r="A170" s="14"/>
      <c r="B170" s="254"/>
      <c r="C170" s="255"/>
      <c r="D170" s="239" t="s">
        <v>158</v>
      </c>
      <c r="E170" s="256" t="s">
        <v>1</v>
      </c>
      <c r="F170" s="257" t="s">
        <v>596</v>
      </c>
      <c r="G170" s="255"/>
      <c r="H170" s="258">
        <v>9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4" t="s">
        <v>158</v>
      </c>
      <c r="AU170" s="264" t="s">
        <v>90</v>
      </c>
      <c r="AV170" s="14" t="s">
        <v>90</v>
      </c>
      <c r="AW170" s="14" t="s">
        <v>36</v>
      </c>
      <c r="AX170" s="14" t="s">
        <v>88</v>
      </c>
      <c r="AY170" s="264" t="s">
        <v>147</v>
      </c>
    </row>
    <row r="171" spans="1:65" s="2" customFormat="1" ht="22.2" customHeight="1">
      <c r="A171" s="38"/>
      <c r="B171" s="39"/>
      <c r="C171" s="226" t="s">
        <v>223</v>
      </c>
      <c r="D171" s="226" t="s">
        <v>150</v>
      </c>
      <c r="E171" s="227" t="s">
        <v>597</v>
      </c>
      <c r="F171" s="228" t="s">
        <v>598</v>
      </c>
      <c r="G171" s="229" t="s">
        <v>320</v>
      </c>
      <c r="H171" s="230">
        <v>71.36</v>
      </c>
      <c r="I171" s="231"/>
      <c r="J171" s="232">
        <f>ROUND(I171*H171,2)</f>
        <v>0</v>
      </c>
      <c r="K171" s="228" t="s">
        <v>154</v>
      </c>
      <c r="L171" s="44"/>
      <c r="M171" s="233" t="s">
        <v>1</v>
      </c>
      <c r="N171" s="234" t="s">
        <v>45</v>
      </c>
      <c r="O171" s="91"/>
      <c r="P171" s="235">
        <f>O171*H171</f>
        <v>0</v>
      </c>
      <c r="Q171" s="235">
        <v>1.98</v>
      </c>
      <c r="R171" s="235">
        <f>Q171*H171</f>
        <v>141.2928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170</v>
      </c>
      <c r="AT171" s="237" t="s">
        <v>150</v>
      </c>
      <c r="AU171" s="237" t="s">
        <v>90</v>
      </c>
      <c r="AY171" s="17" t="s">
        <v>147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88</v>
      </c>
      <c r="BK171" s="238">
        <f>ROUND(I171*H171,2)</f>
        <v>0</v>
      </c>
      <c r="BL171" s="17" t="s">
        <v>170</v>
      </c>
      <c r="BM171" s="237" t="s">
        <v>599</v>
      </c>
    </row>
    <row r="172" spans="1:47" s="2" customFormat="1" ht="12">
      <c r="A172" s="38"/>
      <c r="B172" s="39"/>
      <c r="C172" s="40"/>
      <c r="D172" s="239" t="s">
        <v>157</v>
      </c>
      <c r="E172" s="40"/>
      <c r="F172" s="240" t="s">
        <v>600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157</v>
      </c>
      <c r="AU172" s="17" t="s">
        <v>90</v>
      </c>
    </row>
    <row r="173" spans="1:51" s="13" customFormat="1" ht="12">
      <c r="A173" s="13"/>
      <c r="B173" s="244"/>
      <c r="C173" s="245"/>
      <c r="D173" s="239" t="s">
        <v>158</v>
      </c>
      <c r="E173" s="246" t="s">
        <v>1</v>
      </c>
      <c r="F173" s="247" t="s">
        <v>601</v>
      </c>
      <c r="G173" s="245"/>
      <c r="H173" s="246" t="s">
        <v>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158</v>
      </c>
      <c r="AU173" s="253" t="s">
        <v>90</v>
      </c>
      <c r="AV173" s="13" t="s">
        <v>88</v>
      </c>
      <c r="AW173" s="13" t="s">
        <v>36</v>
      </c>
      <c r="AX173" s="13" t="s">
        <v>80</v>
      </c>
      <c r="AY173" s="253" t="s">
        <v>147</v>
      </c>
    </row>
    <row r="174" spans="1:51" s="14" customFormat="1" ht="12">
      <c r="A174" s="14"/>
      <c r="B174" s="254"/>
      <c r="C174" s="255"/>
      <c r="D174" s="239" t="s">
        <v>158</v>
      </c>
      <c r="E174" s="256" t="s">
        <v>1</v>
      </c>
      <c r="F174" s="257" t="s">
        <v>602</v>
      </c>
      <c r="G174" s="255"/>
      <c r="H174" s="258">
        <v>71.36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4" t="s">
        <v>158</v>
      </c>
      <c r="AU174" s="264" t="s">
        <v>90</v>
      </c>
      <c r="AV174" s="14" t="s">
        <v>90</v>
      </c>
      <c r="AW174" s="14" t="s">
        <v>36</v>
      </c>
      <c r="AX174" s="14" t="s">
        <v>88</v>
      </c>
      <c r="AY174" s="264" t="s">
        <v>147</v>
      </c>
    </row>
    <row r="175" spans="1:65" s="2" customFormat="1" ht="22.2" customHeight="1">
      <c r="A175" s="38"/>
      <c r="B175" s="39"/>
      <c r="C175" s="226" t="s">
        <v>228</v>
      </c>
      <c r="D175" s="226" t="s">
        <v>150</v>
      </c>
      <c r="E175" s="227" t="s">
        <v>603</v>
      </c>
      <c r="F175" s="228" t="s">
        <v>604</v>
      </c>
      <c r="G175" s="229" t="s">
        <v>356</v>
      </c>
      <c r="H175" s="230">
        <v>0.25</v>
      </c>
      <c r="I175" s="231"/>
      <c r="J175" s="232">
        <f>ROUND(I175*H175,2)</f>
        <v>0</v>
      </c>
      <c r="K175" s="228" t="s">
        <v>154</v>
      </c>
      <c r="L175" s="44"/>
      <c r="M175" s="233" t="s">
        <v>1</v>
      </c>
      <c r="N175" s="234" t="s">
        <v>45</v>
      </c>
      <c r="O175" s="91"/>
      <c r="P175" s="235">
        <f>O175*H175</f>
        <v>0</v>
      </c>
      <c r="Q175" s="235">
        <v>1.06066</v>
      </c>
      <c r="R175" s="235">
        <f>Q175*H175</f>
        <v>0.265165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170</v>
      </c>
      <c r="AT175" s="237" t="s">
        <v>150</v>
      </c>
      <c r="AU175" s="237" t="s">
        <v>90</v>
      </c>
      <c r="AY175" s="17" t="s">
        <v>147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88</v>
      </c>
      <c r="BK175" s="238">
        <f>ROUND(I175*H175,2)</f>
        <v>0</v>
      </c>
      <c r="BL175" s="17" t="s">
        <v>170</v>
      </c>
      <c r="BM175" s="237" t="s">
        <v>605</v>
      </c>
    </row>
    <row r="176" spans="1:47" s="2" customFormat="1" ht="12">
      <c r="A176" s="38"/>
      <c r="B176" s="39"/>
      <c r="C176" s="40"/>
      <c r="D176" s="239" t="s">
        <v>157</v>
      </c>
      <c r="E176" s="40"/>
      <c r="F176" s="240" t="s">
        <v>606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157</v>
      </c>
      <c r="AU176" s="17" t="s">
        <v>90</v>
      </c>
    </row>
    <row r="177" spans="1:51" s="13" customFormat="1" ht="12">
      <c r="A177" s="13"/>
      <c r="B177" s="244"/>
      <c r="C177" s="245"/>
      <c r="D177" s="239" t="s">
        <v>158</v>
      </c>
      <c r="E177" s="246" t="s">
        <v>1</v>
      </c>
      <c r="F177" s="247" t="s">
        <v>607</v>
      </c>
      <c r="G177" s="245"/>
      <c r="H177" s="246" t="s">
        <v>1</v>
      </c>
      <c r="I177" s="248"/>
      <c r="J177" s="245"/>
      <c r="K177" s="245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158</v>
      </c>
      <c r="AU177" s="253" t="s">
        <v>90</v>
      </c>
      <c r="AV177" s="13" t="s">
        <v>88</v>
      </c>
      <c r="AW177" s="13" t="s">
        <v>36</v>
      </c>
      <c r="AX177" s="13" t="s">
        <v>80</v>
      </c>
      <c r="AY177" s="253" t="s">
        <v>147</v>
      </c>
    </row>
    <row r="178" spans="1:51" s="14" customFormat="1" ht="12">
      <c r="A178" s="14"/>
      <c r="B178" s="254"/>
      <c r="C178" s="255"/>
      <c r="D178" s="239" t="s">
        <v>158</v>
      </c>
      <c r="E178" s="256" t="s">
        <v>1</v>
      </c>
      <c r="F178" s="257" t="s">
        <v>608</v>
      </c>
      <c r="G178" s="255"/>
      <c r="H178" s="258">
        <v>0.25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4" t="s">
        <v>158</v>
      </c>
      <c r="AU178" s="264" t="s">
        <v>90</v>
      </c>
      <c r="AV178" s="14" t="s">
        <v>90</v>
      </c>
      <c r="AW178" s="14" t="s">
        <v>36</v>
      </c>
      <c r="AX178" s="14" t="s">
        <v>88</v>
      </c>
      <c r="AY178" s="264" t="s">
        <v>147</v>
      </c>
    </row>
    <row r="179" spans="1:65" s="2" customFormat="1" ht="22.2" customHeight="1">
      <c r="A179" s="38"/>
      <c r="B179" s="39"/>
      <c r="C179" s="226" t="s">
        <v>234</v>
      </c>
      <c r="D179" s="226" t="s">
        <v>150</v>
      </c>
      <c r="E179" s="227" t="s">
        <v>609</v>
      </c>
      <c r="F179" s="228" t="s">
        <v>610</v>
      </c>
      <c r="G179" s="229" t="s">
        <v>320</v>
      </c>
      <c r="H179" s="230">
        <v>15.07</v>
      </c>
      <c r="I179" s="231"/>
      <c r="J179" s="232">
        <f>ROUND(I179*H179,2)</f>
        <v>0</v>
      </c>
      <c r="K179" s="228" t="s">
        <v>154</v>
      </c>
      <c r="L179" s="44"/>
      <c r="M179" s="233" t="s">
        <v>1</v>
      </c>
      <c r="N179" s="234" t="s">
        <v>45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170</v>
      </c>
      <c r="AT179" s="237" t="s">
        <v>150</v>
      </c>
      <c r="AU179" s="237" t="s">
        <v>90</v>
      </c>
      <c r="AY179" s="17" t="s">
        <v>147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88</v>
      </c>
      <c r="BK179" s="238">
        <f>ROUND(I179*H179,2)</f>
        <v>0</v>
      </c>
      <c r="BL179" s="17" t="s">
        <v>170</v>
      </c>
      <c r="BM179" s="237" t="s">
        <v>611</v>
      </c>
    </row>
    <row r="180" spans="1:47" s="2" customFormat="1" ht="12">
      <c r="A180" s="38"/>
      <c r="B180" s="39"/>
      <c r="C180" s="40"/>
      <c r="D180" s="239" t="s">
        <v>157</v>
      </c>
      <c r="E180" s="40"/>
      <c r="F180" s="240" t="s">
        <v>612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157</v>
      </c>
      <c r="AU180" s="17" t="s">
        <v>90</v>
      </c>
    </row>
    <row r="181" spans="1:51" s="13" customFormat="1" ht="12">
      <c r="A181" s="13"/>
      <c r="B181" s="244"/>
      <c r="C181" s="245"/>
      <c r="D181" s="239" t="s">
        <v>158</v>
      </c>
      <c r="E181" s="246" t="s">
        <v>1</v>
      </c>
      <c r="F181" s="247" t="s">
        <v>613</v>
      </c>
      <c r="G181" s="245"/>
      <c r="H181" s="246" t="s">
        <v>1</v>
      </c>
      <c r="I181" s="248"/>
      <c r="J181" s="245"/>
      <c r="K181" s="245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158</v>
      </c>
      <c r="AU181" s="253" t="s">
        <v>90</v>
      </c>
      <c r="AV181" s="13" t="s">
        <v>88</v>
      </c>
      <c r="AW181" s="13" t="s">
        <v>36</v>
      </c>
      <c r="AX181" s="13" t="s">
        <v>80</v>
      </c>
      <c r="AY181" s="253" t="s">
        <v>147</v>
      </c>
    </row>
    <row r="182" spans="1:51" s="14" customFormat="1" ht="12">
      <c r="A182" s="14"/>
      <c r="B182" s="254"/>
      <c r="C182" s="255"/>
      <c r="D182" s="239" t="s">
        <v>158</v>
      </c>
      <c r="E182" s="256" t="s">
        <v>1</v>
      </c>
      <c r="F182" s="257" t="s">
        <v>614</v>
      </c>
      <c r="G182" s="255"/>
      <c r="H182" s="258">
        <v>15.07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4" t="s">
        <v>158</v>
      </c>
      <c r="AU182" s="264" t="s">
        <v>90</v>
      </c>
      <c r="AV182" s="14" t="s">
        <v>90</v>
      </c>
      <c r="AW182" s="14" t="s">
        <v>36</v>
      </c>
      <c r="AX182" s="14" t="s">
        <v>88</v>
      </c>
      <c r="AY182" s="264" t="s">
        <v>147</v>
      </c>
    </row>
    <row r="183" spans="1:65" s="2" customFormat="1" ht="13.8" customHeight="1">
      <c r="A183" s="38"/>
      <c r="B183" s="39"/>
      <c r="C183" s="226" t="s">
        <v>239</v>
      </c>
      <c r="D183" s="226" t="s">
        <v>150</v>
      </c>
      <c r="E183" s="227" t="s">
        <v>615</v>
      </c>
      <c r="F183" s="228" t="s">
        <v>616</v>
      </c>
      <c r="G183" s="229" t="s">
        <v>276</v>
      </c>
      <c r="H183" s="230">
        <v>29.129</v>
      </c>
      <c r="I183" s="231"/>
      <c r="J183" s="232">
        <f>ROUND(I183*H183,2)</f>
        <v>0</v>
      </c>
      <c r="K183" s="228" t="s">
        <v>154</v>
      </c>
      <c r="L183" s="44"/>
      <c r="M183" s="233" t="s">
        <v>1</v>
      </c>
      <c r="N183" s="234" t="s">
        <v>45</v>
      </c>
      <c r="O183" s="91"/>
      <c r="P183" s="235">
        <f>O183*H183</f>
        <v>0</v>
      </c>
      <c r="Q183" s="235">
        <v>0.00144</v>
      </c>
      <c r="R183" s="235">
        <f>Q183*H183</f>
        <v>0.041945760000000006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170</v>
      </c>
      <c r="AT183" s="237" t="s">
        <v>150</v>
      </c>
      <c r="AU183" s="237" t="s">
        <v>90</v>
      </c>
      <c r="AY183" s="17" t="s">
        <v>147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88</v>
      </c>
      <c r="BK183" s="238">
        <f>ROUND(I183*H183,2)</f>
        <v>0</v>
      </c>
      <c r="BL183" s="17" t="s">
        <v>170</v>
      </c>
      <c r="BM183" s="237" t="s">
        <v>617</v>
      </c>
    </row>
    <row r="184" spans="1:47" s="2" customFormat="1" ht="12">
      <c r="A184" s="38"/>
      <c r="B184" s="39"/>
      <c r="C184" s="40"/>
      <c r="D184" s="239" t="s">
        <v>157</v>
      </c>
      <c r="E184" s="40"/>
      <c r="F184" s="240" t="s">
        <v>618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157</v>
      </c>
      <c r="AU184" s="17" t="s">
        <v>90</v>
      </c>
    </row>
    <row r="185" spans="1:51" s="13" customFormat="1" ht="12">
      <c r="A185" s="13"/>
      <c r="B185" s="244"/>
      <c r="C185" s="245"/>
      <c r="D185" s="239" t="s">
        <v>158</v>
      </c>
      <c r="E185" s="246" t="s">
        <v>1</v>
      </c>
      <c r="F185" s="247" t="s">
        <v>619</v>
      </c>
      <c r="G185" s="245"/>
      <c r="H185" s="246" t="s">
        <v>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158</v>
      </c>
      <c r="AU185" s="253" t="s">
        <v>90</v>
      </c>
      <c r="AV185" s="13" t="s">
        <v>88</v>
      </c>
      <c r="AW185" s="13" t="s">
        <v>36</v>
      </c>
      <c r="AX185" s="13" t="s">
        <v>80</v>
      </c>
      <c r="AY185" s="253" t="s">
        <v>147</v>
      </c>
    </row>
    <row r="186" spans="1:51" s="14" customFormat="1" ht="12">
      <c r="A186" s="14"/>
      <c r="B186" s="254"/>
      <c r="C186" s="255"/>
      <c r="D186" s="239" t="s">
        <v>158</v>
      </c>
      <c r="E186" s="256" t="s">
        <v>1</v>
      </c>
      <c r="F186" s="257" t="s">
        <v>620</v>
      </c>
      <c r="G186" s="255"/>
      <c r="H186" s="258">
        <v>18.329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158</v>
      </c>
      <c r="AU186" s="264" t="s">
        <v>90</v>
      </c>
      <c r="AV186" s="14" t="s">
        <v>90</v>
      </c>
      <c r="AW186" s="14" t="s">
        <v>36</v>
      </c>
      <c r="AX186" s="14" t="s">
        <v>80</v>
      </c>
      <c r="AY186" s="264" t="s">
        <v>147</v>
      </c>
    </row>
    <row r="187" spans="1:51" s="13" customFormat="1" ht="12">
      <c r="A187" s="13"/>
      <c r="B187" s="244"/>
      <c r="C187" s="245"/>
      <c r="D187" s="239" t="s">
        <v>158</v>
      </c>
      <c r="E187" s="246" t="s">
        <v>1</v>
      </c>
      <c r="F187" s="247" t="s">
        <v>621</v>
      </c>
      <c r="G187" s="245"/>
      <c r="H187" s="246" t="s">
        <v>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158</v>
      </c>
      <c r="AU187" s="253" t="s">
        <v>90</v>
      </c>
      <c r="AV187" s="13" t="s">
        <v>88</v>
      </c>
      <c r="AW187" s="13" t="s">
        <v>36</v>
      </c>
      <c r="AX187" s="13" t="s">
        <v>80</v>
      </c>
      <c r="AY187" s="253" t="s">
        <v>147</v>
      </c>
    </row>
    <row r="188" spans="1:51" s="14" customFormat="1" ht="12">
      <c r="A188" s="14"/>
      <c r="B188" s="254"/>
      <c r="C188" s="255"/>
      <c r="D188" s="239" t="s">
        <v>158</v>
      </c>
      <c r="E188" s="256" t="s">
        <v>1</v>
      </c>
      <c r="F188" s="257" t="s">
        <v>622</v>
      </c>
      <c r="G188" s="255"/>
      <c r="H188" s="258">
        <v>10.8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158</v>
      </c>
      <c r="AU188" s="264" t="s">
        <v>90</v>
      </c>
      <c r="AV188" s="14" t="s">
        <v>90</v>
      </c>
      <c r="AW188" s="14" t="s">
        <v>36</v>
      </c>
      <c r="AX188" s="14" t="s">
        <v>80</v>
      </c>
      <c r="AY188" s="264" t="s">
        <v>147</v>
      </c>
    </row>
    <row r="189" spans="1:51" s="15" customFormat="1" ht="12">
      <c r="A189" s="15"/>
      <c r="B189" s="265"/>
      <c r="C189" s="266"/>
      <c r="D189" s="239" t="s">
        <v>158</v>
      </c>
      <c r="E189" s="267" t="s">
        <v>1</v>
      </c>
      <c r="F189" s="268" t="s">
        <v>207</v>
      </c>
      <c r="G189" s="266"/>
      <c r="H189" s="269">
        <v>29.129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5" t="s">
        <v>158</v>
      </c>
      <c r="AU189" s="275" t="s">
        <v>90</v>
      </c>
      <c r="AV189" s="15" t="s">
        <v>170</v>
      </c>
      <c r="AW189" s="15" t="s">
        <v>36</v>
      </c>
      <c r="AX189" s="15" t="s">
        <v>88</v>
      </c>
      <c r="AY189" s="275" t="s">
        <v>147</v>
      </c>
    </row>
    <row r="190" spans="1:65" s="2" customFormat="1" ht="13.8" customHeight="1">
      <c r="A190" s="38"/>
      <c r="B190" s="39"/>
      <c r="C190" s="226" t="s">
        <v>8</v>
      </c>
      <c r="D190" s="226" t="s">
        <v>150</v>
      </c>
      <c r="E190" s="227" t="s">
        <v>623</v>
      </c>
      <c r="F190" s="228" t="s">
        <v>624</v>
      </c>
      <c r="G190" s="229" t="s">
        <v>276</v>
      </c>
      <c r="H190" s="230">
        <v>29.129</v>
      </c>
      <c r="I190" s="231"/>
      <c r="J190" s="232">
        <f>ROUND(I190*H190,2)</f>
        <v>0</v>
      </c>
      <c r="K190" s="228" t="s">
        <v>154</v>
      </c>
      <c r="L190" s="44"/>
      <c r="M190" s="233" t="s">
        <v>1</v>
      </c>
      <c r="N190" s="234" t="s">
        <v>45</v>
      </c>
      <c r="O190" s="91"/>
      <c r="P190" s="235">
        <f>O190*H190</f>
        <v>0</v>
      </c>
      <c r="Q190" s="235">
        <v>4E-05</v>
      </c>
      <c r="R190" s="235">
        <f>Q190*H190</f>
        <v>0.0011651600000000002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170</v>
      </c>
      <c r="AT190" s="237" t="s">
        <v>150</v>
      </c>
      <c r="AU190" s="237" t="s">
        <v>90</v>
      </c>
      <c r="AY190" s="17" t="s">
        <v>147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88</v>
      </c>
      <c r="BK190" s="238">
        <f>ROUND(I190*H190,2)</f>
        <v>0</v>
      </c>
      <c r="BL190" s="17" t="s">
        <v>170</v>
      </c>
      <c r="BM190" s="237" t="s">
        <v>625</v>
      </c>
    </row>
    <row r="191" spans="1:47" s="2" customFormat="1" ht="12">
      <c r="A191" s="38"/>
      <c r="B191" s="39"/>
      <c r="C191" s="40"/>
      <c r="D191" s="239" t="s">
        <v>157</v>
      </c>
      <c r="E191" s="40"/>
      <c r="F191" s="240" t="s">
        <v>626</v>
      </c>
      <c r="G191" s="40"/>
      <c r="H191" s="40"/>
      <c r="I191" s="241"/>
      <c r="J191" s="40"/>
      <c r="K191" s="40"/>
      <c r="L191" s="44"/>
      <c r="M191" s="242"/>
      <c r="N191" s="24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90</v>
      </c>
    </row>
    <row r="192" spans="1:65" s="2" customFormat="1" ht="22.2" customHeight="1">
      <c r="A192" s="38"/>
      <c r="B192" s="39"/>
      <c r="C192" s="226" t="s">
        <v>256</v>
      </c>
      <c r="D192" s="226" t="s">
        <v>150</v>
      </c>
      <c r="E192" s="227" t="s">
        <v>627</v>
      </c>
      <c r="F192" s="228" t="s">
        <v>628</v>
      </c>
      <c r="G192" s="229" t="s">
        <v>356</v>
      </c>
      <c r="H192" s="230">
        <v>2.374</v>
      </c>
      <c r="I192" s="231"/>
      <c r="J192" s="232">
        <f>ROUND(I192*H192,2)</f>
        <v>0</v>
      </c>
      <c r="K192" s="228" t="s">
        <v>154</v>
      </c>
      <c r="L192" s="44"/>
      <c r="M192" s="233" t="s">
        <v>1</v>
      </c>
      <c r="N192" s="234" t="s">
        <v>45</v>
      </c>
      <c r="O192" s="91"/>
      <c r="P192" s="235">
        <f>O192*H192</f>
        <v>0</v>
      </c>
      <c r="Q192" s="235">
        <v>1.0383</v>
      </c>
      <c r="R192" s="235">
        <f>Q192*H192</f>
        <v>2.4649242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170</v>
      </c>
      <c r="AT192" s="237" t="s">
        <v>150</v>
      </c>
      <c r="AU192" s="237" t="s">
        <v>90</v>
      </c>
      <c r="AY192" s="17" t="s">
        <v>147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88</v>
      </c>
      <c r="BK192" s="238">
        <f>ROUND(I192*H192,2)</f>
        <v>0</v>
      </c>
      <c r="BL192" s="17" t="s">
        <v>170</v>
      </c>
      <c r="BM192" s="237" t="s">
        <v>629</v>
      </c>
    </row>
    <row r="193" spans="1:47" s="2" customFormat="1" ht="12">
      <c r="A193" s="38"/>
      <c r="B193" s="39"/>
      <c r="C193" s="40"/>
      <c r="D193" s="239" t="s">
        <v>157</v>
      </c>
      <c r="E193" s="40"/>
      <c r="F193" s="240" t="s">
        <v>630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157</v>
      </c>
      <c r="AU193" s="17" t="s">
        <v>90</v>
      </c>
    </row>
    <row r="194" spans="1:51" s="13" customFormat="1" ht="12">
      <c r="A194" s="13"/>
      <c r="B194" s="244"/>
      <c r="C194" s="245"/>
      <c r="D194" s="239" t="s">
        <v>158</v>
      </c>
      <c r="E194" s="246" t="s">
        <v>1</v>
      </c>
      <c r="F194" s="247" t="s">
        <v>631</v>
      </c>
      <c r="G194" s="245"/>
      <c r="H194" s="246" t="s">
        <v>1</v>
      </c>
      <c r="I194" s="248"/>
      <c r="J194" s="245"/>
      <c r="K194" s="245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158</v>
      </c>
      <c r="AU194" s="253" t="s">
        <v>90</v>
      </c>
      <c r="AV194" s="13" t="s">
        <v>88</v>
      </c>
      <c r="AW194" s="13" t="s">
        <v>36</v>
      </c>
      <c r="AX194" s="13" t="s">
        <v>80</v>
      </c>
      <c r="AY194" s="253" t="s">
        <v>147</v>
      </c>
    </row>
    <row r="195" spans="1:51" s="14" customFormat="1" ht="12">
      <c r="A195" s="14"/>
      <c r="B195" s="254"/>
      <c r="C195" s="255"/>
      <c r="D195" s="239" t="s">
        <v>158</v>
      </c>
      <c r="E195" s="256" t="s">
        <v>1</v>
      </c>
      <c r="F195" s="257" t="s">
        <v>632</v>
      </c>
      <c r="G195" s="255"/>
      <c r="H195" s="258">
        <v>2.374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4" t="s">
        <v>158</v>
      </c>
      <c r="AU195" s="264" t="s">
        <v>90</v>
      </c>
      <c r="AV195" s="14" t="s">
        <v>90</v>
      </c>
      <c r="AW195" s="14" t="s">
        <v>36</v>
      </c>
      <c r="AX195" s="14" t="s">
        <v>88</v>
      </c>
      <c r="AY195" s="264" t="s">
        <v>147</v>
      </c>
    </row>
    <row r="196" spans="1:65" s="2" customFormat="1" ht="13.8" customHeight="1">
      <c r="A196" s="38"/>
      <c r="B196" s="39"/>
      <c r="C196" s="226" t="s">
        <v>391</v>
      </c>
      <c r="D196" s="226" t="s">
        <v>150</v>
      </c>
      <c r="E196" s="227" t="s">
        <v>633</v>
      </c>
      <c r="F196" s="228" t="s">
        <v>634</v>
      </c>
      <c r="G196" s="229" t="s">
        <v>320</v>
      </c>
      <c r="H196" s="230">
        <v>3.24</v>
      </c>
      <c r="I196" s="231"/>
      <c r="J196" s="232">
        <f>ROUND(I196*H196,2)</f>
        <v>0</v>
      </c>
      <c r="K196" s="228" t="s">
        <v>154</v>
      </c>
      <c r="L196" s="44"/>
      <c r="M196" s="233" t="s">
        <v>1</v>
      </c>
      <c r="N196" s="234" t="s">
        <v>45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170</v>
      </c>
      <c r="AT196" s="237" t="s">
        <v>150</v>
      </c>
      <c r="AU196" s="237" t="s">
        <v>90</v>
      </c>
      <c r="AY196" s="17" t="s">
        <v>147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88</v>
      </c>
      <c r="BK196" s="238">
        <f>ROUND(I196*H196,2)</f>
        <v>0</v>
      </c>
      <c r="BL196" s="17" t="s">
        <v>170</v>
      </c>
      <c r="BM196" s="237" t="s">
        <v>635</v>
      </c>
    </row>
    <row r="197" spans="1:47" s="2" customFormat="1" ht="12">
      <c r="A197" s="38"/>
      <c r="B197" s="39"/>
      <c r="C197" s="40"/>
      <c r="D197" s="239" t="s">
        <v>157</v>
      </c>
      <c r="E197" s="40"/>
      <c r="F197" s="240" t="s">
        <v>636</v>
      </c>
      <c r="G197" s="40"/>
      <c r="H197" s="40"/>
      <c r="I197" s="241"/>
      <c r="J197" s="40"/>
      <c r="K197" s="40"/>
      <c r="L197" s="44"/>
      <c r="M197" s="242"/>
      <c r="N197" s="24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90</v>
      </c>
    </row>
    <row r="198" spans="1:51" s="13" customFormat="1" ht="12">
      <c r="A198" s="13"/>
      <c r="B198" s="244"/>
      <c r="C198" s="245"/>
      <c r="D198" s="239" t="s">
        <v>158</v>
      </c>
      <c r="E198" s="246" t="s">
        <v>1</v>
      </c>
      <c r="F198" s="247" t="s">
        <v>637</v>
      </c>
      <c r="G198" s="245"/>
      <c r="H198" s="246" t="s">
        <v>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158</v>
      </c>
      <c r="AU198" s="253" t="s">
        <v>90</v>
      </c>
      <c r="AV198" s="13" t="s">
        <v>88</v>
      </c>
      <c r="AW198" s="13" t="s">
        <v>36</v>
      </c>
      <c r="AX198" s="13" t="s">
        <v>80</v>
      </c>
      <c r="AY198" s="253" t="s">
        <v>147</v>
      </c>
    </row>
    <row r="199" spans="1:51" s="14" customFormat="1" ht="12">
      <c r="A199" s="14"/>
      <c r="B199" s="254"/>
      <c r="C199" s="255"/>
      <c r="D199" s="239" t="s">
        <v>158</v>
      </c>
      <c r="E199" s="256" t="s">
        <v>1</v>
      </c>
      <c r="F199" s="257" t="s">
        <v>638</v>
      </c>
      <c r="G199" s="255"/>
      <c r="H199" s="258">
        <v>3.24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4" t="s">
        <v>158</v>
      </c>
      <c r="AU199" s="264" t="s">
        <v>90</v>
      </c>
      <c r="AV199" s="14" t="s">
        <v>90</v>
      </c>
      <c r="AW199" s="14" t="s">
        <v>36</v>
      </c>
      <c r="AX199" s="14" t="s">
        <v>88</v>
      </c>
      <c r="AY199" s="264" t="s">
        <v>147</v>
      </c>
    </row>
    <row r="200" spans="1:63" s="12" customFormat="1" ht="22.8" customHeight="1">
      <c r="A200" s="12"/>
      <c r="B200" s="210"/>
      <c r="C200" s="211"/>
      <c r="D200" s="212" t="s">
        <v>79</v>
      </c>
      <c r="E200" s="224" t="s">
        <v>165</v>
      </c>
      <c r="F200" s="224" t="s">
        <v>639</v>
      </c>
      <c r="G200" s="211"/>
      <c r="H200" s="211"/>
      <c r="I200" s="214"/>
      <c r="J200" s="225">
        <f>BK200</f>
        <v>0</v>
      </c>
      <c r="K200" s="211"/>
      <c r="L200" s="216"/>
      <c r="M200" s="217"/>
      <c r="N200" s="218"/>
      <c r="O200" s="218"/>
      <c r="P200" s="219">
        <f>SUM(P201:P250)</f>
        <v>0</v>
      </c>
      <c r="Q200" s="218"/>
      <c r="R200" s="219">
        <f>SUM(R201:R250)</f>
        <v>10.3920061</v>
      </c>
      <c r="S200" s="218"/>
      <c r="T200" s="220">
        <f>SUM(T201:T250)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1" t="s">
        <v>88</v>
      </c>
      <c r="AT200" s="222" t="s">
        <v>79</v>
      </c>
      <c r="AU200" s="222" t="s">
        <v>88</v>
      </c>
      <c r="AY200" s="221" t="s">
        <v>147</v>
      </c>
      <c r="BK200" s="223">
        <f>SUM(BK201:BK250)</f>
        <v>0</v>
      </c>
    </row>
    <row r="201" spans="1:65" s="2" customFormat="1" ht="13.8" customHeight="1">
      <c r="A201" s="38"/>
      <c r="B201" s="39"/>
      <c r="C201" s="226" t="s">
        <v>396</v>
      </c>
      <c r="D201" s="226" t="s">
        <v>150</v>
      </c>
      <c r="E201" s="227" t="s">
        <v>640</v>
      </c>
      <c r="F201" s="228" t="s">
        <v>641</v>
      </c>
      <c r="G201" s="229" t="s">
        <v>320</v>
      </c>
      <c r="H201" s="230">
        <v>3.975</v>
      </c>
      <c r="I201" s="231"/>
      <c r="J201" s="232">
        <f>ROUND(I201*H201,2)</f>
        <v>0</v>
      </c>
      <c r="K201" s="228" t="s">
        <v>154</v>
      </c>
      <c r="L201" s="44"/>
      <c r="M201" s="233" t="s">
        <v>1</v>
      </c>
      <c r="N201" s="234" t="s">
        <v>45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170</v>
      </c>
      <c r="AT201" s="237" t="s">
        <v>150</v>
      </c>
      <c r="AU201" s="237" t="s">
        <v>90</v>
      </c>
      <c r="AY201" s="17" t="s">
        <v>147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88</v>
      </c>
      <c r="BK201" s="238">
        <f>ROUND(I201*H201,2)</f>
        <v>0</v>
      </c>
      <c r="BL201" s="17" t="s">
        <v>170</v>
      </c>
      <c r="BM201" s="237" t="s">
        <v>642</v>
      </c>
    </row>
    <row r="202" spans="1:47" s="2" customFormat="1" ht="12">
      <c r="A202" s="38"/>
      <c r="B202" s="39"/>
      <c r="C202" s="40"/>
      <c r="D202" s="239" t="s">
        <v>157</v>
      </c>
      <c r="E202" s="40"/>
      <c r="F202" s="240" t="s">
        <v>643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90</v>
      </c>
    </row>
    <row r="203" spans="1:51" s="13" customFormat="1" ht="12">
      <c r="A203" s="13"/>
      <c r="B203" s="244"/>
      <c r="C203" s="245"/>
      <c r="D203" s="239" t="s">
        <v>158</v>
      </c>
      <c r="E203" s="246" t="s">
        <v>1</v>
      </c>
      <c r="F203" s="247" t="s">
        <v>644</v>
      </c>
      <c r="G203" s="245"/>
      <c r="H203" s="246" t="s">
        <v>1</v>
      </c>
      <c r="I203" s="248"/>
      <c r="J203" s="245"/>
      <c r="K203" s="245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158</v>
      </c>
      <c r="AU203" s="253" t="s">
        <v>90</v>
      </c>
      <c r="AV203" s="13" t="s">
        <v>88</v>
      </c>
      <c r="AW203" s="13" t="s">
        <v>36</v>
      </c>
      <c r="AX203" s="13" t="s">
        <v>80</v>
      </c>
      <c r="AY203" s="253" t="s">
        <v>147</v>
      </c>
    </row>
    <row r="204" spans="1:51" s="14" customFormat="1" ht="12">
      <c r="A204" s="14"/>
      <c r="B204" s="254"/>
      <c r="C204" s="255"/>
      <c r="D204" s="239" t="s">
        <v>158</v>
      </c>
      <c r="E204" s="256" t="s">
        <v>1</v>
      </c>
      <c r="F204" s="257" t="s">
        <v>645</v>
      </c>
      <c r="G204" s="255"/>
      <c r="H204" s="258">
        <v>2.119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158</v>
      </c>
      <c r="AU204" s="264" t="s">
        <v>90</v>
      </c>
      <c r="AV204" s="14" t="s">
        <v>90</v>
      </c>
      <c r="AW204" s="14" t="s">
        <v>36</v>
      </c>
      <c r="AX204" s="14" t="s">
        <v>80</v>
      </c>
      <c r="AY204" s="264" t="s">
        <v>147</v>
      </c>
    </row>
    <row r="205" spans="1:51" s="14" customFormat="1" ht="12">
      <c r="A205" s="14"/>
      <c r="B205" s="254"/>
      <c r="C205" s="255"/>
      <c r="D205" s="239" t="s">
        <v>158</v>
      </c>
      <c r="E205" s="256" t="s">
        <v>1</v>
      </c>
      <c r="F205" s="257" t="s">
        <v>646</v>
      </c>
      <c r="G205" s="255"/>
      <c r="H205" s="258">
        <v>1.856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4" t="s">
        <v>158</v>
      </c>
      <c r="AU205" s="264" t="s">
        <v>90</v>
      </c>
      <c r="AV205" s="14" t="s">
        <v>90</v>
      </c>
      <c r="AW205" s="14" t="s">
        <v>36</v>
      </c>
      <c r="AX205" s="14" t="s">
        <v>80</v>
      </c>
      <c r="AY205" s="264" t="s">
        <v>147</v>
      </c>
    </row>
    <row r="206" spans="1:51" s="15" customFormat="1" ht="12">
      <c r="A206" s="15"/>
      <c r="B206" s="265"/>
      <c r="C206" s="266"/>
      <c r="D206" s="239" t="s">
        <v>158</v>
      </c>
      <c r="E206" s="267" t="s">
        <v>1</v>
      </c>
      <c r="F206" s="268" t="s">
        <v>207</v>
      </c>
      <c r="G206" s="266"/>
      <c r="H206" s="269">
        <v>3.9750000000000005</v>
      </c>
      <c r="I206" s="270"/>
      <c r="J206" s="266"/>
      <c r="K206" s="266"/>
      <c r="L206" s="271"/>
      <c r="M206" s="272"/>
      <c r="N206" s="273"/>
      <c r="O206" s="273"/>
      <c r="P206" s="273"/>
      <c r="Q206" s="273"/>
      <c r="R206" s="273"/>
      <c r="S206" s="273"/>
      <c r="T206" s="27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5" t="s">
        <v>158</v>
      </c>
      <c r="AU206" s="275" t="s">
        <v>90</v>
      </c>
      <c r="AV206" s="15" t="s">
        <v>170</v>
      </c>
      <c r="AW206" s="15" t="s">
        <v>36</v>
      </c>
      <c r="AX206" s="15" t="s">
        <v>88</v>
      </c>
      <c r="AY206" s="275" t="s">
        <v>147</v>
      </c>
    </row>
    <row r="207" spans="1:65" s="2" customFormat="1" ht="13.8" customHeight="1">
      <c r="A207" s="38"/>
      <c r="B207" s="39"/>
      <c r="C207" s="226" t="s">
        <v>405</v>
      </c>
      <c r="D207" s="226" t="s">
        <v>150</v>
      </c>
      <c r="E207" s="227" t="s">
        <v>647</v>
      </c>
      <c r="F207" s="228" t="s">
        <v>648</v>
      </c>
      <c r="G207" s="229" t="s">
        <v>276</v>
      </c>
      <c r="H207" s="230">
        <v>15.816</v>
      </c>
      <c r="I207" s="231"/>
      <c r="J207" s="232">
        <f>ROUND(I207*H207,2)</f>
        <v>0</v>
      </c>
      <c r="K207" s="228" t="s">
        <v>154</v>
      </c>
      <c r="L207" s="44"/>
      <c r="M207" s="233" t="s">
        <v>1</v>
      </c>
      <c r="N207" s="234" t="s">
        <v>45</v>
      </c>
      <c r="O207" s="91"/>
      <c r="P207" s="235">
        <f>O207*H207</f>
        <v>0</v>
      </c>
      <c r="Q207" s="235">
        <v>0.04174</v>
      </c>
      <c r="R207" s="235">
        <f>Q207*H207</f>
        <v>0.66015984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170</v>
      </c>
      <c r="AT207" s="237" t="s">
        <v>150</v>
      </c>
      <c r="AU207" s="237" t="s">
        <v>90</v>
      </c>
      <c r="AY207" s="17" t="s">
        <v>147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88</v>
      </c>
      <c r="BK207" s="238">
        <f>ROUND(I207*H207,2)</f>
        <v>0</v>
      </c>
      <c r="BL207" s="17" t="s">
        <v>170</v>
      </c>
      <c r="BM207" s="237" t="s">
        <v>649</v>
      </c>
    </row>
    <row r="208" spans="1:47" s="2" customFormat="1" ht="12">
      <c r="A208" s="38"/>
      <c r="B208" s="39"/>
      <c r="C208" s="40"/>
      <c r="D208" s="239" t="s">
        <v>157</v>
      </c>
      <c r="E208" s="40"/>
      <c r="F208" s="240" t="s">
        <v>650</v>
      </c>
      <c r="G208" s="40"/>
      <c r="H208" s="40"/>
      <c r="I208" s="241"/>
      <c r="J208" s="40"/>
      <c r="K208" s="40"/>
      <c r="L208" s="44"/>
      <c r="M208" s="242"/>
      <c r="N208" s="24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157</v>
      </c>
      <c r="AU208" s="17" t="s">
        <v>90</v>
      </c>
    </row>
    <row r="209" spans="1:51" s="13" customFormat="1" ht="12">
      <c r="A209" s="13"/>
      <c r="B209" s="244"/>
      <c r="C209" s="245"/>
      <c r="D209" s="239" t="s">
        <v>158</v>
      </c>
      <c r="E209" s="246" t="s">
        <v>1</v>
      </c>
      <c r="F209" s="247" t="s">
        <v>651</v>
      </c>
      <c r="G209" s="245"/>
      <c r="H209" s="246" t="s">
        <v>1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158</v>
      </c>
      <c r="AU209" s="253" t="s">
        <v>90</v>
      </c>
      <c r="AV209" s="13" t="s">
        <v>88</v>
      </c>
      <c r="AW209" s="13" t="s">
        <v>36</v>
      </c>
      <c r="AX209" s="13" t="s">
        <v>80</v>
      </c>
      <c r="AY209" s="253" t="s">
        <v>147</v>
      </c>
    </row>
    <row r="210" spans="1:51" s="14" customFormat="1" ht="12">
      <c r="A210" s="14"/>
      <c r="B210" s="254"/>
      <c r="C210" s="255"/>
      <c r="D210" s="239" t="s">
        <v>158</v>
      </c>
      <c r="E210" s="256" t="s">
        <v>1</v>
      </c>
      <c r="F210" s="257" t="s">
        <v>652</v>
      </c>
      <c r="G210" s="255"/>
      <c r="H210" s="258">
        <v>7.619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4" t="s">
        <v>158</v>
      </c>
      <c r="AU210" s="264" t="s">
        <v>90</v>
      </c>
      <c r="AV210" s="14" t="s">
        <v>90</v>
      </c>
      <c r="AW210" s="14" t="s">
        <v>36</v>
      </c>
      <c r="AX210" s="14" t="s">
        <v>80</v>
      </c>
      <c r="AY210" s="264" t="s">
        <v>147</v>
      </c>
    </row>
    <row r="211" spans="1:51" s="14" customFormat="1" ht="12">
      <c r="A211" s="14"/>
      <c r="B211" s="254"/>
      <c r="C211" s="255"/>
      <c r="D211" s="239" t="s">
        <v>158</v>
      </c>
      <c r="E211" s="256" t="s">
        <v>1</v>
      </c>
      <c r="F211" s="257" t="s">
        <v>653</v>
      </c>
      <c r="G211" s="255"/>
      <c r="H211" s="258">
        <v>8.197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158</v>
      </c>
      <c r="AU211" s="264" t="s">
        <v>90</v>
      </c>
      <c r="AV211" s="14" t="s">
        <v>90</v>
      </c>
      <c r="AW211" s="14" t="s">
        <v>36</v>
      </c>
      <c r="AX211" s="14" t="s">
        <v>80</v>
      </c>
      <c r="AY211" s="264" t="s">
        <v>147</v>
      </c>
    </row>
    <row r="212" spans="1:51" s="15" customFormat="1" ht="12">
      <c r="A212" s="15"/>
      <c r="B212" s="265"/>
      <c r="C212" s="266"/>
      <c r="D212" s="239" t="s">
        <v>158</v>
      </c>
      <c r="E212" s="267" t="s">
        <v>1</v>
      </c>
      <c r="F212" s="268" t="s">
        <v>207</v>
      </c>
      <c r="G212" s="266"/>
      <c r="H212" s="269">
        <v>15.815999999999999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5" t="s">
        <v>158</v>
      </c>
      <c r="AU212" s="275" t="s">
        <v>90</v>
      </c>
      <c r="AV212" s="15" t="s">
        <v>170</v>
      </c>
      <c r="AW212" s="15" t="s">
        <v>36</v>
      </c>
      <c r="AX212" s="15" t="s">
        <v>88</v>
      </c>
      <c r="AY212" s="275" t="s">
        <v>147</v>
      </c>
    </row>
    <row r="213" spans="1:65" s="2" customFormat="1" ht="13.8" customHeight="1">
      <c r="A213" s="38"/>
      <c r="B213" s="39"/>
      <c r="C213" s="226" t="s">
        <v>530</v>
      </c>
      <c r="D213" s="226" t="s">
        <v>150</v>
      </c>
      <c r="E213" s="227" t="s">
        <v>654</v>
      </c>
      <c r="F213" s="228" t="s">
        <v>655</v>
      </c>
      <c r="G213" s="229" t="s">
        <v>276</v>
      </c>
      <c r="H213" s="230">
        <v>15.816</v>
      </c>
      <c r="I213" s="231"/>
      <c r="J213" s="232">
        <f>ROUND(I213*H213,2)</f>
        <v>0</v>
      </c>
      <c r="K213" s="228" t="s">
        <v>154</v>
      </c>
      <c r="L213" s="44"/>
      <c r="M213" s="233" t="s">
        <v>1</v>
      </c>
      <c r="N213" s="234" t="s">
        <v>45</v>
      </c>
      <c r="O213" s="91"/>
      <c r="P213" s="235">
        <f>O213*H213</f>
        <v>0</v>
      </c>
      <c r="Q213" s="235">
        <v>2E-05</v>
      </c>
      <c r="R213" s="235">
        <f>Q213*H213</f>
        <v>0.00031632000000000003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170</v>
      </c>
      <c r="AT213" s="237" t="s">
        <v>150</v>
      </c>
      <c r="AU213" s="237" t="s">
        <v>90</v>
      </c>
      <c r="AY213" s="17" t="s">
        <v>147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88</v>
      </c>
      <c r="BK213" s="238">
        <f>ROUND(I213*H213,2)</f>
        <v>0</v>
      </c>
      <c r="BL213" s="17" t="s">
        <v>170</v>
      </c>
      <c r="BM213" s="237" t="s">
        <v>656</v>
      </c>
    </row>
    <row r="214" spans="1:47" s="2" customFormat="1" ht="12">
      <c r="A214" s="38"/>
      <c r="B214" s="39"/>
      <c r="C214" s="40"/>
      <c r="D214" s="239" t="s">
        <v>157</v>
      </c>
      <c r="E214" s="40"/>
      <c r="F214" s="240" t="s">
        <v>657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157</v>
      </c>
      <c r="AU214" s="17" t="s">
        <v>90</v>
      </c>
    </row>
    <row r="215" spans="1:51" s="14" customFormat="1" ht="12">
      <c r="A215" s="14"/>
      <c r="B215" s="254"/>
      <c r="C215" s="255"/>
      <c r="D215" s="239" t="s">
        <v>158</v>
      </c>
      <c r="E215" s="256" t="s">
        <v>1</v>
      </c>
      <c r="F215" s="257" t="s">
        <v>658</v>
      </c>
      <c r="G215" s="255"/>
      <c r="H215" s="258">
        <v>15.816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4" t="s">
        <v>158</v>
      </c>
      <c r="AU215" s="264" t="s">
        <v>90</v>
      </c>
      <c r="AV215" s="14" t="s">
        <v>90</v>
      </c>
      <c r="AW215" s="14" t="s">
        <v>36</v>
      </c>
      <c r="AX215" s="14" t="s">
        <v>88</v>
      </c>
      <c r="AY215" s="264" t="s">
        <v>147</v>
      </c>
    </row>
    <row r="216" spans="1:65" s="2" customFormat="1" ht="13.8" customHeight="1">
      <c r="A216" s="38"/>
      <c r="B216" s="39"/>
      <c r="C216" s="226" t="s">
        <v>7</v>
      </c>
      <c r="D216" s="226" t="s">
        <v>150</v>
      </c>
      <c r="E216" s="227" t="s">
        <v>659</v>
      </c>
      <c r="F216" s="228" t="s">
        <v>660</v>
      </c>
      <c r="G216" s="229" t="s">
        <v>356</v>
      </c>
      <c r="H216" s="230">
        <v>0.775</v>
      </c>
      <c r="I216" s="231"/>
      <c r="J216" s="232">
        <f>ROUND(I216*H216,2)</f>
        <v>0</v>
      </c>
      <c r="K216" s="228" t="s">
        <v>154</v>
      </c>
      <c r="L216" s="44"/>
      <c r="M216" s="233" t="s">
        <v>1</v>
      </c>
      <c r="N216" s="234" t="s">
        <v>45</v>
      </c>
      <c r="O216" s="91"/>
      <c r="P216" s="235">
        <f>O216*H216</f>
        <v>0</v>
      </c>
      <c r="Q216" s="235">
        <v>1.04877</v>
      </c>
      <c r="R216" s="235">
        <f>Q216*H216</f>
        <v>0.81279675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170</v>
      </c>
      <c r="AT216" s="237" t="s">
        <v>150</v>
      </c>
      <c r="AU216" s="237" t="s">
        <v>90</v>
      </c>
      <c r="AY216" s="17" t="s">
        <v>147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88</v>
      </c>
      <c r="BK216" s="238">
        <f>ROUND(I216*H216,2)</f>
        <v>0</v>
      </c>
      <c r="BL216" s="17" t="s">
        <v>170</v>
      </c>
      <c r="BM216" s="237" t="s">
        <v>661</v>
      </c>
    </row>
    <row r="217" spans="1:47" s="2" customFormat="1" ht="12">
      <c r="A217" s="38"/>
      <c r="B217" s="39"/>
      <c r="C217" s="40"/>
      <c r="D217" s="239" t="s">
        <v>157</v>
      </c>
      <c r="E217" s="40"/>
      <c r="F217" s="240" t="s">
        <v>662</v>
      </c>
      <c r="G217" s="40"/>
      <c r="H217" s="40"/>
      <c r="I217" s="241"/>
      <c r="J217" s="40"/>
      <c r="K217" s="40"/>
      <c r="L217" s="44"/>
      <c r="M217" s="242"/>
      <c r="N217" s="24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157</v>
      </c>
      <c r="AU217" s="17" t="s">
        <v>90</v>
      </c>
    </row>
    <row r="218" spans="1:51" s="13" customFormat="1" ht="12">
      <c r="A218" s="13"/>
      <c r="B218" s="244"/>
      <c r="C218" s="245"/>
      <c r="D218" s="239" t="s">
        <v>158</v>
      </c>
      <c r="E218" s="246" t="s">
        <v>1</v>
      </c>
      <c r="F218" s="247" t="s">
        <v>663</v>
      </c>
      <c r="G218" s="245"/>
      <c r="H218" s="246" t="s">
        <v>1</v>
      </c>
      <c r="I218" s="248"/>
      <c r="J218" s="245"/>
      <c r="K218" s="245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158</v>
      </c>
      <c r="AU218" s="253" t="s">
        <v>90</v>
      </c>
      <c r="AV218" s="13" t="s">
        <v>88</v>
      </c>
      <c r="AW218" s="13" t="s">
        <v>36</v>
      </c>
      <c r="AX218" s="13" t="s">
        <v>80</v>
      </c>
      <c r="AY218" s="253" t="s">
        <v>147</v>
      </c>
    </row>
    <row r="219" spans="1:51" s="14" customFormat="1" ht="12">
      <c r="A219" s="14"/>
      <c r="B219" s="254"/>
      <c r="C219" s="255"/>
      <c r="D219" s="239" t="s">
        <v>158</v>
      </c>
      <c r="E219" s="256" t="s">
        <v>1</v>
      </c>
      <c r="F219" s="257" t="s">
        <v>664</v>
      </c>
      <c r="G219" s="255"/>
      <c r="H219" s="258">
        <v>0.775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4" t="s">
        <v>158</v>
      </c>
      <c r="AU219" s="264" t="s">
        <v>90</v>
      </c>
      <c r="AV219" s="14" t="s">
        <v>90</v>
      </c>
      <c r="AW219" s="14" t="s">
        <v>36</v>
      </c>
      <c r="AX219" s="14" t="s">
        <v>88</v>
      </c>
      <c r="AY219" s="264" t="s">
        <v>147</v>
      </c>
    </row>
    <row r="220" spans="1:65" s="2" customFormat="1" ht="13.8" customHeight="1">
      <c r="A220" s="38"/>
      <c r="B220" s="39"/>
      <c r="C220" s="226" t="s">
        <v>665</v>
      </c>
      <c r="D220" s="226" t="s">
        <v>150</v>
      </c>
      <c r="E220" s="227" t="s">
        <v>666</v>
      </c>
      <c r="F220" s="228" t="s">
        <v>667</v>
      </c>
      <c r="G220" s="229" t="s">
        <v>320</v>
      </c>
      <c r="H220" s="230">
        <v>13.766</v>
      </c>
      <c r="I220" s="231"/>
      <c r="J220" s="232">
        <f>ROUND(I220*H220,2)</f>
        <v>0</v>
      </c>
      <c r="K220" s="228" t="s">
        <v>154</v>
      </c>
      <c r="L220" s="44"/>
      <c r="M220" s="233" t="s">
        <v>1</v>
      </c>
      <c r="N220" s="234" t="s">
        <v>45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170</v>
      </c>
      <c r="AT220" s="237" t="s">
        <v>150</v>
      </c>
      <c r="AU220" s="237" t="s">
        <v>90</v>
      </c>
      <c r="AY220" s="17" t="s">
        <v>147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88</v>
      </c>
      <c r="BK220" s="238">
        <f>ROUND(I220*H220,2)</f>
        <v>0</v>
      </c>
      <c r="BL220" s="17" t="s">
        <v>170</v>
      </c>
      <c r="BM220" s="237" t="s">
        <v>668</v>
      </c>
    </row>
    <row r="221" spans="1:47" s="2" customFormat="1" ht="12">
      <c r="A221" s="38"/>
      <c r="B221" s="39"/>
      <c r="C221" s="40"/>
      <c r="D221" s="239" t="s">
        <v>157</v>
      </c>
      <c r="E221" s="40"/>
      <c r="F221" s="240" t="s">
        <v>669</v>
      </c>
      <c r="G221" s="40"/>
      <c r="H221" s="40"/>
      <c r="I221" s="241"/>
      <c r="J221" s="40"/>
      <c r="K221" s="40"/>
      <c r="L221" s="44"/>
      <c r="M221" s="242"/>
      <c r="N221" s="243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157</v>
      </c>
      <c r="AU221" s="17" t="s">
        <v>90</v>
      </c>
    </row>
    <row r="222" spans="1:51" s="13" customFormat="1" ht="12">
      <c r="A222" s="13"/>
      <c r="B222" s="244"/>
      <c r="C222" s="245"/>
      <c r="D222" s="239" t="s">
        <v>158</v>
      </c>
      <c r="E222" s="246" t="s">
        <v>1</v>
      </c>
      <c r="F222" s="247" t="s">
        <v>670</v>
      </c>
      <c r="G222" s="245"/>
      <c r="H222" s="246" t="s">
        <v>1</v>
      </c>
      <c r="I222" s="248"/>
      <c r="J222" s="245"/>
      <c r="K222" s="245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158</v>
      </c>
      <c r="AU222" s="253" t="s">
        <v>90</v>
      </c>
      <c r="AV222" s="13" t="s">
        <v>88</v>
      </c>
      <c r="AW222" s="13" t="s">
        <v>36</v>
      </c>
      <c r="AX222" s="13" t="s">
        <v>80</v>
      </c>
      <c r="AY222" s="253" t="s">
        <v>147</v>
      </c>
    </row>
    <row r="223" spans="1:51" s="14" customFormat="1" ht="12">
      <c r="A223" s="14"/>
      <c r="B223" s="254"/>
      <c r="C223" s="255"/>
      <c r="D223" s="239" t="s">
        <v>158</v>
      </c>
      <c r="E223" s="256" t="s">
        <v>1</v>
      </c>
      <c r="F223" s="257" t="s">
        <v>671</v>
      </c>
      <c r="G223" s="255"/>
      <c r="H223" s="258">
        <v>13.766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4" t="s">
        <v>158</v>
      </c>
      <c r="AU223" s="264" t="s">
        <v>90</v>
      </c>
      <c r="AV223" s="14" t="s">
        <v>90</v>
      </c>
      <c r="AW223" s="14" t="s">
        <v>36</v>
      </c>
      <c r="AX223" s="14" t="s">
        <v>88</v>
      </c>
      <c r="AY223" s="264" t="s">
        <v>147</v>
      </c>
    </row>
    <row r="224" spans="1:65" s="2" customFormat="1" ht="22.2" customHeight="1">
      <c r="A224" s="38"/>
      <c r="B224" s="39"/>
      <c r="C224" s="226" t="s">
        <v>672</v>
      </c>
      <c r="D224" s="226" t="s">
        <v>150</v>
      </c>
      <c r="E224" s="227" t="s">
        <v>673</v>
      </c>
      <c r="F224" s="228" t="s">
        <v>674</v>
      </c>
      <c r="G224" s="229" t="s">
        <v>276</v>
      </c>
      <c r="H224" s="230">
        <v>70.729</v>
      </c>
      <c r="I224" s="231"/>
      <c r="J224" s="232">
        <f>ROUND(I224*H224,2)</f>
        <v>0</v>
      </c>
      <c r="K224" s="228" t="s">
        <v>154</v>
      </c>
      <c r="L224" s="44"/>
      <c r="M224" s="233" t="s">
        <v>1</v>
      </c>
      <c r="N224" s="234" t="s">
        <v>45</v>
      </c>
      <c r="O224" s="91"/>
      <c r="P224" s="235">
        <f>O224*H224</f>
        <v>0</v>
      </c>
      <c r="Q224" s="235">
        <v>0.00182</v>
      </c>
      <c r="R224" s="235">
        <f>Q224*H224</f>
        <v>0.12872677999999999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170</v>
      </c>
      <c r="AT224" s="237" t="s">
        <v>150</v>
      </c>
      <c r="AU224" s="237" t="s">
        <v>90</v>
      </c>
      <c r="AY224" s="17" t="s">
        <v>147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88</v>
      </c>
      <c r="BK224" s="238">
        <f>ROUND(I224*H224,2)</f>
        <v>0</v>
      </c>
      <c r="BL224" s="17" t="s">
        <v>170</v>
      </c>
      <c r="BM224" s="237" t="s">
        <v>675</v>
      </c>
    </row>
    <row r="225" spans="1:47" s="2" customFormat="1" ht="12">
      <c r="A225" s="38"/>
      <c r="B225" s="39"/>
      <c r="C225" s="40"/>
      <c r="D225" s="239" t="s">
        <v>157</v>
      </c>
      <c r="E225" s="40"/>
      <c r="F225" s="240" t="s">
        <v>676</v>
      </c>
      <c r="G225" s="40"/>
      <c r="H225" s="40"/>
      <c r="I225" s="241"/>
      <c r="J225" s="40"/>
      <c r="K225" s="40"/>
      <c r="L225" s="44"/>
      <c r="M225" s="242"/>
      <c r="N225" s="243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157</v>
      </c>
      <c r="AU225" s="17" t="s">
        <v>90</v>
      </c>
    </row>
    <row r="226" spans="1:51" s="14" customFormat="1" ht="12">
      <c r="A226" s="14"/>
      <c r="B226" s="254"/>
      <c r="C226" s="255"/>
      <c r="D226" s="239" t="s">
        <v>158</v>
      </c>
      <c r="E226" s="256" t="s">
        <v>1</v>
      </c>
      <c r="F226" s="257" t="s">
        <v>677</v>
      </c>
      <c r="G226" s="255"/>
      <c r="H226" s="258">
        <v>60.375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4" t="s">
        <v>158</v>
      </c>
      <c r="AU226" s="264" t="s">
        <v>90</v>
      </c>
      <c r="AV226" s="14" t="s">
        <v>90</v>
      </c>
      <c r="AW226" s="14" t="s">
        <v>36</v>
      </c>
      <c r="AX226" s="14" t="s">
        <v>80</v>
      </c>
      <c r="AY226" s="264" t="s">
        <v>147</v>
      </c>
    </row>
    <row r="227" spans="1:51" s="14" customFormat="1" ht="12">
      <c r="A227" s="14"/>
      <c r="B227" s="254"/>
      <c r="C227" s="255"/>
      <c r="D227" s="239" t="s">
        <v>158</v>
      </c>
      <c r="E227" s="256" t="s">
        <v>1</v>
      </c>
      <c r="F227" s="257" t="s">
        <v>678</v>
      </c>
      <c r="G227" s="255"/>
      <c r="H227" s="258">
        <v>10.354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4" t="s">
        <v>158</v>
      </c>
      <c r="AU227" s="264" t="s">
        <v>90</v>
      </c>
      <c r="AV227" s="14" t="s">
        <v>90</v>
      </c>
      <c r="AW227" s="14" t="s">
        <v>36</v>
      </c>
      <c r="AX227" s="14" t="s">
        <v>80</v>
      </c>
      <c r="AY227" s="264" t="s">
        <v>147</v>
      </c>
    </row>
    <row r="228" spans="1:51" s="15" customFormat="1" ht="12">
      <c r="A228" s="15"/>
      <c r="B228" s="265"/>
      <c r="C228" s="266"/>
      <c r="D228" s="239" t="s">
        <v>158</v>
      </c>
      <c r="E228" s="267" t="s">
        <v>1</v>
      </c>
      <c r="F228" s="268" t="s">
        <v>207</v>
      </c>
      <c r="G228" s="266"/>
      <c r="H228" s="269">
        <v>70.729</v>
      </c>
      <c r="I228" s="270"/>
      <c r="J228" s="266"/>
      <c r="K228" s="266"/>
      <c r="L228" s="271"/>
      <c r="M228" s="272"/>
      <c r="N228" s="273"/>
      <c r="O228" s="273"/>
      <c r="P228" s="273"/>
      <c r="Q228" s="273"/>
      <c r="R228" s="273"/>
      <c r="S228" s="273"/>
      <c r="T228" s="27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5" t="s">
        <v>158</v>
      </c>
      <c r="AU228" s="275" t="s">
        <v>90</v>
      </c>
      <c r="AV228" s="15" t="s">
        <v>170</v>
      </c>
      <c r="AW228" s="15" t="s">
        <v>36</v>
      </c>
      <c r="AX228" s="15" t="s">
        <v>88</v>
      </c>
      <c r="AY228" s="275" t="s">
        <v>147</v>
      </c>
    </row>
    <row r="229" spans="1:65" s="2" customFormat="1" ht="22.2" customHeight="1">
      <c r="A229" s="38"/>
      <c r="B229" s="39"/>
      <c r="C229" s="226" t="s">
        <v>679</v>
      </c>
      <c r="D229" s="226" t="s">
        <v>150</v>
      </c>
      <c r="E229" s="227" t="s">
        <v>680</v>
      </c>
      <c r="F229" s="228" t="s">
        <v>681</v>
      </c>
      <c r="G229" s="229" t="s">
        <v>276</v>
      </c>
      <c r="H229" s="230">
        <v>70.729</v>
      </c>
      <c r="I229" s="231"/>
      <c r="J229" s="232">
        <f>ROUND(I229*H229,2)</f>
        <v>0</v>
      </c>
      <c r="K229" s="228" t="s">
        <v>154</v>
      </c>
      <c r="L229" s="44"/>
      <c r="M229" s="233" t="s">
        <v>1</v>
      </c>
      <c r="N229" s="234" t="s">
        <v>45</v>
      </c>
      <c r="O229" s="91"/>
      <c r="P229" s="235">
        <f>O229*H229</f>
        <v>0</v>
      </c>
      <c r="Q229" s="235">
        <v>4E-05</v>
      </c>
      <c r="R229" s="235">
        <f>Q229*H229</f>
        <v>0.0028291600000000003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170</v>
      </c>
      <c r="AT229" s="237" t="s">
        <v>150</v>
      </c>
      <c r="AU229" s="237" t="s">
        <v>90</v>
      </c>
      <c r="AY229" s="17" t="s">
        <v>147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88</v>
      </c>
      <c r="BK229" s="238">
        <f>ROUND(I229*H229,2)</f>
        <v>0</v>
      </c>
      <c r="BL229" s="17" t="s">
        <v>170</v>
      </c>
      <c r="BM229" s="237" t="s">
        <v>682</v>
      </c>
    </row>
    <row r="230" spans="1:47" s="2" customFormat="1" ht="12">
      <c r="A230" s="38"/>
      <c r="B230" s="39"/>
      <c r="C230" s="40"/>
      <c r="D230" s="239" t="s">
        <v>157</v>
      </c>
      <c r="E230" s="40"/>
      <c r="F230" s="240" t="s">
        <v>683</v>
      </c>
      <c r="G230" s="40"/>
      <c r="H230" s="40"/>
      <c r="I230" s="241"/>
      <c r="J230" s="40"/>
      <c r="K230" s="40"/>
      <c r="L230" s="44"/>
      <c r="M230" s="242"/>
      <c r="N230" s="24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157</v>
      </c>
      <c r="AU230" s="17" t="s">
        <v>90</v>
      </c>
    </row>
    <row r="231" spans="1:65" s="2" customFormat="1" ht="13.8" customHeight="1">
      <c r="A231" s="38"/>
      <c r="B231" s="39"/>
      <c r="C231" s="226" t="s">
        <v>684</v>
      </c>
      <c r="D231" s="226" t="s">
        <v>150</v>
      </c>
      <c r="E231" s="227" t="s">
        <v>685</v>
      </c>
      <c r="F231" s="228" t="s">
        <v>686</v>
      </c>
      <c r="G231" s="229" t="s">
        <v>356</v>
      </c>
      <c r="H231" s="230">
        <v>1.265</v>
      </c>
      <c r="I231" s="231"/>
      <c r="J231" s="232">
        <f>ROUND(I231*H231,2)</f>
        <v>0</v>
      </c>
      <c r="K231" s="228" t="s">
        <v>154</v>
      </c>
      <c r="L231" s="44"/>
      <c r="M231" s="233" t="s">
        <v>1</v>
      </c>
      <c r="N231" s="234" t="s">
        <v>45</v>
      </c>
      <c r="O231" s="91"/>
      <c r="P231" s="235">
        <f>O231*H231</f>
        <v>0</v>
      </c>
      <c r="Q231" s="235">
        <v>1.03845</v>
      </c>
      <c r="R231" s="235">
        <f>Q231*H231</f>
        <v>1.31363925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170</v>
      </c>
      <c r="AT231" s="237" t="s">
        <v>150</v>
      </c>
      <c r="AU231" s="237" t="s">
        <v>90</v>
      </c>
      <c r="AY231" s="17" t="s">
        <v>147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88</v>
      </c>
      <c r="BK231" s="238">
        <f>ROUND(I231*H231,2)</f>
        <v>0</v>
      </c>
      <c r="BL231" s="17" t="s">
        <v>170</v>
      </c>
      <c r="BM231" s="237" t="s">
        <v>687</v>
      </c>
    </row>
    <row r="232" spans="1:47" s="2" customFormat="1" ht="12">
      <c r="A232" s="38"/>
      <c r="B232" s="39"/>
      <c r="C232" s="40"/>
      <c r="D232" s="239" t="s">
        <v>157</v>
      </c>
      <c r="E232" s="40"/>
      <c r="F232" s="240" t="s">
        <v>688</v>
      </c>
      <c r="G232" s="40"/>
      <c r="H232" s="40"/>
      <c r="I232" s="241"/>
      <c r="J232" s="40"/>
      <c r="K232" s="40"/>
      <c r="L232" s="44"/>
      <c r="M232" s="242"/>
      <c r="N232" s="24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157</v>
      </c>
      <c r="AU232" s="17" t="s">
        <v>90</v>
      </c>
    </row>
    <row r="233" spans="1:51" s="13" customFormat="1" ht="12">
      <c r="A233" s="13"/>
      <c r="B233" s="244"/>
      <c r="C233" s="245"/>
      <c r="D233" s="239" t="s">
        <v>158</v>
      </c>
      <c r="E233" s="246" t="s">
        <v>1</v>
      </c>
      <c r="F233" s="247" t="s">
        <v>689</v>
      </c>
      <c r="G233" s="245"/>
      <c r="H233" s="246" t="s">
        <v>1</v>
      </c>
      <c r="I233" s="248"/>
      <c r="J233" s="245"/>
      <c r="K233" s="245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158</v>
      </c>
      <c r="AU233" s="253" t="s">
        <v>90</v>
      </c>
      <c r="AV233" s="13" t="s">
        <v>88</v>
      </c>
      <c r="AW233" s="13" t="s">
        <v>36</v>
      </c>
      <c r="AX233" s="13" t="s">
        <v>80</v>
      </c>
      <c r="AY233" s="253" t="s">
        <v>147</v>
      </c>
    </row>
    <row r="234" spans="1:51" s="14" customFormat="1" ht="12">
      <c r="A234" s="14"/>
      <c r="B234" s="254"/>
      <c r="C234" s="255"/>
      <c r="D234" s="239" t="s">
        <v>158</v>
      </c>
      <c r="E234" s="256" t="s">
        <v>1</v>
      </c>
      <c r="F234" s="257" t="s">
        <v>690</v>
      </c>
      <c r="G234" s="255"/>
      <c r="H234" s="258">
        <v>1.265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4" t="s">
        <v>158</v>
      </c>
      <c r="AU234" s="264" t="s">
        <v>90</v>
      </c>
      <c r="AV234" s="14" t="s">
        <v>90</v>
      </c>
      <c r="AW234" s="14" t="s">
        <v>36</v>
      </c>
      <c r="AX234" s="14" t="s">
        <v>88</v>
      </c>
      <c r="AY234" s="264" t="s">
        <v>147</v>
      </c>
    </row>
    <row r="235" spans="1:65" s="2" customFormat="1" ht="22.2" customHeight="1">
      <c r="A235" s="38"/>
      <c r="B235" s="39"/>
      <c r="C235" s="226" t="s">
        <v>691</v>
      </c>
      <c r="D235" s="226" t="s">
        <v>150</v>
      </c>
      <c r="E235" s="227" t="s">
        <v>692</v>
      </c>
      <c r="F235" s="228" t="s">
        <v>693</v>
      </c>
      <c r="G235" s="229" t="s">
        <v>179</v>
      </c>
      <c r="H235" s="230">
        <v>8</v>
      </c>
      <c r="I235" s="231"/>
      <c r="J235" s="232">
        <f>ROUND(I235*H235,2)</f>
        <v>0</v>
      </c>
      <c r="K235" s="228" t="s">
        <v>154</v>
      </c>
      <c r="L235" s="44"/>
      <c r="M235" s="233" t="s">
        <v>1</v>
      </c>
      <c r="N235" s="234" t="s">
        <v>45</v>
      </c>
      <c r="O235" s="91"/>
      <c r="P235" s="235">
        <f>O235*H235</f>
        <v>0</v>
      </c>
      <c r="Q235" s="235">
        <v>0.24127</v>
      </c>
      <c r="R235" s="235">
        <f>Q235*H235</f>
        <v>1.93016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170</v>
      </c>
      <c r="AT235" s="237" t="s">
        <v>150</v>
      </c>
      <c r="AU235" s="237" t="s">
        <v>90</v>
      </c>
      <c r="AY235" s="17" t="s">
        <v>147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88</v>
      </c>
      <c r="BK235" s="238">
        <f>ROUND(I235*H235,2)</f>
        <v>0</v>
      </c>
      <c r="BL235" s="17" t="s">
        <v>170</v>
      </c>
      <c r="BM235" s="237" t="s">
        <v>694</v>
      </c>
    </row>
    <row r="236" spans="1:47" s="2" customFormat="1" ht="12">
      <c r="A236" s="38"/>
      <c r="B236" s="39"/>
      <c r="C236" s="40"/>
      <c r="D236" s="239" t="s">
        <v>157</v>
      </c>
      <c r="E236" s="40"/>
      <c r="F236" s="240" t="s">
        <v>695</v>
      </c>
      <c r="G236" s="40"/>
      <c r="H236" s="40"/>
      <c r="I236" s="241"/>
      <c r="J236" s="40"/>
      <c r="K236" s="40"/>
      <c r="L236" s="44"/>
      <c r="M236" s="242"/>
      <c r="N236" s="243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157</v>
      </c>
      <c r="AU236" s="17" t="s">
        <v>90</v>
      </c>
    </row>
    <row r="237" spans="1:51" s="13" customFormat="1" ht="12">
      <c r="A237" s="13"/>
      <c r="B237" s="244"/>
      <c r="C237" s="245"/>
      <c r="D237" s="239" t="s">
        <v>158</v>
      </c>
      <c r="E237" s="246" t="s">
        <v>1</v>
      </c>
      <c r="F237" s="247" t="s">
        <v>696</v>
      </c>
      <c r="G237" s="245"/>
      <c r="H237" s="246" t="s">
        <v>1</v>
      </c>
      <c r="I237" s="248"/>
      <c r="J237" s="245"/>
      <c r="K237" s="245"/>
      <c r="L237" s="249"/>
      <c r="M237" s="250"/>
      <c r="N237" s="251"/>
      <c r="O237" s="251"/>
      <c r="P237" s="251"/>
      <c r="Q237" s="251"/>
      <c r="R237" s="251"/>
      <c r="S237" s="251"/>
      <c r="T237" s="25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3" t="s">
        <v>158</v>
      </c>
      <c r="AU237" s="253" t="s">
        <v>90</v>
      </c>
      <c r="AV237" s="13" t="s">
        <v>88</v>
      </c>
      <c r="AW237" s="13" t="s">
        <v>36</v>
      </c>
      <c r="AX237" s="13" t="s">
        <v>80</v>
      </c>
      <c r="AY237" s="253" t="s">
        <v>147</v>
      </c>
    </row>
    <row r="238" spans="1:51" s="14" customFormat="1" ht="12">
      <c r="A238" s="14"/>
      <c r="B238" s="254"/>
      <c r="C238" s="255"/>
      <c r="D238" s="239" t="s">
        <v>158</v>
      </c>
      <c r="E238" s="256" t="s">
        <v>1</v>
      </c>
      <c r="F238" s="257" t="s">
        <v>697</v>
      </c>
      <c r="G238" s="255"/>
      <c r="H238" s="258">
        <v>8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4" t="s">
        <v>158</v>
      </c>
      <c r="AU238" s="264" t="s">
        <v>90</v>
      </c>
      <c r="AV238" s="14" t="s">
        <v>90</v>
      </c>
      <c r="AW238" s="14" t="s">
        <v>36</v>
      </c>
      <c r="AX238" s="14" t="s">
        <v>88</v>
      </c>
      <c r="AY238" s="264" t="s">
        <v>147</v>
      </c>
    </row>
    <row r="239" spans="1:65" s="2" customFormat="1" ht="22.2" customHeight="1">
      <c r="A239" s="38"/>
      <c r="B239" s="39"/>
      <c r="C239" s="283" t="s">
        <v>698</v>
      </c>
      <c r="D239" s="283" t="s">
        <v>434</v>
      </c>
      <c r="E239" s="284" t="s">
        <v>699</v>
      </c>
      <c r="F239" s="285" t="s">
        <v>700</v>
      </c>
      <c r="G239" s="286" t="s">
        <v>211</v>
      </c>
      <c r="H239" s="287">
        <v>40</v>
      </c>
      <c r="I239" s="288"/>
      <c r="J239" s="289">
        <f>ROUND(I239*H239,2)</f>
        <v>0</v>
      </c>
      <c r="K239" s="285" t="s">
        <v>154</v>
      </c>
      <c r="L239" s="290"/>
      <c r="M239" s="291" t="s">
        <v>1</v>
      </c>
      <c r="N239" s="292" t="s">
        <v>45</v>
      </c>
      <c r="O239" s="91"/>
      <c r="P239" s="235">
        <f>O239*H239</f>
        <v>0</v>
      </c>
      <c r="Q239" s="235">
        <v>0.0365</v>
      </c>
      <c r="R239" s="235">
        <f>Q239*H239</f>
        <v>1.46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200</v>
      </c>
      <c r="AT239" s="237" t="s">
        <v>434</v>
      </c>
      <c r="AU239" s="237" t="s">
        <v>90</v>
      </c>
      <c r="AY239" s="17" t="s">
        <v>147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88</v>
      </c>
      <c r="BK239" s="238">
        <f>ROUND(I239*H239,2)</f>
        <v>0</v>
      </c>
      <c r="BL239" s="17" t="s">
        <v>170</v>
      </c>
      <c r="BM239" s="237" t="s">
        <v>701</v>
      </c>
    </row>
    <row r="240" spans="1:47" s="2" customFormat="1" ht="12">
      <c r="A240" s="38"/>
      <c r="B240" s="39"/>
      <c r="C240" s="40"/>
      <c r="D240" s="239" t="s">
        <v>157</v>
      </c>
      <c r="E240" s="40"/>
      <c r="F240" s="240" t="s">
        <v>700</v>
      </c>
      <c r="G240" s="40"/>
      <c r="H240" s="40"/>
      <c r="I240" s="241"/>
      <c r="J240" s="40"/>
      <c r="K240" s="40"/>
      <c r="L240" s="44"/>
      <c r="M240" s="242"/>
      <c r="N240" s="24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157</v>
      </c>
      <c r="AU240" s="17" t="s">
        <v>90</v>
      </c>
    </row>
    <row r="241" spans="1:51" s="14" customFormat="1" ht="12">
      <c r="A241" s="14"/>
      <c r="B241" s="254"/>
      <c r="C241" s="255"/>
      <c r="D241" s="239" t="s">
        <v>158</v>
      </c>
      <c r="E241" s="255"/>
      <c r="F241" s="257" t="s">
        <v>702</v>
      </c>
      <c r="G241" s="255"/>
      <c r="H241" s="258">
        <v>40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4" t="s">
        <v>158</v>
      </c>
      <c r="AU241" s="264" t="s">
        <v>90</v>
      </c>
      <c r="AV241" s="14" t="s">
        <v>90</v>
      </c>
      <c r="AW241" s="14" t="s">
        <v>4</v>
      </c>
      <c r="AX241" s="14" t="s">
        <v>88</v>
      </c>
      <c r="AY241" s="264" t="s">
        <v>147</v>
      </c>
    </row>
    <row r="242" spans="1:65" s="2" customFormat="1" ht="13.8" customHeight="1">
      <c r="A242" s="38"/>
      <c r="B242" s="39"/>
      <c r="C242" s="226" t="s">
        <v>703</v>
      </c>
      <c r="D242" s="226" t="s">
        <v>150</v>
      </c>
      <c r="E242" s="227" t="s">
        <v>704</v>
      </c>
      <c r="F242" s="228" t="s">
        <v>705</v>
      </c>
      <c r="G242" s="229" t="s">
        <v>211</v>
      </c>
      <c r="H242" s="230">
        <v>4</v>
      </c>
      <c r="I242" s="231"/>
      <c r="J242" s="232">
        <f>ROUND(I242*H242,2)</f>
        <v>0</v>
      </c>
      <c r="K242" s="228" t="s">
        <v>220</v>
      </c>
      <c r="L242" s="44"/>
      <c r="M242" s="233" t="s">
        <v>1</v>
      </c>
      <c r="N242" s="234" t="s">
        <v>45</v>
      </c>
      <c r="O242" s="91"/>
      <c r="P242" s="235">
        <f>O242*H242</f>
        <v>0</v>
      </c>
      <c r="Q242" s="235">
        <v>1.02033</v>
      </c>
      <c r="R242" s="235">
        <f>Q242*H242</f>
        <v>4.08132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170</v>
      </c>
      <c r="AT242" s="237" t="s">
        <v>150</v>
      </c>
      <c r="AU242" s="237" t="s">
        <v>90</v>
      </c>
      <c r="AY242" s="17" t="s">
        <v>147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88</v>
      </c>
      <c r="BK242" s="238">
        <f>ROUND(I242*H242,2)</f>
        <v>0</v>
      </c>
      <c r="BL242" s="17" t="s">
        <v>170</v>
      </c>
      <c r="BM242" s="237" t="s">
        <v>706</v>
      </c>
    </row>
    <row r="243" spans="1:47" s="2" customFormat="1" ht="12">
      <c r="A243" s="38"/>
      <c r="B243" s="39"/>
      <c r="C243" s="40"/>
      <c r="D243" s="239" t="s">
        <v>157</v>
      </c>
      <c r="E243" s="40"/>
      <c r="F243" s="240" t="s">
        <v>705</v>
      </c>
      <c r="G243" s="40"/>
      <c r="H243" s="40"/>
      <c r="I243" s="241"/>
      <c r="J243" s="40"/>
      <c r="K243" s="40"/>
      <c r="L243" s="44"/>
      <c r="M243" s="242"/>
      <c r="N243" s="243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157</v>
      </c>
      <c r="AU243" s="17" t="s">
        <v>90</v>
      </c>
    </row>
    <row r="244" spans="1:51" s="13" customFormat="1" ht="12">
      <c r="A244" s="13"/>
      <c r="B244" s="244"/>
      <c r="C244" s="245"/>
      <c r="D244" s="239" t="s">
        <v>158</v>
      </c>
      <c r="E244" s="246" t="s">
        <v>1</v>
      </c>
      <c r="F244" s="247" t="s">
        <v>707</v>
      </c>
      <c r="G244" s="245"/>
      <c r="H244" s="246" t="s">
        <v>1</v>
      </c>
      <c r="I244" s="248"/>
      <c r="J244" s="245"/>
      <c r="K244" s="245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158</v>
      </c>
      <c r="AU244" s="253" t="s">
        <v>90</v>
      </c>
      <c r="AV244" s="13" t="s">
        <v>88</v>
      </c>
      <c r="AW244" s="13" t="s">
        <v>36</v>
      </c>
      <c r="AX244" s="13" t="s">
        <v>80</v>
      </c>
      <c r="AY244" s="253" t="s">
        <v>147</v>
      </c>
    </row>
    <row r="245" spans="1:51" s="13" customFormat="1" ht="12">
      <c r="A245" s="13"/>
      <c r="B245" s="244"/>
      <c r="C245" s="245"/>
      <c r="D245" s="239" t="s">
        <v>158</v>
      </c>
      <c r="E245" s="246" t="s">
        <v>1</v>
      </c>
      <c r="F245" s="247" t="s">
        <v>708</v>
      </c>
      <c r="G245" s="245"/>
      <c r="H245" s="246" t="s">
        <v>1</v>
      </c>
      <c r="I245" s="248"/>
      <c r="J245" s="245"/>
      <c r="K245" s="245"/>
      <c r="L245" s="249"/>
      <c r="M245" s="250"/>
      <c r="N245" s="251"/>
      <c r="O245" s="251"/>
      <c r="P245" s="251"/>
      <c r="Q245" s="251"/>
      <c r="R245" s="251"/>
      <c r="S245" s="251"/>
      <c r="T245" s="25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3" t="s">
        <v>158</v>
      </c>
      <c r="AU245" s="253" t="s">
        <v>90</v>
      </c>
      <c r="AV245" s="13" t="s">
        <v>88</v>
      </c>
      <c r="AW245" s="13" t="s">
        <v>36</v>
      </c>
      <c r="AX245" s="13" t="s">
        <v>80</v>
      </c>
      <c r="AY245" s="253" t="s">
        <v>147</v>
      </c>
    </row>
    <row r="246" spans="1:51" s="14" customFormat="1" ht="12">
      <c r="A246" s="14"/>
      <c r="B246" s="254"/>
      <c r="C246" s="255"/>
      <c r="D246" s="239" t="s">
        <v>158</v>
      </c>
      <c r="E246" s="256" t="s">
        <v>1</v>
      </c>
      <c r="F246" s="257" t="s">
        <v>170</v>
      </c>
      <c r="G246" s="255"/>
      <c r="H246" s="258">
        <v>4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4" t="s">
        <v>158</v>
      </c>
      <c r="AU246" s="264" t="s">
        <v>90</v>
      </c>
      <c r="AV246" s="14" t="s">
        <v>90</v>
      </c>
      <c r="AW246" s="14" t="s">
        <v>36</v>
      </c>
      <c r="AX246" s="14" t="s">
        <v>88</v>
      </c>
      <c r="AY246" s="264" t="s">
        <v>147</v>
      </c>
    </row>
    <row r="247" spans="1:65" s="2" customFormat="1" ht="13.8" customHeight="1">
      <c r="A247" s="38"/>
      <c r="B247" s="39"/>
      <c r="C247" s="226" t="s">
        <v>709</v>
      </c>
      <c r="D247" s="226" t="s">
        <v>150</v>
      </c>
      <c r="E247" s="227" t="s">
        <v>710</v>
      </c>
      <c r="F247" s="228" t="s">
        <v>711</v>
      </c>
      <c r="G247" s="229" t="s">
        <v>179</v>
      </c>
      <c r="H247" s="230">
        <v>1.4</v>
      </c>
      <c r="I247" s="231"/>
      <c r="J247" s="232">
        <f>ROUND(I247*H247,2)</f>
        <v>0</v>
      </c>
      <c r="K247" s="228" t="s">
        <v>154</v>
      </c>
      <c r="L247" s="44"/>
      <c r="M247" s="233" t="s">
        <v>1</v>
      </c>
      <c r="N247" s="234" t="s">
        <v>45</v>
      </c>
      <c r="O247" s="91"/>
      <c r="P247" s="235">
        <f>O247*H247</f>
        <v>0</v>
      </c>
      <c r="Q247" s="235">
        <v>0.00147</v>
      </c>
      <c r="R247" s="235">
        <f>Q247*H247</f>
        <v>0.002058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170</v>
      </c>
      <c r="AT247" s="237" t="s">
        <v>150</v>
      </c>
      <c r="AU247" s="237" t="s">
        <v>90</v>
      </c>
      <c r="AY247" s="17" t="s">
        <v>147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88</v>
      </c>
      <c r="BK247" s="238">
        <f>ROUND(I247*H247,2)</f>
        <v>0</v>
      </c>
      <c r="BL247" s="17" t="s">
        <v>170</v>
      </c>
      <c r="BM247" s="237" t="s">
        <v>712</v>
      </c>
    </row>
    <row r="248" spans="1:47" s="2" customFormat="1" ht="12">
      <c r="A248" s="38"/>
      <c r="B248" s="39"/>
      <c r="C248" s="40"/>
      <c r="D248" s="239" t="s">
        <v>157</v>
      </c>
      <c r="E248" s="40"/>
      <c r="F248" s="240" t="s">
        <v>713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157</v>
      </c>
      <c r="AU248" s="17" t="s">
        <v>90</v>
      </c>
    </row>
    <row r="249" spans="1:51" s="13" customFormat="1" ht="12">
      <c r="A249" s="13"/>
      <c r="B249" s="244"/>
      <c r="C249" s="245"/>
      <c r="D249" s="239" t="s">
        <v>158</v>
      </c>
      <c r="E249" s="246" t="s">
        <v>1</v>
      </c>
      <c r="F249" s="247" t="s">
        <v>714</v>
      </c>
      <c r="G249" s="245"/>
      <c r="H249" s="246" t="s">
        <v>1</v>
      </c>
      <c r="I249" s="248"/>
      <c r="J249" s="245"/>
      <c r="K249" s="245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158</v>
      </c>
      <c r="AU249" s="253" t="s">
        <v>90</v>
      </c>
      <c r="AV249" s="13" t="s">
        <v>88</v>
      </c>
      <c r="AW249" s="13" t="s">
        <v>36</v>
      </c>
      <c r="AX249" s="13" t="s">
        <v>80</v>
      </c>
      <c r="AY249" s="253" t="s">
        <v>147</v>
      </c>
    </row>
    <row r="250" spans="1:51" s="14" customFormat="1" ht="12">
      <c r="A250" s="14"/>
      <c r="B250" s="254"/>
      <c r="C250" s="255"/>
      <c r="D250" s="239" t="s">
        <v>158</v>
      </c>
      <c r="E250" s="256" t="s">
        <v>1</v>
      </c>
      <c r="F250" s="257" t="s">
        <v>715</v>
      </c>
      <c r="G250" s="255"/>
      <c r="H250" s="258">
        <v>1.4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4" t="s">
        <v>158</v>
      </c>
      <c r="AU250" s="264" t="s">
        <v>90</v>
      </c>
      <c r="AV250" s="14" t="s">
        <v>90</v>
      </c>
      <c r="AW250" s="14" t="s">
        <v>36</v>
      </c>
      <c r="AX250" s="14" t="s">
        <v>88</v>
      </c>
      <c r="AY250" s="264" t="s">
        <v>147</v>
      </c>
    </row>
    <row r="251" spans="1:63" s="12" customFormat="1" ht="22.8" customHeight="1">
      <c r="A251" s="12"/>
      <c r="B251" s="210"/>
      <c r="C251" s="211"/>
      <c r="D251" s="212" t="s">
        <v>79</v>
      </c>
      <c r="E251" s="224" t="s">
        <v>170</v>
      </c>
      <c r="F251" s="224" t="s">
        <v>716</v>
      </c>
      <c r="G251" s="211"/>
      <c r="H251" s="211"/>
      <c r="I251" s="214"/>
      <c r="J251" s="225">
        <f>BK251</f>
        <v>0</v>
      </c>
      <c r="K251" s="211"/>
      <c r="L251" s="216"/>
      <c r="M251" s="217"/>
      <c r="N251" s="218"/>
      <c r="O251" s="218"/>
      <c r="P251" s="219">
        <f>SUM(P252:P301)</f>
        <v>0</v>
      </c>
      <c r="Q251" s="218"/>
      <c r="R251" s="219">
        <f>SUM(R252:R301)</f>
        <v>67.16328947</v>
      </c>
      <c r="S251" s="218"/>
      <c r="T251" s="220">
        <f>SUM(T252:T301)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1" t="s">
        <v>88</v>
      </c>
      <c r="AT251" s="222" t="s">
        <v>79</v>
      </c>
      <c r="AU251" s="222" t="s">
        <v>88</v>
      </c>
      <c r="AY251" s="221" t="s">
        <v>147</v>
      </c>
      <c r="BK251" s="223">
        <f>SUM(BK252:BK301)</f>
        <v>0</v>
      </c>
    </row>
    <row r="252" spans="1:65" s="2" customFormat="1" ht="13.8" customHeight="1">
      <c r="A252" s="38"/>
      <c r="B252" s="39"/>
      <c r="C252" s="226" t="s">
        <v>717</v>
      </c>
      <c r="D252" s="226" t="s">
        <v>150</v>
      </c>
      <c r="E252" s="227" t="s">
        <v>718</v>
      </c>
      <c r="F252" s="228" t="s">
        <v>719</v>
      </c>
      <c r="G252" s="229" t="s">
        <v>320</v>
      </c>
      <c r="H252" s="230">
        <v>15.174</v>
      </c>
      <c r="I252" s="231"/>
      <c r="J252" s="232">
        <f>ROUND(I252*H252,2)</f>
        <v>0</v>
      </c>
      <c r="K252" s="228" t="s">
        <v>154</v>
      </c>
      <c r="L252" s="44"/>
      <c r="M252" s="233" t="s">
        <v>1</v>
      </c>
      <c r="N252" s="234" t="s">
        <v>45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170</v>
      </c>
      <c r="AT252" s="237" t="s">
        <v>150</v>
      </c>
      <c r="AU252" s="237" t="s">
        <v>90</v>
      </c>
      <c r="AY252" s="17" t="s">
        <v>147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88</v>
      </c>
      <c r="BK252" s="238">
        <f>ROUND(I252*H252,2)</f>
        <v>0</v>
      </c>
      <c r="BL252" s="17" t="s">
        <v>170</v>
      </c>
      <c r="BM252" s="237" t="s">
        <v>720</v>
      </c>
    </row>
    <row r="253" spans="1:47" s="2" customFormat="1" ht="12">
      <c r="A253" s="38"/>
      <c r="B253" s="39"/>
      <c r="C253" s="40"/>
      <c r="D253" s="239" t="s">
        <v>157</v>
      </c>
      <c r="E253" s="40"/>
      <c r="F253" s="240" t="s">
        <v>721</v>
      </c>
      <c r="G253" s="40"/>
      <c r="H253" s="40"/>
      <c r="I253" s="241"/>
      <c r="J253" s="40"/>
      <c r="K253" s="40"/>
      <c r="L253" s="44"/>
      <c r="M253" s="242"/>
      <c r="N253" s="24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157</v>
      </c>
      <c r="AU253" s="17" t="s">
        <v>90</v>
      </c>
    </row>
    <row r="254" spans="1:51" s="13" customFormat="1" ht="12">
      <c r="A254" s="13"/>
      <c r="B254" s="244"/>
      <c r="C254" s="245"/>
      <c r="D254" s="239" t="s">
        <v>158</v>
      </c>
      <c r="E254" s="246" t="s">
        <v>1</v>
      </c>
      <c r="F254" s="247" t="s">
        <v>722</v>
      </c>
      <c r="G254" s="245"/>
      <c r="H254" s="246" t="s">
        <v>1</v>
      </c>
      <c r="I254" s="248"/>
      <c r="J254" s="245"/>
      <c r="K254" s="245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158</v>
      </c>
      <c r="AU254" s="253" t="s">
        <v>90</v>
      </c>
      <c r="AV254" s="13" t="s">
        <v>88</v>
      </c>
      <c r="AW254" s="13" t="s">
        <v>36</v>
      </c>
      <c r="AX254" s="13" t="s">
        <v>80</v>
      </c>
      <c r="AY254" s="253" t="s">
        <v>147</v>
      </c>
    </row>
    <row r="255" spans="1:51" s="14" customFormat="1" ht="12">
      <c r="A255" s="14"/>
      <c r="B255" s="254"/>
      <c r="C255" s="255"/>
      <c r="D255" s="239" t="s">
        <v>158</v>
      </c>
      <c r="E255" s="256" t="s">
        <v>1</v>
      </c>
      <c r="F255" s="257" t="s">
        <v>723</v>
      </c>
      <c r="G255" s="255"/>
      <c r="H255" s="258">
        <v>11.631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4" t="s">
        <v>158</v>
      </c>
      <c r="AU255" s="264" t="s">
        <v>90</v>
      </c>
      <c r="AV255" s="14" t="s">
        <v>90</v>
      </c>
      <c r="AW255" s="14" t="s">
        <v>36</v>
      </c>
      <c r="AX255" s="14" t="s">
        <v>80</v>
      </c>
      <c r="AY255" s="264" t="s">
        <v>147</v>
      </c>
    </row>
    <row r="256" spans="1:51" s="14" customFormat="1" ht="12">
      <c r="A256" s="14"/>
      <c r="B256" s="254"/>
      <c r="C256" s="255"/>
      <c r="D256" s="239" t="s">
        <v>158</v>
      </c>
      <c r="E256" s="256" t="s">
        <v>1</v>
      </c>
      <c r="F256" s="257" t="s">
        <v>724</v>
      </c>
      <c r="G256" s="255"/>
      <c r="H256" s="258">
        <v>3.543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4" t="s">
        <v>158</v>
      </c>
      <c r="AU256" s="264" t="s">
        <v>90</v>
      </c>
      <c r="AV256" s="14" t="s">
        <v>90</v>
      </c>
      <c r="AW256" s="14" t="s">
        <v>36</v>
      </c>
      <c r="AX256" s="14" t="s">
        <v>80</v>
      </c>
      <c r="AY256" s="264" t="s">
        <v>147</v>
      </c>
    </row>
    <row r="257" spans="1:51" s="15" customFormat="1" ht="12">
      <c r="A257" s="15"/>
      <c r="B257" s="265"/>
      <c r="C257" s="266"/>
      <c r="D257" s="239" t="s">
        <v>158</v>
      </c>
      <c r="E257" s="267" t="s">
        <v>1</v>
      </c>
      <c r="F257" s="268" t="s">
        <v>207</v>
      </c>
      <c r="G257" s="266"/>
      <c r="H257" s="269">
        <v>15.174</v>
      </c>
      <c r="I257" s="270"/>
      <c r="J257" s="266"/>
      <c r="K257" s="266"/>
      <c r="L257" s="271"/>
      <c r="M257" s="272"/>
      <c r="N257" s="273"/>
      <c r="O257" s="273"/>
      <c r="P257" s="273"/>
      <c r="Q257" s="273"/>
      <c r="R257" s="273"/>
      <c r="S257" s="273"/>
      <c r="T257" s="27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5" t="s">
        <v>158</v>
      </c>
      <c r="AU257" s="275" t="s">
        <v>90</v>
      </c>
      <c r="AV257" s="15" t="s">
        <v>170</v>
      </c>
      <c r="AW257" s="15" t="s">
        <v>36</v>
      </c>
      <c r="AX257" s="15" t="s">
        <v>88</v>
      </c>
      <c r="AY257" s="275" t="s">
        <v>147</v>
      </c>
    </row>
    <row r="258" spans="1:65" s="2" customFormat="1" ht="13.8" customHeight="1">
      <c r="A258" s="38"/>
      <c r="B258" s="39"/>
      <c r="C258" s="226" t="s">
        <v>725</v>
      </c>
      <c r="D258" s="226" t="s">
        <v>150</v>
      </c>
      <c r="E258" s="227" t="s">
        <v>726</v>
      </c>
      <c r="F258" s="228" t="s">
        <v>727</v>
      </c>
      <c r="G258" s="229" t="s">
        <v>356</v>
      </c>
      <c r="H258" s="230">
        <v>1.908</v>
      </c>
      <c r="I258" s="231"/>
      <c r="J258" s="232">
        <f>ROUND(I258*H258,2)</f>
        <v>0</v>
      </c>
      <c r="K258" s="228" t="s">
        <v>154</v>
      </c>
      <c r="L258" s="44"/>
      <c r="M258" s="233" t="s">
        <v>1</v>
      </c>
      <c r="N258" s="234" t="s">
        <v>45</v>
      </c>
      <c r="O258" s="91"/>
      <c r="P258" s="235">
        <f>O258*H258</f>
        <v>0</v>
      </c>
      <c r="Q258" s="235">
        <v>1.04927</v>
      </c>
      <c r="R258" s="235">
        <f>Q258*H258</f>
        <v>2.00200716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170</v>
      </c>
      <c r="AT258" s="237" t="s">
        <v>150</v>
      </c>
      <c r="AU258" s="237" t="s">
        <v>90</v>
      </c>
      <c r="AY258" s="17" t="s">
        <v>147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88</v>
      </c>
      <c r="BK258" s="238">
        <f>ROUND(I258*H258,2)</f>
        <v>0</v>
      </c>
      <c r="BL258" s="17" t="s">
        <v>170</v>
      </c>
      <c r="BM258" s="237" t="s">
        <v>728</v>
      </c>
    </row>
    <row r="259" spans="1:47" s="2" customFormat="1" ht="12">
      <c r="A259" s="38"/>
      <c r="B259" s="39"/>
      <c r="C259" s="40"/>
      <c r="D259" s="239" t="s">
        <v>157</v>
      </c>
      <c r="E259" s="40"/>
      <c r="F259" s="240" t="s">
        <v>729</v>
      </c>
      <c r="G259" s="40"/>
      <c r="H259" s="40"/>
      <c r="I259" s="241"/>
      <c r="J259" s="40"/>
      <c r="K259" s="40"/>
      <c r="L259" s="44"/>
      <c r="M259" s="242"/>
      <c r="N259" s="24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157</v>
      </c>
      <c r="AU259" s="17" t="s">
        <v>90</v>
      </c>
    </row>
    <row r="260" spans="1:51" s="13" customFormat="1" ht="12">
      <c r="A260" s="13"/>
      <c r="B260" s="244"/>
      <c r="C260" s="245"/>
      <c r="D260" s="239" t="s">
        <v>158</v>
      </c>
      <c r="E260" s="246" t="s">
        <v>1</v>
      </c>
      <c r="F260" s="247" t="s">
        <v>730</v>
      </c>
      <c r="G260" s="245"/>
      <c r="H260" s="246" t="s">
        <v>1</v>
      </c>
      <c r="I260" s="248"/>
      <c r="J260" s="245"/>
      <c r="K260" s="245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158</v>
      </c>
      <c r="AU260" s="253" t="s">
        <v>90</v>
      </c>
      <c r="AV260" s="13" t="s">
        <v>88</v>
      </c>
      <c r="AW260" s="13" t="s">
        <v>36</v>
      </c>
      <c r="AX260" s="13" t="s">
        <v>80</v>
      </c>
      <c r="AY260" s="253" t="s">
        <v>147</v>
      </c>
    </row>
    <row r="261" spans="1:51" s="14" customFormat="1" ht="12">
      <c r="A261" s="14"/>
      <c r="B261" s="254"/>
      <c r="C261" s="255"/>
      <c r="D261" s="239" t="s">
        <v>158</v>
      </c>
      <c r="E261" s="256" t="s">
        <v>1</v>
      </c>
      <c r="F261" s="257" t="s">
        <v>731</v>
      </c>
      <c r="G261" s="255"/>
      <c r="H261" s="258">
        <v>1.908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4" t="s">
        <v>158</v>
      </c>
      <c r="AU261" s="264" t="s">
        <v>90</v>
      </c>
      <c r="AV261" s="14" t="s">
        <v>90</v>
      </c>
      <c r="AW261" s="14" t="s">
        <v>36</v>
      </c>
      <c r="AX261" s="14" t="s">
        <v>88</v>
      </c>
      <c r="AY261" s="264" t="s">
        <v>147</v>
      </c>
    </row>
    <row r="262" spans="1:65" s="2" customFormat="1" ht="13.8" customHeight="1">
      <c r="A262" s="38"/>
      <c r="B262" s="39"/>
      <c r="C262" s="226" t="s">
        <v>732</v>
      </c>
      <c r="D262" s="226" t="s">
        <v>150</v>
      </c>
      <c r="E262" s="227" t="s">
        <v>733</v>
      </c>
      <c r="F262" s="228" t="s">
        <v>734</v>
      </c>
      <c r="G262" s="229" t="s">
        <v>276</v>
      </c>
      <c r="H262" s="230">
        <v>29.113</v>
      </c>
      <c r="I262" s="231"/>
      <c r="J262" s="232">
        <f>ROUND(I262*H262,2)</f>
        <v>0</v>
      </c>
      <c r="K262" s="228" t="s">
        <v>154</v>
      </c>
      <c r="L262" s="44"/>
      <c r="M262" s="233" t="s">
        <v>1</v>
      </c>
      <c r="N262" s="234" t="s">
        <v>45</v>
      </c>
      <c r="O262" s="91"/>
      <c r="P262" s="235">
        <f>O262*H262</f>
        <v>0</v>
      </c>
      <c r="Q262" s="235">
        <v>0.01087</v>
      </c>
      <c r="R262" s="235">
        <f>Q262*H262</f>
        <v>0.31645830999999996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170</v>
      </c>
      <c r="AT262" s="237" t="s">
        <v>150</v>
      </c>
      <c r="AU262" s="237" t="s">
        <v>90</v>
      </c>
      <c r="AY262" s="17" t="s">
        <v>147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88</v>
      </c>
      <c r="BK262" s="238">
        <f>ROUND(I262*H262,2)</f>
        <v>0</v>
      </c>
      <c r="BL262" s="17" t="s">
        <v>170</v>
      </c>
      <c r="BM262" s="237" t="s">
        <v>735</v>
      </c>
    </row>
    <row r="263" spans="1:47" s="2" customFormat="1" ht="12">
      <c r="A263" s="38"/>
      <c r="B263" s="39"/>
      <c r="C263" s="40"/>
      <c r="D263" s="239" t="s">
        <v>157</v>
      </c>
      <c r="E263" s="40"/>
      <c r="F263" s="240" t="s">
        <v>736</v>
      </c>
      <c r="G263" s="40"/>
      <c r="H263" s="40"/>
      <c r="I263" s="241"/>
      <c r="J263" s="40"/>
      <c r="K263" s="40"/>
      <c r="L263" s="44"/>
      <c r="M263" s="242"/>
      <c r="N263" s="24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157</v>
      </c>
      <c r="AU263" s="17" t="s">
        <v>90</v>
      </c>
    </row>
    <row r="264" spans="1:51" s="14" customFormat="1" ht="12">
      <c r="A264" s="14"/>
      <c r="B264" s="254"/>
      <c r="C264" s="255"/>
      <c r="D264" s="239" t="s">
        <v>158</v>
      </c>
      <c r="E264" s="256" t="s">
        <v>1</v>
      </c>
      <c r="F264" s="257" t="s">
        <v>737</v>
      </c>
      <c r="G264" s="255"/>
      <c r="H264" s="258">
        <v>29.113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4" t="s">
        <v>158</v>
      </c>
      <c r="AU264" s="264" t="s">
        <v>90</v>
      </c>
      <c r="AV264" s="14" t="s">
        <v>90</v>
      </c>
      <c r="AW264" s="14" t="s">
        <v>36</v>
      </c>
      <c r="AX264" s="14" t="s">
        <v>88</v>
      </c>
      <c r="AY264" s="264" t="s">
        <v>147</v>
      </c>
    </row>
    <row r="265" spans="1:65" s="2" customFormat="1" ht="13.8" customHeight="1">
      <c r="A265" s="38"/>
      <c r="B265" s="39"/>
      <c r="C265" s="226" t="s">
        <v>738</v>
      </c>
      <c r="D265" s="226" t="s">
        <v>150</v>
      </c>
      <c r="E265" s="227" t="s">
        <v>739</v>
      </c>
      <c r="F265" s="228" t="s">
        <v>740</v>
      </c>
      <c r="G265" s="229" t="s">
        <v>276</v>
      </c>
      <c r="H265" s="230">
        <v>29.113</v>
      </c>
      <c r="I265" s="231"/>
      <c r="J265" s="232">
        <f>ROUND(I265*H265,2)</f>
        <v>0</v>
      </c>
      <c r="K265" s="228" t="s">
        <v>154</v>
      </c>
      <c r="L265" s="44"/>
      <c r="M265" s="233" t="s">
        <v>1</v>
      </c>
      <c r="N265" s="234" t="s">
        <v>45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170</v>
      </c>
      <c r="AT265" s="237" t="s">
        <v>150</v>
      </c>
      <c r="AU265" s="237" t="s">
        <v>90</v>
      </c>
      <c r="AY265" s="17" t="s">
        <v>147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88</v>
      </c>
      <c r="BK265" s="238">
        <f>ROUND(I265*H265,2)</f>
        <v>0</v>
      </c>
      <c r="BL265" s="17" t="s">
        <v>170</v>
      </c>
      <c r="BM265" s="237" t="s">
        <v>741</v>
      </c>
    </row>
    <row r="266" spans="1:47" s="2" customFormat="1" ht="12">
      <c r="A266" s="38"/>
      <c r="B266" s="39"/>
      <c r="C266" s="40"/>
      <c r="D266" s="239" t="s">
        <v>157</v>
      </c>
      <c r="E266" s="40"/>
      <c r="F266" s="240" t="s">
        <v>742</v>
      </c>
      <c r="G266" s="40"/>
      <c r="H266" s="40"/>
      <c r="I266" s="241"/>
      <c r="J266" s="40"/>
      <c r="K266" s="40"/>
      <c r="L266" s="44"/>
      <c r="M266" s="242"/>
      <c r="N266" s="24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157</v>
      </c>
      <c r="AU266" s="17" t="s">
        <v>90</v>
      </c>
    </row>
    <row r="267" spans="1:51" s="14" customFormat="1" ht="12">
      <c r="A267" s="14"/>
      <c r="B267" s="254"/>
      <c r="C267" s="255"/>
      <c r="D267" s="239" t="s">
        <v>158</v>
      </c>
      <c r="E267" s="256" t="s">
        <v>1</v>
      </c>
      <c r="F267" s="257" t="s">
        <v>737</v>
      </c>
      <c r="G267" s="255"/>
      <c r="H267" s="258">
        <v>29.113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4" t="s">
        <v>158</v>
      </c>
      <c r="AU267" s="264" t="s">
        <v>90</v>
      </c>
      <c r="AV267" s="14" t="s">
        <v>90</v>
      </c>
      <c r="AW267" s="14" t="s">
        <v>36</v>
      </c>
      <c r="AX267" s="14" t="s">
        <v>88</v>
      </c>
      <c r="AY267" s="264" t="s">
        <v>147</v>
      </c>
    </row>
    <row r="268" spans="1:65" s="2" customFormat="1" ht="22.2" customHeight="1">
      <c r="A268" s="38"/>
      <c r="B268" s="39"/>
      <c r="C268" s="226" t="s">
        <v>743</v>
      </c>
      <c r="D268" s="226" t="s">
        <v>150</v>
      </c>
      <c r="E268" s="227" t="s">
        <v>744</v>
      </c>
      <c r="F268" s="228" t="s">
        <v>745</v>
      </c>
      <c r="G268" s="229" t="s">
        <v>276</v>
      </c>
      <c r="H268" s="230">
        <v>10.56</v>
      </c>
      <c r="I268" s="231"/>
      <c r="J268" s="232">
        <f>ROUND(I268*H268,2)</f>
        <v>0</v>
      </c>
      <c r="K268" s="228" t="s">
        <v>154</v>
      </c>
      <c r="L268" s="44"/>
      <c r="M268" s="233" t="s">
        <v>1</v>
      </c>
      <c r="N268" s="234" t="s">
        <v>45</v>
      </c>
      <c r="O268" s="91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170</v>
      </c>
      <c r="AT268" s="237" t="s">
        <v>150</v>
      </c>
      <c r="AU268" s="237" t="s">
        <v>90</v>
      </c>
      <c r="AY268" s="17" t="s">
        <v>147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88</v>
      </c>
      <c r="BK268" s="238">
        <f>ROUND(I268*H268,2)</f>
        <v>0</v>
      </c>
      <c r="BL268" s="17" t="s">
        <v>170</v>
      </c>
      <c r="BM268" s="237" t="s">
        <v>746</v>
      </c>
    </row>
    <row r="269" spans="1:47" s="2" customFormat="1" ht="12">
      <c r="A269" s="38"/>
      <c r="B269" s="39"/>
      <c r="C269" s="40"/>
      <c r="D269" s="239" t="s">
        <v>157</v>
      </c>
      <c r="E269" s="40"/>
      <c r="F269" s="240" t="s">
        <v>747</v>
      </c>
      <c r="G269" s="40"/>
      <c r="H269" s="40"/>
      <c r="I269" s="241"/>
      <c r="J269" s="40"/>
      <c r="K269" s="40"/>
      <c r="L269" s="44"/>
      <c r="M269" s="242"/>
      <c r="N269" s="243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157</v>
      </c>
      <c r="AU269" s="17" t="s">
        <v>90</v>
      </c>
    </row>
    <row r="270" spans="1:51" s="13" customFormat="1" ht="12">
      <c r="A270" s="13"/>
      <c r="B270" s="244"/>
      <c r="C270" s="245"/>
      <c r="D270" s="239" t="s">
        <v>158</v>
      </c>
      <c r="E270" s="246" t="s">
        <v>1</v>
      </c>
      <c r="F270" s="247" t="s">
        <v>748</v>
      </c>
      <c r="G270" s="245"/>
      <c r="H270" s="246" t="s">
        <v>1</v>
      </c>
      <c r="I270" s="248"/>
      <c r="J270" s="245"/>
      <c r="K270" s="245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158</v>
      </c>
      <c r="AU270" s="253" t="s">
        <v>90</v>
      </c>
      <c r="AV270" s="13" t="s">
        <v>88</v>
      </c>
      <c r="AW270" s="13" t="s">
        <v>36</v>
      </c>
      <c r="AX270" s="13" t="s">
        <v>80</v>
      </c>
      <c r="AY270" s="253" t="s">
        <v>147</v>
      </c>
    </row>
    <row r="271" spans="1:51" s="14" customFormat="1" ht="12">
      <c r="A271" s="14"/>
      <c r="B271" s="254"/>
      <c r="C271" s="255"/>
      <c r="D271" s="239" t="s">
        <v>158</v>
      </c>
      <c r="E271" s="256" t="s">
        <v>1</v>
      </c>
      <c r="F271" s="257" t="s">
        <v>749</v>
      </c>
      <c r="G271" s="255"/>
      <c r="H271" s="258">
        <v>10.56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4" t="s">
        <v>158</v>
      </c>
      <c r="AU271" s="264" t="s">
        <v>90</v>
      </c>
      <c r="AV271" s="14" t="s">
        <v>90</v>
      </c>
      <c r="AW271" s="14" t="s">
        <v>36</v>
      </c>
      <c r="AX271" s="14" t="s">
        <v>88</v>
      </c>
      <c r="AY271" s="264" t="s">
        <v>147</v>
      </c>
    </row>
    <row r="272" spans="1:65" s="2" customFormat="1" ht="22.2" customHeight="1">
      <c r="A272" s="38"/>
      <c r="B272" s="39"/>
      <c r="C272" s="226" t="s">
        <v>750</v>
      </c>
      <c r="D272" s="226" t="s">
        <v>150</v>
      </c>
      <c r="E272" s="227" t="s">
        <v>751</v>
      </c>
      <c r="F272" s="228" t="s">
        <v>752</v>
      </c>
      <c r="G272" s="229" t="s">
        <v>276</v>
      </c>
      <c r="H272" s="230">
        <v>47.1</v>
      </c>
      <c r="I272" s="231"/>
      <c r="J272" s="232">
        <f>ROUND(I272*H272,2)</f>
        <v>0</v>
      </c>
      <c r="K272" s="228" t="s">
        <v>154</v>
      </c>
      <c r="L272" s="44"/>
      <c r="M272" s="233" t="s">
        <v>1</v>
      </c>
      <c r="N272" s="234" t="s">
        <v>45</v>
      </c>
      <c r="O272" s="91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170</v>
      </c>
      <c r="AT272" s="237" t="s">
        <v>150</v>
      </c>
      <c r="AU272" s="237" t="s">
        <v>90</v>
      </c>
      <c r="AY272" s="17" t="s">
        <v>147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88</v>
      </c>
      <c r="BK272" s="238">
        <f>ROUND(I272*H272,2)</f>
        <v>0</v>
      </c>
      <c r="BL272" s="17" t="s">
        <v>170</v>
      </c>
      <c r="BM272" s="237" t="s">
        <v>753</v>
      </c>
    </row>
    <row r="273" spans="1:47" s="2" customFormat="1" ht="12">
      <c r="A273" s="38"/>
      <c r="B273" s="39"/>
      <c r="C273" s="40"/>
      <c r="D273" s="239" t="s">
        <v>157</v>
      </c>
      <c r="E273" s="40"/>
      <c r="F273" s="240" t="s">
        <v>754</v>
      </c>
      <c r="G273" s="40"/>
      <c r="H273" s="40"/>
      <c r="I273" s="241"/>
      <c r="J273" s="40"/>
      <c r="K273" s="40"/>
      <c r="L273" s="44"/>
      <c r="M273" s="242"/>
      <c r="N273" s="24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157</v>
      </c>
      <c r="AU273" s="17" t="s">
        <v>90</v>
      </c>
    </row>
    <row r="274" spans="1:51" s="13" customFormat="1" ht="12">
      <c r="A274" s="13"/>
      <c r="B274" s="244"/>
      <c r="C274" s="245"/>
      <c r="D274" s="239" t="s">
        <v>158</v>
      </c>
      <c r="E274" s="246" t="s">
        <v>1</v>
      </c>
      <c r="F274" s="247" t="s">
        <v>755</v>
      </c>
      <c r="G274" s="245"/>
      <c r="H274" s="246" t="s">
        <v>1</v>
      </c>
      <c r="I274" s="248"/>
      <c r="J274" s="245"/>
      <c r="K274" s="245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158</v>
      </c>
      <c r="AU274" s="253" t="s">
        <v>90</v>
      </c>
      <c r="AV274" s="13" t="s">
        <v>88</v>
      </c>
      <c r="AW274" s="13" t="s">
        <v>36</v>
      </c>
      <c r="AX274" s="13" t="s">
        <v>80</v>
      </c>
      <c r="AY274" s="253" t="s">
        <v>147</v>
      </c>
    </row>
    <row r="275" spans="1:51" s="13" customFormat="1" ht="12">
      <c r="A275" s="13"/>
      <c r="B275" s="244"/>
      <c r="C275" s="245"/>
      <c r="D275" s="239" t="s">
        <v>158</v>
      </c>
      <c r="E275" s="246" t="s">
        <v>1</v>
      </c>
      <c r="F275" s="247" t="s">
        <v>756</v>
      </c>
      <c r="G275" s="245"/>
      <c r="H275" s="246" t="s">
        <v>1</v>
      </c>
      <c r="I275" s="248"/>
      <c r="J275" s="245"/>
      <c r="K275" s="245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158</v>
      </c>
      <c r="AU275" s="253" t="s">
        <v>90</v>
      </c>
      <c r="AV275" s="13" t="s">
        <v>88</v>
      </c>
      <c r="AW275" s="13" t="s">
        <v>36</v>
      </c>
      <c r="AX275" s="13" t="s">
        <v>80</v>
      </c>
      <c r="AY275" s="253" t="s">
        <v>147</v>
      </c>
    </row>
    <row r="276" spans="1:51" s="14" customFormat="1" ht="12">
      <c r="A276" s="14"/>
      <c r="B276" s="254"/>
      <c r="C276" s="255"/>
      <c r="D276" s="239" t="s">
        <v>158</v>
      </c>
      <c r="E276" s="256" t="s">
        <v>1</v>
      </c>
      <c r="F276" s="257" t="s">
        <v>757</v>
      </c>
      <c r="G276" s="255"/>
      <c r="H276" s="258">
        <v>47.1</v>
      </c>
      <c r="I276" s="259"/>
      <c r="J276" s="255"/>
      <c r="K276" s="255"/>
      <c r="L276" s="260"/>
      <c r="M276" s="261"/>
      <c r="N276" s="262"/>
      <c r="O276" s="262"/>
      <c r="P276" s="262"/>
      <c r="Q276" s="262"/>
      <c r="R276" s="262"/>
      <c r="S276" s="262"/>
      <c r="T276" s="26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4" t="s">
        <v>158</v>
      </c>
      <c r="AU276" s="264" t="s">
        <v>90</v>
      </c>
      <c r="AV276" s="14" t="s">
        <v>90</v>
      </c>
      <c r="AW276" s="14" t="s">
        <v>36</v>
      </c>
      <c r="AX276" s="14" t="s">
        <v>88</v>
      </c>
      <c r="AY276" s="264" t="s">
        <v>147</v>
      </c>
    </row>
    <row r="277" spans="1:65" s="2" customFormat="1" ht="22.2" customHeight="1">
      <c r="A277" s="38"/>
      <c r="B277" s="39"/>
      <c r="C277" s="226" t="s">
        <v>758</v>
      </c>
      <c r="D277" s="226" t="s">
        <v>150</v>
      </c>
      <c r="E277" s="227" t="s">
        <v>759</v>
      </c>
      <c r="F277" s="228" t="s">
        <v>760</v>
      </c>
      <c r="G277" s="229" t="s">
        <v>276</v>
      </c>
      <c r="H277" s="230">
        <v>1</v>
      </c>
      <c r="I277" s="231"/>
      <c r="J277" s="232">
        <f>ROUND(I277*H277,2)</f>
        <v>0</v>
      </c>
      <c r="K277" s="228" t="s">
        <v>154</v>
      </c>
      <c r="L277" s="44"/>
      <c r="M277" s="233" t="s">
        <v>1</v>
      </c>
      <c r="N277" s="234" t="s">
        <v>45</v>
      </c>
      <c r="O277" s="91"/>
      <c r="P277" s="235">
        <f>O277*H277</f>
        <v>0</v>
      </c>
      <c r="Q277" s="235">
        <v>0.05305</v>
      </c>
      <c r="R277" s="235">
        <f>Q277*H277</f>
        <v>0.05305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170</v>
      </c>
      <c r="AT277" s="237" t="s">
        <v>150</v>
      </c>
      <c r="AU277" s="237" t="s">
        <v>90</v>
      </c>
      <c r="AY277" s="17" t="s">
        <v>147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88</v>
      </c>
      <c r="BK277" s="238">
        <f>ROUND(I277*H277,2)</f>
        <v>0</v>
      </c>
      <c r="BL277" s="17" t="s">
        <v>170</v>
      </c>
      <c r="BM277" s="237" t="s">
        <v>761</v>
      </c>
    </row>
    <row r="278" spans="1:47" s="2" customFormat="1" ht="12">
      <c r="A278" s="38"/>
      <c r="B278" s="39"/>
      <c r="C278" s="40"/>
      <c r="D278" s="239" t="s">
        <v>157</v>
      </c>
      <c r="E278" s="40"/>
      <c r="F278" s="240" t="s">
        <v>762</v>
      </c>
      <c r="G278" s="40"/>
      <c r="H278" s="40"/>
      <c r="I278" s="241"/>
      <c r="J278" s="40"/>
      <c r="K278" s="40"/>
      <c r="L278" s="44"/>
      <c r="M278" s="242"/>
      <c r="N278" s="243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157</v>
      </c>
      <c r="AU278" s="17" t="s">
        <v>90</v>
      </c>
    </row>
    <row r="279" spans="1:51" s="13" customFormat="1" ht="12">
      <c r="A279" s="13"/>
      <c r="B279" s="244"/>
      <c r="C279" s="245"/>
      <c r="D279" s="239" t="s">
        <v>158</v>
      </c>
      <c r="E279" s="246" t="s">
        <v>1</v>
      </c>
      <c r="F279" s="247" t="s">
        <v>763</v>
      </c>
      <c r="G279" s="245"/>
      <c r="H279" s="246" t="s">
        <v>1</v>
      </c>
      <c r="I279" s="248"/>
      <c r="J279" s="245"/>
      <c r="K279" s="245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158</v>
      </c>
      <c r="AU279" s="253" t="s">
        <v>90</v>
      </c>
      <c r="AV279" s="13" t="s">
        <v>88</v>
      </c>
      <c r="AW279" s="13" t="s">
        <v>36</v>
      </c>
      <c r="AX279" s="13" t="s">
        <v>80</v>
      </c>
      <c r="AY279" s="253" t="s">
        <v>147</v>
      </c>
    </row>
    <row r="280" spans="1:51" s="14" customFormat="1" ht="12">
      <c r="A280" s="14"/>
      <c r="B280" s="254"/>
      <c r="C280" s="255"/>
      <c r="D280" s="239" t="s">
        <v>158</v>
      </c>
      <c r="E280" s="256" t="s">
        <v>1</v>
      </c>
      <c r="F280" s="257" t="s">
        <v>764</v>
      </c>
      <c r="G280" s="255"/>
      <c r="H280" s="258">
        <v>1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4" t="s">
        <v>158</v>
      </c>
      <c r="AU280" s="264" t="s">
        <v>90</v>
      </c>
      <c r="AV280" s="14" t="s">
        <v>90</v>
      </c>
      <c r="AW280" s="14" t="s">
        <v>36</v>
      </c>
      <c r="AX280" s="14" t="s">
        <v>88</v>
      </c>
      <c r="AY280" s="264" t="s">
        <v>147</v>
      </c>
    </row>
    <row r="281" spans="1:65" s="2" customFormat="1" ht="22.2" customHeight="1">
      <c r="A281" s="38"/>
      <c r="B281" s="39"/>
      <c r="C281" s="226" t="s">
        <v>765</v>
      </c>
      <c r="D281" s="226" t="s">
        <v>150</v>
      </c>
      <c r="E281" s="227" t="s">
        <v>766</v>
      </c>
      <c r="F281" s="228" t="s">
        <v>767</v>
      </c>
      <c r="G281" s="229" t="s">
        <v>276</v>
      </c>
      <c r="H281" s="230">
        <v>1</v>
      </c>
      <c r="I281" s="231"/>
      <c r="J281" s="232">
        <f>ROUND(I281*H281,2)</f>
        <v>0</v>
      </c>
      <c r="K281" s="228" t="s">
        <v>154</v>
      </c>
      <c r="L281" s="44"/>
      <c r="M281" s="233" t="s">
        <v>1</v>
      </c>
      <c r="N281" s="234" t="s">
        <v>45</v>
      </c>
      <c r="O281" s="91"/>
      <c r="P281" s="235">
        <f>O281*H281</f>
        <v>0</v>
      </c>
      <c r="Q281" s="235">
        <v>0.05305</v>
      </c>
      <c r="R281" s="235">
        <f>Q281*H281</f>
        <v>0.05305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170</v>
      </c>
      <c r="AT281" s="237" t="s">
        <v>150</v>
      </c>
      <c r="AU281" s="237" t="s">
        <v>90</v>
      </c>
      <c r="AY281" s="17" t="s">
        <v>147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88</v>
      </c>
      <c r="BK281" s="238">
        <f>ROUND(I281*H281,2)</f>
        <v>0</v>
      </c>
      <c r="BL281" s="17" t="s">
        <v>170</v>
      </c>
      <c r="BM281" s="237" t="s">
        <v>768</v>
      </c>
    </row>
    <row r="282" spans="1:47" s="2" customFormat="1" ht="12">
      <c r="A282" s="38"/>
      <c r="B282" s="39"/>
      <c r="C282" s="40"/>
      <c r="D282" s="239" t="s">
        <v>157</v>
      </c>
      <c r="E282" s="40"/>
      <c r="F282" s="240" t="s">
        <v>769</v>
      </c>
      <c r="G282" s="40"/>
      <c r="H282" s="40"/>
      <c r="I282" s="241"/>
      <c r="J282" s="40"/>
      <c r="K282" s="40"/>
      <c r="L282" s="44"/>
      <c r="M282" s="242"/>
      <c r="N282" s="243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157</v>
      </c>
      <c r="AU282" s="17" t="s">
        <v>90</v>
      </c>
    </row>
    <row r="283" spans="1:65" s="2" customFormat="1" ht="22.2" customHeight="1">
      <c r="A283" s="38"/>
      <c r="B283" s="39"/>
      <c r="C283" s="226" t="s">
        <v>770</v>
      </c>
      <c r="D283" s="226" t="s">
        <v>150</v>
      </c>
      <c r="E283" s="227" t="s">
        <v>771</v>
      </c>
      <c r="F283" s="228" t="s">
        <v>772</v>
      </c>
      <c r="G283" s="229" t="s">
        <v>276</v>
      </c>
      <c r="H283" s="230">
        <v>0.48</v>
      </c>
      <c r="I283" s="231"/>
      <c r="J283" s="232">
        <f>ROUND(I283*H283,2)</f>
        <v>0</v>
      </c>
      <c r="K283" s="228" t="s">
        <v>154</v>
      </c>
      <c r="L283" s="44"/>
      <c r="M283" s="233" t="s">
        <v>1</v>
      </c>
      <c r="N283" s="234" t="s">
        <v>45</v>
      </c>
      <c r="O283" s="91"/>
      <c r="P283" s="235">
        <f>O283*H283</f>
        <v>0</v>
      </c>
      <c r="Q283" s="235">
        <v>0.02266</v>
      </c>
      <c r="R283" s="235">
        <f>Q283*H283</f>
        <v>0.010876799999999999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170</v>
      </c>
      <c r="AT283" s="237" t="s">
        <v>150</v>
      </c>
      <c r="AU283" s="237" t="s">
        <v>90</v>
      </c>
      <c r="AY283" s="17" t="s">
        <v>147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88</v>
      </c>
      <c r="BK283" s="238">
        <f>ROUND(I283*H283,2)</f>
        <v>0</v>
      </c>
      <c r="BL283" s="17" t="s">
        <v>170</v>
      </c>
      <c r="BM283" s="237" t="s">
        <v>773</v>
      </c>
    </row>
    <row r="284" spans="1:47" s="2" customFormat="1" ht="12">
      <c r="A284" s="38"/>
      <c r="B284" s="39"/>
      <c r="C284" s="40"/>
      <c r="D284" s="239" t="s">
        <v>157</v>
      </c>
      <c r="E284" s="40"/>
      <c r="F284" s="240" t="s">
        <v>774</v>
      </c>
      <c r="G284" s="40"/>
      <c r="H284" s="40"/>
      <c r="I284" s="241"/>
      <c r="J284" s="40"/>
      <c r="K284" s="40"/>
      <c r="L284" s="44"/>
      <c r="M284" s="242"/>
      <c r="N284" s="24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157</v>
      </c>
      <c r="AU284" s="17" t="s">
        <v>90</v>
      </c>
    </row>
    <row r="285" spans="1:51" s="13" customFormat="1" ht="12">
      <c r="A285" s="13"/>
      <c r="B285" s="244"/>
      <c r="C285" s="245"/>
      <c r="D285" s="239" t="s">
        <v>158</v>
      </c>
      <c r="E285" s="246" t="s">
        <v>1</v>
      </c>
      <c r="F285" s="247" t="s">
        <v>775</v>
      </c>
      <c r="G285" s="245"/>
      <c r="H285" s="246" t="s">
        <v>1</v>
      </c>
      <c r="I285" s="248"/>
      <c r="J285" s="245"/>
      <c r="K285" s="245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158</v>
      </c>
      <c r="AU285" s="253" t="s">
        <v>90</v>
      </c>
      <c r="AV285" s="13" t="s">
        <v>88</v>
      </c>
      <c r="AW285" s="13" t="s">
        <v>36</v>
      </c>
      <c r="AX285" s="13" t="s">
        <v>80</v>
      </c>
      <c r="AY285" s="253" t="s">
        <v>147</v>
      </c>
    </row>
    <row r="286" spans="1:51" s="14" customFormat="1" ht="12">
      <c r="A286" s="14"/>
      <c r="B286" s="254"/>
      <c r="C286" s="255"/>
      <c r="D286" s="239" t="s">
        <v>158</v>
      </c>
      <c r="E286" s="256" t="s">
        <v>1</v>
      </c>
      <c r="F286" s="257" t="s">
        <v>776</v>
      </c>
      <c r="G286" s="255"/>
      <c r="H286" s="258">
        <v>0.48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4" t="s">
        <v>158</v>
      </c>
      <c r="AU286" s="264" t="s">
        <v>90</v>
      </c>
      <c r="AV286" s="14" t="s">
        <v>90</v>
      </c>
      <c r="AW286" s="14" t="s">
        <v>36</v>
      </c>
      <c r="AX286" s="14" t="s">
        <v>88</v>
      </c>
      <c r="AY286" s="264" t="s">
        <v>147</v>
      </c>
    </row>
    <row r="287" spans="1:65" s="2" customFormat="1" ht="22.2" customHeight="1">
      <c r="A287" s="38"/>
      <c r="B287" s="39"/>
      <c r="C287" s="226" t="s">
        <v>777</v>
      </c>
      <c r="D287" s="226" t="s">
        <v>150</v>
      </c>
      <c r="E287" s="227" t="s">
        <v>778</v>
      </c>
      <c r="F287" s="228" t="s">
        <v>779</v>
      </c>
      <c r="G287" s="229" t="s">
        <v>320</v>
      </c>
      <c r="H287" s="230">
        <v>22.05</v>
      </c>
      <c r="I287" s="231"/>
      <c r="J287" s="232">
        <f>ROUND(I287*H287,2)</f>
        <v>0</v>
      </c>
      <c r="K287" s="228" t="s">
        <v>154</v>
      </c>
      <c r="L287" s="44"/>
      <c r="M287" s="233" t="s">
        <v>1</v>
      </c>
      <c r="N287" s="234" t="s">
        <v>45</v>
      </c>
      <c r="O287" s="91"/>
      <c r="P287" s="235">
        <f>O287*H287</f>
        <v>0</v>
      </c>
      <c r="Q287" s="235">
        <v>2.09</v>
      </c>
      <c r="R287" s="235">
        <f>Q287*H287</f>
        <v>46.0845</v>
      </c>
      <c r="S287" s="235">
        <v>0</v>
      </c>
      <c r="T287" s="23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7" t="s">
        <v>170</v>
      </c>
      <c r="AT287" s="237" t="s">
        <v>150</v>
      </c>
      <c r="AU287" s="237" t="s">
        <v>90</v>
      </c>
      <c r="AY287" s="17" t="s">
        <v>147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7" t="s">
        <v>88</v>
      </c>
      <c r="BK287" s="238">
        <f>ROUND(I287*H287,2)</f>
        <v>0</v>
      </c>
      <c r="BL287" s="17" t="s">
        <v>170</v>
      </c>
      <c r="BM287" s="237" t="s">
        <v>780</v>
      </c>
    </row>
    <row r="288" spans="1:47" s="2" customFormat="1" ht="12">
      <c r="A288" s="38"/>
      <c r="B288" s="39"/>
      <c r="C288" s="40"/>
      <c r="D288" s="239" t="s">
        <v>157</v>
      </c>
      <c r="E288" s="40"/>
      <c r="F288" s="240" t="s">
        <v>781</v>
      </c>
      <c r="G288" s="40"/>
      <c r="H288" s="40"/>
      <c r="I288" s="241"/>
      <c r="J288" s="40"/>
      <c r="K288" s="40"/>
      <c r="L288" s="44"/>
      <c r="M288" s="242"/>
      <c r="N288" s="243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157</v>
      </c>
      <c r="AU288" s="17" t="s">
        <v>90</v>
      </c>
    </row>
    <row r="289" spans="1:51" s="13" customFormat="1" ht="12">
      <c r="A289" s="13"/>
      <c r="B289" s="244"/>
      <c r="C289" s="245"/>
      <c r="D289" s="239" t="s">
        <v>158</v>
      </c>
      <c r="E289" s="246" t="s">
        <v>1</v>
      </c>
      <c r="F289" s="247" t="s">
        <v>782</v>
      </c>
      <c r="G289" s="245"/>
      <c r="H289" s="246" t="s">
        <v>1</v>
      </c>
      <c r="I289" s="248"/>
      <c r="J289" s="245"/>
      <c r="K289" s="245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158</v>
      </c>
      <c r="AU289" s="253" t="s">
        <v>90</v>
      </c>
      <c r="AV289" s="13" t="s">
        <v>88</v>
      </c>
      <c r="AW289" s="13" t="s">
        <v>36</v>
      </c>
      <c r="AX289" s="13" t="s">
        <v>80</v>
      </c>
      <c r="AY289" s="253" t="s">
        <v>147</v>
      </c>
    </row>
    <row r="290" spans="1:51" s="14" customFormat="1" ht="12">
      <c r="A290" s="14"/>
      <c r="B290" s="254"/>
      <c r="C290" s="255"/>
      <c r="D290" s="239" t="s">
        <v>158</v>
      </c>
      <c r="E290" s="256" t="s">
        <v>1</v>
      </c>
      <c r="F290" s="257" t="s">
        <v>783</v>
      </c>
      <c r="G290" s="255"/>
      <c r="H290" s="258">
        <v>22.05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4" t="s">
        <v>158</v>
      </c>
      <c r="AU290" s="264" t="s">
        <v>90</v>
      </c>
      <c r="AV290" s="14" t="s">
        <v>90</v>
      </c>
      <c r="AW290" s="14" t="s">
        <v>36</v>
      </c>
      <c r="AX290" s="14" t="s">
        <v>88</v>
      </c>
      <c r="AY290" s="264" t="s">
        <v>147</v>
      </c>
    </row>
    <row r="291" spans="1:65" s="2" customFormat="1" ht="13.8" customHeight="1">
      <c r="A291" s="38"/>
      <c r="B291" s="39"/>
      <c r="C291" s="226" t="s">
        <v>784</v>
      </c>
      <c r="D291" s="226" t="s">
        <v>150</v>
      </c>
      <c r="E291" s="227" t="s">
        <v>785</v>
      </c>
      <c r="F291" s="228" t="s">
        <v>786</v>
      </c>
      <c r="G291" s="229" t="s">
        <v>320</v>
      </c>
      <c r="H291" s="230">
        <v>5.2</v>
      </c>
      <c r="I291" s="231"/>
      <c r="J291" s="232">
        <f>ROUND(I291*H291,2)</f>
        <v>0</v>
      </c>
      <c r="K291" s="228" t="s">
        <v>154</v>
      </c>
      <c r="L291" s="44"/>
      <c r="M291" s="233" t="s">
        <v>1</v>
      </c>
      <c r="N291" s="234" t="s">
        <v>45</v>
      </c>
      <c r="O291" s="91"/>
      <c r="P291" s="235">
        <f>O291*H291</f>
        <v>0</v>
      </c>
      <c r="Q291" s="235">
        <v>0</v>
      </c>
      <c r="R291" s="235">
        <f>Q291*H291</f>
        <v>0</v>
      </c>
      <c r="S291" s="235">
        <v>0</v>
      </c>
      <c r="T291" s="23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7" t="s">
        <v>170</v>
      </c>
      <c r="AT291" s="237" t="s">
        <v>150</v>
      </c>
      <c r="AU291" s="237" t="s">
        <v>90</v>
      </c>
      <c r="AY291" s="17" t="s">
        <v>147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7" t="s">
        <v>88</v>
      </c>
      <c r="BK291" s="238">
        <f>ROUND(I291*H291,2)</f>
        <v>0</v>
      </c>
      <c r="BL291" s="17" t="s">
        <v>170</v>
      </c>
      <c r="BM291" s="237" t="s">
        <v>787</v>
      </c>
    </row>
    <row r="292" spans="1:47" s="2" customFormat="1" ht="12">
      <c r="A292" s="38"/>
      <c r="B292" s="39"/>
      <c r="C292" s="40"/>
      <c r="D292" s="239" t="s">
        <v>157</v>
      </c>
      <c r="E292" s="40"/>
      <c r="F292" s="240" t="s">
        <v>788</v>
      </c>
      <c r="G292" s="40"/>
      <c r="H292" s="40"/>
      <c r="I292" s="241"/>
      <c r="J292" s="40"/>
      <c r="K292" s="40"/>
      <c r="L292" s="44"/>
      <c r="M292" s="242"/>
      <c r="N292" s="243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157</v>
      </c>
      <c r="AU292" s="17" t="s">
        <v>90</v>
      </c>
    </row>
    <row r="293" spans="1:51" s="13" customFormat="1" ht="12">
      <c r="A293" s="13"/>
      <c r="B293" s="244"/>
      <c r="C293" s="245"/>
      <c r="D293" s="239" t="s">
        <v>158</v>
      </c>
      <c r="E293" s="246" t="s">
        <v>1</v>
      </c>
      <c r="F293" s="247" t="s">
        <v>789</v>
      </c>
      <c r="G293" s="245"/>
      <c r="H293" s="246" t="s">
        <v>1</v>
      </c>
      <c r="I293" s="248"/>
      <c r="J293" s="245"/>
      <c r="K293" s="245"/>
      <c r="L293" s="249"/>
      <c r="M293" s="250"/>
      <c r="N293" s="251"/>
      <c r="O293" s="251"/>
      <c r="P293" s="251"/>
      <c r="Q293" s="251"/>
      <c r="R293" s="251"/>
      <c r="S293" s="251"/>
      <c r="T293" s="25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3" t="s">
        <v>158</v>
      </c>
      <c r="AU293" s="253" t="s">
        <v>90</v>
      </c>
      <c r="AV293" s="13" t="s">
        <v>88</v>
      </c>
      <c r="AW293" s="13" t="s">
        <v>36</v>
      </c>
      <c r="AX293" s="13" t="s">
        <v>80</v>
      </c>
      <c r="AY293" s="253" t="s">
        <v>147</v>
      </c>
    </row>
    <row r="294" spans="1:51" s="14" customFormat="1" ht="12">
      <c r="A294" s="14"/>
      <c r="B294" s="254"/>
      <c r="C294" s="255"/>
      <c r="D294" s="239" t="s">
        <v>158</v>
      </c>
      <c r="E294" s="256" t="s">
        <v>1</v>
      </c>
      <c r="F294" s="257" t="s">
        <v>790</v>
      </c>
      <c r="G294" s="255"/>
      <c r="H294" s="258">
        <v>5.2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4" t="s">
        <v>158</v>
      </c>
      <c r="AU294" s="264" t="s">
        <v>90</v>
      </c>
      <c r="AV294" s="14" t="s">
        <v>90</v>
      </c>
      <c r="AW294" s="14" t="s">
        <v>36</v>
      </c>
      <c r="AX294" s="14" t="s">
        <v>88</v>
      </c>
      <c r="AY294" s="264" t="s">
        <v>147</v>
      </c>
    </row>
    <row r="295" spans="1:65" s="2" customFormat="1" ht="13.8" customHeight="1">
      <c r="A295" s="38"/>
      <c r="B295" s="39"/>
      <c r="C295" s="283" t="s">
        <v>791</v>
      </c>
      <c r="D295" s="283" t="s">
        <v>434</v>
      </c>
      <c r="E295" s="284" t="s">
        <v>792</v>
      </c>
      <c r="F295" s="285" t="s">
        <v>793</v>
      </c>
      <c r="G295" s="286" t="s">
        <v>356</v>
      </c>
      <c r="H295" s="287">
        <v>10.4</v>
      </c>
      <c r="I295" s="288"/>
      <c r="J295" s="289">
        <f>ROUND(I295*H295,2)</f>
        <v>0</v>
      </c>
      <c r="K295" s="285" t="s">
        <v>220</v>
      </c>
      <c r="L295" s="290"/>
      <c r="M295" s="291" t="s">
        <v>1</v>
      </c>
      <c r="N295" s="292" t="s">
        <v>45</v>
      </c>
      <c r="O295" s="91"/>
      <c r="P295" s="235">
        <f>O295*H295</f>
        <v>0</v>
      </c>
      <c r="Q295" s="235">
        <v>1</v>
      </c>
      <c r="R295" s="235">
        <f>Q295*H295</f>
        <v>10.4</v>
      </c>
      <c r="S295" s="235">
        <v>0</v>
      </c>
      <c r="T295" s="23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7" t="s">
        <v>200</v>
      </c>
      <c r="AT295" s="237" t="s">
        <v>434</v>
      </c>
      <c r="AU295" s="237" t="s">
        <v>90</v>
      </c>
      <c r="AY295" s="17" t="s">
        <v>147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7" t="s">
        <v>88</v>
      </c>
      <c r="BK295" s="238">
        <f>ROUND(I295*H295,2)</f>
        <v>0</v>
      </c>
      <c r="BL295" s="17" t="s">
        <v>170</v>
      </c>
      <c r="BM295" s="237" t="s">
        <v>794</v>
      </c>
    </row>
    <row r="296" spans="1:47" s="2" customFormat="1" ht="12">
      <c r="A296" s="38"/>
      <c r="B296" s="39"/>
      <c r="C296" s="40"/>
      <c r="D296" s="239" t="s">
        <v>157</v>
      </c>
      <c r="E296" s="40"/>
      <c r="F296" s="240" t="s">
        <v>793</v>
      </c>
      <c r="G296" s="40"/>
      <c r="H296" s="40"/>
      <c r="I296" s="241"/>
      <c r="J296" s="40"/>
      <c r="K296" s="40"/>
      <c r="L296" s="44"/>
      <c r="M296" s="242"/>
      <c r="N296" s="243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157</v>
      </c>
      <c r="AU296" s="17" t="s">
        <v>90</v>
      </c>
    </row>
    <row r="297" spans="1:51" s="14" customFormat="1" ht="12">
      <c r="A297" s="14"/>
      <c r="B297" s="254"/>
      <c r="C297" s="255"/>
      <c r="D297" s="239" t="s">
        <v>158</v>
      </c>
      <c r="E297" s="255"/>
      <c r="F297" s="257" t="s">
        <v>795</v>
      </c>
      <c r="G297" s="255"/>
      <c r="H297" s="258">
        <v>10.4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4" t="s">
        <v>158</v>
      </c>
      <c r="AU297" s="264" t="s">
        <v>90</v>
      </c>
      <c r="AV297" s="14" t="s">
        <v>90</v>
      </c>
      <c r="AW297" s="14" t="s">
        <v>4</v>
      </c>
      <c r="AX297" s="14" t="s">
        <v>88</v>
      </c>
      <c r="AY297" s="264" t="s">
        <v>147</v>
      </c>
    </row>
    <row r="298" spans="1:65" s="2" customFormat="1" ht="22.2" customHeight="1">
      <c r="A298" s="38"/>
      <c r="B298" s="39"/>
      <c r="C298" s="226" t="s">
        <v>796</v>
      </c>
      <c r="D298" s="226" t="s">
        <v>150</v>
      </c>
      <c r="E298" s="227" t="s">
        <v>797</v>
      </c>
      <c r="F298" s="228" t="s">
        <v>798</v>
      </c>
      <c r="G298" s="229" t="s">
        <v>276</v>
      </c>
      <c r="H298" s="230">
        <v>10.56</v>
      </c>
      <c r="I298" s="231"/>
      <c r="J298" s="232">
        <f>ROUND(I298*H298,2)</f>
        <v>0</v>
      </c>
      <c r="K298" s="228" t="s">
        <v>154</v>
      </c>
      <c r="L298" s="44"/>
      <c r="M298" s="233" t="s">
        <v>1</v>
      </c>
      <c r="N298" s="234" t="s">
        <v>45</v>
      </c>
      <c r="O298" s="91"/>
      <c r="P298" s="235">
        <f>O298*H298</f>
        <v>0</v>
      </c>
      <c r="Q298" s="235">
        <v>0.78062</v>
      </c>
      <c r="R298" s="235">
        <f>Q298*H298</f>
        <v>8.2433472</v>
      </c>
      <c r="S298" s="235">
        <v>0</v>
      </c>
      <c r="T298" s="23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7" t="s">
        <v>170</v>
      </c>
      <c r="AT298" s="237" t="s">
        <v>150</v>
      </c>
      <c r="AU298" s="237" t="s">
        <v>90</v>
      </c>
      <c r="AY298" s="17" t="s">
        <v>147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7" t="s">
        <v>88</v>
      </c>
      <c r="BK298" s="238">
        <f>ROUND(I298*H298,2)</f>
        <v>0</v>
      </c>
      <c r="BL298" s="17" t="s">
        <v>170</v>
      </c>
      <c r="BM298" s="237" t="s">
        <v>799</v>
      </c>
    </row>
    <row r="299" spans="1:47" s="2" customFormat="1" ht="12">
      <c r="A299" s="38"/>
      <c r="B299" s="39"/>
      <c r="C299" s="40"/>
      <c r="D299" s="239" t="s">
        <v>157</v>
      </c>
      <c r="E299" s="40"/>
      <c r="F299" s="240" t="s">
        <v>800</v>
      </c>
      <c r="G299" s="40"/>
      <c r="H299" s="40"/>
      <c r="I299" s="241"/>
      <c r="J299" s="40"/>
      <c r="K299" s="40"/>
      <c r="L299" s="44"/>
      <c r="M299" s="242"/>
      <c r="N299" s="243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157</v>
      </c>
      <c r="AU299" s="17" t="s">
        <v>90</v>
      </c>
    </row>
    <row r="300" spans="1:51" s="13" customFormat="1" ht="12">
      <c r="A300" s="13"/>
      <c r="B300" s="244"/>
      <c r="C300" s="245"/>
      <c r="D300" s="239" t="s">
        <v>158</v>
      </c>
      <c r="E300" s="246" t="s">
        <v>1</v>
      </c>
      <c r="F300" s="247" t="s">
        <v>801</v>
      </c>
      <c r="G300" s="245"/>
      <c r="H300" s="246" t="s">
        <v>1</v>
      </c>
      <c r="I300" s="248"/>
      <c r="J300" s="245"/>
      <c r="K300" s="245"/>
      <c r="L300" s="249"/>
      <c r="M300" s="250"/>
      <c r="N300" s="251"/>
      <c r="O300" s="251"/>
      <c r="P300" s="251"/>
      <c r="Q300" s="251"/>
      <c r="R300" s="251"/>
      <c r="S300" s="251"/>
      <c r="T300" s="25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3" t="s">
        <v>158</v>
      </c>
      <c r="AU300" s="253" t="s">
        <v>90</v>
      </c>
      <c r="AV300" s="13" t="s">
        <v>88</v>
      </c>
      <c r="AW300" s="13" t="s">
        <v>36</v>
      </c>
      <c r="AX300" s="13" t="s">
        <v>80</v>
      </c>
      <c r="AY300" s="253" t="s">
        <v>147</v>
      </c>
    </row>
    <row r="301" spans="1:51" s="14" customFormat="1" ht="12">
      <c r="A301" s="14"/>
      <c r="B301" s="254"/>
      <c r="C301" s="255"/>
      <c r="D301" s="239" t="s">
        <v>158</v>
      </c>
      <c r="E301" s="256" t="s">
        <v>1</v>
      </c>
      <c r="F301" s="257" t="s">
        <v>749</v>
      </c>
      <c r="G301" s="255"/>
      <c r="H301" s="258">
        <v>10.56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4" t="s">
        <v>158</v>
      </c>
      <c r="AU301" s="264" t="s">
        <v>90</v>
      </c>
      <c r="AV301" s="14" t="s">
        <v>90</v>
      </c>
      <c r="AW301" s="14" t="s">
        <v>36</v>
      </c>
      <c r="AX301" s="14" t="s">
        <v>88</v>
      </c>
      <c r="AY301" s="264" t="s">
        <v>147</v>
      </c>
    </row>
    <row r="302" spans="1:63" s="12" customFormat="1" ht="22.8" customHeight="1">
      <c r="A302" s="12"/>
      <c r="B302" s="210"/>
      <c r="C302" s="211"/>
      <c r="D302" s="212" t="s">
        <v>79</v>
      </c>
      <c r="E302" s="224" t="s">
        <v>146</v>
      </c>
      <c r="F302" s="224" t="s">
        <v>802</v>
      </c>
      <c r="G302" s="211"/>
      <c r="H302" s="211"/>
      <c r="I302" s="214"/>
      <c r="J302" s="225">
        <f>BK302</f>
        <v>0</v>
      </c>
      <c r="K302" s="211"/>
      <c r="L302" s="216"/>
      <c r="M302" s="217"/>
      <c r="N302" s="218"/>
      <c r="O302" s="218"/>
      <c r="P302" s="219">
        <f>SUM(P303:P335)</f>
        <v>0</v>
      </c>
      <c r="Q302" s="218"/>
      <c r="R302" s="219">
        <f>SUM(R303:R335)</f>
        <v>6.642</v>
      </c>
      <c r="S302" s="218"/>
      <c r="T302" s="220">
        <f>SUM(T303:T335)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1" t="s">
        <v>88</v>
      </c>
      <c r="AT302" s="222" t="s">
        <v>79</v>
      </c>
      <c r="AU302" s="222" t="s">
        <v>88</v>
      </c>
      <c r="AY302" s="221" t="s">
        <v>147</v>
      </c>
      <c r="BK302" s="223">
        <f>SUM(BK303:BK335)</f>
        <v>0</v>
      </c>
    </row>
    <row r="303" spans="1:65" s="2" customFormat="1" ht="13.8" customHeight="1">
      <c r="A303" s="38"/>
      <c r="B303" s="39"/>
      <c r="C303" s="226" t="s">
        <v>803</v>
      </c>
      <c r="D303" s="226" t="s">
        <v>150</v>
      </c>
      <c r="E303" s="227" t="s">
        <v>804</v>
      </c>
      <c r="F303" s="228" t="s">
        <v>805</v>
      </c>
      <c r="G303" s="229" t="s">
        <v>276</v>
      </c>
      <c r="H303" s="230">
        <v>93.122</v>
      </c>
      <c r="I303" s="231"/>
      <c r="J303" s="232">
        <f>ROUND(I303*H303,2)</f>
        <v>0</v>
      </c>
      <c r="K303" s="228" t="s">
        <v>154</v>
      </c>
      <c r="L303" s="44"/>
      <c r="M303" s="233" t="s">
        <v>1</v>
      </c>
      <c r="N303" s="234" t="s">
        <v>45</v>
      </c>
      <c r="O303" s="91"/>
      <c r="P303" s="235">
        <f>O303*H303</f>
        <v>0</v>
      </c>
      <c r="Q303" s="235">
        <v>0</v>
      </c>
      <c r="R303" s="235">
        <f>Q303*H303</f>
        <v>0</v>
      </c>
      <c r="S303" s="235">
        <v>0</v>
      </c>
      <c r="T303" s="236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7" t="s">
        <v>170</v>
      </c>
      <c r="AT303" s="237" t="s">
        <v>150</v>
      </c>
      <c r="AU303" s="237" t="s">
        <v>90</v>
      </c>
      <c r="AY303" s="17" t="s">
        <v>147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7" t="s">
        <v>88</v>
      </c>
      <c r="BK303" s="238">
        <f>ROUND(I303*H303,2)</f>
        <v>0</v>
      </c>
      <c r="BL303" s="17" t="s">
        <v>170</v>
      </c>
      <c r="BM303" s="237" t="s">
        <v>806</v>
      </c>
    </row>
    <row r="304" spans="1:47" s="2" customFormat="1" ht="12">
      <c r="A304" s="38"/>
      <c r="B304" s="39"/>
      <c r="C304" s="40"/>
      <c r="D304" s="239" t="s">
        <v>157</v>
      </c>
      <c r="E304" s="40"/>
      <c r="F304" s="240" t="s">
        <v>807</v>
      </c>
      <c r="G304" s="40"/>
      <c r="H304" s="40"/>
      <c r="I304" s="241"/>
      <c r="J304" s="40"/>
      <c r="K304" s="40"/>
      <c r="L304" s="44"/>
      <c r="M304" s="242"/>
      <c r="N304" s="243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157</v>
      </c>
      <c r="AU304" s="17" t="s">
        <v>90</v>
      </c>
    </row>
    <row r="305" spans="1:51" s="13" customFormat="1" ht="12">
      <c r="A305" s="13"/>
      <c r="B305" s="244"/>
      <c r="C305" s="245"/>
      <c r="D305" s="239" t="s">
        <v>158</v>
      </c>
      <c r="E305" s="246" t="s">
        <v>1</v>
      </c>
      <c r="F305" s="247" t="s">
        <v>808</v>
      </c>
      <c r="G305" s="245"/>
      <c r="H305" s="246" t="s">
        <v>1</v>
      </c>
      <c r="I305" s="248"/>
      <c r="J305" s="245"/>
      <c r="K305" s="245"/>
      <c r="L305" s="249"/>
      <c r="M305" s="250"/>
      <c r="N305" s="251"/>
      <c r="O305" s="251"/>
      <c r="P305" s="251"/>
      <c r="Q305" s="251"/>
      <c r="R305" s="251"/>
      <c r="S305" s="251"/>
      <c r="T305" s="25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3" t="s">
        <v>158</v>
      </c>
      <c r="AU305" s="253" t="s">
        <v>90</v>
      </c>
      <c r="AV305" s="13" t="s">
        <v>88</v>
      </c>
      <c r="AW305" s="13" t="s">
        <v>36</v>
      </c>
      <c r="AX305" s="13" t="s">
        <v>80</v>
      </c>
      <c r="AY305" s="253" t="s">
        <v>147</v>
      </c>
    </row>
    <row r="306" spans="1:51" s="14" customFormat="1" ht="12">
      <c r="A306" s="14"/>
      <c r="B306" s="254"/>
      <c r="C306" s="255"/>
      <c r="D306" s="239" t="s">
        <v>158</v>
      </c>
      <c r="E306" s="256" t="s">
        <v>1</v>
      </c>
      <c r="F306" s="257" t="s">
        <v>809</v>
      </c>
      <c r="G306" s="255"/>
      <c r="H306" s="258">
        <v>46.561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4" t="s">
        <v>158</v>
      </c>
      <c r="AU306" s="264" t="s">
        <v>90</v>
      </c>
      <c r="AV306" s="14" t="s">
        <v>90</v>
      </c>
      <c r="AW306" s="14" t="s">
        <v>36</v>
      </c>
      <c r="AX306" s="14" t="s">
        <v>80</v>
      </c>
      <c r="AY306" s="264" t="s">
        <v>147</v>
      </c>
    </row>
    <row r="307" spans="1:51" s="14" customFormat="1" ht="12">
      <c r="A307" s="14"/>
      <c r="B307" s="254"/>
      <c r="C307" s="255"/>
      <c r="D307" s="239" t="s">
        <v>158</v>
      </c>
      <c r="E307" s="256" t="s">
        <v>1</v>
      </c>
      <c r="F307" s="257" t="s">
        <v>809</v>
      </c>
      <c r="G307" s="255"/>
      <c r="H307" s="258">
        <v>46.561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4" t="s">
        <v>158</v>
      </c>
      <c r="AU307" s="264" t="s">
        <v>90</v>
      </c>
      <c r="AV307" s="14" t="s">
        <v>90</v>
      </c>
      <c r="AW307" s="14" t="s">
        <v>36</v>
      </c>
      <c r="AX307" s="14" t="s">
        <v>80</v>
      </c>
      <c r="AY307" s="264" t="s">
        <v>147</v>
      </c>
    </row>
    <row r="308" spans="1:51" s="15" customFormat="1" ht="12">
      <c r="A308" s="15"/>
      <c r="B308" s="265"/>
      <c r="C308" s="266"/>
      <c r="D308" s="239" t="s">
        <v>158</v>
      </c>
      <c r="E308" s="267" t="s">
        <v>1</v>
      </c>
      <c r="F308" s="268" t="s">
        <v>207</v>
      </c>
      <c r="G308" s="266"/>
      <c r="H308" s="269">
        <v>93.122</v>
      </c>
      <c r="I308" s="270"/>
      <c r="J308" s="266"/>
      <c r="K308" s="266"/>
      <c r="L308" s="271"/>
      <c r="M308" s="272"/>
      <c r="N308" s="273"/>
      <c r="O308" s="273"/>
      <c r="P308" s="273"/>
      <c r="Q308" s="273"/>
      <c r="R308" s="273"/>
      <c r="S308" s="273"/>
      <c r="T308" s="27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5" t="s">
        <v>158</v>
      </c>
      <c r="AU308" s="275" t="s">
        <v>90</v>
      </c>
      <c r="AV308" s="15" t="s">
        <v>170</v>
      </c>
      <c r="AW308" s="15" t="s">
        <v>36</v>
      </c>
      <c r="AX308" s="15" t="s">
        <v>88</v>
      </c>
      <c r="AY308" s="275" t="s">
        <v>147</v>
      </c>
    </row>
    <row r="309" spans="1:65" s="2" customFormat="1" ht="22.2" customHeight="1">
      <c r="A309" s="38"/>
      <c r="B309" s="39"/>
      <c r="C309" s="226" t="s">
        <v>810</v>
      </c>
      <c r="D309" s="226" t="s">
        <v>150</v>
      </c>
      <c r="E309" s="227" t="s">
        <v>811</v>
      </c>
      <c r="F309" s="228" t="s">
        <v>812</v>
      </c>
      <c r="G309" s="229" t="s">
        <v>276</v>
      </c>
      <c r="H309" s="230">
        <v>51.882</v>
      </c>
      <c r="I309" s="231"/>
      <c r="J309" s="232">
        <f>ROUND(I309*H309,2)</f>
        <v>0</v>
      </c>
      <c r="K309" s="228" t="s">
        <v>154</v>
      </c>
      <c r="L309" s="44"/>
      <c r="M309" s="233" t="s">
        <v>1</v>
      </c>
      <c r="N309" s="234" t="s">
        <v>45</v>
      </c>
      <c r="O309" s="91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7" t="s">
        <v>170</v>
      </c>
      <c r="AT309" s="237" t="s">
        <v>150</v>
      </c>
      <c r="AU309" s="237" t="s">
        <v>90</v>
      </c>
      <c r="AY309" s="17" t="s">
        <v>147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7" t="s">
        <v>88</v>
      </c>
      <c r="BK309" s="238">
        <f>ROUND(I309*H309,2)</f>
        <v>0</v>
      </c>
      <c r="BL309" s="17" t="s">
        <v>170</v>
      </c>
      <c r="BM309" s="237" t="s">
        <v>813</v>
      </c>
    </row>
    <row r="310" spans="1:47" s="2" customFormat="1" ht="12">
      <c r="A310" s="38"/>
      <c r="B310" s="39"/>
      <c r="C310" s="40"/>
      <c r="D310" s="239" t="s">
        <v>157</v>
      </c>
      <c r="E310" s="40"/>
      <c r="F310" s="240" t="s">
        <v>814</v>
      </c>
      <c r="G310" s="40"/>
      <c r="H310" s="40"/>
      <c r="I310" s="241"/>
      <c r="J310" s="40"/>
      <c r="K310" s="40"/>
      <c r="L310" s="44"/>
      <c r="M310" s="242"/>
      <c r="N310" s="243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157</v>
      </c>
      <c r="AU310" s="17" t="s">
        <v>90</v>
      </c>
    </row>
    <row r="311" spans="1:51" s="13" customFormat="1" ht="12">
      <c r="A311" s="13"/>
      <c r="B311" s="244"/>
      <c r="C311" s="245"/>
      <c r="D311" s="239" t="s">
        <v>158</v>
      </c>
      <c r="E311" s="246" t="s">
        <v>1</v>
      </c>
      <c r="F311" s="247" t="s">
        <v>815</v>
      </c>
      <c r="G311" s="245"/>
      <c r="H311" s="246" t="s">
        <v>1</v>
      </c>
      <c r="I311" s="248"/>
      <c r="J311" s="245"/>
      <c r="K311" s="245"/>
      <c r="L311" s="249"/>
      <c r="M311" s="250"/>
      <c r="N311" s="251"/>
      <c r="O311" s="251"/>
      <c r="P311" s="251"/>
      <c r="Q311" s="251"/>
      <c r="R311" s="251"/>
      <c r="S311" s="251"/>
      <c r="T311" s="25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3" t="s">
        <v>158</v>
      </c>
      <c r="AU311" s="253" t="s">
        <v>90</v>
      </c>
      <c r="AV311" s="13" t="s">
        <v>88</v>
      </c>
      <c r="AW311" s="13" t="s">
        <v>36</v>
      </c>
      <c r="AX311" s="13" t="s">
        <v>80</v>
      </c>
      <c r="AY311" s="253" t="s">
        <v>147</v>
      </c>
    </row>
    <row r="312" spans="1:51" s="14" customFormat="1" ht="12">
      <c r="A312" s="14"/>
      <c r="B312" s="254"/>
      <c r="C312" s="255"/>
      <c r="D312" s="239" t="s">
        <v>158</v>
      </c>
      <c r="E312" s="256" t="s">
        <v>1</v>
      </c>
      <c r="F312" s="257" t="s">
        <v>816</v>
      </c>
      <c r="G312" s="255"/>
      <c r="H312" s="258">
        <v>43.227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4" t="s">
        <v>158</v>
      </c>
      <c r="AU312" s="264" t="s">
        <v>90</v>
      </c>
      <c r="AV312" s="14" t="s">
        <v>90</v>
      </c>
      <c r="AW312" s="14" t="s">
        <v>36</v>
      </c>
      <c r="AX312" s="14" t="s">
        <v>80</v>
      </c>
      <c r="AY312" s="264" t="s">
        <v>147</v>
      </c>
    </row>
    <row r="313" spans="1:51" s="13" customFormat="1" ht="12">
      <c r="A313" s="13"/>
      <c r="B313" s="244"/>
      <c r="C313" s="245"/>
      <c r="D313" s="239" t="s">
        <v>158</v>
      </c>
      <c r="E313" s="246" t="s">
        <v>1</v>
      </c>
      <c r="F313" s="247" t="s">
        <v>817</v>
      </c>
      <c r="G313" s="245"/>
      <c r="H313" s="246" t="s">
        <v>1</v>
      </c>
      <c r="I313" s="248"/>
      <c r="J313" s="245"/>
      <c r="K313" s="245"/>
      <c r="L313" s="249"/>
      <c r="M313" s="250"/>
      <c r="N313" s="251"/>
      <c r="O313" s="251"/>
      <c r="P313" s="251"/>
      <c r="Q313" s="251"/>
      <c r="R313" s="251"/>
      <c r="S313" s="251"/>
      <c r="T313" s="25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3" t="s">
        <v>158</v>
      </c>
      <c r="AU313" s="253" t="s">
        <v>90</v>
      </c>
      <c r="AV313" s="13" t="s">
        <v>88</v>
      </c>
      <c r="AW313" s="13" t="s">
        <v>36</v>
      </c>
      <c r="AX313" s="13" t="s">
        <v>80</v>
      </c>
      <c r="AY313" s="253" t="s">
        <v>147</v>
      </c>
    </row>
    <row r="314" spans="1:51" s="14" customFormat="1" ht="12">
      <c r="A314" s="14"/>
      <c r="B314" s="254"/>
      <c r="C314" s="255"/>
      <c r="D314" s="239" t="s">
        <v>158</v>
      </c>
      <c r="E314" s="256" t="s">
        <v>1</v>
      </c>
      <c r="F314" s="257" t="s">
        <v>818</v>
      </c>
      <c r="G314" s="255"/>
      <c r="H314" s="258">
        <v>8.655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4" t="s">
        <v>158</v>
      </c>
      <c r="AU314" s="264" t="s">
        <v>90</v>
      </c>
      <c r="AV314" s="14" t="s">
        <v>90</v>
      </c>
      <c r="AW314" s="14" t="s">
        <v>36</v>
      </c>
      <c r="AX314" s="14" t="s">
        <v>80</v>
      </c>
      <c r="AY314" s="264" t="s">
        <v>147</v>
      </c>
    </row>
    <row r="315" spans="1:51" s="15" customFormat="1" ht="12">
      <c r="A315" s="15"/>
      <c r="B315" s="265"/>
      <c r="C315" s="266"/>
      <c r="D315" s="239" t="s">
        <v>158</v>
      </c>
      <c r="E315" s="267" t="s">
        <v>1</v>
      </c>
      <c r="F315" s="268" t="s">
        <v>207</v>
      </c>
      <c r="G315" s="266"/>
      <c r="H315" s="269">
        <v>51.882</v>
      </c>
      <c r="I315" s="270"/>
      <c r="J315" s="266"/>
      <c r="K315" s="266"/>
      <c r="L315" s="271"/>
      <c r="M315" s="272"/>
      <c r="N315" s="273"/>
      <c r="O315" s="273"/>
      <c r="P315" s="273"/>
      <c r="Q315" s="273"/>
      <c r="R315" s="273"/>
      <c r="S315" s="273"/>
      <c r="T315" s="27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5" t="s">
        <v>158</v>
      </c>
      <c r="AU315" s="275" t="s">
        <v>90</v>
      </c>
      <c r="AV315" s="15" t="s">
        <v>170</v>
      </c>
      <c r="AW315" s="15" t="s">
        <v>36</v>
      </c>
      <c r="AX315" s="15" t="s">
        <v>88</v>
      </c>
      <c r="AY315" s="275" t="s">
        <v>147</v>
      </c>
    </row>
    <row r="316" spans="1:65" s="2" customFormat="1" ht="13.8" customHeight="1">
      <c r="A316" s="38"/>
      <c r="B316" s="39"/>
      <c r="C316" s="226" t="s">
        <v>819</v>
      </c>
      <c r="D316" s="226" t="s">
        <v>150</v>
      </c>
      <c r="E316" s="227" t="s">
        <v>820</v>
      </c>
      <c r="F316" s="228" t="s">
        <v>821</v>
      </c>
      <c r="G316" s="229" t="s">
        <v>276</v>
      </c>
      <c r="H316" s="230">
        <v>20.5</v>
      </c>
      <c r="I316" s="231"/>
      <c r="J316" s="232">
        <f>ROUND(I316*H316,2)</f>
        <v>0</v>
      </c>
      <c r="K316" s="228" t="s">
        <v>154</v>
      </c>
      <c r="L316" s="44"/>
      <c r="M316" s="233" t="s">
        <v>1</v>
      </c>
      <c r="N316" s="234" t="s">
        <v>45</v>
      </c>
      <c r="O316" s="91"/>
      <c r="P316" s="235">
        <f>O316*H316</f>
        <v>0</v>
      </c>
      <c r="Q316" s="235">
        <v>0.324</v>
      </c>
      <c r="R316" s="235">
        <f>Q316*H316</f>
        <v>6.642</v>
      </c>
      <c r="S316" s="235">
        <v>0</v>
      </c>
      <c r="T316" s="236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7" t="s">
        <v>170</v>
      </c>
      <c r="AT316" s="237" t="s">
        <v>150</v>
      </c>
      <c r="AU316" s="237" t="s">
        <v>90</v>
      </c>
      <c r="AY316" s="17" t="s">
        <v>147</v>
      </c>
      <c r="BE316" s="238">
        <f>IF(N316="základní",J316,0)</f>
        <v>0</v>
      </c>
      <c r="BF316" s="238">
        <f>IF(N316="snížená",J316,0)</f>
        <v>0</v>
      </c>
      <c r="BG316" s="238">
        <f>IF(N316="zákl. přenesená",J316,0)</f>
        <v>0</v>
      </c>
      <c r="BH316" s="238">
        <f>IF(N316="sníž. přenesená",J316,0)</f>
        <v>0</v>
      </c>
      <c r="BI316" s="238">
        <f>IF(N316="nulová",J316,0)</f>
        <v>0</v>
      </c>
      <c r="BJ316" s="17" t="s">
        <v>88</v>
      </c>
      <c r="BK316" s="238">
        <f>ROUND(I316*H316,2)</f>
        <v>0</v>
      </c>
      <c r="BL316" s="17" t="s">
        <v>170</v>
      </c>
      <c r="BM316" s="237" t="s">
        <v>822</v>
      </c>
    </row>
    <row r="317" spans="1:47" s="2" customFormat="1" ht="12">
      <c r="A317" s="38"/>
      <c r="B317" s="39"/>
      <c r="C317" s="40"/>
      <c r="D317" s="239" t="s">
        <v>157</v>
      </c>
      <c r="E317" s="40"/>
      <c r="F317" s="240" t="s">
        <v>823</v>
      </c>
      <c r="G317" s="40"/>
      <c r="H317" s="40"/>
      <c r="I317" s="241"/>
      <c r="J317" s="40"/>
      <c r="K317" s="40"/>
      <c r="L317" s="44"/>
      <c r="M317" s="242"/>
      <c r="N317" s="243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157</v>
      </c>
      <c r="AU317" s="17" t="s">
        <v>90</v>
      </c>
    </row>
    <row r="318" spans="1:51" s="14" customFormat="1" ht="12">
      <c r="A318" s="14"/>
      <c r="B318" s="254"/>
      <c r="C318" s="255"/>
      <c r="D318" s="239" t="s">
        <v>158</v>
      </c>
      <c r="E318" s="256" t="s">
        <v>1</v>
      </c>
      <c r="F318" s="257" t="s">
        <v>824</v>
      </c>
      <c r="G318" s="255"/>
      <c r="H318" s="258">
        <v>20.5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4" t="s">
        <v>158</v>
      </c>
      <c r="AU318" s="264" t="s">
        <v>90</v>
      </c>
      <c r="AV318" s="14" t="s">
        <v>90</v>
      </c>
      <c r="AW318" s="14" t="s">
        <v>36</v>
      </c>
      <c r="AX318" s="14" t="s">
        <v>88</v>
      </c>
      <c r="AY318" s="264" t="s">
        <v>147</v>
      </c>
    </row>
    <row r="319" spans="1:51" s="13" customFormat="1" ht="12">
      <c r="A319" s="13"/>
      <c r="B319" s="244"/>
      <c r="C319" s="245"/>
      <c r="D319" s="239" t="s">
        <v>158</v>
      </c>
      <c r="E319" s="246" t="s">
        <v>1</v>
      </c>
      <c r="F319" s="247" t="s">
        <v>825</v>
      </c>
      <c r="G319" s="245"/>
      <c r="H319" s="246" t="s">
        <v>1</v>
      </c>
      <c r="I319" s="248"/>
      <c r="J319" s="245"/>
      <c r="K319" s="245"/>
      <c r="L319" s="249"/>
      <c r="M319" s="250"/>
      <c r="N319" s="251"/>
      <c r="O319" s="251"/>
      <c r="P319" s="251"/>
      <c r="Q319" s="251"/>
      <c r="R319" s="251"/>
      <c r="S319" s="251"/>
      <c r="T319" s="25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3" t="s">
        <v>158</v>
      </c>
      <c r="AU319" s="253" t="s">
        <v>90</v>
      </c>
      <c r="AV319" s="13" t="s">
        <v>88</v>
      </c>
      <c r="AW319" s="13" t="s">
        <v>36</v>
      </c>
      <c r="AX319" s="13" t="s">
        <v>80</v>
      </c>
      <c r="AY319" s="253" t="s">
        <v>147</v>
      </c>
    </row>
    <row r="320" spans="1:51" s="13" customFormat="1" ht="12">
      <c r="A320" s="13"/>
      <c r="B320" s="244"/>
      <c r="C320" s="245"/>
      <c r="D320" s="239" t="s">
        <v>158</v>
      </c>
      <c r="E320" s="246" t="s">
        <v>1</v>
      </c>
      <c r="F320" s="247" t="s">
        <v>826</v>
      </c>
      <c r="G320" s="245"/>
      <c r="H320" s="246" t="s">
        <v>1</v>
      </c>
      <c r="I320" s="248"/>
      <c r="J320" s="245"/>
      <c r="K320" s="245"/>
      <c r="L320" s="249"/>
      <c r="M320" s="250"/>
      <c r="N320" s="251"/>
      <c r="O320" s="251"/>
      <c r="P320" s="251"/>
      <c r="Q320" s="251"/>
      <c r="R320" s="251"/>
      <c r="S320" s="251"/>
      <c r="T320" s="25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3" t="s">
        <v>158</v>
      </c>
      <c r="AU320" s="253" t="s">
        <v>90</v>
      </c>
      <c r="AV320" s="13" t="s">
        <v>88</v>
      </c>
      <c r="AW320" s="13" t="s">
        <v>36</v>
      </c>
      <c r="AX320" s="13" t="s">
        <v>80</v>
      </c>
      <c r="AY320" s="253" t="s">
        <v>147</v>
      </c>
    </row>
    <row r="321" spans="1:65" s="2" customFormat="1" ht="13.8" customHeight="1">
      <c r="A321" s="38"/>
      <c r="B321" s="39"/>
      <c r="C321" s="226" t="s">
        <v>827</v>
      </c>
      <c r="D321" s="226" t="s">
        <v>150</v>
      </c>
      <c r="E321" s="227" t="s">
        <v>828</v>
      </c>
      <c r="F321" s="228" t="s">
        <v>829</v>
      </c>
      <c r="G321" s="229" t="s">
        <v>276</v>
      </c>
      <c r="H321" s="230">
        <v>51.872</v>
      </c>
      <c r="I321" s="231"/>
      <c r="J321" s="232">
        <f>ROUND(I321*H321,2)</f>
        <v>0</v>
      </c>
      <c r="K321" s="228" t="s">
        <v>154</v>
      </c>
      <c r="L321" s="44"/>
      <c r="M321" s="233" t="s">
        <v>1</v>
      </c>
      <c r="N321" s="234" t="s">
        <v>45</v>
      </c>
      <c r="O321" s="91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7" t="s">
        <v>170</v>
      </c>
      <c r="AT321" s="237" t="s">
        <v>150</v>
      </c>
      <c r="AU321" s="237" t="s">
        <v>90</v>
      </c>
      <c r="AY321" s="17" t="s">
        <v>147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7" t="s">
        <v>88</v>
      </c>
      <c r="BK321" s="238">
        <f>ROUND(I321*H321,2)</f>
        <v>0</v>
      </c>
      <c r="BL321" s="17" t="s">
        <v>170</v>
      </c>
      <c r="BM321" s="237" t="s">
        <v>830</v>
      </c>
    </row>
    <row r="322" spans="1:47" s="2" customFormat="1" ht="12">
      <c r="A322" s="38"/>
      <c r="B322" s="39"/>
      <c r="C322" s="40"/>
      <c r="D322" s="239" t="s">
        <v>157</v>
      </c>
      <c r="E322" s="40"/>
      <c r="F322" s="240" t="s">
        <v>831</v>
      </c>
      <c r="G322" s="40"/>
      <c r="H322" s="40"/>
      <c r="I322" s="241"/>
      <c r="J322" s="40"/>
      <c r="K322" s="40"/>
      <c r="L322" s="44"/>
      <c r="M322" s="242"/>
      <c r="N322" s="24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157</v>
      </c>
      <c r="AU322" s="17" t="s">
        <v>90</v>
      </c>
    </row>
    <row r="323" spans="1:51" s="13" customFormat="1" ht="12">
      <c r="A323" s="13"/>
      <c r="B323" s="244"/>
      <c r="C323" s="245"/>
      <c r="D323" s="239" t="s">
        <v>158</v>
      </c>
      <c r="E323" s="246" t="s">
        <v>1</v>
      </c>
      <c r="F323" s="247" t="s">
        <v>832</v>
      </c>
      <c r="G323" s="245"/>
      <c r="H323" s="246" t="s">
        <v>1</v>
      </c>
      <c r="I323" s="248"/>
      <c r="J323" s="245"/>
      <c r="K323" s="245"/>
      <c r="L323" s="249"/>
      <c r="M323" s="250"/>
      <c r="N323" s="251"/>
      <c r="O323" s="251"/>
      <c r="P323" s="251"/>
      <c r="Q323" s="251"/>
      <c r="R323" s="251"/>
      <c r="S323" s="251"/>
      <c r="T323" s="25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3" t="s">
        <v>158</v>
      </c>
      <c r="AU323" s="253" t="s">
        <v>90</v>
      </c>
      <c r="AV323" s="13" t="s">
        <v>88</v>
      </c>
      <c r="AW323" s="13" t="s">
        <v>36</v>
      </c>
      <c r="AX323" s="13" t="s">
        <v>80</v>
      </c>
      <c r="AY323" s="253" t="s">
        <v>147</v>
      </c>
    </row>
    <row r="324" spans="1:51" s="14" customFormat="1" ht="12">
      <c r="A324" s="14"/>
      <c r="B324" s="254"/>
      <c r="C324" s="255"/>
      <c r="D324" s="239" t="s">
        <v>158</v>
      </c>
      <c r="E324" s="256" t="s">
        <v>1</v>
      </c>
      <c r="F324" s="257" t="s">
        <v>833</v>
      </c>
      <c r="G324" s="255"/>
      <c r="H324" s="258">
        <v>51.872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4" t="s">
        <v>158</v>
      </c>
      <c r="AU324" s="264" t="s">
        <v>90</v>
      </c>
      <c r="AV324" s="14" t="s">
        <v>90</v>
      </c>
      <c r="AW324" s="14" t="s">
        <v>36</v>
      </c>
      <c r="AX324" s="14" t="s">
        <v>88</v>
      </c>
      <c r="AY324" s="264" t="s">
        <v>147</v>
      </c>
    </row>
    <row r="325" spans="1:65" s="2" customFormat="1" ht="22.2" customHeight="1">
      <c r="A325" s="38"/>
      <c r="B325" s="39"/>
      <c r="C325" s="226" t="s">
        <v>834</v>
      </c>
      <c r="D325" s="226" t="s">
        <v>150</v>
      </c>
      <c r="E325" s="227" t="s">
        <v>835</v>
      </c>
      <c r="F325" s="228" t="s">
        <v>836</v>
      </c>
      <c r="G325" s="229" t="s">
        <v>276</v>
      </c>
      <c r="H325" s="230">
        <v>141.199</v>
      </c>
      <c r="I325" s="231"/>
      <c r="J325" s="232">
        <f>ROUND(I325*H325,2)</f>
        <v>0</v>
      </c>
      <c r="K325" s="228" t="s">
        <v>154</v>
      </c>
      <c r="L325" s="44"/>
      <c r="M325" s="233" t="s">
        <v>1</v>
      </c>
      <c r="N325" s="234" t="s">
        <v>45</v>
      </c>
      <c r="O325" s="91"/>
      <c r="P325" s="235">
        <f>O325*H325</f>
        <v>0</v>
      </c>
      <c r="Q325" s="235">
        <v>0</v>
      </c>
      <c r="R325" s="235">
        <f>Q325*H325</f>
        <v>0</v>
      </c>
      <c r="S325" s="235">
        <v>0</v>
      </c>
      <c r="T325" s="236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7" t="s">
        <v>170</v>
      </c>
      <c r="AT325" s="237" t="s">
        <v>150</v>
      </c>
      <c r="AU325" s="237" t="s">
        <v>90</v>
      </c>
      <c r="AY325" s="17" t="s">
        <v>147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7" t="s">
        <v>88</v>
      </c>
      <c r="BK325" s="238">
        <f>ROUND(I325*H325,2)</f>
        <v>0</v>
      </c>
      <c r="BL325" s="17" t="s">
        <v>170</v>
      </c>
      <c r="BM325" s="237" t="s">
        <v>837</v>
      </c>
    </row>
    <row r="326" spans="1:47" s="2" customFormat="1" ht="12">
      <c r="A326" s="38"/>
      <c r="B326" s="39"/>
      <c r="C326" s="40"/>
      <c r="D326" s="239" t="s">
        <v>157</v>
      </c>
      <c r="E326" s="40"/>
      <c r="F326" s="240" t="s">
        <v>838</v>
      </c>
      <c r="G326" s="40"/>
      <c r="H326" s="40"/>
      <c r="I326" s="241"/>
      <c r="J326" s="40"/>
      <c r="K326" s="40"/>
      <c r="L326" s="44"/>
      <c r="M326" s="242"/>
      <c r="N326" s="243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157</v>
      </c>
      <c r="AU326" s="17" t="s">
        <v>90</v>
      </c>
    </row>
    <row r="327" spans="1:51" s="14" customFormat="1" ht="12">
      <c r="A327" s="14"/>
      <c r="B327" s="254"/>
      <c r="C327" s="255"/>
      <c r="D327" s="239" t="s">
        <v>158</v>
      </c>
      <c r="E327" s="256" t="s">
        <v>1</v>
      </c>
      <c r="F327" s="257" t="s">
        <v>839</v>
      </c>
      <c r="G327" s="255"/>
      <c r="H327" s="258">
        <v>141.199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4" t="s">
        <v>158</v>
      </c>
      <c r="AU327" s="264" t="s">
        <v>90</v>
      </c>
      <c r="AV327" s="14" t="s">
        <v>90</v>
      </c>
      <c r="AW327" s="14" t="s">
        <v>36</v>
      </c>
      <c r="AX327" s="14" t="s">
        <v>88</v>
      </c>
      <c r="AY327" s="264" t="s">
        <v>147</v>
      </c>
    </row>
    <row r="328" spans="1:65" s="2" customFormat="1" ht="22.2" customHeight="1">
      <c r="A328" s="38"/>
      <c r="B328" s="39"/>
      <c r="C328" s="226" t="s">
        <v>840</v>
      </c>
      <c r="D328" s="226" t="s">
        <v>150</v>
      </c>
      <c r="E328" s="227" t="s">
        <v>841</v>
      </c>
      <c r="F328" s="228" t="s">
        <v>842</v>
      </c>
      <c r="G328" s="229" t="s">
        <v>276</v>
      </c>
      <c r="H328" s="230">
        <v>141.199</v>
      </c>
      <c r="I328" s="231"/>
      <c r="J328" s="232">
        <f>ROUND(I328*H328,2)</f>
        <v>0</v>
      </c>
      <c r="K328" s="228" t="s">
        <v>154</v>
      </c>
      <c r="L328" s="44"/>
      <c r="M328" s="233" t="s">
        <v>1</v>
      </c>
      <c r="N328" s="234" t="s">
        <v>45</v>
      </c>
      <c r="O328" s="91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7" t="s">
        <v>170</v>
      </c>
      <c r="AT328" s="237" t="s">
        <v>150</v>
      </c>
      <c r="AU328" s="237" t="s">
        <v>90</v>
      </c>
      <c r="AY328" s="17" t="s">
        <v>147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7" t="s">
        <v>88</v>
      </c>
      <c r="BK328" s="238">
        <f>ROUND(I328*H328,2)</f>
        <v>0</v>
      </c>
      <c r="BL328" s="17" t="s">
        <v>170</v>
      </c>
      <c r="BM328" s="237" t="s">
        <v>843</v>
      </c>
    </row>
    <row r="329" spans="1:47" s="2" customFormat="1" ht="12">
      <c r="A329" s="38"/>
      <c r="B329" s="39"/>
      <c r="C329" s="40"/>
      <c r="D329" s="239" t="s">
        <v>157</v>
      </c>
      <c r="E329" s="40"/>
      <c r="F329" s="240" t="s">
        <v>844</v>
      </c>
      <c r="G329" s="40"/>
      <c r="H329" s="40"/>
      <c r="I329" s="241"/>
      <c r="J329" s="40"/>
      <c r="K329" s="40"/>
      <c r="L329" s="44"/>
      <c r="M329" s="242"/>
      <c r="N329" s="243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157</v>
      </c>
      <c r="AU329" s="17" t="s">
        <v>90</v>
      </c>
    </row>
    <row r="330" spans="1:51" s="13" customFormat="1" ht="12">
      <c r="A330" s="13"/>
      <c r="B330" s="244"/>
      <c r="C330" s="245"/>
      <c r="D330" s="239" t="s">
        <v>158</v>
      </c>
      <c r="E330" s="246" t="s">
        <v>1</v>
      </c>
      <c r="F330" s="247" t="s">
        <v>845</v>
      </c>
      <c r="G330" s="245"/>
      <c r="H330" s="246" t="s">
        <v>1</v>
      </c>
      <c r="I330" s="248"/>
      <c r="J330" s="245"/>
      <c r="K330" s="245"/>
      <c r="L330" s="249"/>
      <c r="M330" s="250"/>
      <c r="N330" s="251"/>
      <c r="O330" s="251"/>
      <c r="P330" s="251"/>
      <c r="Q330" s="251"/>
      <c r="R330" s="251"/>
      <c r="S330" s="251"/>
      <c r="T330" s="25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3" t="s">
        <v>158</v>
      </c>
      <c r="AU330" s="253" t="s">
        <v>90</v>
      </c>
      <c r="AV330" s="13" t="s">
        <v>88</v>
      </c>
      <c r="AW330" s="13" t="s">
        <v>36</v>
      </c>
      <c r="AX330" s="13" t="s">
        <v>80</v>
      </c>
      <c r="AY330" s="253" t="s">
        <v>147</v>
      </c>
    </row>
    <row r="331" spans="1:51" s="14" customFormat="1" ht="12">
      <c r="A331" s="14"/>
      <c r="B331" s="254"/>
      <c r="C331" s="255"/>
      <c r="D331" s="239" t="s">
        <v>158</v>
      </c>
      <c r="E331" s="256" t="s">
        <v>1</v>
      </c>
      <c r="F331" s="257" t="s">
        <v>839</v>
      </c>
      <c r="G331" s="255"/>
      <c r="H331" s="258">
        <v>141.199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4" t="s">
        <v>158</v>
      </c>
      <c r="AU331" s="264" t="s">
        <v>90</v>
      </c>
      <c r="AV331" s="14" t="s">
        <v>90</v>
      </c>
      <c r="AW331" s="14" t="s">
        <v>36</v>
      </c>
      <c r="AX331" s="14" t="s">
        <v>88</v>
      </c>
      <c r="AY331" s="264" t="s">
        <v>147</v>
      </c>
    </row>
    <row r="332" spans="1:65" s="2" customFormat="1" ht="22.2" customHeight="1">
      <c r="A332" s="38"/>
      <c r="B332" s="39"/>
      <c r="C332" s="226" t="s">
        <v>846</v>
      </c>
      <c r="D332" s="226" t="s">
        <v>150</v>
      </c>
      <c r="E332" s="227" t="s">
        <v>847</v>
      </c>
      <c r="F332" s="228" t="s">
        <v>848</v>
      </c>
      <c r="G332" s="229" t="s">
        <v>276</v>
      </c>
      <c r="H332" s="230">
        <v>24.225</v>
      </c>
      <c r="I332" s="231"/>
      <c r="J332" s="232">
        <f>ROUND(I332*H332,2)</f>
        <v>0</v>
      </c>
      <c r="K332" s="228" t="s">
        <v>154</v>
      </c>
      <c r="L332" s="44"/>
      <c r="M332" s="233" t="s">
        <v>1</v>
      </c>
      <c r="N332" s="234" t="s">
        <v>45</v>
      </c>
      <c r="O332" s="91"/>
      <c r="P332" s="235">
        <f>O332*H332</f>
        <v>0</v>
      </c>
      <c r="Q332" s="235">
        <v>0</v>
      </c>
      <c r="R332" s="235">
        <f>Q332*H332</f>
        <v>0</v>
      </c>
      <c r="S332" s="235">
        <v>0</v>
      </c>
      <c r="T332" s="23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7" t="s">
        <v>170</v>
      </c>
      <c r="AT332" s="237" t="s">
        <v>150</v>
      </c>
      <c r="AU332" s="237" t="s">
        <v>90</v>
      </c>
      <c r="AY332" s="17" t="s">
        <v>147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7" t="s">
        <v>88</v>
      </c>
      <c r="BK332" s="238">
        <f>ROUND(I332*H332,2)</f>
        <v>0</v>
      </c>
      <c r="BL332" s="17" t="s">
        <v>170</v>
      </c>
      <c r="BM332" s="237" t="s">
        <v>849</v>
      </c>
    </row>
    <row r="333" spans="1:47" s="2" customFormat="1" ht="12">
      <c r="A333" s="38"/>
      <c r="B333" s="39"/>
      <c r="C333" s="40"/>
      <c r="D333" s="239" t="s">
        <v>157</v>
      </c>
      <c r="E333" s="40"/>
      <c r="F333" s="240" t="s">
        <v>850</v>
      </c>
      <c r="G333" s="40"/>
      <c r="H333" s="40"/>
      <c r="I333" s="241"/>
      <c r="J333" s="40"/>
      <c r="K333" s="40"/>
      <c r="L333" s="44"/>
      <c r="M333" s="242"/>
      <c r="N333" s="243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157</v>
      </c>
      <c r="AU333" s="17" t="s">
        <v>90</v>
      </c>
    </row>
    <row r="334" spans="1:51" s="13" customFormat="1" ht="12">
      <c r="A334" s="13"/>
      <c r="B334" s="244"/>
      <c r="C334" s="245"/>
      <c r="D334" s="239" t="s">
        <v>158</v>
      </c>
      <c r="E334" s="246" t="s">
        <v>1</v>
      </c>
      <c r="F334" s="247" t="s">
        <v>851</v>
      </c>
      <c r="G334" s="245"/>
      <c r="H334" s="246" t="s">
        <v>1</v>
      </c>
      <c r="I334" s="248"/>
      <c r="J334" s="245"/>
      <c r="K334" s="245"/>
      <c r="L334" s="249"/>
      <c r="M334" s="250"/>
      <c r="N334" s="251"/>
      <c r="O334" s="251"/>
      <c r="P334" s="251"/>
      <c r="Q334" s="251"/>
      <c r="R334" s="251"/>
      <c r="S334" s="251"/>
      <c r="T334" s="25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3" t="s">
        <v>158</v>
      </c>
      <c r="AU334" s="253" t="s">
        <v>90</v>
      </c>
      <c r="AV334" s="13" t="s">
        <v>88</v>
      </c>
      <c r="AW334" s="13" t="s">
        <v>36</v>
      </c>
      <c r="AX334" s="13" t="s">
        <v>80</v>
      </c>
      <c r="AY334" s="253" t="s">
        <v>147</v>
      </c>
    </row>
    <row r="335" spans="1:51" s="14" customFormat="1" ht="12">
      <c r="A335" s="14"/>
      <c r="B335" s="254"/>
      <c r="C335" s="255"/>
      <c r="D335" s="239" t="s">
        <v>158</v>
      </c>
      <c r="E335" s="256" t="s">
        <v>1</v>
      </c>
      <c r="F335" s="257" t="s">
        <v>852</v>
      </c>
      <c r="G335" s="255"/>
      <c r="H335" s="258">
        <v>24.225</v>
      </c>
      <c r="I335" s="259"/>
      <c r="J335" s="255"/>
      <c r="K335" s="255"/>
      <c r="L335" s="260"/>
      <c r="M335" s="261"/>
      <c r="N335" s="262"/>
      <c r="O335" s="262"/>
      <c r="P335" s="262"/>
      <c r="Q335" s="262"/>
      <c r="R335" s="262"/>
      <c r="S335" s="262"/>
      <c r="T335" s="26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4" t="s">
        <v>158</v>
      </c>
      <c r="AU335" s="264" t="s">
        <v>90</v>
      </c>
      <c r="AV335" s="14" t="s">
        <v>90</v>
      </c>
      <c r="AW335" s="14" t="s">
        <v>36</v>
      </c>
      <c r="AX335" s="14" t="s">
        <v>88</v>
      </c>
      <c r="AY335" s="264" t="s">
        <v>147</v>
      </c>
    </row>
    <row r="336" spans="1:63" s="12" customFormat="1" ht="22.8" customHeight="1">
      <c r="A336" s="12"/>
      <c r="B336" s="210"/>
      <c r="C336" s="211"/>
      <c r="D336" s="212" t="s">
        <v>79</v>
      </c>
      <c r="E336" s="224" t="s">
        <v>187</v>
      </c>
      <c r="F336" s="224" t="s">
        <v>853</v>
      </c>
      <c r="G336" s="211"/>
      <c r="H336" s="211"/>
      <c r="I336" s="214"/>
      <c r="J336" s="225">
        <f>BK336</f>
        <v>0</v>
      </c>
      <c r="K336" s="211"/>
      <c r="L336" s="216"/>
      <c r="M336" s="217"/>
      <c r="N336" s="218"/>
      <c r="O336" s="218"/>
      <c r="P336" s="219">
        <f>SUM(P337:P361)</f>
        <v>0</v>
      </c>
      <c r="Q336" s="218"/>
      <c r="R336" s="219">
        <f>SUM(R337:R361)</f>
        <v>0.039394849999999995</v>
      </c>
      <c r="S336" s="218"/>
      <c r="T336" s="220">
        <f>SUM(T337:T361)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1" t="s">
        <v>88</v>
      </c>
      <c r="AT336" s="222" t="s">
        <v>79</v>
      </c>
      <c r="AU336" s="222" t="s">
        <v>88</v>
      </c>
      <c r="AY336" s="221" t="s">
        <v>147</v>
      </c>
      <c r="BK336" s="223">
        <f>SUM(BK337:BK361)</f>
        <v>0</v>
      </c>
    </row>
    <row r="337" spans="1:65" s="2" customFormat="1" ht="13.8" customHeight="1">
      <c r="A337" s="38"/>
      <c r="B337" s="39"/>
      <c r="C337" s="226" t="s">
        <v>205</v>
      </c>
      <c r="D337" s="226" t="s">
        <v>150</v>
      </c>
      <c r="E337" s="227" t="s">
        <v>854</v>
      </c>
      <c r="F337" s="228" t="s">
        <v>855</v>
      </c>
      <c r="G337" s="229" t="s">
        <v>276</v>
      </c>
      <c r="H337" s="230">
        <v>12.81</v>
      </c>
      <c r="I337" s="231"/>
      <c r="J337" s="232">
        <f>ROUND(I337*H337,2)</f>
        <v>0</v>
      </c>
      <c r="K337" s="228" t="s">
        <v>154</v>
      </c>
      <c r="L337" s="44"/>
      <c r="M337" s="233" t="s">
        <v>1</v>
      </c>
      <c r="N337" s="234" t="s">
        <v>45</v>
      </c>
      <c r="O337" s="91"/>
      <c r="P337" s="235">
        <f>O337*H337</f>
        <v>0</v>
      </c>
      <c r="Q337" s="235">
        <v>0.00046</v>
      </c>
      <c r="R337" s="235">
        <f>Q337*H337</f>
        <v>0.0058926000000000004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170</v>
      </c>
      <c r="AT337" s="237" t="s">
        <v>150</v>
      </c>
      <c r="AU337" s="237" t="s">
        <v>90</v>
      </c>
      <c r="AY337" s="17" t="s">
        <v>147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88</v>
      </c>
      <c r="BK337" s="238">
        <f>ROUND(I337*H337,2)</f>
        <v>0</v>
      </c>
      <c r="BL337" s="17" t="s">
        <v>170</v>
      </c>
      <c r="BM337" s="237" t="s">
        <v>856</v>
      </c>
    </row>
    <row r="338" spans="1:47" s="2" customFormat="1" ht="12">
      <c r="A338" s="38"/>
      <c r="B338" s="39"/>
      <c r="C338" s="40"/>
      <c r="D338" s="239" t="s">
        <v>157</v>
      </c>
      <c r="E338" s="40"/>
      <c r="F338" s="240" t="s">
        <v>857</v>
      </c>
      <c r="G338" s="40"/>
      <c r="H338" s="40"/>
      <c r="I338" s="241"/>
      <c r="J338" s="40"/>
      <c r="K338" s="40"/>
      <c r="L338" s="44"/>
      <c r="M338" s="242"/>
      <c r="N338" s="243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157</v>
      </c>
      <c r="AU338" s="17" t="s">
        <v>90</v>
      </c>
    </row>
    <row r="339" spans="1:51" s="13" customFormat="1" ht="12">
      <c r="A339" s="13"/>
      <c r="B339" s="244"/>
      <c r="C339" s="245"/>
      <c r="D339" s="239" t="s">
        <v>158</v>
      </c>
      <c r="E339" s="246" t="s">
        <v>1</v>
      </c>
      <c r="F339" s="247" t="s">
        <v>858</v>
      </c>
      <c r="G339" s="245"/>
      <c r="H339" s="246" t="s">
        <v>1</v>
      </c>
      <c r="I339" s="248"/>
      <c r="J339" s="245"/>
      <c r="K339" s="245"/>
      <c r="L339" s="249"/>
      <c r="M339" s="250"/>
      <c r="N339" s="251"/>
      <c r="O339" s="251"/>
      <c r="P339" s="251"/>
      <c r="Q339" s="251"/>
      <c r="R339" s="251"/>
      <c r="S339" s="251"/>
      <c r="T339" s="25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3" t="s">
        <v>158</v>
      </c>
      <c r="AU339" s="253" t="s">
        <v>90</v>
      </c>
      <c r="AV339" s="13" t="s">
        <v>88</v>
      </c>
      <c r="AW339" s="13" t="s">
        <v>36</v>
      </c>
      <c r="AX339" s="13" t="s">
        <v>80</v>
      </c>
      <c r="AY339" s="253" t="s">
        <v>147</v>
      </c>
    </row>
    <row r="340" spans="1:51" s="14" customFormat="1" ht="12">
      <c r="A340" s="14"/>
      <c r="B340" s="254"/>
      <c r="C340" s="255"/>
      <c r="D340" s="239" t="s">
        <v>158</v>
      </c>
      <c r="E340" s="256" t="s">
        <v>1</v>
      </c>
      <c r="F340" s="257" t="s">
        <v>859</v>
      </c>
      <c r="G340" s="255"/>
      <c r="H340" s="258">
        <v>12.81</v>
      </c>
      <c r="I340" s="259"/>
      <c r="J340" s="255"/>
      <c r="K340" s="255"/>
      <c r="L340" s="260"/>
      <c r="M340" s="261"/>
      <c r="N340" s="262"/>
      <c r="O340" s="262"/>
      <c r="P340" s="262"/>
      <c r="Q340" s="262"/>
      <c r="R340" s="262"/>
      <c r="S340" s="262"/>
      <c r="T340" s="26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4" t="s">
        <v>158</v>
      </c>
      <c r="AU340" s="264" t="s">
        <v>90</v>
      </c>
      <c r="AV340" s="14" t="s">
        <v>90</v>
      </c>
      <c r="AW340" s="14" t="s">
        <v>36</v>
      </c>
      <c r="AX340" s="14" t="s">
        <v>88</v>
      </c>
      <c r="AY340" s="264" t="s">
        <v>147</v>
      </c>
    </row>
    <row r="341" spans="1:65" s="2" customFormat="1" ht="13.8" customHeight="1">
      <c r="A341" s="38"/>
      <c r="B341" s="39"/>
      <c r="C341" s="226" t="s">
        <v>860</v>
      </c>
      <c r="D341" s="226" t="s">
        <v>150</v>
      </c>
      <c r="E341" s="227" t="s">
        <v>861</v>
      </c>
      <c r="F341" s="228" t="s">
        <v>862</v>
      </c>
      <c r="G341" s="229" t="s">
        <v>276</v>
      </c>
      <c r="H341" s="230">
        <v>18.853</v>
      </c>
      <c r="I341" s="231"/>
      <c r="J341" s="232">
        <f>ROUND(I341*H341,2)</f>
        <v>0</v>
      </c>
      <c r="K341" s="228" t="s">
        <v>154</v>
      </c>
      <c r="L341" s="44"/>
      <c r="M341" s="233" t="s">
        <v>1</v>
      </c>
      <c r="N341" s="234" t="s">
        <v>45</v>
      </c>
      <c r="O341" s="91"/>
      <c r="P341" s="235">
        <f>O341*H341</f>
        <v>0</v>
      </c>
      <c r="Q341" s="235">
        <v>0.00013</v>
      </c>
      <c r="R341" s="235">
        <f>Q341*H341</f>
        <v>0.00245089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170</v>
      </c>
      <c r="AT341" s="237" t="s">
        <v>150</v>
      </c>
      <c r="AU341" s="237" t="s">
        <v>90</v>
      </c>
      <c r="AY341" s="17" t="s">
        <v>147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88</v>
      </c>
      <c r="BK341" s="238">
        <f>ROUND(I341*H341,2)</f>
        <v>0</v>
      </c>
      <c r="BL341" s="17" t="s">
        <v>170</v>
      </c>
      <c r="BM341" s="237" t="s">
        <v>863</v>
      </c>
    </row>
    <row r="342" spans="1:47" s="2" customFormat="1" ht="12">
      <c r="A342" s="38"/>
      <c r="B342" s="39"/>
      <c r="C342" s="40"/>
      <c r="D342" s="239" t="s">
        <v>157</v>
      </c>
      <c r="E342" s="40"/>
      <c r="F342" s="240" t="s">
        <v>864</v>
      </c>
      <c r="G342" s="40"/>
      <c r="H342" s="40"/>
      <c r="I342" s="241"/>
      <c r="J342" s="40"/>
      <c r="K342" s="40"/>
      <c r="L342" s="44"/>
      <c r="M342" s="242"/>
      <c r="N342" s="243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157</v>
      </c>
      <c r="AU342" s="17" t="s">
        <v>90</v>
      </c>
    </row>
    <row r="343" spans="1:51" s="13" customFormat="1" ht="12">
      <c r="A343" s="13"/>
      <c r="B343" s="244"/>
      <c r="C343" s="245"/>
      <c r="D343" s="239" t="s">
        <v>158</v>
      </c>
      <c r="E343" s="246" t="s">
        <v>1</v>
      </c>
      <c r="F343" s="247" t="s">
        <v>865</v>
      </c>
      <c r="G343" s="245"/>
      <c r="H343" s="246" t="s">
        <v>1</v>
      </c>
      <c r="I343" s="248"/>
      <c r="J343" s="245"/>
      <c r="K343" s="245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158</v>
      </c>
      <c r="AU343" s="253" t="s">
        <v>90</v>
      </c>
      <c r="AV343" s="13" t="s">
        <v>88</v>
      </c>
      <c r="AW343" s="13" t="s">
        <v>36</v>
      </c>
      <c r="AX343" s="13" t="s">
        <v>80</v>
      </c>
      <c r="AY343" s="253" t="s">
        <v>147</v>
      </c>
    </row>
    <row r="344" spans="1:51" s="14" customFormat="1" ht="12">
      <c r="A344" s="14"/>
      <c r="B344" s="254"/>
      <c r="C344" s="255"/>
      <c r="D344" s="239" t="s">
        <v>158</v>
      </c>
      <c r="E344" s="256" t="s">
        <v>1</v>
      </c>
      <c r="F344" s="257" t="s">
        <v>866</v>
      </c>
      <c r="G344" s="255"/>
      <c r="H344" s="258">
        <v>6.039</v>
      </c>
      <c r="I344" s="259"/>
      <c r="J344" s="255"/>
      <c r="K344" s="255"/>
      <c r="L344" s="260"/>
      <c r="M344" s="261"/>
      <c r="N344" s="262"/>
      <c r="O344" s="262"/>
      <c r="P344" s="262"/>
      <c r="Q344" s="262"/>
      <c r="R344" s="262"/>
      <c r="S344" s="262"/>
      <c r="T344" s="26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4" t="s">
        <v>158</v>
      </c>
      <c r="AU344" s="264" t="s">
        <v>90</v>
      </c>
      <c r="AV344" s="14" t="s">
        <v>90</v>
      </c>
      <c r="AW344" s="14" t="s">
        <v>36</v>
      </c>
      <c r="AX344" s="14" t="s">
        <v>80</v>
      </c>
      <c r="AY344" s="264" t="s">
        <v>147</v>
      </c>
    </row>
    <row r="345" spans="1:51" s="13" customFormat="1" ht="12">
      <c r="A345" s="13"/>
      <c r="B345" s="244"/>
      <c r="C345" s="245"/>
      <c r="D345" s="239" t="s">
        <v>158</v>
      </c>
      <c r="E345" s="246" t="s">
        <v>1</v>
      </c>
      <c r="F345" s="247" t="s">
        <v>867</v>
      </c>
      <c r="G345" s="245"/>
      <c r="H345" s="246" t="s">
        <v>1</v>
      </c>
      <c r="I345" s="248"/>
      <c r="J345" s="245"/>
      <c r="K345" s="245"/>
      <c r="L345" s="249"/>
      <c r="M345" s="250"/>
      <c r="N345" s="251"/>
      <c r="O345" s="251"/>
      <c r="P345" s="251"/>
      <c r="Q345" s="251"/>
      <c r="R345" s="251"/>
      <c r="S345" s="251"/>
      <c r="T345" s="25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3" t="s">
        <v>158</v>
      </c>
      <c r="AU345" s="253" t="s">
        <v>90</v>
      </c>
      <c r="AV345" s="13" t="s">
        <v>88</v>
      </c>
      <c r="AW345" s="13" t="s">
        <v>36</v>
      </c>
      <c r="AX345" s="13" t="s">
        <v>80</v>
      </c>
      <c r="AY345" s="253" t="s">
        <v>147</v>
      </c>
    </row>
    <row r="346" spans="1:51" s="14" customFormat="1" ht="12">
      <c r="A346" s="14"/>
      <c r="B346" s="254"/>
      <c r="C346" s="255"/>
      <c r="D346" s="239" t="s">
        <v>158</v>
      </c>
      <c r="E346" s="256" t="s">
        <v>1</v>
      </c>
      <c r="F346" s="257" t="s">
        <v>868</v>
      </c>
      <c r="G346" s="255"/>
      <c r="H346" s="258">
        <v>12.814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4" t="s">
        <v>158</v>
      </c>
      <c r="AU346" s="264" t="s">
        <v>90</v>
      </c>
      <c r="AV346" s="14" t="s">
        <v>90</v>
      </c>
      <c r="AW346" s="14" t="s">
        <v>36</v>
      </c>
      <c r="AX346" s="14" t="s">
        <v>80</v>
      </c>
      <c r="AY346" s="264" t="s">
        <v>147</v>
      </c>
    </row>
    <row r="347" spans="1:51" s="15" customFormat="1" ht="12">
      <c r="A347" s="15"/>
      <c r="B347" s="265"/>
      <c r="C347" s="266"/>
      <c r="D347" s="239" t="s">
        <v>158</v>
      </c>
      <c r="E347" s="267" t="s">
        <v>1</v>
      </c>
      <c r="F347" s="268" t="s">
        <v>207</v>
      </c>
      <c r="G347" s="266"/>
      <c r="H347" s="269">
        <v>18.853</v>
      </c>
      <c r="I347" s="270"/>
      <c r="J347" s="266"/>
      <c r="K347" s="266"/>
      <c r="L347" s="271"/>
      <c r="M347" s="272"/>
      <c r="N347" s="273"/>
      <c r="O347" s="273"/>
      <c r="P347" s="273"/>
      <c r="Q347" s="273"/>
      <c r="R347" s="273"/>
      <c r="S347" s="273"/>
      <c r="T347" s="27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5" t="s">
        <v>158</v>
      </c>
      <c r="AU347" s="275" t="s">
        <v>90</v>
      </c>
      <c r="AV347" s="15" t="s">
        <v>170</v>
      </c>
      <c r="AW347" s="15" t="s">
        <v>36</v>
      </c>
      <c r="AX347" s="15" t="s">
        <v>88</v>
      </c>
      <c r="AY347" s="275" t="s">
        <v>147</v>
      </c>
    </row>
    <row r="348" spans="1:65" s="2" customFormat="1" ht="13.8" customHeight="1">
      <c r="A348" s="38"/>
      <c r="B348" s="39"/>
      <c r="C348" s="226" t="s">
        <v>869</v>
      </c>
      <c r="D348" s="226" t="s">
        <v>150</v>
      </c>
      <c r="E348" s="227" t="s">
        <v>870</v>
      </c>
      <c r="F348" s="228" t="s">
        <v>871</v>
      </c>
      <c r="G348" s="229" t="s">
        <v>276</v>
      </c>
      <c r="H348" s="230">
        <v>51.268</v>
      </c>
      <c r="I348" s="231"/>
      <c r="J348" s="232">
        <f>ROUND(I348*H348,2)</f>
        <v>0</v>
      </c>
      <c r="K348" s="228" t="s">
        <v>154</v>
      </c>
      <c r="L348" s="44"/>
      <c r="M348" s="233" t="s">
        <v>1</v>
      </c>
      <c r="N348" s="234" t="s">
        <v>45</v>
      </c>
      <c r="O348" s="91"/>
      <c r="P348" s="235">
        <f>O348*H348</f>
        <v>0</v>
      </c>
      <c r="Q348" s="235">
        <v>0.00052</v>
      </c>
      <c r="R348" s="235">
        <f>Q348*H348</f>
        <v>0.026659359999999997</v>
      </c>
      <c r="S348" s="235">
        <v>0</v>
      </c>
      <c r="T348" s="236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7" t="s">
        <v>170</v>
      </c>
      <c r="AT348" s="237" t="s">
        <v>150</v>
      </c>
      <c r="AU348" s="237" t="s">
        <v>90</v>
      </c>
      <c r="AY348" s="17" t="s">
        <v>147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7" t="s">
        <v>88</v>
      </c>
      <c r="BK348" s="238">
        <f>ROUND(I348*H348,2)</f>
        <v>0</v>
      </c>
      <c r="BL348" s="17" t="s">
        <v>170</v>
      </c>
      <c r="BM348" s="237" t="s">
        <v>872</v>
      </c>
    </row>
    <row r="349" spans="1:47" s="2" customFormat="1" ht="12">
      <c r="A349" s="38"/>
      <c r="B349" s="39"/>
      <c r="C349" s="40"/>
      <c r="D349" s="239" t="s">
        <v>157</v>
      </c>
      <c r="E349" s="40"/>
      <c r="F349" s="240" t="s">
        <v>873</v>
      </c>
      <c r="G349" s="40"/>
      <c r="H349" s="40"/>
      <c r="I349" s="241"/>
      <c r="J349" s="40"/>
      <c r="K349" s="40"/>
      <c r="L349" s="44"/>
      <c r="M349" s="242"/>
      <c r="N349" s="243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157</v>
      </c>
      <c r="AU349" s="17" t="s">
        <v>90</v>
      </c>
    </row>
    <row r="350" spans="1:51" s="13" customFormat="1" ht="12">
      <c r="A350" s="13"/>
      <c r="B350" s="244"/>
      <c r="C350" s="245"/>
      <c r="D350" s="239" t="s">
        <v>158</v>
      </c>
      <c r="E350" s="246" t="s">
        <v>1</v>
      </c>
      <c r="F350" s="247" t="s">
        <v>874</v>
      </c>
      <c r="G350" s="245"/>
      <c r="H350" s="246" t="s">
        <v>1</v>
      </c>
      <c r="I350" s="248"/>
      <c r="J350" s="245"/>
      <c r="K350" s="245"/>
      <c r="L350" s="249"/>
      <c r="M350" s="250"/>
      <c r="N350" s="251"/>
      <c r="O350" s="251"/>
      <c r="P350" s="251"/>
      <c r="Q350" s="251"/>
      <c r="R350" s="251"/>
      <c r="S350" s="251"/>
      <c r="T350" s="25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3" t="s">
        <v>158</v>
      </c>
      <c r="AU350" s="253" t="s">
        <v>90</v>
      </c>
      <c r="AV350" s="13" t="s">
        <v>88</v>
      </c>
      <c r="AW350" s="13" t="s">
        <v>36</v>
      </c>
      <c r="AX350" s="13" t="s">
        <v>80</v>
      </c>
      <c r="AY350" s="253" t="s">
        <v>147</v>
      </c>
    </row>
    <row r="351" spans="1:51" s="13" customFormat="1" ht="12">
      <c r="A351" s="13"/>
      <c r="B351" s="244"/>
      <c r="C351" s="245"/>
      <c r="D351" s="239" t="s">
        <v>158</v>
      </c>
      <c r="E351" s="246" t="s">
        <v>1</v>
      </c>
      <c r="F351" s="247" t="s">
        <v>875</v>
      </c>
      <c r="G351" s="245"/>
      <c r="H351" s="246" t="s">
        <v>1</v>
      </c>
      <c r="I351" s="248"/>
      <c r="J351" s="245"/>
      <c r="K351" s="245"/>
      <c r="L351" s="249"/>
      <c r="M351" s="250"/>
      <c r="N351" s="251"/>
      <c r="O351" s="251"/>
      <c r="P351" s="251"/>
      <c r="Q351" s="251"/>
      <c r="R351" s="251"/>
      <c r="S351" s="251"/>
      <c r="T351" s="25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3" t="s">
        <v>158</v>
      </c>
      <c r="AU351" s="253" t="s">
        <v>90</v>
      </c>
      <c r="AV351" s="13" t="s">
        <v>88</v>
      </c>
      <c r="AW351" s="13" t="s">
        <v>36</v>
      </c>
      <c r="AX351" s="13" t="s">
        <v>80</v>
      </c>
      <c r="AY351" s="253" t="s">
        <v>147</v>
      </c>
    </row>
    <row r="352" spans="1:51" s="14" customFormat="1" ht="12">
      <c r="A352" s="14"/>
      <c r="B352" s="254"/>
      <c r="C352" s="255"/>
      <c r="D352" s="239" t="s">
        <v>158</v>
      </c>
      <c r="E352" s="256" t="s">
        <v>1</v>
      </c>
      <c r="F352" s="257" t="s">
        <v>876</v>
      </c>
      <c r="G352" s="255"/>
      <c r="H352" s="258">
        <v>23.25</v>
      </c>
      <c r="I352" s="259"/>
      <c r="J352" s="255"/>
      <c r="K352" s="255"/>
      <c r="L352" s="260"/>
      <c r="M352" s="261"/>
      <c r="N352" s="262"/>
      <c r="O352" s="262"/>
      <c r="P352" s="262"/>
      <c r="Q352" s="262"/>
      <c r="R352" s="262"/>
      <c r="S352" s="262"/>
      <c r="T352" s="26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4" t="s">
        <v>158</v>
      </c>
      <c r="AU352" s="264" t="s">
        <v>90</v>
      </c>
      <c r="AV352" s="14" t="s">
        <v>90</v>
      </c>
      <c r="AW352" s="14" t="s">
        <v>36</v>
      </c>
      <c r="AX352" s="14" t="s">
        <v>80</v>
      </c>
      <c r="AY352" s="264" t="s">
        <v>147</v>
      </c>
    </row>
    <row r="353" spans="1:51" s="13" customFormat="1" ht="12">
      <c r="A353" s="13"/>
      <c r="B353" s="244"/>
      <c r="C353" s="245"/>
      <c r="D353" s="239" t="s">
        <v>158</v>
      </c>
      <c r="E353" s="246" t="s">
        <v>1</v>
      </c>
      <c r="F353" s="247" t="s">
        <v>877</v>
      </c>
      <c r="G353" s="245"/>
      <c r="H353" s="246" t="s">
        <v>1</v>
      </c>
      <c r="I353" s="248"/>
      <c r="J353" s="245"/>
      <c r="K353" s="245"/>
      <c r="L353" s="249"/>
      <c r="M353" s="250"/>
      <c r="N353" s="251"/>
      <c r="O353" s="251"/>
      <c r="P353" s="251"/>
      <c r="Q353" s="251"/>
      <c r="R353" s="251"/>
      <c r="S353" s="251"/>
      <c r="T353" s="25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3" t="s">
        <v>158</v>
      </c>
      <c r="AU353" s="253" t="s">
        <v>90</v>
      </c>
      <c r="AV353" s="13" t="s">
        <v>88</v>
      </c>
      <c r="AW353" s="13" t="s">
        <v>36</v>
      </c>
      <c r="AX353" s="13" t="s">
        <v>80</v>
      </c>
      <c r="AY353" s="253" t="s">
        <v>147</v>
      </c>
    </row>
    <row r="354" spans="1:51" s="14" customFormat="1" ht="12">
      <c r="A354" s="14"/>
      <c r="B354" s="254"/>
      <c r="C354" s="255"/>
      <c r="D354" s="239" t="s">
        <v>158</v>
      </c>
      <c r="E354" s="256" t="s">
        <v>1</v>
      </c>
      <c r="F354" s="257" t="s">
        <v>878</v>
      </c>
      <c r="G354" s="255"/>
      <c r="H354" s="258">
        <v>16.4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4" t="s">
        <v>158</v>
      </c>
      <c r="AU354" s="264" t="s">
        <v>90</v>
      </c>
      <c r="AV354" s="14" t="s">
        <v>90</v>
      </c>
      <c r="AW354" s="14" t="s">
        <v>36</v>
      </c>
      <c r="AX354" s="14" t="s">
        <v>80</v>
      </c>
      <c r="AY354" s="264" t="s">
        <v>147</v>
      </c>
    </row>
    <row r="355" spans="1:51" s="13" customFormat="1" ht="12">
      <c r="A355" s="13"/>
      <c r="B355" s="244"/>
      <c r="C355" s="245"/>
      <c r="D355" s="239" t="s">
        <v>158</v>
      </c>
      <c r="E355" s="246" t="s">
        <v>1</v>
      </c>
      <c r="F355" s="247" t="s">
        <v>879</v>
      </c>
      <c r="G355" s="245"/>
      <c r="H355" s="246" t="s">
        <v>1</v>
      </c>
      <c r="I355" s="248"/>
      <c r="J355" s="245"/>
      <c r="K355" s="245"/>
      <c r="L355" s="249"/>
      <c r="M355" s="250"/>
      <c r="N355" s="251"/>
      <c r="O355" s="251"/>
      <c r="P355" s="251"/>
      <c r="Q355" s="251"/>
      <c r="R355" s="251"/>
      <c r="S355" s="251"/>
      <c r="T355" s="25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3" t="s">
        <v>158</v>
      </c>
      <c r="AU355" s="253" t="s">
        <v>90</v>
      </c>
      <c r="AV355" s="13" t="s">
        <v>88</v>
      </c>
      <c r="AW355" s="13" t="s">
        <v>36</v>
      </c>
      <c r="AX355" s="13" t="s">
        <v>80</v>
      </c>
      <c r="AY355" s="253" t="s">
        <v>147</v>
      </c>
    </row>
    <row r="356" spans="1:51" s="14" customFormat="1" ht="12">
      <c r="A356" s="14"/>
      <c r="B356" s="254"/>
      <c r="C356" s="255"/>
      <c r="D356" s="239" t="s">
        <v>158</v>
      </c>
      <c r="E356" s="256" t="s">
        <v>1</v>
      </c>
      <c r="F356" s="257" t="s">
        <v>880</v>
      </c>
      <c r="G356" s="255"/>
      <c r="H356" s="258">
        <v>11.618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4" t="s">
        <v>158</v>
      </c>
      <c r="AU356" s="264" t="s">
        <v>90</v>
      </c>
      <c r="AV356" s="14" t="s">
        <v>90</v>
      </c>
      <c r="AW356" s="14" t="s">
        <v>36</v>
      </c>
      <c r="AX356" s="14" t="s">
        <v>80</v>
      </c>
      <c r="AY356" s="264" t="s">
        <v>147</v>
      </c>
    </row>
    <row r="357" spans="1:51" s="15" customFormat="1" ht="12">
      <c r="A357" s="15"/>
      <c r="B357" s="265"/>
      <c r="C357" s="266"/>
      <c r="D357" s="239" t="s">
        <v>158</v>
      </c>
      <c r="E357" s="267" t="s">
        <v>1</v>
      </c>
      <c r="F357" s="268" t="s">
        <v>207</v>
      </c>
      <c r="G357" s="266"/>
      <c r="H357" s="269">
        <v>51.268</v>
      </c>
      <c r="I357" s="270"/>
      <c r="J357" s="266"/>
      <c r="K357" s="266"/>
      <c r="L357" s="271"/>
      <c r="M357" s="272"/>
      <c r="N357" s="273"/>
      <c r="O357" s="273"/>
      <c r="P357" s="273"/>
      <c r="Q357" s="273"/>
      <c r="R357" s="273"/>
      <c r="S357" s="273"/>
      <c r="T357" s="27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5" t="s">
        <v>158</v>
      </c>
      <c r="AU357" s="275" t="s">
        <v>90</v>
      </c>
      <c r="AV357" s="15" t="s">
        <v>170</v>
      </c>
      <c r="AW357" s="15" t="s">
        <v>36</v>
      </c>
      <c r="AX357" s="15" t="s">
        <v>88</v>
      </c>
      <c r="AY357" s="275" t="s">
        <v>147</v>
      </c>
    </row>
    <row r="358" spans="1:65" s="2" customFormat="1" ht="13.8" customHeight="1">
      <c r="A358" s="38"/>
      <c r="B358" s="39"/>
      <c r="C358" s="226" t="s">
        <v>881</v>
      </c>
      <c r="D358" s="226" t="s">
        <v>150</v>
      </c>
      <c r="E358" s="227" t="s">
        <v>882</v>
      </c>
      <c r="F358" s="228" t="s">
        <v>883</v>
      </c>
      <c r="G358" s="229" t="s">
        <v>276</v>
      </c>
      <c r="H358" s="230">
        <v>5.49</v>
      </c>
      <c r="I358" s="231"/>
      <c r="J358" s="232">
        <f>ROUND(I358*H358,2)</f>
        <v>0</v>
      </c>
      <c r="K358" s="228" t="s">
        <v>154</v>
      </c>
      <c r="L358" s="44"/>
      <c r="M358" s="233" t="s">
        <v>1</v>
      </c>
      <c r="N358" s="234" t="s">
        <v>45</v>
      </c>
      <c r="O358" s="91"/>
      <c r="P358" s="235">
        <f>O358*H358</f>
        <v>0</v>
      </c>
      <c r="Q358" s="235">
        <v>0.0008</v>
      </c>
      <c r="R358" s="235">
        <f>Q358*H358</f>
        <v>0.004392</v>
      </c>
      <c r="S358" s="235">
        <v>0</v>
      </c>
      <c r="T358" s="236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7" t="s">
        <v>170</v>
      </c>
      <c r="AT358" s="237" t="s">
        <v>150</v>
      </c>
      <c r="AU358" s="237" t="s">
        <v>90</v>
      </c>
      <c r="AY358" s="17" t="s">
        <v>147</v>
      </c>
      <c r="BE358" s="238">
        <f>IF(N358="základní",J358,0)</f>
        <v>0</v>
      </c>
      <c r="BF358" s="238">
        <f>IF(N358="snížená",J358,0)</f>
        <v>0</v>
      </c>
      <c r="BG358" s="238">
        <f>IF(N358="zákl. přenesená",J358,0)</f>
        <v>0</v>
      </c>
      <c r="BH358" s="238">
        <f>IF(N358="sníž. přenesená",J358,0)</f>
        <v>0</v>
      </c>
      <c r="BI358" s="238">
        <f>IF(N358="nulová",J358,0)</f>
        <v>0</v>
      </c>
      <c r="BJ358" s="17" t="s">
        <v>88</v>
      </c>
      <c r="BK358" s="238">
        <f>ROUND(I358*H358,2)</f>
        <v>0</v>
      </c>
      <c r="BL358" s="17" t="s">
        <v>170</v>
      </c>
      <c r="BM358" s="237" t="s">
        <v>884</v>
      </c>
    </row>
    <row r="359" spans="1:47" s="2" customFormat="1" ht="12">
      <c r="A359" s="38"/>
      <c r="B359" s="39"/>
      <c r="C359" s="40"/>
      <c r="D359" s="239" t="s">
        <v>157</v>
      </c>
      <c r="E359" s="40"/>
      <c r="F359" s="240" t="s">
        <v>885</v>
      </c>
      <c r="G359" s="40"/>
      <c r="H359" s="40"/>
      <c r="I359" s="241"/>
      <c r="J359" s="40"/>
      <c r="K359" s="40"/>
      <c r="L359" s="44"/>
      <c r="M359" s="242"/>
      <c r="N359" s="243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157</v>
      </c>
      <c r="AU359" s="17" t="s">
        <v>90</v>
      </c>
    </row>
    <row r="360" spans="1:51" s="13" customFormat="1" ht="12">
      <c r="A360" s="13"/>
      <c r="B360" s="244"/>
      <c r="C360" s="245"/>
      <c r="D360" s="239" t="s">
        <v>158</v>
      </c>
      <c r="E360" s="246" t="s">
        <v>1</v>
      </c>
      <c r="F360" s="247" t="s">
        <v>886</v>
      </c>
      <c r="G360" s="245"/>
      <c r="H360" s="246" t="s">
        <v>1</v>
      </c>
      <c r="I360" s="248"/>
      <c r="J360" s="245"/>
      <c r="K360" s="245"/>
      <c r="L360" s="249"/>
      <c r="M360" s="250"/>
      <c r="N360" s="251"/>
      <c r="O360" s="251"/>
      <c r="P360" s="251"/>
      <c r="Q360" s="251"/>
      <c r="R360" s="251"/>
      <c r="S360" s="251"/>
      <c r="T360" s="25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3" t="s">
        <v>158</v>
      </c>
      <c r="AU360" s="253" t="s">
        <v>90</v>
      </c>
      <c r="AV360" s="13" t="s">
        <v>88</v>
      </c>
      <c r="AW360" s="13" t="s">
        <v>36</v>
      </c>
      <c r="AX360" s="13" t="s">
        <v>80</v>
      </c>
      <c r="AY360" s="253" t="s">
        <v>147</v>
      </c>
    </row>
    <row r="361" spans="1:51" s="14" customFormat="1" ht="12">
      <c r="A361" s="14"/>
      <c r="B361" s="254"/>
      <c r="C361" s="255"/>
      <c r="D361" s="239" t="s">
        <v>158</v>
      </c>
      <c r="E361" s="256" t="s">
        <v>1</v>
      </c>
      <c r="F361" s="257" t="s">
        <v>887</v>
      </c>
      <c r="G361" s="255"/>
      <c r="H361" s="258">
        <v>5.49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4" t="s">
        <v>158</v>
      </c>
      <c r="AU361" s="264" t="s">
        <v>90</v>
      </c>
      <c r="AV361" s="14" t="s">
        <v>90</v>
      </c>
      <c r="AW361" s="14" t="s">
        <v>36</v>
      </c>
      <c r="AX361" s="14" t="s">
        <v>88</v>
      </c>
      <c r="AY361" s="264" t="s">
        <v>147</v>
      </c>
    </row>
    <row r="362" spans="1:63" s="12" customFormat="1" ht="22.8" customHeight="1">
      <c r="A362" s="12"/>
      <c r="B362" s="210"/>
      <c r="C362" s="211"/>
      <c r="D362" s="212" t="s">
        <v>79</v>
      </c>
      <c r="E362" s="224" t="s">
        <v>200</v>
      </c>
      <c r="F362" s="224" t="s">
        <v>888</v>
      </c>
      <c r="G362" s="211"/>
      <c r="H362" s="211"/>
      <c r="I362" s="214"/>
      <c r="J362" s="225">
        <f>BK362</f>
        <v>0</v>
      </c>
      <c r="K362" s="211"/>
      <c r="L362" s="216"/>
      <c r="M362" s="217"/>
      <c r="N362" s="218"/>
      <c r="O362" s="218"/>
      <c r="P362" s="219">
        <f>SUM(P363:P369)</f>
        <v>0</v>
      </c>
      <c r="Q362" s="218"/>
      <c r="R362" s="219">
        <f>SUM(R363:R369)</f>
        <v>0.0092887</v>
      </c>
      <c r="S362" s="218"/>
      <c r="T362" s="220">
        <f>SUM(T363:T369)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1" t="s">
        <v>88</v>
      </c>
      <c r="AT362" s="222" t="s">
        <v>79</v>
      </c>
      <c r="AU362" s="222" t="s">
        <v>88</v>
      </c>
      <c r="AY362" s="221" t="s">
        <v>147</v>
      </c>
      <c r="BK362" s="223">
        <f>SUM(BK363:BK369)</f>
        <v>0</v>
      </c>
    </row>
    <row r="363" spans="1:65" s="2" customFormat="1" ht="22.2" customHeight="1">
      <c r="A363" s="38"/>
      <c r="B363" s="39"/>
      <c r="C363" s="226" t="s">
        <v>889</v>
      </c>
      <c r="D363" s="226" t="s">
        <v>150</v>
      </c>
      <c r="E363" s="227" t="s">
        <v>890</v>
      </c>
      <c r="F363" s="228" t="s">
        <v>891</v>
      </c>
      <c r="G363" s="229" t="s">
        <v>179</v>
      </c>
      <c r="H363" s="230">
        <v>2.5</v>
      </c>
      <c r="I363" s="231"/>
      <c r="J363" s="232">
        <f>ROUND(I363*H363,2)</f>
        <v>0</v>
      </c>
      <c r="K363" s="228" t="s">
        <v>154</v>
      </c>
      <c r="L363" s="44"/>
      <c r="M363" s="233" t="s">
        <v>1</v>
      </c>
      <c r="N363" s="234" t="s">
        <v>45</v>
      </c>
      <c r="O363" s="91"/>
      <c r="P363" s="235">
        <f>O363*H363</f>
        <v>0</v>
      </c>
      <c r="Q363" s="235">
        <v>1E-05</v>
      </c>
      <c r="R363" s="235">
        <f>Q363*H363</f>
        <v>2.5E-05</v>
      </c>
      <c r="S363" s="235">
        <v>0</v>
      </c>
      <c r="T363" s="236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7" t="s">
        <v>170</v>
      </c>
      <c r="AT363" s="237" t="s">
        <v>150</v>
      </c>
      <c r="AU363" s="237" t="s">
        <v>90</v>
      </c>
      <c r="AY363" s="17" t="s">
        <v>147</v>
      </c>
      <c r="BE363" s="238">
        <f>IF(N363="základní",J363,0)</f>
        <v>0</v>
      </c>
      <c r="BF363" s="238">
        <f>IF(N363="snížená",J363,0)</f>
        <v>0</v>
      </c>
      <c r="BG363" s="238">
        <f>IF(N363="zákl. přenesená",J363,0)</f>
        <v>0</v>
      </c>
      <c r="BH363" s="238">
        <f>IF(N363="sníž. přenesená",J363,0)</f>
        <v>0</v>
      </c>
      <c r="BI363" s="238">
        <f>IF(N363="nulová",J363,0)</f>
        <v>0</v>
      </c>
      <c r="BJ363" s="17" t="s">
        <v>88</v>
      </c>
      <c r="BK363" s="238">
        <f>ROUND(I363*H363,2)</f>
        <v>0</v>
      </c>
      <c r="BL363" s="17" t="s">
        <v>170</v>
      </c>
      <c r="BM363" s="237" t="s">
        <v>892</v>
      </c>
    </row>
    <row r="364" spans="1:47" s="2" customFormat="1" ht="12">
      <c r="A364" s="38"/>
      <c r="B364" s="39"/>
      <c r="C364" s="40"/>
      <c r="D364" s="239" t="s">
        <v>157</v>
      </c>
      <c r="E364" s="40"/>
      <c r="F364" s="240" t="s">
        <v>893</v>
      </c>
      <c r="G364" s="40"/>
      <c r="H364" s="40"/>
      <c r="I364" s="241"/>
      <c r="J364" s="40"/>
      <c r="K364" s="40"/>
      <c r="L364" s="44"/>
      <c r="M364" s="242"/>
      <c r="N364" s="243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157</v>
      </c>
      <c r="AU364" s="17" t="s">
        <v>90</v>
      </c>
    </row>
    <row r="365" spans="1:51" s="13" customFormat="1" ht="12">
      <c r="A365" s="13"/>
      <c r="B365" s="244"/>
      <c r="C365" s="245"/>
      <c r="D365" s="239" t="s">
        <v>158</v>
      </c>
      <c r="E365" s="246" t="s">
        <v>1</v>
      </c>
      <c r="F365" s="247" t="s">
        <v>894</v>
      </c>
      <c r="G365" s="245"/>
      <c r="H365" s="246" t="s">
        <v>1</v>
      </c>
      <c r="I365" s="248"/>
      <c r="J365" s="245"/>
      <c r="K365" s="245"/>
      <c r="L365" s="249"/>
      <c r="M365" s="250"/>
      <c r="N365" s="251"/>
      <c r="O365" s="251"/>
      <c r="P365" s="251"/>
      <c r="Q365" s="251"/>
      <c r="R365" s="251"/>
      <c r="S365" s="251"/>
      <c r="T365" s="25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3" t="s">
        <v>158</v>
      </c>
      <c r="AU365" s="253" t="s">
        <v>90</v>
      </c>
      <c r="AV365" s="13" t="s">
        <v>88</v>
      </c>
      <c r="AW365" s="13" t="s">
        <v>36</v>
      </c>
      <c r="AX365" s="13" t="s">
        <v>80</v>
      </c>
      <c r="AY365" s="253" t="s">
        <v>147</v>
      </c>
    </row>
    <row r="366" spans="1:51" s="14" customFormat="1" ht="12">
      <c r="A366" s="14"/>
      <c r="B366" s="254"/>
      <c r="C366" s="255"/>
      <c r="D366" s="239" t="s">
        <v>158</v>
      </c>
      <c r="E366" s="256" t="s">
        <v>1</v>
      </c>
      <c r="F366" s="257" t="s">
        <v>895</v>
      </c>
      <c r="G366" s="255"/>
      <c r="H366" s="258">
        <v>2.5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4" t="s">
        <v>158</v>
      </c>
      <c r="AU366" s="264" t="s">
        <v>90</v>
      </c>
      <c r="AV366" s="14" t="s">
        <v>90</v>
      </c>
      <c r="AW366" s="14" t="s">
        <v>36</v>
      </c>
      <c r="AX366" s="14" t="s">
        <v>88</v>
      </c>
      <c r="AY366" s="264" t="s">
        <v>147</v>
      </c>
    </row>
    <row r="367" spans="1:65" s="2" customFormat="1" ht="22.2" customHeight="1">
      <c r="A367" s="38"/>
      <c r="B367" s="39"/>
      <c r="C367" s="283" t="s">
        <v>896</v>
      </c>
      <c r="D367" s="283" t="s">
        <v>434</v>
      </c>
      <c r="E367" s="284" t="s">
        <v>897</v>
      </c>
      <c r="F367" s="285" t="s">
        <v>898</v>
      </c>
      <c r="G367" s="286" t="s">
        <v>179</v>
      </c>
      <c r="H367" s="287">
        <v>2.538</v>
      </c>
      <c r="I367" s="288"/>
      <c r="J367" s="289">
        <f>ROUND(I367*H367,2)</f>
        <v>0</v>
      </c>
      <c r="K367" s="285" t="s">
        <v>154</v>
      </c>
      <c r="L367" s="290"/>
      <c r="M367" s="291" t="s">
        <v>1</v>
      </c>
      <c r="N367" s="292" t="s">
        <v>45</v>
      </c>
      <c r="O367" s="91"/>
      <c r="P367" s="235">
        <f>O367*H367</f>
        <v>0</v>
      </c>
      <c r="Q367" s="235">
        <v>0.00365</v>
      </c>
      <c r="R367" s="235">
        <f>Q367*H367</f>
        <v>0.0092637</v>
      </c>
      <c r="S367" s="235">
        <v>0</v>
      </c>
      <c r="T367" s="23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7" t="s">
        <v>200</v>
      </c>
      <c r="AT367" s="237" t="s">
        <v>434</v>
      </c>
      <c r="AU367" s="237" t="s">
        <v>90</v>
      </c>
      <c r="AY367" s="17" t="s">
        <v>147</v>
      </c>
      <c r="BE367" s="238">
        <f>IF(N367="základní",J367,0)</f>
        <v>0</v>
      </c>
      <c r="BF367" s="238">
        <f>IF(N367="snížená",J367,0)</f>
        <v>0</v>
      </c>
      <c r="BG367" s="238">
        <f>IF(N367="zákl. přenesená",J367,0)</f>
        <v>0</v>
      </c>
      <c r="BH367" s="238">
        <f>IF(N367="sníž. přenesená",J367,0)</f>
        <v>0</v>
      </c>
      <c r="BI367" s="238">
        <f>IF(N367="nulová",J367,0)</f>
        <v>0</v>
      </c>
      <c r="BJ367" s="17" t="s">
        <v>88</v>
      </c>
      <c r="BK367" s="238">
        <f>ROUND(I367*H367,2)</f>
        <v>0</v>
      </c>
      <c r="BL367" s="17" t="s">
        <v>170</v>
      </c>
      <c r="BM367" s="237" t="s">
        <v>899</v>
      </c>
    </row>
    <row r="368" spans="1:47" s="2" customFormat="1" ht="12">
      <c r="A368" s="38"/>
      <c r="B368" s="39"/>
      <c r="C368" s="40"/>
      <c r="D368" s="239" t="s">
        <v>157</v>
      </c>
      <c r="E368" s="40"/>
      <c r="F368" s="240" t="s">
        <v>898</v>
      </c>
      <c r="G368" s="40"/>
      <c r="H368" s="40"/>
      <c r="I368" s="241"/>
      <c r="J368" s="40"/>
      <c r="K368" s="40"/>
      <c r="L368" s="44"/>
      <c r="M368" s="242"/>
      <c r="N368" s="243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157</v>
      </c>
      <c r="AU368" s="17" t="s">
        <v>90</v>
      </c>
    </row>
    <row r="369" spans="1:51" s="14" customFormat="1" ht="12">
      <c r="A369" s="14"/>
      <c r="B369" s="254"/>
      <c r="C369" s="255"/>
      <c r="D369" s="239" t="s">
        <v>158</v>
      </c>
      <c r="E369" s="255"/>
      <c r="F369" s="257" t="s">
        <v>900</v>
      </c>
      <c r="G369" s="255"/>
      <c r="H369" s="258">
        <v>2.538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4" t="s">
        <v>158</v>
      </c>
      <c r="AU369" s="264" t="s">
        <v>90</v>
      </c>
      <c r="AV369" s="14" t="s">
        <v>90</v>
      </c>
      <c r="AW369" s="14" t="s">
        <v>4</v>
      </c>
      <c r="AX369" s="14" t="s">
        <v>88</v>
      </c>
      <c r="AY369" s="264" t="s">
        <v>147</v>
      </c>
    </row>
    <row r="370" spans="1:63" s="12" customFormat="1" ht="22.8" customHeight="1">
      <c r="A370" s="12"/>
      <c r="B370" s="210"/>
      <c r="C370" s="211"/>
      <c r="D370" s="212" t="s">
        <v>79</v>
      </c>
      <c r="E370" s="224" t="s">
        <v>208</v>
      </c>
      <c r="F370" s="224" t="s">
        <v>325</v>
      </c>
      <c r="G370" s="211"/>
      <c r="H370" s="211"/>
      <c r="I370" s="214"/>
      <c r="J370" s="225">
        <f>BK370</f>
        <v>0</v>
      </c>
      <c r="K370" s="211"/>
      <c r="L370" s="216"/>
      <c r="M370" s="217"/>
      <c r="N370" s="218"/>
      <c r="O370" s="218"/>
      <c r="P370" s="219">
        <f>SUM(P371:P501)</f>
        <v>0</v>
      </c>
      <c r="Q370" s="218"/>
      <c r="R370" s="219">
        <f>SUM(R371:R501)</f>
        <v>6.702424240799999</v>
      </c>
      <c r="S370" s="218"/>
      <c r="T370" s="220">
        <f>SUM(T371:T501)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21" t="s">
        <v>88</v>
      </c>
      <c r="AT370" s="222" t="s">
        <v>79</v>
      </c>
      <c r="AU370" s="222" t="s">
        <v>88</v>
      </c>
      <c r="AY370" s="221" t="s">
        <v>147</v>
      </c>
      <c r="BK370" s="223">
        <f>SUM(BK371:BK501)</f>
        <v>0</v>
      </c>
    </row>
    <row r="371" spans="1:65" s="2" customFormat="1" ht="22.2" customHeight="1">
      <c r="A371" s="38"/>
      <c r="B371" s="39"/>
      <c r="C371" s="226" t="s">
        <v>901</v>
      </c>
      <c r="D371" s="226" t="s">
        <v>150</v>
      </c>
      <c r="E371" s="227" t="s">
        <v>902</v>
      </c>
      <c r="F371" s="228" t="s">
        <v>903</v>
      </c>
      <c r="G371" s="229" t="s">
        <v>179</v>
      </c>
      <c r="H371" s="230">
        <v>18.18</v>
      </c>
      <c r="I371" s="231"/>
      <c r="J371" s="232">
        <f>ROUND(I371*H371,2)</f>
        <v>0</v>
      </c>
      <c r="K371" s="228" t="s">
        <v>154</v>
      </c>
      <c r="L371" s="44"/>
      <c r="M371" s="233" t="s">
        <v>1</v>
      </c>
      <c r="N371" s="234" t="s">
        <v>45</v>
      </c>
      <c r="O371" s="91"/>
      <c r="P371" s="235">
        <f>O371*H371</f>
        <v>0</v>
      </c>
      <c r="Q371" s="235">
        <v>0.0007426</v>
      </c>
      <c r="R371" s="235">
        <f>Q371*H371</f>
        <v>0.013500468000000002</v>
      </c>
      <c r="S371" s="235">
        <v>0</v>
      </c>
      <c r="T371" s="236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7" t="s">
        <v>170</v>
      </c>
      <c r="AT371" s="237" t="s">
        <v>150</v>
      </c>
      <c r="AU371" s="237" t="s">
        <v>90</v>
      </c>
      <c r="AY371" s="17" t="s">
        <v>147</v>
      </c>
      <c r="BE371" s="238">
        <f>IF(N371="základní",J371,0)</f>
        <v>0</v>
      </c>
      <c r="BF371" s="238">
        <f>IF(N371="snížená",J371,0)</f>
        <v>0</v>
      </c>
      <c r="BG371" s="238">
        <f>IF(N371="zákl. přenesená",J371,0)</f>
        <v>0</v>
      </c>
      <c r="BH371" s="238">
        <f>IF(N371="sníž. přenesená",J371,0)</f>
        <v>0</v>
      </c>
      <c r="BI371" s="238">
        <f>IF(N371="nulová",J371,0)</f>
        <v>0</v>
      </c>
      <c r="BJ371" s="17" t="s">
        <v>88</v>
      </c>
      <c r="BK371" s="238">
        <f>ROUND(I371*H371,2)</f>
        <v>0</v>
      </c>
      <c r="BL371" s="17" t="s">
        <v>170</v>
      </c>
      <c r="BM371" s="237" t="s">
        <v>904</v>
      </c>
    </row>
    <row r="372" spans="1:47" s="2" customFormat="1" ht="12">
      <c r="A372" s="38"/>
      <c r="B372" s="39"/>
      <c r="C372" s="40"/>
      <c r="D372" s="239" t="s">
        <v>157</v>
      </c>
      <c r="E372" s="40"/>
      <c r="F372" s="240" t="s">
        <v>905</v>
      </c>
      <c r="G372" s="40"/>
      <c r="H372" s="40"/>
      <c r="I372" s="241"/>
      <c r="J372" s="40"/>
      <c r="K372" s="40"/>
      <c r="L372" s="44"/>
      <c r="M372" s="242"/>
      <c r="N372" s="243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157</v>
      </c>
      <c r="AU372" s="17" t="s">
        <v>90</v>
      </c>
    </row>
    <row r="373" spans="1:51" s="13" customFormat="1" ht="12">
      <c r="A373" s="13"/>
      <c r="B373" s="244"/>
      <c r="C373" s="245"/>
      <c r="D373" s="239" t="s">
        <v>158</v>
      </c>
      <c r="E373" s="246" t="s">
        <v>1</v>
      </c>
      <c r="F373" s="247" t="s">
        <v>906</v>
      </c>
      <c r="G373" s="245"/>
      <c r="H373" s="246" t="s">
        <v>1</v>
      </c>
      <c r="I373" s="248"/>
      <c r="J373" s="245"/>
      <c r="K373" s="245"/>
      <c r="L373" s="249"/>
      <c r="M373" s="250"/>
      <c r="N373" s="251"/>
      <c r="O373" s="251"/>
      <c r="P373" s="251"/>
      <c r="Q373" s="251"/>
      <c r="R373" s="251"/>
      <c r="S373" s="251"/>
      <c r="T373" s="25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3" t="s">
        <v>158</v>
      </c>
      <c r="AU373" s="253" t="s">
        <v>90</v>
      </c>
      <c r="AV373" s="13" t="s">
        <v>88</v>
      </c>
      <c r="AW373" s="13" t="s">
        <v>36</v>
      </c>
      <c r="AX373" s="13" t="s">
        <v>80</v>
      </c>
      <c r="AY373" s="253" t="s">
        <v>147</v>
      </c>
    </row>
    <row r="374" spans="1:51" s="14" customFormat="1" ht="12">
      <c r="A374" s="14"/>
      <c r="B374" s="254"/>
      <c r="C374" s="255"/>
      <c r="D374" s="239" t="s">
        <v>158</v>
      </c>
      <c r="E374" s="256" t="s">
        <v>1</v>
      </c>
      <c r="F374" s="257" t="s">
        <v>907</v>
      </c>
      <c r="G374" s="255"/>
      <c r="H374" s="258">
        <v>18.18</v>
      </c>
      <c r="I374" s="259"/>
      <c r="J374" s="255"/>
      <c r="K374" s="255"/>
      <c r="L374" s="260"/>
      <c r="M374" s="261"/>
      <c r="N374" s="262"/>
      <c r="O374" s="262"/>
      <c r="P374" s="262"/>
      <c r="Q374" s="262"/>
      <c r="R374" s="262"/>
      <c r="S374" s="262"/>
      <c r="T374" s="26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4" t="s">
        <v>158</v>
      </c>
      <c r="AU374" s="264" t="s">
        <v>90</v>
      </c>
      <c r="AV374" s="14" t="s">
        <v>90</v>
      </c>
      <c r="AW374" s="14" t="s">
        <v>36</v>
      </c>
      <c r="AX374" s="14" t="s">
        <v>88</v>
      </c>
      <c r="AY374" s="264" t="s">
        <v>147</v>
      </c>
    </row>
    <row r="375" spans="1:65" s="2" customFormat="1" ht="13.8" customHeight="1">
      <c r="A375" s="38"/>
      <c r="B375" s="39"/>
      <c r="C375" s="283" t="s">
        <v>908</v>
      </c>
      <c r="D375" s="283" t="s">
        <v>434</v>
      </c>
      <c r="E375" s="284" t="s">
        <v>909</v>
      </c>
      <c r="F375" s="285" t="s">
        <v>910</v>
      </c>
      <c r="G375" s="286" t="s">
        <v>179</v>
      </c>
      <c r="H375" s="287">
        <v>18.18</v>
      </c>
      <c r="I375" s="288"/>
      <c r="J375" s="289">
        <f>ROUND(I375*H375,2)</f>
        <v>0</v>
      </c>
      <c r="K375" s="285" t="s">
        <v>220</v>
      </c>
      <c r="L375" s="290"/>
      <c r="M375" s="291" t="s">
        <v>1</v>
      </c>
      <c r="N375" s="292" t="s">
        <v>45</v>
      </c>
      <c r="O375" s="91"/>
      <c r="P375" s="235">
        <f>O375*H375</f>
        <v>0</v>
      </c>
      <c r="Q375" s="235">
        <v>0.05</v>
      </c>
      <c r="R375" s="235">
        <f>Q375*H375</f>
        <v>0.909</v>
      </c>
      <c r="S375" s="235">
        <v>0</v>
      </c>
      <c r="T375" s="236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7" t="s">
        <v>200</v>
      </c>
      <c r="AT375" s="237" t="s">
        <v>434</v>
      </c>
      <c r="AU375" s="237" t="s">
        <v>90</v>
      </c>
      <c r="AY375" s="17" t="s">
        <v>147</v>
      </c>
      <c r="BE375" s="238">
        <f>IF(N375="základní",J375,0)</f>
        <v>0</v>
      </c>
      <c r="BF375" s="238">
        <f>IF(N375="snížená",J375,0)</f>
        <v>0</v>
      </c>
      <c r="BG375" s="238">
        <f>IF(N375="zákl. přenesená",J375,0)</f>
        <v>0</v>
      </c>
      <c r="BH375" s="238">
        <f>IF(N375="sníž. přenesená",J375,0)</f>
        <v>0</v>
      </c>
      <c r="BI375" s="238">
        <f>IF(N375="nulová",J375,0)</f>
        <v>0</v>
      </c>
      <c r="BJ375" s="17" t="s">
        <v>88</v>
      </c>
      <c r="BK375" s="238">
        <f>ROUND(I375*H375,2)</f>
        <v>0</v>
      </c>
      <c r="BL375" s="17" t="s">
        <v>170</v>
      </c>
      <c r="BM375" s="237" t="s">
        <v>911</v>
      </c>
    </row>
    <row r="376" spans="1:47" s="2" customFormat="1" ht="12">
      <c r="A376" s="38"/>
      <c r="B376" s="39"/>
      <c r="C376" s="40"/>
      <c r="D376" s="239" t="s">
        <v>157</v>
      </c>
      <c r="E376" s="40"/>
      <c r="F376" s="240" t="s">
        <v>910</v>
      </c>
      <c r="G376" s="40"/>
      <c r="H376" s="40"/>
      <c r="I376" s="241"/>
      <c r="J376" s="40"/>
      <c r="K376" s="40"/>
      <c r="L376" s="44"/>
      <c r="M376" s="242"/>
      <c r="N376" s="243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157</v>
      </c>
      <c r="AU376" s="17" t="s">
        <v>90</v>
      </c>
    </row>
    <row r="377" spans="1:51" s="13" customFormat="1" ht="12">
      <c r="A377" s="13"/>
      <c r="B377" s="244"/>
      <c r="C377" s="245"/>
      <c r="D377" s="239" t="s">
        <v>158</v>
      </c>
      <c r="E377" s="246" t="s">
        <v>1</v>
      </c>
      <c r="F377" s="247" t="s">
        <v>912</v>
      </c>
      <c r="G377" s="245"/>
      <c r="H377" s="246" t="s">
        <v>1</v>
      </c>
      <c r="I377" s="248"/>
      <c r="J377" s="245"/>
      <c r="K377" s="245"/>
      <c r="L377" s="249"/>
      <c r="M377" s="250"/>
      <c r="N377" s="251"/>
      <c r="O377" s="251"/>
      <c r="P377" s="251"/>
      <c r="Q377" s="251"/>
      <c r="R377" s="251"/>
      <c r="S377" s="251"/>
      <c r="T377" s="25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3" t="s">
        <v>158</v>
      </c>
      <c r="AU377" s="253" t="s">
        <v>90</v>
      </c>
      <c r="AV377" s="13" t="s">
        <v>88</v>
      </c>
      <c r="AW377" s="13" t="s">
        <v>36</v>
      </c>
      <c r="AX377" s="13" t="s">
        <v>80</v>
      </c>
      <c r="AY377" s="253" t="s">
        <v>147</v>
      </c>
    </row>
    <row r="378" spans="1:51" s="14" customFormat="1" ht="12">
      <c r="A378" s="14"/>
      <c r="B378" s="254"/>
      <c r="C378" s="255"/>
      <c r="D378" s="239" t="s">
        <v>158</v>
      </c>
      <c r="E378" s="256" t="s">
        <v>1</v>
      </c>
      <c r="F378" s="257" t="s">
        <v>907</v>
      </c>
      <c r="G378" s="255"/>
      <c r="H378" s="258">
        <v>18.18</v>
      </c>
      <c r="I378" s="259"/>
      <c r="J378" s="255"/>
      <c r="K378" s="255"/>
      <c r="L378" s="260"/>
      <c r="M378" s="261"/>
      <c r="N378" s="262"/>
      <c r="O378" s="262"/>
      <c r="P378" s="262"/>
      <c r="Q378" s="262"/>
      <c r="R378" s="262"/>
      <c r="S378" s="262"/>
      <c r="T378" s="26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4" t="s">
        <v>158</v>
      </c>
      <c r="AU378" s="264" t="s">
        <v>90</v>
      </c>
      <c r="AV378" s="14" t="s">
        <v>90</v>
      </c>
      <c r="AW378" s="14" t="s">
        <v>36</v>
      </c>
      <c r="AX378" s="14" t="s">
        <v>88</v>
      </c>
      <c r="AY378" s="264" t="s">
        <v>147</v>
      </c>
    </row>
    <row r="379" spans="1:65" s="2" customFormat="1" ht="13.8" customHeight="1">
      <c r="A379" s="38"/>
      <c r="B379" s="39"/>
      <c r="C379" s="226" t="s">
        <v>913</v>
      </c>
      <c r="D379" s="226" t="s">
        <v>150</v>
      </c>
      <c r="E379" s="227" t="s">
        <v>914</v>
      </c>
      <c r="F379" s="228" t="s">
        <v>915</v>
      </c>
      <c r="G379" s="229" t="s">
        <v>211</v>
      </c>
      <c r="H379" s="230">
        <v>8</v>
      </c>
      <c r="I379" s="231"/>
      <c r="J379" s="232">
        <f>ROUND(I379*H379,2)</f>
        <v>0</v>
      </c>
      <c r="K379" s="228" t="s">
        <v>154</v>
      </c>
      <c r="L379" s="44"/>
      <c r="M379" s="233" t="s">
        <v>1</v>
      </c>
      <c r="N379" s="234" t="s">
        <v>45</v>
      </c>
      <c r="O379" s="91"/>
      <c r="P379" s="235">
        <f>O379*H379</f>
        <v>0</v>
      </c>
      <c r="Q379" s="235">
        <v>0.00018</v>
      </c>
      <c r="R379" s="235">
        <f>Q379*H379</f>
        <v>0.00144</v>
      </c>
      <c r="S379" s="235">
        <v>0</v>
      </c>
      <c r="T379" s="236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7" t="s">
        <v>170</v>
      </c>
      <c r="AT379" s="237" t="s">
        <v>150</v>
      </c>
      <c r="AU379" s="237" t="s">
        <v>90</v>
      </c>
      <c r="AY379" s="17" t="s">
        <v>147</v>
      </c>
      <c r="BE379" s="238">
        <f>IF(N379="základní",J379,0)</f>
        <v>0</v>
      </c>
      <c r="BF379" s="238">
        <f>IF(N379="snížená",J379,0)</f>
        <v>0</v>
      </c>
      <c r="BG379" s="238">
        <f>IF(N379="zákl. přenesená",J379,0)</f>
        <v>0</v>
      </c>
      <c r="BH379" s="238">
        <f>IF(N379="sníž. přenesená",J379,0)</f>
        <v>0</v>
      </c>
      <c r="BI379" s="238">
        <f>IF(N379="nulová",J379,0)</f>
        <v>0</v>
      </c>
      <c r="BJ379" s="17" t="s">
        <v>88</v>
      </c>
      <c r="BK379" s="238">
        <f>ROUND(I379*H379,2)</f>
        <v>0</v>
      </c>
      <c r="BL379" s="17" t="s">
        <v>170</v>
      </c>
      <c r="BM379" s="237" t="s">
        <v>916</v>
      </c>
    </row>
    <row r="380" spans="1:47" s="2" customFormat="1" ht="12">
      <c r="A380" s="38"/>
      <c r="B380" s="39"/>
      <c r="C380" s="40"/>
      <c r="D380" s="239" t="s">
        <v>157</v>
      </c>
      <c r="E380" s="40"/>
      <c r="F380" s="240" t="s">
        <v>917</v>
      </c>
      <c r="G380" s="40"/>
      <c r="H380" s="40"/>
      <c r="I380" s="241"/>
      <c r="J380" s="40"/>
      <c r="K380" s="40"/>
      <c r="L380" s="44"/>
      <c r="M380" s="242"/>
      <c r="N380" s="243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157</v>
      </c>
      <c r="AU380" s="17" t="s">
        <v>90</v>
      </c>
    </row>
    <row r="381" spans="1:51" s="13" customFormat="1" ht="12">
      <c r="A381" s="13"/>
      <c r="B381" s="244"/>
      <c r="C381" s="245"/>
      <c r="D381" s="239" t="s">
        <v>158</v>
      </c>
      <c r="E381" s="246" t="s">
        <v>1</v>
      </c>
      <c r="F381" s="247" t="s">
        <v>918</v>
      </c>
      <c r="G381" s="245"/>
      <c r="H381" s="246" t="s">
        <v>1</v>
      </c>
      <c r="I381" s="248"/>
      <c r="J381" s="245"/>
      <c r="K381" s="245"/>
      <c r="L381" s="249"/>
      <c r="M381" s="250"/>
      <c r="N381" s="251"/>
      <c r="O381" s="251"/>
      <c r="P381" s="251"/>
      <c r="Q381" s="251"/>
      <c r="R381" s="251"/>
      <c r="S381" s="251"/>
      <c r="T381" s="25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3" t="s">
        <v>158</v>
      </c>
      <c r="AU381" s="253" t="s">
        <v>90</v>
      </c>
      <c r="AV381" s="13" t="s">
        <v>88</v>
      </c>
      <c r="AW381" s="13" t="s">
        <v>36</v>
      </c>
      <c r="AX381" s="13" t="s">
        <v>80</v>
      </c>
      <c r="AY381" s="253" t="s">
        <v>147</v>
      </c>
    </row>
    <row r="382" spans="1:51" s="14" customFormat="1" ht="12">
      <c r="A382" s="14"/>
      <c r="B382" s="254"/>
      <c r="C382" s="255"/>
      <c r="D382" s="239" t="s">
        <v>158</v>
      </c>
      <c r="E382" s="256" t="s">
        <v>1</v>
      </c>
      <c r="F382" s="257" t="s">
        <v>919</v>
      </c>
      <c r="G382" s="255"/>
      <c r="H382" s="258">
        <v>8</v>
      </c>
      <c r="I382" s="259"/>
      <c r="J382" s="255"/>
      <c r="K382" s="255"/>
      <c r="L382" s="260"/>
      <c r="M382" s="261"/>
      <c r="N382" s="262"/>
      <c r="O382" s="262"/>
      <c r="P382" s="262"/>
      <c r="Q382" s="262"/>
      <c r="R382" s="262"/>
      <c r="S382" s="262"/>
      <c r="T382" s="26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4" t="s">
        <v>158</v>
      </c>
      <c r="AU382" s="264" t="s">
        <v>90</v>
      </c>
      <c r="AV382" s="14" t="s">
        <v>90</v>
      </c>
      <c r="AW382" s="14" t="s">
        <v>36</v>
      </c>
      <c r="AX382" s="14" t="s">
        <v>88</v>
      </c>
      <c r="AY382" s="264" t="s">
        <v>147</v>
      </c>
    </row>
    <row r="383" spans="1:65" s="2" customFormat="1" ht="13.8" customHeight="1">
      <c r="A383" s="38"/>
      <c r="B383" s="39"/>
      <c r="C383" s="283" t="s">
        <v>920</v>
      </c>
      <c r="D383" s="283" t="s">
        <v>434</v>
      </c>
      <c r="E383" s="284" t="s">
        <v>921</v>
      </c>
      <c r="F383" s="285" t="s">
        <v>922</v>
      </c>
      <c r="G383" s="286" t="s">
        <v>211</v>
      </c>
      <c r="H383" s="287">
        <v>8</v>
      </c>
      <c r="I383" s="288"/>
      <c r="J383" s="289">
        <f>ROUND(I383*H383,2)</f>
        <v>0</v>
      </c>
      <c r="K383" s="285" t="s">
        <v>154</v>
      </c>
      <c r="L383" s="290"/>
      <c r="M383" s="291" t="s">
        <v>1</v>
      </c>
      <c r="N383" s="292" t="s">
        <v>45</v>
      </c>
      <c r="O383" s="91"/>
      <c r="P383" s="235">
        <f>O383*H383</f>
        <v>0</v>
      </c>
      <c r="Q383" s="235">
        <v>0.0004</v>
      </c>
      <c r="R383" s="235">
        <f>Q383*H383</f>
        <v>0.0032</v>
      </c>
      <c r="S383" s="235">
        <v>0</v>
      </c>
      <c r="T383" s="236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7" t="s">
        <v>200</v>
      </c>
      <c r="AT383" s="237" t="s">
        <v>434</v>
      </c>
      <c r="AU383" s="237" t="s">
        <v>90</v>
      </c>
      <c r="AY383" s="17" t="s">
        <v>147</v>
      </c>
      <c r="BE383" s="238">
        <f>IF(N383="základní",J383,0)</f>
        <v>0</v>
      </c>
      <c r="BF383" s="238">
        <f>IF(N383="snížená",J383,0)</f>
        <v>0</v>
      </c>
      <c r="BG383" s="238">
        <f>IF(N383="zákl. přenesená",J383,0)</f>
        <v>0</v>
      </c>
      <c r="BH383" s="238">
        <f>IF(N383="sníž. přenesená",J383,0)</f>
        <v>0</v>
      </c>
      <c r="BI383" s="238">
        <f>IF(N383="nulová",J383,0)</f>
        <v>0</v>
      </c>
      <c r="BJ383" s="17" t="s">
        <v>88</v>
      </c>
      <c r="BK383" s="238">
        <f>ROUND(I383*H383,2)</f>
        <v>0</v>
      </c>
      <c r="BL383" s="17" t="s">
        <v>170</v>
      </c>
      <c r="BM383" s="237" t="s">
        <v>923</v>
      </c>
    </row>
    <row r="384" spans="1:47" s="2" customFormat="1" ht="12">
      <c r="A384" s="38"/>
      <c r="B384" s="39"/>
      <c r="C384" s="40"/>
      <c r="D384" s="239" t="s">
        <v>157</v>
      </c>
      <c r="E384" s="40"/>
      <c r="F384" s="240" t="s">
        <v>922</v>
      </c>
      <c r="G384" s="40"/>
      <c r="H384" s="40"/>
      <c r="I384" s="241"/>
      <c r="J384" s="40"/>
      <c r="K384" s="40"/>
      <c r="L384" s="44"/>
      <c r="M384" s="242"/>
      <c r="N384" s="243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157</v>
      </c>
      <c r="AU384" s="17" t="s">
        <v>90</v>
      </c>
    </row>
    <row r="385" spans="1:65" s="2" customFormat="1" ht="22.2" customHeight="1">
      <c r="A385" s="38"/>
      <c r="B385" s="39"/>
      <c r="C385" s="226" t="s">
        <v>924</v>
      </c>
      <c r="D385" s="226" t="s">
        <v>150</v>
      </c>
      <c r="E385" s="227" t="s">
        <v>925</v>
      </c>
      <c r="F385" s="228" t="s">
        <v>926</v>
      </c>
      <c r="G385" s="229" t="s">
        <v>211</v>
      </c>
      <c r="H385" s="230">
        <v>2</v>
      </c>
      <c r="I385" s="231"/>
      <c r="J385" s="232">
        <f>ROUND(I385*H385,2)</f>
        <v>0</v>
      </c>
      <c r="K385" s="228" t="s">
        <v>154</v>
      </c>
      <c r="L385" s="44"/>
      <c r="M385" s="233" t="s">
        <v>1</v>
      </c>
      <c r="N385" s="234" t="s">
        <v>45</v>
      </c>
      <c r="O385" s="91"/>
      <c r="P385" s="235">
        <f>O385*H385</f>
        <v>0</v>
      </c>
      <c r="Q385" s="235">
        <v>0.0007</v>
      </c>
      <c r="R385" s="235">
        <f>Q385*H385</f>
        <v>0.0014</v>
      </c>
      <c r="S385" s="235">
        <v>0</v>
      </c>
      <c r="T385" s="236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7" t="s">
        <v>170</v>
      </c>
      <c r="AT385" s="237" t="s">
        <v>150</v>
      </c>
      <c r="AU385" s="237" t="s">
        <v>90</v>
      </c>
      <c r="AY385" s="17" t="s">
        <v>147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7" t="s">
        <v>88</v>
      </c>
      <c r="BK385" s="238">
        <f>ROUND(I385*H385,2)</f>
        <v>0</v>
      </c>
      <c r="BL385" s="17" t="s">
        <v>170</v>
      </c>
      <c r="BM385" s="237" t="s">
        <v>927</v>
      </c>
    </row>
    <row r="386" spans="1:47" s="2" customFormat="1" ht="12">
      <c r="A386" s="38"/>
      <c r="B386" s="39"/>
      <c r="C386" s="40"/>
      <c r="D386" s="239" t="s">
        <v>157</v>
      </c>
      <c r="E386" s="40"/>
      <c r="F386" s="240" t="s">
        <v>928</v>
      </c>
      <c r="G386" s="40"/>
      <c r="H386" s="40"/>
      <c r="I386" s="241"/>
      <c r="J386" s="40"/>
      <c r="K386" s="40"/>
      <c r="L386" s="44"/>
      <c r="M386" s="242"/>
      <c r="N386" s="243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157</v>
      </c>
      <c r="AU386" s="17" t="s">
        <v>90</v>
      </c>
    </row>
    <row r="387" spans="1:51" s="14" customFormat="1" ht="12">
      <c r="A387" s="14"/>
      <c r="B387" s="254"/>
      <c r="C387" s="255"/>
      <c r="D387" s="239" t="s">
        <v>158</v>
      </c>
      <c r="E387" s="256" t="s">
        <v>1</v>
      </c>
      <c r="F387" s="257" t="s">
        <v>90</v>
      </c>
      <c r="G387" s="255"/>
      <c r="H387" s="258">
        <v>2</v>
      </c>
      <c r="I387" s="259"/>
      <c r="J387" s="255"/>
      <c r="K387" s="255"/>
      <c r="L387" s="260"/>
      <c r="M387" s="261"/>
      <c r="N387" s="262"/>
      <c r="O387" s="262"/>
      <c r="P387" s="262"/>
      <c r="Q387" s="262"/>
      <c r="R387" s="262"/>
      <c r="S387" s="262"/>
      <c r="T387" s="26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4" t="s">
        <v>158</v>
      </c>
      <c r="AU387" s="264" t="s">
        <v>90</v>
      </c>
      <c r="AV387" s="14" t="s">
        <v>90</v>
      </c>
      <c r="AW387" s="14" t="s">
        <v>36</v>
      </c>
      <c r="AX387" s="14" t="s">
        <v>88</v>
      </c>
      <c r="AY387" s="264" t="s">
        <v>147</v>
      </c>
    </row>
    <row r="388" spans="1:65" s="2" customFormat="1" ht="13.8" customHeight="1">
      <c r="A388" s="38"/>
      <c r="B388" s="39"/>
      <c r="C388" s="283" t="s">
        <v>929</v>
      </c>
      <c r="D388" s="283" t="s">
        <v>434</v>
      </c>
      <c r="E388" s="284" t="s">
        <v>930</v>
      </c>
      <c r="F388" s="285" t="s">
        <v>931</v>
      </c>
      <c r="G388" s="286" t="s">
        <v>211</v>
      </c>
      <c r="H388" s="287">
        <v>2</v>
      </c>
      <c r="I388" s="288"/>
      <c r="J388" s="289">
        <f>ROUND(I388*H388,2)</f>
        <v>0</v>
      </c>
      <c r="K388" s="285" t="s">
        <v>154</v>
      </c>
      <c r="L388" s="290"/>
      <c r="M388" s="291" t="s">
        <v>1</v>
      </c>
      <c r="N388" s="292" t="s">
        <v>45</v>
      </c>
      <c r="O388" s="91"/>
      <c r="P388" s="235">
        <f>O388*H388</f>
        <v>0</v>
      </c>
      <c r="Q388" s="235">
        <v>0.0038</v>
      </c>
      <c r="R388" s="235">
        <f>Q388*H388</f>
        <v>0.0076</v>
      </c>
      <c r="S388" s="235">
        <v>0</v>
      </c>
      <c r="T388" s="236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7" t="s">
        <v>200</v>
      </c>
      <c r="AT388" s="237" t="s">
        <v>434</v>
      </c>
      <c r="AU388" s="237" t="s">
        <v>90</v>
      </c>
      <c r="AY388" s="17" t="s">
        <v>147</v>
      </c>
      <c r="BE388" s="238">
        <f>IF(N388="základní",J388,0)</f>
        <v>0</v>
      </c>
      <c r="BF388" s="238">
        <f>IF(N388="snížená",J388,0)</f>
        <v>0</v>
      </c>
      <c r="BG388" s="238">
        <f>IF(N388="zákl. přenesená",J388,0)</f>
        <v>0</v>
      </c>
      <c r="BH388" s="238">
        <f>IF(N388="sníž. přenesená",J388,0)</f>
        <v>0</v>
      </c>
      <c r="BI388" s="238">
        <f>IF(N388="nulová",J388,0)</f>
        <v>0</v>
      </c>
      <c r="BJ388" s="17" t="s">
        <v>88</v>
      </c>
      <c r="BK388" s="238">
        <f>ROUND(I388*H388,2)</f>
        <v>0</v>
      </c>
      <c r="BL388" s="17" t="s">
        <v>170</v>
      </c>
      <c r="BM388" s="237" t="s">
        <v>932</v>
      </c>
    </row>
    <row r="389" spans="1:47" s="2" customFormat="1" ht="12">
      <c r="A389" s="38"/>
      <c r="B389" s="39"/>
      <c r="C389" s="40"/>
      <c r="D389" s="239" t="s">
        <v>157</v>
      </c>
      <c r="E389" s="40"/>
      <c r="F389" s="240" t="s">
        <v>931</v>
      </c>
      <c r="G389" s="40"/>
      <c r="H389" s="40"/>
      <c r="I389" s="241"/>
      <c r="J389" s="40"/>
      <c r="K389" s="40"/>
      <c r="L389" s="44"/>
      <c r="M389" s="242"/>
      <c r="N389" s="243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157</v>
      </c>
      <c r="AU389" s="17" t="s">
        <v>90</v>
      </c>
    </row>
    <row r="390" spans="1:51" s="13" customFormat="1" ht="12">
      <c r="A390" s="13"/>
      <c r="B390" s="244"/>
      <c r="C390" s="245"/>
      <c r="D390" s="239" t="s">
        <v>158</v>
      </c>
      <c r="E390" s="246" t="s">
        <v>1</v>
      </c>
      <c r="F390" s="247" t="s">
        <v>933</v>
      </c>
      <c r="G390" s="245"/>
      <c r="H390" s="246" t="s">
        <v>1</v>
      </c>
      <c r="I390" s="248"/>
      <c r="J390" s="245"/>
      <c r="K390" s="245"/>
      <c r="L390" s="249"/>
      <c r="M390" s="250"/>
      <c r="N390" s="251"/>
      <c r="O390" s="251"/>
      <c r="P390" s="251"/>
      <c r="Q390" s="251"/>
      <c r="R390" s="251"/>
      <c r="S390" s="251"/>
      <c r="T390" s="25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3" t="s">
        <v>158</v>
      </c>
      <c r="AU390" s="253" t="s">
        <v>90</v>
      </c>
      <c r="AV390" s="13" t="s">
        <v>88</v>
      </c>
      <c r="AW390" s="13" t="s">
        <v>36</v>
      </c>
      <c r="AX390" s="13" t="s">
        <v>80</v>
      </c>
      <c r="AY390" s="253" t="s">
        <v>147</v>
      </c>
    </row>
    <row r="391" spans="1:51" s="14" customFormat="1" ht="12">
      <c r="A391" s="14"/>
      <c r="B391" s="254"/>
      <c r="C391" s="255"/>
      <c r="D391" s="239" t="s">
        <v>158</v>
      </c>
      <c r="E391" s="256" t="s">
        <v>1</v>
      </c>
      <c r="F391" s="257" t="s">
        <v>90</v>
      </c>
      <c r="G391" s="255"/>
      <c r="H391" s="258">
        <v>2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4" t="s">
        <v>158</v>
      </c>
      <c r="AU391" s="264" t="s">
        <v>90</v>
      </c>
      <c r="AV391" s="14" t="s">
        <v>90</v>
      </c>
      <c r="AW391" s="14" t="s">
        <v>36</v>
      </c>
      <c r="AX391" s="14" t="s">
        <v>88</v>
      </c>
      <c r="AY391" s="264" t="s">
        <v>147</v>
      </c>
    </row>
    <row r="392" spans="1:65" s="2" customFormat="1" ht="13.8" customHeight="1">
      <c r="A392" s="38"/>
      <c r="B392" s="39"/>
      <c r="C392" s="226" t="s">
        <v>934</v>
      </c>
      <c r="D392" s="226" t="s">
        <v>150</v>
      </c>
      <c r="E392" s="227" t="s">
        <v>935</v>
      </c>
      <c r="F392" s="228" t="s">
        <v>936</v>
      </c>
      <c r="G392" s="229" t="s">
        <v>211</v>
      </c>
      <c r="H392" s="230">
        <v>2</v>
      </c>
      <c r="I392" s="231"/>
      <c r="J392" s="232">
        <f>ROUND(I392*H392,2)</f>
        <v>0</v>
      </c>
      <c r="K392" s="228" t="s">
        <v>154</v>
      </c>
      <c r="L392" s="44"/>
      <c r="M392" s="233" t="s">
        <v>1</v>
      </c>
      <c r="N392" s="234" t="s">
        <v>45</v>
      </c>
      <c r="O392" s="91"/>
      <c r="P392" s="235">
        <f>O392*H392</f>
        <v>0</v>
      </c>
      <c r="Q392" s="235">
        <v>0.08112</v>
      </c>
      <c r="R392" s="235">
        <f>Q392*H392</f>
        <v>0.16224</v>
      </c>
      <c r="S392" s="235">
        <v>0</v>
      </c>
      <c r="T392" s="236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7" t="s">
        <v>170</v>
      </c>
      <c r="AT392" s="237" t="s">
        <v>150</v>
      </c>
      <c r="AU392" s="237" t="s">
        <v>90</v>
      </c>
      <c r="AY392" s="17" t="s">
        <v>147</v>
      </c>
      <c r="BE392" s="238">
        <f>IF(N392="základní",J392,0)</f>
        <v>0</v>
      </c>
      <c r="BF392" s="238">
        <f>IF(N392="snížená",J392,0)</f>
        <v>0</v>
      </c>
      <c r="BG392" s="238">
        <f>IF(N392="zákl. přenesená",J392,0)</f>
        <v>0</v>
      </c>
      <c r="BH392" s="238">
        <f>IF(N392="sníž. přenesená",J392,0)</f>
        <v>0</v>
      </c>
      <c r="BI392" s="238">
        <f>IF(N392="nulová",J392,0)</f>
        <v>0</v>
      </c>
      <c r="BJ392" s="17" t="s">
        <v>88</v>
      </c>
      <c r="BK392" s="238">
        <f>ROUND(I392*H392,2)</f>
        <v>0</v>
      </c>
      <c r="BL392" s="17" t="s">
        <v>170</v>
      </c>
      <c r="BM392" s="237" t="s">
        <v>937</v>
      </c>
    </row>
    <row r="393" spans="1:47" s="2" customFormat="1" ht="12">
      <c r="A393" s="38"/>
      <c r="B393" s="39"/>
      <c r="C393" s="40"/>
      <c r="D393" s="239" t="s">
        <v>157</v>
      </c>
      <c r="E393" s="40"/>
      <c r="F393" s="240" t="s">
        <v>938</v>
      </c>
      <c r="G393" s="40"/>
      <c r="H393" s="40"/>
      <c r="I393" s="241"/>
      <c r="J393" s="40"/>
      <c r="K393" s="40"/>
      <c r="L393" s="44"/>
      <c r="M393" s="242"/>
      <c r="N393" s="243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157</v>
      </c>
      <c r="AU393" s="17" t="s">
        <v>90</v>
      </c>
    </row>
    <row r="394" spans="1:51" s="14" customFormat="1" ht="12">
      <c r="A394" s="14"/>
      <c r="B394" s="254"/>
      <c r="C394" s="255"/>
      <c r="D394" s="239" t="s">
        <v>158</v>
      </c>
      <c r="E394" s="256" t="s">
        <v>1</v>
      </c>
      <c r="F394" s="257" t="s">
        <v>90</v>
      </c>
      <c r="G394" s="255"/>
      <c r="H394" s="258">
        <v>2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4" t="s">
        <v>158</v>
      </c>
      <c r="AU394" s="264" t="s">
        <v>90</v>
      </c>
      <c r="AV394" s="14" t="s">
        <v>90</v>
      </c>
      <c r="AW394" s="14" t="s">
        <v>36</v>
      </c>
      <c r="AX394" s="14" t="s">
        <v>88</v>
      </c>
      <c r="AY394" s="264" t="s">
        <v>147</v>
      </c>
    </row>
    <row r="395" spans="1:65" s="2" customFormat="1" ht="22.2" customHeight="1">
      <c r="A395" s="38"/>
      <c r="B395" s="39"/>
      <c r="C395" s="226" t="s">
        <v>939</v>
      </c>
      <c r="D395" s="226" t="s">
        <v>150</v>
      </c>
      <c r="E395" s="227" t="s">
        <v>940</v>
      </c>
      <c r="F395" s="228" t="s">
        <v>941</v>
      </c>
      <c r="G395" s="229" t="s">
        <v>211</v>
      </c>
      <c r="H395" s="230">
        <v>2</v>
      </c>
      <c r="I395" s="231"/>
      <c r="J395" s="232">
        <f>ROUND(I395*H395,2)</f>
        <v>0</v>
      </c>
      <c r="K395" s="228" t="s">
        <v>154</v>
      </c>
      <c r="L395" s="44"/>
      <c r="M395" s="233" t="s">
        <v>1</v>
      </c>
      <c r="N395" s="234" t="s">
        <v>45</v>
      </c>
      <c r="O395" s="91"/>
      <c r="P395" s="235">
        <f>O395*H395</f>
        <v>0</v>
      </c>
      <c r="Q395" s="235">
        <v>0.112405</v>
      </c>
      <c r="R395" s="235">
        <f>Q395*H395</f>
        <v>0.22481</v>
      </c>
      <c r="S395" s="235">
        <v>0</v>
      </c>
      <c r="T395" s="236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7" t="s">
        <v>170</v>
      </c>
      <c r="AT395" s="237" t="s">
        <v>150</v>
      </c>
      <c r="AU395" s="237" t="s">
        <v>90</v>
      </c>
      <c r="AY395" s="17" t="s">
        <v>147</v>
      </c>
      <c r="BE395" s="238">
        <f>IF(N395="základní",J395,0)</f>
        <v>0</v>
      </c>
      <c r="BF395" s="238">
        <f>IF(N395="snížená",J395,0)</f>
        <v>0</v>
      </c>
      <c r="BG395" s="238">
        <f>IF(N395="zákl. přenesená",J395,0)</f>
        <v>0</v>
      </c>
      <c r="BH395" s="238">
        <f>IF(N395="sníž. přenesená",J395,0)</f>
        <v>0</v>
      </c>
      <c r="BI395" s="238">
        <f>IF(N395="nulová",J395,0)</f>
        <v>0</v>
      </c>
      <c r="BJ395" s="17" t="s">
        <v>88</v>
      </c>
      <c r="BK395" s="238">
        <f>ROUND(I395*H395,2)</f>
        <v>0</v>
      </c>
      <c r="BL395" s="17" t="s">
        <v>170</v>
      </c>
      <c r="BM395" s="237" t="s">
        <v>942</v>
      </c>
    </row>
    <row r="396" spans="1:47" s="2" customFormat="1" ht="12">
      <c r="A396" s="38"/>
      <c r="B396" s="39"/>
      <c r="C396" s="40"/>
      <c r="D396" s="239" t="s">
        <v>157</v>
      </c>
      <c r="E396" s="40"/>
      <c r="F396" s="240" t="s">
        <v>943</v>
      </c>
      <c r="G396" s="40"/>
      <c r="H396" s="40"/>
      <c r="I396" s="241"/>
      <c r="J396" s="40"/>
      <c r="K396" s="40"/>
      <c r="L396" s="44"/>
      <c r="M396" s="242"/>
      <c r="N396" s="243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157</v>
      </c>
      <c r="AU396" s="17" t="s">
        <v>90</v>
      </c>
    </row>
    <row r="397" spans="1:51" s="14" customFormat="1" ht="12">
      <c r="A397" s="14"/>
      <c r="B397" s="254"/>
      <c r="C397" s="255"/>
      <c r="D397" s="239" t="s">
        <v>158</v>
      </c>
      <c r="E397" s="256" t="s">
        <v>1</v>
      </c>
      <c r="F397" s="257" t="s">
        <v>90</v>
      </c>
      <c r="G397" s="255"/>
      <c r="H397" s="258">
        <v>2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4" t="s">
        <v>158</v>
      </c>
      <c r="AU397" s="264" t="s">
        <v>90</v>
      </c>
      <c r="AV397" s="14" t="s">
        <v>90</v>
      </c>
      <c r="AW397" s="14" t="s">
        <v>36</v>
      </c>
      <c r="AX397" s="14" t="s">
        <v>88</v>
      </c>
      <c r="AY397" s="264" t="s">
        <v>147</v>
      </c>
    </row>
    <row r="398" spans="1:65" s="2" customFormat="1" ht="13.8" customHeight="1">
      <c r="A398" s="38"/>
      <c r="B398" s="39"/>
      <c r="C398" s="283" t="s">
        <v>944</v>
      </c>
      <c r="D398" s="283" t="s">
        <v>434</v>
      </c>
      <c r="E398" s="284" t="s">
        <v>945</v>
      </c>
      <c r="F398" s="285" t="s">
        <v>946</v>
      </c>
      <c r="G398" s="286" t="s">
        <v>211</v>
      </c>
      <c r="H398" s="287">
        <v>2</v>
      </c>
      <c r="I398" s="288"/>
      <c r="J398" s="289">
        <f>ROUND(I398*H398,2)</f>
        <v>0</v>
      </c>
      <c r="K398" s="285" t="s">
        <v>947</v>
      </c>
      <c r="L398" s="290"/>
      <c r="M398" s="291" t="s">
        <v>1</v>
      </c>
      <c r="N398" s="292" t="s">
        <v>45</v>
      </c>
      <c r="O398" s="91"/>
      <c r="P398" s="235">
        <f>O398*H398</f>
        <v>0</v>
      </c>
      <c r="Q398" s="235">
        <v>0.0061</v>
      </c>
      <c r="R398" s="235">
        <f>Q398*H398</f>
        <v>0.0122</v>
      </c>
      <c r="S398" s="235">
        <v>0</v>
      </c>
      <c r="T398" s="236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7" t="s">
        <v>200</v>
      </c>
      <c r="AT398" s="237" t="s">
        <v>434</v>
      </c>
      <c r="AU398" s="237" t="s">
        <v>90</v>
      </c>
      <c r="AY398" s="17" t="s">
        <v>147</v>
      </c>
      <c r="BE398" s="238">
        <f>IF(N398="základní",J398,0)</f>
        <v>0</v>
      </c>
      <c r="BF398" s="238">
        <f>IF(N398="snížená",J398,0)</f>
        <v>0</v>
      </c>
      <c r="BG398" s="238">
        <f>IF(N398="zákl. přenesená",J398,0)</f>
        <v>0</v>
      </c>
      <c r="BH398" s="238">
        <f>IF(N398="sníž. přenesená",J398,0)</f>
        <v>0</v>
      </c>
      <c r="BI398" s="238">
        <f>IF(N398="nulová",J398,0)</f>
        <v>0</v>
      </c>
      <c r="BJ398" s="17" t="s">
        <v>88</v>
      </c>
      <c r="BK398" s="238">
        <f>ROUND(I398*H398,2)</f>
        <v>0</v>
      </c>
      <c r="BL398" s="17" t="s">
        <v>170</v>
      </c>
      <c r="BM398" s="237" t="s">
        <v>948</v>
      </c>
    </row>
    <row r="399" spans="1:47" s="2" customFormat="1" ht="12">
      <c r="A399" s="38"/>
      <c r="B399" s="39"/>
      <c r="C399" s="40"/>
      <c r="D399" s="239" t="s">
        <v>157</v>
      </c>
      <c r="E399" s="40"/>
      <c r="F399" s="240" t="s">
        <v>946</v>
      </c>
      <c r="G399" s="40"/>
      <c r="H399" s="40"/>
      <c r="I399" s="241"/>
      <c r="J399" s="40"/>
      <c r="K399" s="40"/>
      <c r="L399" s="44"/>
      <c r="M399" s="242"/>
      <c r="N399" s="243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157</v>
      </c>
      <c r="AU399" s="17" t="s">
        <v>90</v>
      </c>
    </row>
    <row r="400" spans="1:65" s="2" customFormat="1" ht="13.8" customHeight="1">
      <c r="A400" s="38"/>
      <c r="B400" s="39"/>
      <c r="C400" s="283" t="s">
        <v>949</v>
      </c>
      <c r="D400" s="283" t="s">
        <v>434</v>
      </c>
      <c r="E400" s="284" t="s">
        <v>950</v>
      </c>
      <c r="F400" s="285" t="s">
        <v>951</v>
      </c>
      <c r="G400" s="286" t="s">
        <v>211</v>
      </c>
      <c r="H400" s="287">
        <v>2</v>
      </c>
      <c r="I400" s="288"/>
      <c r="J400" s="289">
        <f>ROUND(I400*H400,2)</f>
        <v>0</v>
      </c>
      <c r="K400" s="285" t="s">
        <v>947</v>
      </c>
      <c r="L400" s="290"/>
      <c r="M400" s="291" t="s">
        <v>1</v>
      </c>
      <c r="N400" s="292" t="s">
        <v>45</v>
      </c>
      <c r="O400" s="91"/>
      <c r="P400" s="235">
        <f>O400*H400</f>
        <v>0</v>
      </c>
      <c r="Q400" s="235">
        <v>0.003</v>
      </c>
      <c r="R400" s="235">
        <f>Q400*H400</f>
        <v>0.006</v>
      </c>
      <c r="S400" s="235">
        <v>0</v>
      </c>
      <c r="T400" s="236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7" t="s">
        <v>200</v>
      </c>
      <c r="AT400" s="237" t="s">
        <v>434</v>
      </c>
      <c r="AU400" s="237" t="s">
        <v>90</v>
      </c>
      <c r="AY400" s="17" t="s">
        <v>147</v>
      </c>
      <c r="BE400" s="238">
        <f>IF(N400="základní",J400,0)</f>
        <v>0</v>
      </c>
      <c r="BF400" s="238">
        <f>IF(N400="snížená",J400,0)</f>
        <v>0</v>
      </c>
      <c r="BG400" s="238">
        <f>IF(N400="zákl. přenesená",J400,0)</f>
        <v>0</v>
      </c>
      <c r="BH400" s="238">
        <f>IF(N400="sníž. přenesená",J400,0)</f>
        <v>0</v>
      </c>
      <c r="BI400" s="238">
        <f>IF(N400="nulová",J400,0)</f>
        <v>0</v>
      </c>
      <c r="BJ400" s="17" t="s">
        <v>88</v>
      </c>
      <c r="BK400" s="238">
        <f>ROUND(I400*H400,2)</f>
        <v>0</v>
      </c>
      <c r="BL400" s="17" t="s">
        <v>170</v>
      </c>
      <c r="BM400" s="237" t="s">
        <v>952</v>
      </c>
    </row>
    <row r="401" spans="1:47" s="2" customFormat="1" ht="12">
      <c r="A401" s="38"/>
      <c r="B401" s="39"/>
      <c r="C401" s="40"/>
      <c r="D401" s="239" t="s">
        <v>157</v>
      </c>
      <c r="E401" s="40"/>
      <c r="F401" s="240" t="s">
        <v>951</v>
      </c>
      <c r="G401" s="40"/>
      <c r="H401" s="40"/>
      <c r="I401" s="241"/>
      <c r="J401" s="40"/>
      <c r="K401" s="40"/>
      <c r="L401" s="44"/>
      <c r="M401" s="242"/>
      <c r="N401" s="243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157</v>
      </c>
      <c r="AU401" s="17" t="s">
        <v>90</v>
      </c>
    </row>
    <row r="402" spans="1:65" s="2" customFormat="1" ht="13.8" customHeight="1">
      <c r="A402" s="38"/>
      <c r="B402" s="39"/>
      <c r="C402" s="283" t="s">
        <v>953</v>
      </c>
      <c r="D402" s="283" t="s">
        <v>434</v>
      </c>
      <c r="E402" s="284" t="s">
        <v>954</v>
      </c>
      <c r="F402" s="285" t="s">
        <v>955</v>
      </c>
      <c r="G402" s="286" t="s">
        <v>211</v>
      </c>
      <c r="H402" s="287">
        <v>2</v>
      </c>
      <c r="I402" s="288"/>
      <c r="J402" s="289">
        <f>ROUND(I402*H402,2)</f>
        <v>0</v>
      </c>
      <c r="K402" s="285" t="s">
        <v>947</v>
      </c>
      <c r="L402" s="290"/>
      <c r="M402" s="291" t="s">
        <v>1</v>
      </c>
      <c r="N402" s="292" t="s">
        <v>45</v>
      </c>
      <c r="O402" s="91"/>
      <c r="P402" s="235">
        <f>O402*H402</f>
        <v>0</v>
      </c>
      <c r="Q402" s="235">
        <v>0.00035</v>
      </c>
      <c r="R402" s="235">
        <f>Q402*H402</f>
        <v>0.0007</v>
      </c>
      <c r="S402" s="235">
        <v>0</v>
      </c>
      <c r="T402" s="236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7" t="s">
        <v>200</v>
      </c>
      <c r="AT402" s="237" t="s">
        <v>434</v>
      </c>
      <c r="AU402" s="237" t="s">
        <v>90</v>
      </c>
      <c r="AY402" s="17" t="s">
        <v>147</v>
      </c>
      <c r="BE402" s="238">
        <f>IF(N402="základní",J402,0)</f>
        <v>0</v>
      </c>
      <c r="BF402" s="238">
        <f>IF(N402="snížená",J402,0)</f>
        <v>0</v>
      </c>
      <c r="BG402" s="238">
        <f>IF(N402="zákl. přenesená",J402,0)</f>
        <v>0</v>
      </c>
      <c r="BH402" s="238">
        <f>IF(N402="sníž. přenesená",J402,0)</f>
        <v>0</v>
      </c>
      <c r="BI402" s="238">
        <f>IF(N402="nulová",J402,0)</f>
        <v>0</v>
      </c>
      <c r="BJ402" s="17" t="s">
        <v>88</v>
      </c>
      <c r="BK402" s="238">
        <f>ROUND(I402*H402,2)</f>
        <v>0</v>
      </c>
      <c r="BL402" s="17" t="s">
        <v>170</v>
      </c>
      <c r="BM402" s="237" t="s">
        <v>956</v>
      </c>
    </row>
    <row r="403" spans="1:47" s="2" customFormat="1" ht="12">
      <c r="A403" s="38"/>
      <c r="B403" s="39"/>
      <c r="C403" s="40"/>
      <c r="D403" s="239" t="s">
        <v>157</v>
      </c>
      <c r="E403" s="40"/>
      <c r="F403" s="240" t="s">
        <v>955</v>
      </c>
      <c r="G403" s="40"/>
      <c r="H403" s="40"/>
      <c r="I403" s="241"/>
      <c r="J403" s="40"/>
      <c r="K403" s="40"/>
      <c r="L403" s="44"/>
      <c r="M403" s="242"/>
      <c r="N403" s="243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157</v>
      </c>
      <c r="AU403" s="17" t="s">
        <v>90</v>
      </c>
    </row>
    <row r="404" spans="1:65" s="2" customFormat="1" ht="13.8" customHeight="1">
      <c r="A404" s="38"/>
      <c r="B404" s="39"/>
      <c r="C404" s="283" t="s">
        <v>957</v>
      </c>
      <c r="D404" s="283" t="s">
        <v>434</v>
      </c>
      <c r="E404" s="284" t="s">
        <v>958</v>
      </c>
      <c r="F404" s="285" t="s">
        <v>959</v>
      </c>
      <c r="G404" s="286" t="s">
        <v>211</v>
      </c>
      <c r="H404" s="287">
        <v>2</v>
      </c>
      <c r="I404" s="288"/>
      <c r="J404" s="289">
        <f>ROUND(I404*H404,2)</f>
        <v>0</v>
      </c>
      <c r="K404" s="285" t="s">
        <v>947</v>
      </c>
      <c r="L404" s="290"/>
      <c r="M404" s="291" t="s">
        <v>1</v>
      </c>
      <c r="N404" s="292" t="s">
        <v>45</v>
      </c>
      <c r="O404" s="91"/>
      <c r="P404" s="235">
        <f>O404*H404</f>
        <v>0</v>
      </c>
      <c r="Q404" s="235">
        <v>0.0001</v>
      </c>
      <c r="R404" s="235">
        <f>Q404*H404</f>
        <v>0.0002</v>
      </c>
      <c r="S404" s="235">
        <v>0</v>
      </c>
      <c r="T404" s="236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7" t="s">
        <v>200</v>
      </c>
      <c r="AT404" s="237" t="s">
        <v>434</v>
      </c>
      <c r="AU404" s="237" t="s">
        <v>90</v>
      </c>
      <c r="AY404" s="17" t="s">
        <v>147</v>
      </c>
      <c r="BE404" s="238">
        <f>IF(N404="základní",J404,0)</f>
        <v>0</v>
      </c>
      <c r="BF404" s="238">
        <f>IF(N404="snížená",J404,0)</f>
        <v>0</v>
      </c>
      <c r="BG404" s="238">
        <f>IF(N404="zákl. přenesená",J404,0)</f>
        <v>0</v>
      </c>
      <c r="BH404" s="238">
        <f>IF(N404="sníž. přenesená",J404,0)</f>
        <v>0</v>
      </c>
      <c r="BI404" s="238">
        <f>IF(N404="nulová",J404,0)</f>
        <v>0</v>
      </c>
      <c r="BJ404" s="17" t="s">
        <v>88</v>
      </c>
      <c r="BK404" s="238">
        <f>ROUND(I404*H404,2)</f>
        <v>0</v>
      </c>
      <c r="BL404" s="17" t="s">
        <v>170</v>
      </c>
      <c r="BM404" s="237" t="s">
        <v>960</v>
      </c>
    </row>
    <row r="405" spans="1:47" s="2" customFormat="1" ht="12">
      <c r="A405" s="38"/>
      <c r="B405" s="39"/>
      <c r="C405" s="40"/>
      <c r="D405" s="239" t="s">
        <v>157</v>
      </c>
      <c r="E405" s="40"/>
      <c r="F405" s="240" t="s">
        <v>959</v>
      </c>
      <c r="G405" s="40"/>
      <c r="H405" s="40"/>
      <c r="I405" s="241"/>
      <c r="J405" s="40"/>
      <c r="K405" s="40"/>
      <c r="L405" s="44"/>
      <c r="M405" s="242"/>
      <c r="N405" s="243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157</v>
      </c>
      <c r="AU405" s="17" t="s">
        <v>90</v>
      </c>
    </row>
    <row r="406" spans="1:65" s="2" customFormat="1" ht="22.2" customHeight="1">
      <c r="A406" s="38"/>
      <c r="B406" s="39"/>
      <c r="C406" s="226" t="s">
        <v>961</v>
      </c>
      <c r="D406" s="226" t="s">
        <v>150</v>
      </c>
      <c r="E406" s="227" t="s">
        <v>962</v>
      </c>
      <c r="F406" s="228" t="s">
        <v>963</v>
      </c>
      <c r="G406" s="229" t="s">
        <v>179</v>
      </c>
      <c r="H406" s="230">
        <v>8</v>
      </c>
      <c r="I406" s="231"/>
      <c r="J406" s="232">
        <f>ROUND(I406*H406,2)</f>
        <v>0</v>
      </c>
      <c r="K406" s="228" t="s">
        <v>154</v>
      </c>
      <c r="L406" s="44"/>
      <c r="M406" s="233" t="s">
        <v>1</v>
      </c>
      <c r="N406" s="234" t="s">
        <v>45</v>
      </c>
      <c r="O406" s="91"/>
      <c r="P406" s="235">
        <f>O406*H406</f>
        <v>0</v>
      </c>
      <c r="Q406" s="235">
        <v>0.1554</v>
      </c>
      <c r="R406" s="235">
        <f>Q406*H406</f>
        <v>1.2432</v>
      </c>
      <c r="S406" s="235">
        <v>0</v>
      </c>
      <c r="T406" s="236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7" t="s">
        <v>170</v>
      </c>
      <c r="AT406" s="237" t="s">
        <v>150</v>
      </c>
      <c r="AU406" s="237" t="s">
        <v>90</v>
      </c>
      <c r="AY406" s="17" t="s">
        <v>147</v>
      </c>
      <c r="BE406" s="238">
        <f>IF(N406="základní",J406,0)</f>
        <v>0</v>
      </c>
      <c r="BF406" s="238">
        <f>IF(N406="snížená",J406,0)</f>
        <v>0</v>
      </c>
      <c r="BG406" s="238">
        <f>IF(N406="zákl. přenesená",J406,0)</f>
        <v>0</v>
      </c>
      <c r="BH406" s="238">
        <f>IF(N406="sníž. přenesená",J406,0)</f>
        <v>0</v>
      </c>
      <c r="BI406" s="238">
        <f>IF(N406="nulová",J406,0)</f>
        <v>0</v>
      </c>
      <c r="BJ406" s="17" t="s">
        <v>88</v>
      </c>
      <c r="BK406" s="238">
        <f>ROUND(I406*H406,2)</f>
        <v>0</v>
      </c>
      <c r="BL406" s="17" t="s">
        <v>170</v>
      </c>
      <c r="BM406" s="237" t="s">
        <v>964</v>
      </c>
    </row>
    <row r="407" spans="1:47" s="2" customFormat="1" ht="12">
      <c r="A407" s="38"/>
      <c r="B407" s="39"/>
      <c r="C407" s="40"/>
      <c r="D407" s="239" t="s">
        <v>157</v>
      </c>
      <c r="E407" s="40"/>
      <c r="F407" s="240" t="s">
        <v>965</v>
      </c>
      <c r="G407" s="40"/>
      <c r="H407" s="40"/>
      <c r="I407" s="241"/>
      <c r="J407" s="40"/>
      <c r="K407" s="40"/>
      <c r="L407" s="44"/>
      <c r="M407" s="242"/>
      <c r="N407" s="243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157</v>
      </c>
      <c r="AU407" s="17" t="s">
        <v>90</v>
      </c>
    </row>
    <row r="408" spans="1:51" s="14" customFormat="1" ht="12">
      <c r="A408" s="14"/>
      <c r="B408" s="254"/>
      <c r="C408" s="255"/>
      <c r="D408" s="239" t="s">
        <v>158</v>
      </c>
      <c r="E408" s="256" t="s">
        <v>1</v>
      </c>
      <c r="F408" s="257" t="s">
        <v>697</v>
      </c>
      <c r="G408" s="255"/>
      <c r="H408" s="258">
        <v>8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4" t="s">
        <v>158</v>
      </c>
      <c r="AU408" s="264" t="s">
        <v>90</v>
      </c>
      <c r="AV408" s="14" t="s">
        <v>90</v>
      </c>
      <c r="AW408" s="14" t="s">
        <v>36</v>
      </c>
      <c r="AX408" s="14" t="s">
        <v>88</v>
      </c>
      <c r="AY408" s="264" t="s">
        <v>147</v>
      </c>
    </row>
    <row r="409" spans="1:65" s="2" customFormat="1" ht="13.8" customHeight="1">
      <c r="A409" s="38"/>
      <c r="B409" s="39"/>
      <c r="C409" s="283" t="s">
        <v>966</v>
      </c>
      <c r="D409" s="283" t="s">
        <v>434</v>
      </c>
      <c r="E409" s="284" t="s">
        <v>967</v>
      </c>
      <c r="F409" s="285" t="s">
        <v>968</v>
      </c>
      <c r="G409" s="286" t="s">
        <v>179</v>
      </c>
      <c r="H409" s="287">
        <v>8.16</v>
      </c>
      <c r="I409" s="288"/>
      <c r="J409" s="289">
        <f>ROUND(I409*H409,2)</f>
        <v>0</v>
      </c>
      <c r="K409" s="285" t="s">
        <v>154</v>
      </c>
      <c r="L409" s="290"/>
      <c r="M409" s="291" t="s">
        <v>1</v>
      </c>
      <c r="N409" s="292" t="s">
        <v>45</v>
      </c>
      <c r="O409" s="91"/>
      <c r="P409" s="235">
        <f>O409*H409</f>
        <v>0</v>
      </c>
      <c r="Q409" s="235">
        <v>0.08</v>
      </c>
      <c r="R409" s="235">
        <f>Q409*H409</f>
        <v>0.6528</v>
      </c>
      <c r="S409" s="235">
        <v>0</v>
      </c>
      <c r="T409" s="236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7" t="s">
        <v>200</v>
      </c>
      <c r="AT409" s="237" t="s">
        <v>434</v>
      </c>
      <c r="AU409" s="237" t="s">
        <v>90</v>
      </c>
      <c r="AY409" s="17" t="s">
        <v>147</v>
      </c>
      <c r="BE409" s="238">
        <f>IF(N409="základní",J409,0)</f>
        <v>0</v>
      </c>
      <c r="BF409" s="238">
        <f>IF(N409="snížená",J409,0)</f>
        <v>0</v>
      </c>
      <c r="BG409" s="238">
        <f>IF(N409="zákl. přenesená",J409,0)</f>
        <v>0</v>
      </c>
      <c r="BH409" s="238">
        <f>IF(N409="sníž. přenesená",J409,0)</f>
        <v>0</v>
      </c>
      <c r="BI409" s="238">
        <f>IF(N409="nulová",J409,0)</f>
        <v>0</v>
      </c>
      <c r="BJ409" s="17" t="s">
        <v>88</v>
      </c>
      <c r="BK409" s="238">
        <f>ROUND(I409*H409,2)</f>
        <v>0</v>
      </c>
      <c r="BL409" s="17" t="s">
        <v>170</v>
      </c>
      <c r="BM409" s="237" t="s">
        <v>969</v>
      </c>
    </row>
    <row r="410" spans="1:47" s="2" customFormat="1" ht="12">
      <c r="A410" s="38"/>
      <c r="B410" s="39"/>
      <c r="C410" s="40"/>
      <c r="D410" s="239" t="s">
        <v>157</v>
      </c>
      <c r="E410" s="40"/>
      <c r="F410" s="240" t="s">
        <v>968</v>
      </c>
      <c r="G410" s="40"/>
      <c r="H410" s="40"/>
      <c r="I410" s="241"/>
      <c r="J410" s="40"/>
      <c r="K410" s="40"/>
      <c r="L410" s="44"/>
      <c r="M410" s="242"/>
      <c r="N410" s="243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157</v>
      </c>
      <c r="AU410" s="17" t="s">
        <v>90</v>
      </c>
    </row>
    <row r="411" spans="1:51" s="14" customFormat="1" ht="12">
      <c r="A411" s="14"/>
      <c r="B411" s="254"/>
      <c r="C411" s="255"/>
      <c r="D411" s="239" t="s">
        <v>158</v>
      </c>
      <c r="E411" s="255"/>
      <c r="F411" s="257" t="s">
        <v>970</v>
      </c>
      <c r="G411" s="255"/>
      <c r="H411" s="258">
        <v>8.16</v>
      </c>
      <c r="I411" s="259"/>
      <c r="J411" s="255"/>
      <c r="K411" s="255"/>
      <c r="L411" s="260"/>
      <c r="M411" s="261"/>
      <c r="N411" s="262"/>
      <c r="O411" s="262"/>
      <c r="P411" s="262"/>
      <c r="Q411" s="262"/>
      <c r="R411" s="262"/>
      <c r="S411" s="262"/>
      <c r="T411" s="26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4" t="s">
        <v>158</v>
      </c>
      <c r="AU411" s="264" t="s">
        <v>90</v>
      </c>
      <c r="AV411" s="14" t="s">
        <v>90</v>
      </c>
      <c r="AW411" s="14" t="s">
        <v>4</v>
      </c>
      <c r="AX411" s="14" t="s">
        <v>88</v>
      </c>
      <c r="AY411" s="264" t="s">
        <v>147</v>
      </c>
    </row>
    <row r="412" spans="1:65" s="2" customFormat="1" ht="22.2" customHeight="1">
      <c r="A412" s="38"/>
      <c r="B412" s="39"/>
      <c r="C412" s="226" t="s">
        <v>971</v>
      </c>
      <c r="D412" s="226" t="s">
        <v>150</v>
      </c>
      <c r="E412" s="227" t="s">
        <v>972</v>
      </c>
      <c r="F412" s="228" t="s">
        <v>973</v>
      </c>
      <c r="G412" s="229" t="s">
        <v>179</v>
      </c>
      <c r="H412" s="230">
        <v>15.7</v>
      </c>
      <c r="I412" s="231"/>
      <c r="J412" s="232">
        <f>ROUND(I412*H412,2)</f>
        <v>0</v>
      </c>
      <c r="K412" s="228" t="s">
        <v>154</v>
      </c>
      <c r="L412" s="44"/>
      <c r="M412" s="233" t="s">
        <v>1</v>
      </c>
      <c r="N412" s="234" t="s">
        <v>45</v>
      </c>
      <c r="O412" s="91"/>
      <c r="P412" s="235">
        <f>O412*H412</f>
        <v>0</v>
      </c>
      <c r="Q412" s="235">
        <v>0.1295</v>
      </c>
      <c r="R412" s="235">
        <f>Q412*H412</f>
        <v>2.03315</v>
      </c>
      <c r="S412" s="235">
        <v>0</v>
      </c>
      <c r="T412" s="236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7" t="s">
        <v>170</v>
      </c>
      <c r="AT412" s="237" t="s">
        <v>150</v>
      </c>
      <c r="AU412" s="237" t="s">
        <v>90</v>
      </c>
      <c r="AY412" s="17" t="s">
        <v>147</v>
      </c>
      <c r="BE412" s="238">
        <f>IF(N412="základní",J412,0)</f>
        <v>0</v>
      </c>
      <c r="BF412" s="238">
        <f>IF(N412="snížená",J412,0)</f>
        <v>0</v>
      </c>
      <c r="BG412" s="238">
        <f>IF(N412="zákl. přenesená",J412,0)</f>
        <v>0</v>
      </c>
      <c r="BH412" s="238">
        <f>IF(N412="sníž. přenesená",J412,0)</f>
        <v>0</v>
      </c>
      <c r="BI412" s="238">
        <f>IF(N412="nulová",J412,0)</f>
        <v>0</v>
      </c>
      <c r="BJ412" s="17" t="s">
        <v>88</v>
      </c>
      <c r="BK412" s="238">
        <f>ROUND(I412*H412,2)</f>
        <v>0</v>
      </c>
      <c r="BL412" s="17" t="s">
        <v>170</v>
      </c>
      <c r="BM412" s="237" t="s">
        <v>974</v>
      </c>
    </row>
    <row r="413" spans="1:47" s="2" customFormat="1" ht="12">
      <c r="A413" s="38"/>
      <c r="B413" s="39"/>
      <c r="C413" s="40"/>
      <c r="D413" s="239" t="s">
        <v>157</v>
      </c>
      <c r="E413" s="40"/>
      <c r="F413" s="240" t="s">
        <v>975</v>
      </c>
      <c r="G413" s="40"/>
      <c r="H413" s="40"/>
      <c r="I413" s="241"/>
      <c r="J413" s="40"/>
      <c r="K413" s="40"/>
      <c r="L413" s="44"/>
      <c r="M413" s="242"/>
      <c r="N413" s="243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157</v>
      </c>
      <c r="AU413" s="17" t="s">
        <v>90</v>
      </c>
    </row>
    <row r="414" spans="1:51" s="14" customFormat="1" ht="12">
      <c r="A414" s="14"/>
      <c r="B414" s="254"/>
      <c r="C414" s="255"/>
      <c r="D414" s="239" t="s">
        <v>158</v>
      </c>
      <c r="E414" s="256" t="s">
        <v>1</v>
      </c>
      <c r="F414" s="257" t="s">
        <v>976</v>
      </c>
      <c r="G414" s="255"/>
      <c r="H414" s="258">
        <v>15.7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4" t="s">
        <v>158</v>
      </c>
      <c r="AU414" s="264" t="s">
        <v>90</v>
      </c>
      <c r="AV414" s="14" t="s">
        <v>90</v>
      </c>
      <c r="AW414" s="14" t="s">
        <v>36</v>
      </c>
      <c r="AX414" s="14" t="s">
        <v>88</v>
      </c>
      <c r="AY414" s="264" t="s">
        <v>147</v>
      </c>
    </row>
    <row r="415" spans="1:65" s="2" customFormat="1" ht="13.8" customHeight="1">
      <c r="A415" s="38"/>
      <c r="B415" s="39"/>
      <c r="C415" s="283" t="s">
        <v>977</v>
      </c>
      <c r="D415" s="283" t="s">
        <v>434</v>
      </c>
      <c r="E415" s="284" t="s">
        <v>978</v>
      </c>
      <c r="F415" s="285" t="s">
        <v>979</v>
      </c>
      <c r="G415" s="286" t="s">
        <v>179</v>
      </c>
      <c r="H415" s="287">
        <v>16.014</v>
      </c>
      <c r="I415" s="288"/>
      <c r="J415" s="289">
        <f>ROUND(I415*H415,2)</f>
        <v>0</v>
      </c>
      <c r="K415" s="285" t="s">
        <v>154</v>
      </c>
      <c r="L415" s="290"/>
      <c r="M415" s="291" t="s">
        <v>1</v>
      </c>
      <c r="N415" s="292" t="s">
        <v>45</v>
      </c>
      <c r="O415" s="91"/>
      <c r="P415" s="235">
        <f>O415*H415</f>
        <v>0</v>
      </c>
      <c r="Q415" s="235">
        <v>0.05612</v>
      </c>
      <c r="R415" s="235">
        <f>Q415*H415</f>
        <v>0.8987056800000001</v>
      </c>
      <c r="S415" s="235">
        <v>0</v>
      </c>
      <c r="T415" s="236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7" t="s">
        <v>200</v>
      </c>
      <c r="AT415" s="237" t="s">
        <v>434</v>
      </c>
      <c r="AU415" s="237" t="s">
        <v>90</v>
      </c>
      <c r="AY415" s="17" t="s">
        <v>147</v>
      </c>
      <c r="BE415" s="238">
        <f>IF(N415="základní",J415,0)</f>
        <v>0</v>
      </c>
      <c r="BF415" s="238">
        <f>IF(N415="snížená",J415,0)</f>
        <v>0</v>
      </c>
      <c r="BG415" s="238">
        <f>IF(N415="zákl. přenesená",J415,0)</f>
        <v>0</v>
      </c>
      <c r="BH415" s="238">
        <f>IF(N415="sníž. přenesená",J415,0)</f>
        <v>0</v>
      </c>
      <c r="BI415" s="238">
        <f>IF(N415="nulová",J415,0)</f>
        <v>0</v>
      </c>
      <c r="BJ415" s="17" t="s">
        <v>88</v>
      </c>
      <c r="BK415" s="238">
        <f>ROUND(I415*H415,2)</f>
        <v>0</v>
      </c>
      <c r="BL415" s="17" t="s">
        <v>170</v>
      </c>
      <c r="BM415" s="237" t="s">
        <v>980</v>
      </c>
    </row>
    <row r="416" spans="1:47" s="2" customFormat="1" ht="12">
      <c r="A416" s="38"/>
      <c r="B416" s="39"/>
      <c r="C416" s="40"/>
      <c r="D416" s="239" t="s">
        <v>157</v>
      </c>
      <c r="E416" s="40"/>
      <c r="F416" s="240" t="s">
        <v>979</v>
      </c>
      <c r="G416" s="40"/>
      <c r="H416" s="40"/>
      <c r="I416" s="241"/>
      <c r="J416" s="40"/>
      <c r="K416" s="40"/>
      <c r="L416" s="44"/>
      <c r="M416" s="242"/>
      <c r="N416" s="243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157</v>
      </c>
      <c r="AU416" s="17" t="s">
        <v>90</v>
      </c>
    </row>
    <row r="417" spans="1:51" s="14" customFormat="1" ht="12">
      <c r="A417" s="14"/>
      <c r="B417" s="254"/>
      <c r="C417" s="255"/>
      <c r="D417" s="239" t="s">
        <v>158</v>
      </c>
      <c r="E417" s="255"/>
      <c r="F417" s="257" t="s">
        <v>981</v>
      </c>
      <c r="G417" s="255"/>
      <c r="H417" s="258">
        <v>16.014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4" t="s">
        <v>158</v>
      </c>
      <c r="AU417" s="264" t="s">
        <v>90</v>
      </c>
      <c r="AV417" s="14" t="s">
        <v>90</v>
      </c>
      <c r="AW417" s="14" t="s">
        <v>4</v>
      </c>
      <c r="AX417" s="14" t="s">
        <v>88</v>
      </c>
      <c r="AY417" s="264" t="s">
        <v>147</v>
      </c>
    </row>
    <row r="418" spans="1:65" s="2" customFormat="1" ht="22.2" customHeight="1">
      <c r="A418" s="38"/>
      <c r="B418" s="39"/>
      <c r="C418" s="226" t="s">
        <v>982</v>
      </c>
      <c r="D418" s="226" t="s">
        <v>150</v>
      </c>
      <c r="E418" s="227" t="s">
        <v>983</v>
      </c>
      <c r="F418" s="228" t="s">
        <v>984</v>
      </c>
      <c r="G418" s="229" t="s">
        <v>179</v>
      </c>
      <c r="H418" s="230">
        <v>3.32</v>
      </c>
      <c r="I418" s="231"/>
      <c r="J418" s="232">
        <f>ROUND(I418*H418,2)</f>
        <v>0</v>
      </c>
      <c r="K418" s="228" t="s">
        <v>154</v>
      </c>
      <c r="L418" s="44"/>
      <c r="M418" s="233" t="s">
        <v>1</v>
      </c>
      <c r="N418" s="234" t="s">
        <v>45</v>
      </c>
      <c r="O418" s="91"/>
      <c r="P418" s="235">
        <f>O418*H418</f>
        <v>0</v>
      </c>
      <c r="Q418" s="235">
        <v>0</v>
      </c>
      <c r="R418" s="235">
        <f>Q418*H418</f>
        <v>0</v>
      </c>
      <c r="S418" s="235">
        <v>0</v>
      </c>
      <c r="T418" s="236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7" t="s">
        <v>170</v>
      </c>
      <c r="AT418" s="237" t="s">
        <v>150</v>
      </c>
      <c r="AU418" s="237" t="s">
        <v>90</v>
      </c>
      <c r="AY418" s="17" t="s">
        <v>147</v>
      </c>
      <c r="BE418" s="238">
        <f>IF(N418="základní",J418,0)</f>
        <v>0</v>
      </c>
      <c r="BF418" s="238">
        <f>IF(N418="snížená",J418,0)</f>
        <v>0</v>
      </c>
      <c r="BG418" s="238">
        <f>IF(N418="zákl. přenesená",J418,0)</f>
        <v>0</v>
      </c>
      <c r="BH418" s="238">
        <f>IF(N418="sníž. přenesená",J418,0)</f>
        <v>0</v>
      </c>
      <c r="BI418" s="238">
        <f>IF(N418="nulová",J418,0)</f>
        <v>0</v>
      </c>
      <c r="BJ418" s="17" t="s">
        <v>88</v>
      </c>
      <c r="BK418" s="238">
        <f>ROUND(I418*H418,2)</f>
        <v>0</v>
      </c>
      <c r="BL418" s="17" t="s">
        <v>170</v>
      </c>
      <c r="BM418" s="237" t="s">
        <v>985</v>
      </c>
    </row>
    <row r="419" spans="1:47" s="2" customFormat="1" ht="12">
      <c r="A419" s="38"/>
      <c r="B419" s="39"/>
      <c r="C419" s="40"/>
      <c r="D419" s="239" t="s">
        <v>157</v>
      </c>
      <c r="E419" s="40"/>
      <c r="F419" s="240" t="s">
        <v>986</v>
      </c>
      <c r="G419" s="40"/>
      <c r="H419" s="40"/>
      <c r="I419" s="241"/>
      <c r="J419" s="40"/>
      <c r="K419" s="40"/>
      <c r="L419" s="44"/>
      <c r="M419" s="242"/>
      <c r="N419" s="243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157</v>
      </c>
      <c r="AU419" s="17" t="s">
        <v>90</v>
      </c>
    </row>
    <row r="420" spans="1:51" s="13" customFormat="1" ht="12">
      <c r="A420" s="13"/>
      <c r="B420" s="244"/>
      <c r="C420" s="245"/>
      <c r="D420" s="239" t="s">
        <v>158</v>
      </c>
      <c r="E420" s="246" t="s">
        <v>1</v>
      </c>
      <c r="F420" s="247" t="s">
        <v>987</v>
      </c>
      <c r="G420" s="245"/>
      <c r="H420" s="246" t="s">
        <v>1</v>
      </c>
      <c r="I420" s="248"/>
      <c r="J420" s="245"/>
      <c r="K420" s="245"/>
      <c r="L420" s="249"/>
      <c r="M420" s="250"/>
      <c r="N420" s="251"/>
      <c r="O420" s="251"/>
      <c r="P420" s="251"/>
      <c r="Q420" s="251"/>
      <c r="R420" s="251"/>
      <c r="S420" s="251"/>
      <c r="T420" s="25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3" t="s">
        <v>158</v>
      </c>
      <c r="AU420" s="253" t="s">
        <v>90</v>
      </c>
      <c r="AV420" s="13" t="s">
        <v>88</v>
      </c>
      <c r="AW420" s="13" t="s">
        <v>36</v>
      </c>
      <c r="AX420" s="13" t="s">
        <v>80</v>
      </c>
      <c r="AY420" s="253" t="s">
        <v>147</v>
      </c>
    </row>
    <row r="421" spans="1:51" s="14" customFormat="1" ht="12">
      <c r="A421" s="14"/>
      <c r="B421" s="254"/>
      <c r="C421" s="255"/>
      <c r="D421" s="239" t="s">
        <v>158</v>
      </c>
      <c r="E421" s="256" t="s">
        <v>1</v>
      </c>
      <c r="F421" s="257" t="s">
        <v>988</v>
      </c>
      <c r="G421" s="255"/>
      <c r="H421" s="258">
        <v>3.32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4" t="s">
        <v>158</v>
      </c>
      <c r="AU421" s="264" t="s">
        <v>90</v>
      </c>
      <c r="AV421" s="14" t="s">
        <v>90</v>
      </c>
      <c r="AW421" s="14" t="s">
        <v>36</v>
      </c>
      <c r="AX421" s="14" t="s">
        <v>88</v>
      </c>
      <c r="AY421" s="264" t="s">
        <v>147</v>
      </c>
    </row>
    <row r="422" spans="1:65" s="2" customFormat="1" ht="22.2" customHeight="1">
      <c r="A422" s="38"/>
      <c r="B422" s="39"/>
      <c r="C422" s="226" t="s">
        <v>989</v>
      </c>
      <c r="D422" s="226" t="s">
        <v>150</v>
      </c>
      <c r="E422" s="227" t="s">
        <v>990</v>
      </c>
      <c r="F422" s="228" t="s">
        <v>991</v>
      </c>
      <c r="G422" s="229" t="s">
        <v>179</v>
      </c>
      <c r="H422" s="230">
        <v>55.04</v>
      </c>
      <c r="I422" s="231"/>
      <c r="J422" s="232">
        <f>ROUND(I422*H422,2)</f>
        <v>0</v>
      </c>
      <c r="K422" s="228" t="s">
        <v>154</v>
      </c>
      <c r="L422" s="44"/>
      <c r="M422" s="233" t="s">
        <v>1</v>
      </c>
      <c r="N422" s="234" t="s">
        <v>45</v>
      </c>
      <c r="O422" s="91"/>
      <c r="P422" s="235">
        <f>O422*H422</f>
        <v>0</v>
      </c>
      <c r="Q422" s="235">
        <v>4.37E-06</v>
      </c>
      <c r="R422" s="235">
        <f>Q422*H422</f>
        <v>0.0002405248</v>
      </c>
      <c r="S422" s="235">
        <v>0</v>
      </c>
      <c r="T422" s="236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7" t="s">
        <v>170</v>
      </c>
      <c r="AT422" s="237" t="s">
        <v>150</v>
      </c>
      <c r="AU422" s="237" t="s">
        <v>90</v>
      </c>
      <c r="AY422" s="17" t="s">
        <v>147</v>
      </c>
      <c r="BE422" s="238">
        <f>IF(N422="základní",J422,0)</f>
        <v>0</v>
      </c>
      <c r="BF422" s="238">
        <f>IF(N422="snížená",J422,0)</f>
        <v>0</v>
      </c>
      <c r="BG422" s="238">
        <f>IF(N422="zákl. přenesená",J422,0)</f>
        <v>0</v>
      </c>
      <c r="BH422" s="238">
        <f>IF(N422="sníž. přenesená",J422,0)</f>
        <v>0</v>
      </c>
      <c r="BI422" s="238">
        <f>IF(N422="nulová",J422,0)</f>
        <v>0</v>
      </c>
      <c r="BJ422" s="17" t="s">
        <v>88</v>
      </c>
      <c r="BK422" s="238">
        <f>ROUND(I422*H422,2)</f>
        <v>0</v>
      </c>
      <c r="BL422" s="17" t="s">
        <v>170</v>
      </c>
      <c r="BM422" s="237" t="s">
        <v>992</v>
      </c>
    </row>
    <row r="423" spans="1:47" s="2" customFormat="1" ht="12">
      <c r="A423" s="38"/>
      <c r="B423" s="39"/>
      <c r="C423" s="40"/>
      <c r="D423" s="239" t="s">
        <v>157</v>
      </c>
      <c r="E423" s="40"/>
      <c r="F423" s="240" t="s">
        <v>993</v>
      </c>
      <c r="G423" s="40"/>
      <c r="H423" s="40"/>
      <c r="I423" s="241"/>
      <c r="J423" s="40"/>
      <c r="K423" s="40"/>
      <c r="L423" s="44"/>
      <c r="M423" s="242"/>
      <c r="N423" s="243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157</v>
      </c>
      <c r="AU423" s="17" t="s">
        <v>90</v>
      </c>
    </row>
    <row r="424" spans="1:51" s="13" customFormat="1" ht="12">
      <c r="A424" s="13"/>
      <c r="B424" s="244"/>
      <c r="C424" s="245"/>
      <c r="D424" s="239" t="s">
        <v>158</v>
      </c>
      <c r="E424" s="246" t="s">
        <v>1</v>
      </c>
      <c r="F424" s="247" t="s">
        <v>994</v>
      </c>
      <c r="G424" s="245"/>
      <c r="H424" s="246" t="s">
        <v>1</v>
      </c>
      <c r="I424" s="248"/>
      <c r="J424" s="245"/>
      <c r="K424" s="245"/>
      <c r="L424" s="249"/>
      <c r="M424" s="250"/>
      <c r="N424" s="251"/>
      <c r="O424" s="251"/>
      <c r="P424" s="251"/>
      <c r="Q424" s="251"/>
      <c r="R424" s="251"/>
      <c r="S424" s="251"/>
      <c r="T424" s="25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3" t="s">
        <v>158</v>
      </c>
      <c r="AU424" s="253" t="s">
        <v>90</v>
      </c>
      <c r="AV424" s="13" t="s">
        <v>88</v>
      </c>
      <c r="AW424" s="13" t="s">
        <v>36</v>
      </c>
      <c r="AX424" s="13" t="s">
        <v>80</v>
      </c>
      <c r="AY424" s="253" t="s">
        <v>147</v>
      </c>
    </row>
    <row r="425" spans="1:51" s="14" customFormat="1" ht="12">
      <c r="A425" s="14"/>
      <c r="B425" s="254"/>
      <c r="C425" s="255"/>
      <c r="D425" s="239" t="s">
        <v>158</v>
      </c>
      <c r="E425" s="256" t="s">
        <v>1</v>
      </c>
      <c r="F425" s="257" t="s">
        <v>995</v>
      </c>
      <c r="G425" s="255"/>
      <c r="H425" s="258">
        <v>9.22</v>
      </c>
      <c r="I425" s="259"/>
      <c r="J425" s="255"/>
      <c r="K425" s="255"/>
      <c r="L425" s="260"/>
      <c r="M425" s="261"/>
      <c r="N425" s="262"/>
      <c r="O425" s="262"/>
      <c r="P425" s="262"/>
      <c r="Q425" s="262"/>
      <c r="R425" s="262"/>
      <c r="S425" s="262"/>
      <c r="T425" s="26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4" t="s">
        <v>158</v>
      </c>
      <c r="AU425" s="264" t="s">
        <v>90</v>
      </c>
      <c r="AV425" s="14" t="s">
        <v>90</v>
      </c>
      <c r="AW425" s="14" t="s">
        <v>36</v>
      </c>
      <c r="AX425" s="14" t="s">
        <v>80</v>
      </c>
      <c r="AY425" s="264" t="s">
        <v>147</v>
      </c>
    </row>
    <row r="426" spans="1:51" s="13" customFormat="1" ht="12">
      <c r="A426" s="13"/>
      <c r="B426" s="244"/>
      <c r="C426" s="245"/>
      <c r="D426" s="239" t="s">
        <v>158</v>
      </c>
      <c r="E426" s="246" t="s">
        <v>1</v>
      </c>
      <c r="F426" s="247" t="s">
        <v>996</v>
      </c>
      <c r="G426" s="245"/>
      <c r="H426" s="246" t="s">
        <v>1</v>
      </c>
      <c r="I426" s="248"/>
      <c r="J426" s="245"/>
      <c r="K426" s="245"/>
      <c r="L426" s="249"/>
      <c r="M426" s="250"/>
      <c r="N426" s="251"/>
      <c r="O426" s="251"/>
      <c r="P426" s="251"/>
      <c r="Q426" s="251"/>
      <c r="R426" s="251"/>
      <c r="S426" s="251"/>
      <c r="T426" s="25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3" t="s">
        <v>158</v>
      </c>
      <c r="AU426" s="253" t="s">
        <v>90</v>
      </c>
      <c r="AV426" s="13" t="s">
        <v>88</v>
      </c>
      <c r="AW426" s="13" t="s">
        <v>36</v>
      </c>
      <c r="AX426" s="13" t="s">
        <v>80</v>
      </c>
      <c r="AY426" s="253" t="s">
        <v>147</v>
      </c>
    </row>
    <row r="427" spans="1:51" s="14" customFormat="1" ht="12">
      <c r="A427" s="14"/>
      <c r="B427" s="254"/>
      <c r="C427" s="255"/>
      <c r="D427" s="239" t="s">
        <v>158</v>
      </c>
      <c r="E427" s="256" t="s">
        <v>1</v>
      </c>
      <c r="F427" s="257" t="s">
        <v>997</v>
      </c>
      <c r="G427" s="255"/>
      <c r="H427" s="258">
        <v>18.3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4" t="s">
        <v>158</v>
      </c>
      <c r="AU427" s="264" t="s">
        <v>90</v>
      </c>
      <c r="AV427" s="14" t="s">
        <v>90</v>
      </c>
      <c r="AW427" s="14" t="s">
        <v>36</v>
      </c>
      <c r="AX427" s="14" t="s">
        <v>80</v>
      </c>
      <c r="AY427" s="264" t="s">
        <v>147</v>
      </c>
    </row>
    <row r="428" spans="1:51" s="15" customFormat="1" ht="12">
      <c r="A428" s="15"/>
      <c r="B428" s="265"/>
      <c r="C428" s="266"/>
      <c r="D428" s="239" t="s">
        <v>158</v>
      </c>
      <c r="E428" s="267" t="s">
        <v>1</v>
      </c>
      <c r="F428" s="268" t="s">
        <v>207</v>
      </c>
      <c r="G428" s="266"/>
      <c r="H428" s="269">
        <v>27.520000000000003</v>
      </c>
      <c r="I428" s="270"/>
      <c r="J428" s="266"/>
      <c r="K428" s="266"/>
      <c r="L428" s="271"/>
      <c r="M428" s="272"/>
      <c r="N428" s="273"/>
      <c r="O428" s="273"/>
      <c r="P428" s="273"/>
      <c r="Q428" s="273"/>
      <c r="R428" s="273"/>
      <c r="S428" s="273"/>
      <c r="T428" s="274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5" t="s">
        <v>158</v>
      </c>
      <c r="AU428" s="275" t="s">
        <v>90</v>
      </c>
      <c r="AV428" s="15" t="s">
        <v>170</v>
      </c>
      <c r="AW428" s="15" t="s">
        <v>36</v>
      </c>
      <c r="AX428" s="15" t="s">
        <v>88</v>
      </c>
      <c r="AY428" s="275" t="s">
        <v>147</v>
      </c>
    </row>
    <row r="429" spans="1:51" s="14" customFormat="1" ht="12">
      <c r="A429" s="14"/>
      <c r="B429" s="254"/>
      <c r="C429" s="255"/>
      <c r="D429" s="239" t="s">
        <v>158</v>
      </c>
      <c r="E429" s="255"/>
      <c r="F429" s="257" t="s">
        <v>998</v>
      </c>
      <c r="G429" s="255"/>
      <c r="H429" s="258">
        <v>55.04</v>
      </c>
      <c r="I429" s="259"/>
      <c r="J429" s="255"/>
      <c r="K429" s="255"/>
      <c r="L429" s="260"/>
      <c r="M429" s="261"/>
      <c r="N429" s="262"/>
      <c r="O429" s="262"/>
      <c r="P429" s="262"/>
      <c r="Q429" s="262"/>
      <c r="R429" s="262"/>
      <c r="S429" s="262"/>
      <c r="T429" s="26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4" t="s">
        <v>158</v>
      </c>
      <c r="AU429" s="264" t="s">
        <v>90</v>
      </c>
      <c r="AV429" s="14" t="s">
        <v>90</v>
      </c>
      <c r="AW429" s="14" t="s">
        <v>4</v>
      </c>
      <c r="AX429" s="14" t="s">
        <v>88</v>
      </c>
      <c r="AY429" s="264" t="s">
        <v>147</v>
      </c>
    </row>
    <row r="430" spans="1:65" s="2" customFormat="1" ht="22.2" customHeight="1">
      <c r="A430" s="38"/>
      <c r="B430" s="39"/>
      <c r="C430" s="226" t="s">
        <v>999</v>
      </c>
      <c r="D430" s="226" t="s">
        <v>150</v>
      </c>
      <c r="E430" s="227" t="s">
        <v>1000</v>
      </c>
      <c r="F430" s="228" t="s">
        <v>1001</v>
      </c>
      <c r="G430" s="229" t="s">
        <v>179</v>
      </c>
      <c r="H430" s="230">
        <v>62.07</v>
      </c>
      <c r="I430" s="231"/>
      <c r="J430" s="232">
        <f>ROUND(I430*H430,2)</f>
        <v>0</v>
      </c>
      <c r="K430" s="228" t="s">
        <v>154</v>
      </c>
      <c r="L430" s="44"/>
      <c r="M430" s="233" t="s">
        <v>1</v>
      </c>
      <c r="N430" s="234" t="s">
        <v>45</v>
      </c>
      <c r="O430" s="91"/>
      <c r="P430" s="235">
        <f>O430*H430</f>
        <v>0</v>
      </c>
      <c r="Q430" s="235">
        <v>9.24E-05</v>
      </c>
      <c r="R430" s="235">
        <f>Q430*H430</f>
        <v>0.005735268</v>
      </c>
      <c r="S430" s="235">
        <v>0</v>
      </c>
      <c r="T430" s="236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7" t="s">
        <v>170</v>
      </c>
      <c r="AT430" s="237" t="s">
        <v>150</v>
      </c>
      <c r="AU430" s="237" t="s">
        <v>90</v>
      </c>
      <c r="AY430" s="17" t="s">
        <v>147</v>
      </c>
      <c r="BE430" s="238">
        <f>IF(N430="základní",J430,0)</f>
        <v>0</v>
      </c>
      <c r="BF430" s="238">
        <f>IF(N430="snížená",J430,0)</f>
        <v>0</v>
      </c>
      <c r="BG430" s="238">
        <f>IF(N430="zákl. přenesená",J430,0)</f>
        <v>0</v>
      </c>
      <c r="BH430" s="238">
        <f>IF(N430="sníž. přenesená",J430,0)</f>
        <v>0</v>
      </c>
      <c r="BI430" s="238">
        <f>IF(N430="nulová",J430,0)</f>
        <v>0</v>
      </c>
      <c r="BJ430" s="17" t="s">
        <v>88</v>
      </c>
      <c r="BK430" s="238">
        <f>ROUND(I430*H430,2)</f>
        <v>0</v>
      </c>
      <c r="BL430" s="17" t="s">
        <v>170</v>
      </c>
      <c r="BM430" s="237" t="s">
        <v>1002</v>
      </c>
    </row>
    <row r="431" spans="1:47" s="2" customFormat="1" ht="12">
      <c r="A431" s="38"/>
      <c r="B431" s="39"/>
      <c r="C431" s="40"/>
      <c r="D431" s="239" t="s">
        <v>157</v>
      </c>
      <c r="E431" s="40"/>
      <c r="F431" s="240" t="s">
        <v>1003</v>
      </c>
      <c r="G431" s="40"/>
      <c r="H431" s="40"/>
      <c r="I431" s="241"/>
      <c r="J431" s="40"/>
      <c r="K431" s="40"/>
      <c r="L431" s="44"/>
      <c r="M431" s="242"/>
      <c r="N431" s="243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157</v>
      </c>
      <c r="AU431" s="17" t="s">
        <v>90</v>
      </c>
    </row>
    <row r="432" spans="1:51" s="13" customFormat="1" ht="12">
      <c r="A432" s="13"/>
      <c r="B432" s="244"/>
      <c r="C432" s="245"/>
      <c r="D432" s="239" t="s">
        <v>158</v>
      </c>
      <c r="E432" s="246" t="s">
        <v>1</v>
      </c>
      <c r="F432" s="247" t="s">
        <v>1004</v>
      </c>
      <c r="G432" s="245"/>
      <c r="H432" s="246" t="s">
        <v>1</v>
      </c>
      <c r="I432" s="248"/>
      <c r="J432" s="245"/>
      <c r="K432" s="245"/>
      <c r="L432" s="249"/>
      <c r="M432" s="250"/>
      <c r="N432" s="251"/>
      <c r="O432" s="251"/>
      <c r="P432" s="251"/>
      <c r="Q432" s="251"/>
      <c r="R432" s="251"/>
      <c r="S432" s="251"/>
      <c r="T432" s="25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3" t="s">
        <v>158</v>
      </c>
      <c r="AU432" s="253" t="s">
        <v>90</v>
      </c>
      <c r="AV432" s="13" t="s">
        <v>88</v>
      </c>
      <c r="AW432" s="13" t="s">
        <v>36</v>
      </c>
      <c r="AX432" s="13" t="s">
        <v>80</v>
      </c>
      <c r="AY432" s="253" t="s">
        <v>147</v>
      </c>
    </row>
    <row r="433" spans="1:51" s="14" customFormat="1" ht="12">
      <c r="A433" s="14"/>
      <c r="B433" s="254"/>
      <c r="C433" s="255"/>
      <c r="D433" s="239" t="s">
        <v>158</v>
      </c>
      <c r="E433" s="256" t="s">
        <v>1</v>
      </c>
      <c r="F433" s="257" t="s">
        <v>995</v>
      </c>
      <c r="G433" s="255"/>
      <c r="H433" s="258">
        <v>9.22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4" t="s">
        <v>158</v>
      </c>
      <c r="AU433" s="264" t="s">
        <v>90</v>
      </c>
      <c r="AV433" s="14" t="s">
        <v>90</v>
      </c>
      <c r="AW433" s="14" t="s">
        <v>36</v>
      </c>
      <c r="AX433" s="14" t="s">
        <v>80</v>
      </c>
      <c r="AY433" s="264" t="s">
        <v>147</v>
      </c>
    </row>
    <row r="434" spans="1:51" s="13" customFormat="1" ht="12">
      <c r="A434" s="13"/>
      <c r="B434" s="244"/>
      <c r="C434" s="245"/>
      <c r="D434" s="239" t="s">
        <v>158</v>
      </c>
      <c r="E434" s="246" t="s">
        <v>1</v>
      </c>
      <c r="F434" s="247" t="s">
        <v>1005</v>
      </c>
      <c r="G434" s="245"/>
      <c r="H434" s="246" t="s">
        <v>1</v>
      </c>
      <c r="I434" s="248"/>
      <c r="J434" s="245"/>
      <c r="K434" s="245"/>
      <c r="L434" s="249"/>
      <c r="M434" s="250"/>
      <c r="N434" s="251"/>
      <c r="O434" s="251"/>
      <c r="P434" s="251"/>
      <c r="Q434" s="251"/>
      <c r="R434" s="251"/>
      <c r="S434" s="251"/>
      <c r="T434" s="25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3" t="s">
        <v>158</v>
      </c>
      <c r="AU434" s="253" t="s">
        <v>90</v>
      </c>
      <c r="AV434" s="13" t="s">
        <v>88</v>
      </c>
      <c r="AW434" s="13" t="s">
        <v>36</v>
      </c>
      <c r="AX434" s="13" t="s">
        <v>80</v>
      </c>
      <c r="AY434" s="253" t="s">
        <v>147</v>
      </c>
    </row>
    <row r="435" spans="1:51" s="14" customFormat="1" ht="12">
      <c r="A435" s="14"/>
      <c r="B435" s="254"/>
      <c r="C435" s="255"/>
      <c r="D435" s="239" t="s">
        <v>158</v>
      </c>
      <c r="E435" s="256" t="s">
        <v>1</v>
      </c>
      <c r="F435" s="257" t="s">
        <v>997</v>
      </c>
      <c r="G435" s="255"/>
      <c r="H435" s="258">
        <v>18.3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4" t="s">
        <v>158</v>
      </c>
      <c r="AU435" s="264" t="s">
        <v>90</v>
      </c>
      <c r="AV435" s="14" t="s">
        <v>90</v>
      </c>
      <c r="AW435" s="14" t="s">
        <v>36</v>
      </c>
      <c r="AX435" s="14" t="s">
        <v>80</v>
      </c>
      <c r="AY435" s="264" t="s">
        <v>147</v>
      </c>
    </row>
    <row r="436" spans="1:51" s="13" customFormat="1" ht="12">
      <c r="A436" s="13"/>
      <c r="B436" s="244"/>
      <c r="C436" s="245"/>
      <c r="D436" s="239" t="s">
        <v>158</v>
      </c>
      <c r="E436" s="246" t="s">
        <v>1</v>
      </c>
      <c r="F436" s="247" t="s">
        <v>1006</v>
      </c>
      <c r="G436" s="245"/>
      <c r="H436" s="246" t="s">
        <v>1</v>
      </c>
      <c r="I436" s="248"/>
      <c r="J436" s="245"/>
      <c r="K436" s="245"/>
      <c r="L436" s="249"/>
      <c r="M436" s="250"/>
      <c r="N436" s="251"/>
      <c r="O436" s="251"/>
      <c r="P436" s="251"/>
      <c r="Q436" s="251"/>
      <c r="R436" s="251"/>
      <c r="S436" s="251"/>
      <c r="T436" s="25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3" t="s">
        <v>158</v>
      </c>
      <c r="AU436" s="253" t="s">
        <v>90</v>
      </c>
      <c r="AV436" s="13" t="s">
        <v>88</v>
      </c>
      <c r="AW436" s="13" t="s">
        <v>36</v>
      </c>
      <c r="AX436" s="13" t="s">
        <v>80</v>
      </c>
      <c r="AY436" s="253" t="s">
        <v>147</v>
      </c>
    </row>
    <row r="437" spans="1:51" s="14" customFormat="1" ht="12">
      <c r="A437" s="14"/>
      <c r="B437" s="254"/>
      <c r="C437" s="255"/>
      <c r="D437" s="239" t="s">
        <v>158</v>
      </c>
      <c r="E437" s="256" t="s">
        <v>1</v>
      </c>
      <c r="F437" s="257" t="s">
        <v>1007</v>
      </c>
      <c r="G437" s="255"/>
      <c r="H437" s="258">
        <v>34.55</v>
      </c>
      <c r="I437" s="259"/>
      <c r="J437" s="255"/>
      <c r="K437" s="255"/>
      <c r="L437" s="260"/>
      <c r="M437" s="261"/>
      <c r="N437" s="262"/>
      <c r="O437" s="262"/>
      <c r="P437" s="262"/>
      <c r="Q437" s="262"/>
      <c r="R437" s="262"/>
      <c r="S437" s="262"/>
      <c r="T437" s="26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4" t="s">
        <v>158</v>
      </c>
      <c r="AU437" s="264" t="s">
        <v>90</v>
      </c>
      <c r="AV437" s="14" t="s">
        <v>90</v>
      </c>
      <c r="AW437" s="14" t="s">
        <v>36</v>
      </c>
      <c r="AX437" s="14" t="s">
        <v>80</v>
      </c>
      <c r="AY437" s="264" t="s">
        <v>147</v>
      </c>
    </row>
    <row r="438" spans="1:51" s="15" customFormat="1" ht="12">
      <c r="A438" s="15"/>
      <c r="B438" s="265"/>
      <c r="C438" s="266"/>
      <c r="D438" s="239" t="s">
        <v>158</v>
      </c>
      <c r="E438" s="267" t="s">
        <v>1</v>
      </c>
      <c r="F438" s="268" t="s">
        <v>207</v>
      </c>
      <c r="G438" s="266"/>
      <c r="H438" s="269">
        <v>62.07</v>
      </c>
      <c r="I438" s="270"/>
      <c r="J438" s="266"/>
      <c r="K438" s="266"/>
      <c r="L438" s="271"/>
      <c r="M438" s="272"/>
      <c r="N438" s="273"/>
      <c r="O438" s="273"/>
      <c r="P438" s="273"/>
      <c r="Q438" s="273"/>
      <c r="R438" s="273"/>
      <c r="S438" s="273"/>
      <c r="T438" s="274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5" t="s">
        <v>158</v>
      </c>
      <c r="AU438" s="275" t="s">
        <v>90</v>
      </c>
      <c r="AV438" s="15" t="s">
        <v>170</v>
      </c>
      <c r="AW438" s="15" t="s">
        <v>36</v>
      </c>
      <c r="AX438" s="15" t="s">
        <v>88</v>
      </c>
      <c r="AY438" s="275" t="s">
        <v>147</v>
      </c>
    </row>
    <row r="439" spans="1:65" s="2" customFormat="1" ht="22.2" customHeight="1">
      <c r="A439" s="38"/>
      <c r="B439" s="39"/>
      <c r="C439" s="226" t="s">
        <v>1008</v>
      </c>
      <c r="D439" s="226" t="s">
        <v>150</v>
      </c>
      <c r="E439" s="227" t="s">
        <v>1009</v>
      </c>
      <c r="F439" s="228" t="s">
        <v>1010</v>
      </c>
      <c r="G439" s="229" t="s">
        <v>276</v>
      </c>
      <c r="H439" s="230">
        <v>115.339</v>
      </c>
      <c r="I439" s="231"/>
      <c r="J439" s="232">
        <f>ROUND(I439*H439,2)</f>
        <v>0</v>
      </c>
      <c r="K439" s="228" t="s">
        <v>154</v>
      </c>
      <c r="L439" s="44"/>
      <c r="M439" s="233" t="s">
        <v>1</v>
      </c>
      <c r="N439" s="234" t="s">
        <v>45</v>
      </c>
      <c r="O439" s="91"/>
      <c r="P439" s="235">
        <f>O439*H439</f>
        <v>0</v>
      </c>
      <c r="Q439" s="235">
        <v>0.00047</v>
      </c>
      <c r="R439" s="235">
        <f>Q439*H439</f>
        <v>0.05420933</v>
      </c>
      <c r="S439" s="235">
        <v>0</v>
      </c>
      <c r="T439" s="236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7" t="s">
        <v>170</v>
      </c>
      <c r="AT439" s="237" t="s">
        <v>150</v>
      </c>
      <c r="AU439" s="237" t="s">
        <v>90</v>
      </c>
      <c r="AY439" s="17" t="s">
        <v>147</v>
      </c>
      <c r="BE439" s="238">
        <f>IF(N439="základní",J439,0)</f>
        <v>0</v>
      </c>
      <c r="BF439" s="238">
        <f>IF(N439="snížená",J439,0)</f>
        <v>0</v>
      </c>
      <c r="BG439" s="238">
        <f>IF(N439="zákl. přenesená",J439,0)</f>
        <v>0</v>
      </c>
      <c r="BH439" s="238">
        <f>IF(N439="sníž. přenesená",J439,0)</f>
        <v>0</v>
      </c>
      <c r="BI439" s="238">
        <f>IF(N439="nulová",J439,0)</f>
        <v>0</v>
      </c>
      <c r="BJ439" s="17" t="s">
        <v>88</v>
      </c>
      <c r="BK439" s="238">
        <f>ROUND(I439*H439,2)</f>
        <v>0</v>
      </c>
      <c r="BL439" s="17" t="s">
        <v>170</v>
      </c>
      <c r="BM439" s="237" t="s">
        <v>1011</v>
      </c>
    </row>
    <row r="440" spans="1:47" s="2" customFormat="1" ht="12">
      <c r="A440" s="38"/>
      <c r="B440" s="39"/>
      <c r="C440" s="40"/>
      <c r="D440" s="239" t="s">
        <v>157</v>
      </c>
      <c r="E440" s="40"/>
      <c r="F440" s="240" t="s">
        <v>1012</v>
      </c>
      <c r="G440" s="40"/>
      <c r="H440" s="40"/>
      <c r="I440" s="241"/>
      <c r="J440" s="40"/>
      <c r="K440" s="40"/>
      <c r="L440" s="44"/>
      <c r="M440" s="242"/>
      <c r="N440" s="243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157</v>
      </c>
      <c r="AU440" s="17" t="s">
        <v>90</v>
      </c>
    </row>
    <row r="441" spans="1:51" s="13" customFormat="1" ht="12">
      <c r="A441" s="13"/>
      <c r="B441" s="244"/>
      <c r="C441" s="245"/>
      <c r="D441" s="239" t="s">
        <v>158</v>
      </c>
      <c r="E441" s="246" t="s">
        <v>1</v>
      </c>
      <c r="F441" s="247" t="s">
        <v>1013</v>
      </c>
      <c r="G441" s="245"/>
      <c r="H441" s="246" t="s">
        <v>1</v>
      </c>
      <c r="I441" s="248"/>
      <c r="J441" s="245"/>
      <c r="K441" s="245"/>
      <c r="L441" s="249"/>
      <c r="M441" s="250"/>
      <c r="N441" s="251"/>
      <c r="O441" s="251"/>
      <c r="P441" s="251"/>
      <c r="Q441" s="251"/>
      <c r="R441" s="251"/>
      <c r="S441" s="251"/>
      <c r="T441" s="25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3" t="s">
        <v>158</v>
      </c>
      <c r="AU441" s="253" t="s">
        <v>90</v>
      </c>
      <c r="AV441" s="13" t="s">
        <v>88</v>
      </c>
      <c r="AW441" s="13" t="s">
        <v>36</v>
      </c>
      <c r="AX441" s="13" t="s">
        <v>80</v>
      </c>
      <c r="AY441" s="253" t="s">
        <v>147</v>
      </c>
    </row>
    <row r="442" spans="1:51" s="14" customFormat="1" ht="12">
      <c r="A442" s="14"/>
      <c r="B442" s="254"/>
      <c r="C442" s="255"/>
      <c r="D442" s="239" t="s">
        <v>158</v>
      </c>
      <c r="E442" s="256" t="s">
        <v>1</v>
      </c>
      <c r="F442" s="257" t="s">
        <v>1014</v>
      </c>
      <c r="G442" s="255"/>
      <c r="H442" s="258">
        <v>17.913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4" t="s">
        <v>158</v>
      </c>
      <c r="AU442" s="264" t="s">
        <v>90</v>
      </c>
      <c r="AV442" s="14" t="s">
        <v>90</v>
      </c>
      <c r="AW442" s="14" t="s">
        <v>36</v>
      </c>
      <c r="AX442" s="14" t="s">
        <v>80</v>
      </c>
      <c r="AY442" s="264" t="s">
        <v>147</v>
      </c>
    </row>
    <row r="443" spans="1:51" s="13" customFormat="1" ht="12">
      <c r="A443" s="13"/>
      <c r="B443" s="244"/>
      <c r="C443" s="245"/>
      <c r="D443" s="239" t="s">
        <v>158</v>
      </c>
      <c r="E443" s="246" t="s">
        <v>1</v>
      </c>
      <c r="F443" s="247" t="s">
        <v>1015</v>
      </c>
      <c r="G443" s="245"/>
      <c r="H443" s="246" t="s">
        <v>1</v>
      </c>
      <c r="I443" s="248"/>
      <c r="J443" s="245"/>
      <c r="K443" s="245"/>
      <c r="L443" s="249"/>
      <c r="M443" s="250"/>
      <c r="N443" s="251"/>
      <c r="O443" s="251"/>
      <c r="P443" s="251"/>
      <c r="Q443" s="251"/>
      <c r="R443" s="251"/>
      <c r="S443" s="251"/>
      <c r="T443" s="25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3" t="s">
        <v>158</v>
      </c>
      <c r="AU443" s="253" t="s">
        <v>90</v>
      </c>
      <c r="AV443" s="13" t="s">
        <v>88</v>
      </c>
      <c r="AW443" s="13" t="s">
        <v>36</v>
      </c>
      <c r="AX443" s="13" t="s">
        <v>80</v>
      </c>
      <c r="AY443" s="253" t="s">
        <v>147</v>
      </c>
    </row>
    <row r="444" spans="1:51" s="14" customFormat="1" ht="12">
      <c r="A444" s="14"/>
      <c r="B444" s="254"/>
      <c r="C444" s="255"/>
      <c r="D444" s="239" t="s">
        <v>158</v>
      </c>
      <c r="E444" s="256" t="s">
        <v>1</v>
      </c>
      <c r="F444" s="257" t="s">
        <v>1016</v>
      </c>
      <c r="G444" s="255"/>
      <c r="H444" s="258">
        <v>97.426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4" t="s">
        <v>158</v>
      </c>
      <c r="AU444" s="264" t="s">
        <v>90</v>
      </c>
      <c r="AV444" s="14" t="s">
        <v>90</v>
      </c>
      <c r="AW444" s="14" t="s">
        <v>36</v>
      </c>
      <c r="AX444" s="14" t="s">
        <v>80</v>
      </c>
      <c r="AY444" s="264" t="s">
        <v>147</v>
      </c>
    </row>
    <row r="445" spans="1:51" s="15" customFormat="1" ht="12">
      <c r="A445" s="15"/>
      <c r="B445" s="265"/>
      <c r="C445" s="266"/>
      <c r="D445" s="239" t="s">
        <v>158</v>
      </c>
      <c r="E445" s="267" t="s">
        <v>1</v>
      </c>
      <c r="F445" s="268" t="s">
        <v>207</v>
      </c>
      <c r="G445" s="266"/>
      <c r="H445" s="269">
        <v>115.339</v>
      </c>
      <c r="I445" s="270"/>
      <c r="J445" s="266"/>
      <c r="K445" s="266"/>
      <c r="L445" s="271"/>
      <c r="M445" s="272"/>
      <c r="N445" s="273"/>
      <c r="O445" s="273"/>
      <c r="P445" s="273"/>
      <c r="Q445" s="273"/>
      <c r="R445" s="273"/>
      <c r="S445" s="273"/>
      <c r="T445" s="27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75" t="s">
        <v>158</v>
      </c>
      <c r="AU445" s="275" t="s">
        <v>90</v>
      </c>
      <c r="AV445" s="15" t="s">
        <v>170</v>
      </c>
      <c r="AW445" s="15" t="s">
        <v>36</v>
      </c>
      <c r="AX445" s="15" t="s">
        <v>88</v>
      </c>
      <c r="AY445" s="275" t="s">
        <v>147</v>
      </c>
    </row>
    <row r="446" spans="1:65" s="2" customFormat="1" ht="22.2" customHeight="1">
      <c r="A446" s="38"/>
      <c r="B446" s="39"/>
      <c r="C446" s="226" t="s">
        <v>1017</v>
      </c>
      <c r="D446" s="226" t="s">
        <v>150</v>
      </c>
      <c r="E446" s="227" t="s">
        <v>1018</v>
      </c>
      <c r="F446" s="228" t="s">
        <v>1019</v>
      </c>
      <c r="G446" s="229" t="s">
        <v>276</v>
      </c>
      <c r="H446" s="230">
        <v>132</v>
      </c>
      <c r="I446" s="231"/>
      <c r="J446" s="232">
        <f>ROUND(I446*H446,2)</f>
        <v>0</v>
      </c>
      <c r="K446" s="228" t="s">
        <v>154</v>
      </c>
      <c r="L446" s="44"/>
      <c r="M446" s="233" t="s">
        <v>1</v>
      </c>
      <c r="N446" s="234" t="s">
        <v>45</v>
      </c>
      <c r="O446" s="91"/>
      <c r="P446" s="235">
        <f>O446*H446</f>
        <v>0</v>
      </c>
      <c r="Q446" s="235">
        <v>0.00112</v>
      </c>
      <c r="R446" s="235">
        <f>Q446*H446</f>
        <v>0.14784</v>
      </c>
      <c r="S446" s="235">
        <v>0</v>
      </c>
      <c r="T446" s="236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7" t="s">
        <v>170</v>
      </c>
      <c r="AT446" s="237" t="s">
        <v>150</v>
      </c>
      <c r="AU446" s="237" t="s">
        <v>90</v>
      </c>
      <c r="AY446" s="17" t="s">
        <v>147</v>
      </c>
      <c r="BE446" s="238">
        <f>IF(N446="základní",J446,0)</f>
        <v>0</v>
      </c>
      <c r="BF446" s="238">
        <f>IF(N446="snížená",J446,0)</f>
        <v>0</v>
      </c>
      <c r="BG446" s="238">
        <f>IF(N446="zákl. přenesená",J446,0)</f>
        <v>0</v>
      </c>
      <c r="BH446" s="238">
        <f>IF(N446="sníž. přenesená",J446,0)</f>
        <v>0</v>
      </c>
      <c r="BI446" s="238">
        <f>IF(N446="nulová",J446,0)</f>
        <v>0</v>
      </c>
      <c r="BJ446" s="17" t="s">
        <v>88</v>
      </c>
      <c r="BK446" s="238">
        <f>ROUND(I446*H446,2)</f>
        <v>0</v>
      </c>
      <c r="BL446" s="17" t="s">
        <v>170</v>
      </c>
      <c r="BM446" s="237" t="s">
        <v>1020</v>
      </c>
    </row>
    <row r="447" spans="1:47" s="2" customFormat="1" ht="12">
      <c r="A447" s="38"/>
      <c r="B447" s="39"/>
      <c r="C447" s="40"/>
      <c r="D447" s="239" t="s">
        <v>157</v>
      </c>
      <c r="E447" s="40"/>
      <c r="F447" s="240" t="s">
        <v>1021</v>
      </c>
      <c r="G447" s="40"/>
      <c r="H447" s="40"/>
      <c r="I447" s="241"/>
      <c r="J447" s="40"/>
      <c r="K447" s="40"/>
      <c r="L447" s="44"/>
      <c r="M447" s="242"/>
      <c r="N447" s="243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157</v>
      </c>
      <c r="AU447" s="17" t="s">
        <v>90</v>
      </c>
    </row>
    <row r="448" spans="1:51" s="13" customFormat="1" ht="12">
      <c r="A448" s="13"/>
      <c r="B448" s="244"/>
      <c r="C448" s="245"/>
      <c r="D448" s="239" t="s">
        <v>158</v>
      </c>
      <c r="E448" s="246" t="s">
        <v>1</v>
      </c>
      <c r="F448" s="247" t="s">
        <v>1022</v>
      </c>
      <c r="G448" s="245"/>
      <c r="H448" s="246" t="s">
        <v>1</v>
      </c>
      <c r="I448" s="248"/>
      <c r="J448" s="245"/>
      <c r="K448" s="245"/>
      <c r="L448" s="249"/>
      <c r="M448" s="250"/>
      <c r="N448" s="251"/>
      <c r="O448" s="251"/>
      <c r="P448" s="251"/>
      <c r="Q448" s="251"/>
      <c r="R448" s="251"/>
      <c r="S448" s="251"/>
      <c r="T448" s="25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3" t="s">
        <v>158</v>
      </c>
      <c r="AU448" s="253" t="s">
        <v>90</v>
      </c>
      <c r="AV448" s="13" t="s">
        <v>88</v>
      </c>
      <c r="AW448" s="13" t="s">
        <v>36</v>
      </c>
      <c r="AX448" s="13" t="s">
        <v>80</v>
      </c>
      <c r="AY448" s="253" t="s">
        <v>147</v>
      </c>
    </row>
    <row r="449" spans="1:51" s="14" customFormat="1" ht="12">
      <c r="A449" s="14"/>
      <c r="B449" s="254"/>
      <c r="C449" s="255"/>
      <c r="D449" s="239" t="s">
        <v>158</v>
      </c>
      <c r="E449" s="256" t="s">
        <v>1</v>
      </c>
      <c r="F449" s="257" t="s">
        <v>1023</v>
      </c>
      <c r="G449" s="255"/>
      <c r="H449" s="258">
        <v>132</v>
      </c>
      <c r="I449" s="259"/>
      <c r="J449" s="255"/>
      <c r="K449" s="255"/>
      <c r="L449" s="260"/>
      <c r="M449" s="261"/>
      <c r="N449" s="262"/>
      <c r="O449" s="262"/>
      <c r="P449" s="262"/>
      <c r="Q449" s="262"/>
      <c r="R449" s="262"/>
      <c r="S449" s="262"/>
      <c r="T449" s="26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4" t="s">
        <v>158</v>
      </c>
      <c r="AU449" s="264" t="s">
        <v>90</v>
      </c>
      <c r="AV449" s="14" t="s">
        <v>90</v>
      </c>
      <c r="AW449" s="14" t="s">
        <v>36</v>
      </c>
      <c r="AX449" s="14" t="s">
        <v>88</v>
      </c>
      <c r="AY449" s="264" t="s">
        <v>147</v>
      </c>
    </row>
    <row r="450" spans="1:65" s="2" customFormat="1" ht="22.2" customHeight="1">
      <c r="A450" s="38"/>
      <c r="B450" s="39"/>
      <c r="C450" s="226" t="s">
        <v>1024</v>
      </c>
      <c r="D450" s="226" t="s">
        <v>150</v>
      </c>
      <c r="E450" s="227" t="s">
        <v>1025</v>
      </c>
      <c r="F450" s="228" t="s">
        <v>1026</v>
      </c>
      <c r="G450" s="229" t="s">
        <v>179</v>
      </c>
      <c r="H450" s="230">
        <v>3.32</v>
      </c>
      <c r="I450" s="231"/>
      <c r="J450" s="232">
        <f>ROUND(I450*H450,2)</f>
        <v>0</v>
      </c>
      <c r="K450" s="228" t="s">
        <v>154</v>
      </c>
      <c r="L450" s="44"/>
      <c r="M450" s="233" t="s">
        <v>1</v>
      </c>
      <c r="N450" s="234" t="s">
        <v>45</v>
      </c>
      <c r="O450" s="91"/>
      <c r="P450" s="235">
        <f>O450*H450</f>
        <v>0</v>
      </c>
      <c r="Q450" s="235">
        <v>3E-05</v>
      </c>
      <c r="R450" s="235">
        <f>Q450*H450</f>
        <v>9.96E-05</v>
      </c>
      <c r="S450" s="235">
        <v>0</v>
      </c>
      <c r="T450" s="236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7" t="s">
        <v>170</v>
      </c>
      <c r="AT450" s="237" t="s">
        <v>150</v>
      </c>
      <c r="AU450" s="237" t="s">
        <v>90</v>
      </c>
      <c r="AY450" s="17" t="s">
        <v>147</v>
      </c>
      <c r="BE450" s="238">
        <f>IF(N450="základní",J450,0)</f>
        <v>0</v>
      </c>
      <c r="BF450" s="238">
        <f>IF(N450="snížená",J450,0)</f>
        <v>0</v>
      </c>
      <c r="BG450" s="238">
        <f>IF(N450="zákl. přenesená",J450,0)</f>
        <v>0</v>
      </c>
      <c r="BH450" s="238">
        <f>IF(N450="sníž. přenesená",J450,0)</f>
        <v>0</v>
      </c>
      <c r="BI450" s="238">
        <f>IF(N450="nulová",J450,0)</f>
        <v>0</v>
      </c>
      <c r="BJ450" s="17" t="s">
        <v>88</v>
      </c>
      <c r="BK450" s="238">
        <f>ROUND(I450*H450,2)</f>
        <v>0</v>
      </c>
      <c r="BL450" s="17" t="s">
        <v>170</v>
      </c>
      <c r="BM450" s="237" t="s">
        <v>1027</v>
      </c>
    </row>
    <row r="451" spans="1:47" s="2" customFormat="1" ht="12">
      <c r="A451" s="38"/>
      <c r="B451" s="39"/>
      <c r="C451" s="40"/>
      <c r="D451" s="239" t="s">
        <v>157</v>
      </c>
      <c r="E451" s="40"/>
      <c r="F451" s="240" t="s">
        <v>1028</v>
      </c>
      <c r="G451" s="40"/>
      <c r="H451" s="40"/>
      <c r="I451" s="241"/>
      <c r="J451" s="40"/>
      <c r="K451" s="40"/>
      <c r="L451" s="44"/>
      <c r="M451" s="242"/>
      <c r="N451" s="243"/>
      <c r="O451" s="91"/>
      <c r="P451" s="91"/>
      <c r="Q451" s="91"/>
      <c r="R451" s="91"/>
      <c r="S451" s="91"/>
      <c r="T451" s="92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157</v>
      </c>
      <c r="AU451" s="17" t="s">
        <v>90</v>
      </c>
    </row>
    <row r="452" spans="1:51" s="13" customFormat="1" ht="12">
      <c r="A452" s="13"/>
      <c r="B452" s="244"/>
      <c r="C452" s="245"/>
      <c r="D452" s="239" t="s">
        <v>158</v>
      </c>
      <c r="E452" s="246" t="s">
        <v>1</v>
      </c>
      <c r="F452" s="247" t="s">
        <v>1029</v>
      </c>
      <c r="G452" s="245"/>
      <c r="H452" s="246" t="s">
        <v>1</v>
      </c>
      <c r="I452" s="248"/>
      <c r="J452" s="245"/>
      <c r="K452" s="245"/>
      <c r="L452" s="249"/>
      <c r="M452" s="250"/>
      <c r="N452" s="251"/>
      <c r="O452" s="251"/>
      <c r="P452" s="251"/>
      <c r="Q452" s="251"/>
      <c r="R452" s="251"/>
      <c r="S452" s="251"/>
      <c r="T452" s="25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3" t="s">
        <v>158</v>
      </c>
      <c r="AU452" s="253" t="s">
        <v>90</v>
      </c>
      <c r="AV452" s="13" t="s">
        <v>88</v>
      </c>
      <c r="AW452" s="13" t="s">
        <v>36</v>
      </c>
      <c r="AX452" s="13" t="s">
        <v>80</v>
      </c>
      <c r="AY452" s="253" t="s">
        <v>147</v>
      </c>
    </row>
    <row r="453" spans="1:51" s="14" customFormat="1" ht="12">
      <c r="A453" s="14"/>
      <c r="B453" s="254"/>
      <c r="C453" s="255"/>
      <c r="D453" s="239" t="s">
        <v>158</v>
      </c>
      <c r="E453" s="256" t="s">
        <v>1</v>
      </c>
      <c r="F453" s="257" t="s">
        <v>988</v>
      </c>
      <c r="G453" s="255"/>
      <c r="H453" s="258">
        <v>3.32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4" t="s">
        <v>158</v>
      </c>
      <c r="AU453" s="264" t="s">
        <v>90</v>
      </c>
      <c r="AV453" s="14" t="s">
        <v>90</v>
      </c>
      <c r="AW453" s="14" t="s">
        <v>36</v>
      </c>
      <c r="AX453" s="14" t="s">
        <v>88</v>
      </c>
      <c r="AY453" s="264" t="s">
        <v>147</v>
      </c>
    </row>
    <row r="454" spans="1:65" s="2" customFormat="1" ht="22.2" customHeight="1">
      <c r="A454" s="38"/>
      <c r="B454" s="39"/>
      <c r="C454" s="226" t="s">
        <v>1030</v>
      </c>
      <c r="D454" s="226" t="s">
        <v>150</v>
      </c>
      <c r="E454" s="227" t="s">
        <v>1031</v>
      </c>
      <c r="F454" s="228" t="s">
        <v>1032</v>
      </c>
      <c r="G454" s="229" t="s">
        <v>179</v>
      </c>
      <c r="H454" s="230">
        <v>20.53</v>
      </c>
      <c r="I454" s="231"/>
      <c r="J454" s="232">
        <f>ROUND(I454*H454,2)</f>
        <v>0</v>
      </c>
      <c r="K454" s="228" t="s">
        <v>154</v>
      </c>
      <c r="L454" s="44"/>
      <c r="M454" s="233" t="s">
        <v>1</v>
      </c>
      <c r="N454" s="234" t="s">
        <v>45</v>
      </c>
      <c r="O454" s="91"/>
      <c r="P454" s="235">
        <f>O454*H454</f>
        <v>0</v>
      </c>
      <c r="Q454" s="235">
        <v>1E-05</v>
      </c>
      <c r="R454" s="235">
        <f>Q454*H454</f>
        <v>0.00020530000000000003</v>
      </c>
      <c r="S454" s="235">
        <v>0</v>
      </c>
      <c r="T454" s="236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7" t="s">
        <v>170</v>
      </c>
      <c r="AT454" s="237" t="s">
        <v>150</v>
      </c>
      <c r="AU454" s="237" t="s">
        <v>90</v>
      </c>
      <c r="AY454" s="17" t="s">
        <v>147</v>
      </c>
      <c r="BE454" s="238">
        <f>IF(N454="základní",J454,0)</f>
        <v>0</v>
      </c>
      <c r="BF454" s="238">
        <f>IF(N454="snížená",J454,0)</f>
        <v>0</v>
      </c>
      <c r="BG454" s="238">
        <f>IF(N454="zákl. přenesená",J454,0)</f>
        <v>0</v>
      </c>
      <c r="BH454" s="238">
        <f>IF(N454="sníž. přenesená",J454,0)</f>
        <v>0</v>
      </c>
      <c r="BI454" s="238">
        <f>IF(N454="nulová",J454,0)</f>
        <v>0</v>
      </c>
      <c r="BJ454" s="17" t="s">
        <v>88</v>
      </c>
      <c r="BK454" s="238">
        <f>ROUND(I454*H454,2)</f>
        <v>0</v>
      </c>
      <c r="BL454" s="17" t="s">
        <v>170</v>
      </c>
      <c r="BM454" s="237" t="s">
        <v>1033</v>
      </c>
    </row>
    <row r="455" spans="1:47" s="2" customFormat="1" ht="12">
      <c r="A455" s="38"/>
      <c r="B455" s="39"/>
      <c r="C455" s="40"/>
      <c r="D455" s="239" t="s">
        <v>157</v>
      </c>
      <c r="E455" s="40"/>
      <c r="F455" s="240" t="s">
        <v>1034</v>
      </c>
      <c r="G455" s="40"/>
      <c r="H455" s="40"/>
      <c r="I455" s="241"/>
      <c r="J455" s="40"/>
      <c r="K455" s="40"/>
      <c r="L455" s="44"/>
      <c r="M455" s="242"/>
      <c r="N455" s="243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157</v>
      </c>
      <c r="AU455" s="17" t="s">
        <v>90</v>
      </c>
    </row>
    <row r="456" spans="1:51" s="13" customFormat="1" ht="12">
      <c r="A456" s="13"/>
      <c r="B456" s="244"/>
      <c r="C456" s="245"/>
      <c r="D456" s="239" t="s">
        <v>158</v>
      </c>
      <c r="E456" s="246" t="s">
        <v>1</v>
      </c>
      <c r="F456" s="247" t="s">
        <v>1035</v>
      </c>
      <c r="G456" s="245"/>
      <c r="H456" s="246" t="s">
        <v>1</v>
      </c>
      <c r="I456" s="248"/>
      <c r="J456" s="245"/>
      <c r="K456" s="245"/>
      <c r="L456" s="249"/>
      <c r="M456" s="250"/>
      <c r="N456" s="251"/>
      <c r="O456" s="251"/>
      <c r="P456" s="251"/>
      <c r="Q456" s="251"/>
      <c r="R456" s="251"/>
      <c r="S456" s="251"/>
      <c r="T456" s="25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3" t="s">
        <v>158</v>
      </c>
      <c r="AU456" s="253" t="s">
        <v>90</v>
      </c>
      <c r="AV456" s="13" t="s">
        <v>88</v>
      </c>
      <c r="AW456" s="13" t="s">
        <v>36</v>
      </c>
      <c r="AX456" s="13" t="s">
        <v>80</v>
      </c>
      <c r="AY456" s="253" t="s">
        <v>147</v>
      </c>
    </row>
    <row r="457" spans="1:51" s="13" customFormat="1" ht="12">
      <c r="A457" s="13"/>
      <c r="B457" s="244"/>
      <c r="C457" s="245"/>
      <c r="D457" s="239" t="s">
        <v>158</v>
      </c>
      <c r="E457" s="246" t="s">
        <v>1</v>
      </c>
      <c r="F457" s="247" t="s">
        <v>1036</v>
      </c>
      <c r="G457" s="245"/>
      <c r="H457" s="246" t="s">
        <v>1</v>
      </c>
      <c r="I457" s="248"/>
      <c r="J457" s="245"/>
      <c r="K457" s="245"/>
      <c r="L457" s="249"/>
      <c r="M457" s="250"/>
      <c r="N457" s="251"/>
      <c r="O457" s="251"/>
      <c r="P457" s="251"/>
      <c r="Q457" s="251"/>
      <c r="R457" s="251"/>
      <c r="S457" s="251"/>
      <c r="T457" s="25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3" t="s">
        <v>158</v>
      </c>
      <c r="AU457" s="253" t="s">
        <v>90</v>
      </c>
      <c r="AV457" s="13" t="s">
        <v>88</v>
      </c>
      <c r="AW457" s="13" t="s">
        <v>36</v>
      </c>
      <c r="AX457" s="13" t="s">
        <v>80</v>
      </c>
      <c r="AY457" s="253" t="s">
        <v>147</v>
      </c>
    </row>
    <row r="458" spans="1:51" s="14" customFormat="1" ht="12">
      <c r="A458" s="14"/>
      <c r="B458" s="254"/>
      <c r="C458" s="255"/>
      <c r="D458" s="239" t="s">
        <v>158</v>
      </c>
      <c r="E458" s="256" t="s">
        <v>1</v>
      </c>
      <c r="F458" s="257" t="s">
        <v>1037</v>
      </c>
      <c r="G458" s="255"/>
      <c r="H458" s="258">
        <v>11.53</v>
      </c>
      <c r="I458" s="259"/>
      <c r="J458" s="255"/>
      <c r="K458" s="255"/>
      <c r="L458" s="260"/>
      <c r="M458" s="261"/>
      <c r="N458" s="262"/>
      <c r="O458" s="262"/>
      <c r="P458" s="262"/>
      <c r="Q458" s="262"/>
      <c r="R458" s="262"/>
      <c r="S458" s="262"/>
      <c r="T458" s="26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4" t="s">
        <v>158</v>
      </c>
      <c r="AU458" s="264" t="s">
        <v>90</v>
      </c>
      <c r="AV458" s="14" t="s">
        <v>90</v>
      </c>
      <c r="AW458" s="14" t="s">
        <v>36</v>
      </c>
      <c r="AX458" s="14" t="s">
        <v>80</v>
      </c>
      <c r="AY458" s="264" t="s">
        <v>147</v>
      </c>
    </row>
    <row r="459" spans="1:51" s="13" customFormat="1" ht="12">
      <c r="A459" s="13"/>
      <c r="B459" s="244"/>
      <c r="C459" s="245"/>
      <c r="D459" s="239" t="s">
        <v>158</v>
      </c>
      <c r="E459" s="246" t="s">
        <v>1</v>
      </c>
      <c r="F459" s="247" t="s">
        <v>1038</v>
      </c>
      <c r="G459" s="245"/>
      <c r="H459" s="246" t="s">
        <v>1</v>
      </c>
      <c r="I459" s="248"/>
      <c r="J459" s="245"/>
      <c r="K459" s="245"/>
      <c r="L459" s="249"/>
      <c r="M459" s="250"/>
      <c r="N459" s="251"/>
      <c r="O459" s="251"/>
      <c r="P459" s="251"/>
      <c r="Q459" s="251"/>
      <c r="R459" s="251"/>
      <c r="S459" s="251"/>
      <c r="T459" s="25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3" t="s">
        <v>158</v>
      </c>
      <c r="AU459" s="253" t="s">
        <v>90</v>
      </c>
      <c r="AV459" s="13" t="s">
        <v>88</v>
      </c>
      <c r="AW459" s="13" t="s">
        <v>36</v>
      </c>
      <c r="AX459" s="13" t="s">
        <v>80</v>
      </c>
      <c r="AY459" s="253" t="s">
        <v>147</v>
      </c>
    </row>
    <row r="460" spans="1:51" s="14" customFormat="1" ht="12">
      <c r="A460" s="14"/>
      <c r="B460" s="254"/>
      <c r="C460" s="255"/>
      <c r="D460" s="239" t="s">
        <v>158</v>
      </c>
      <c r="E460" s="256" t="s">
        <v>1</v>
      </c>
      <c r="F460" s="257" t="s">
        <v>1039</v>
      </c>
      <c r="G460" s="255"/>
      <c r="H460" s="258">
        <v>9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4" t="s">
        <v>158</v>
      </c>
      <c r="AU460" s="264" t="s">
        <v>90</v>
      </c>
      <c r="AV460" s="14" t="s">
        <v>90</v>
      </c>
      <c r="AW460" s="14" t="s">
        <v>36</v>
      </c>
      <c r="AX460" s="14" t="s">
        <v>80</v>
      </c>
      <c r="AY460" s="264" t="s">
        <v>147</v>
      </c>
    </row>
    <row r="461" spans="1:51" s="15" customFormat="1" ht="12">
      <c r="A461" s="15"/>
      <c r="B461" s="265"/>
      <c r="C461" s="266"/>
      <c r="D461" s="239" t="s">
        <v>158</v>
      </c>
      <c r="E461" s="267" t="s">
        <v>1</v>
      </c>
      <c r="F461" s="268" t="s">
        <v>207</v>
      </c>
      <c r="G461" s="266"/>
      <c r="H461" s="269">
        <v>20.53</v>
      </c>
      <c r="I461" s="270"/>
      <c r="J461" s="266"/>
      <c r="K461" s="266"/>
      <c r="L461" s="271"/>
      <c r="M461" s="272"/>
      <c r="N461" s="273"/>
      <c r="O461" s="273"/>
      <c r="P461" s="273"/>
      <c r="Q461" s="273"/>
      <c r="R461" s="273"/>
      <c r="S461" s="273"/>
      <c r="T461" s="274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5" t="s">
        <v>158</v>
      </c>
      <c r="AU461" s="275" t="s">
        <v>90</v>
      </c>
      <c r="AV461" s="15" t="s">
        <v>170</v>
      </c>
      <c r="AW461" s="15" t="s">
        <v>36</v>
      </c>
      <c r="AX461" s="15" t="s">
        <v>88</v>
      </c>
      <c r="AY461" s="275" t="s">
        <v>147</v>
      </c>
    </row>
    <row r="462" spans="1:65" s="2" customFormat="1" ht="34.8" customHeight="1">
      <c r="A462" s="38"/>
      <c r="B462" s="39"/>
      <c r="C462" s="226" t="s">
        <v>1040</v>
      </c>
      <c r="D462" s="226" t="s">
        <v>150</v>
      </c>
      <c r="E462" s="227" t="s">
        <v>1041</v>
      </c>
      <c r="F462" s="228" t="s">
        <v>1042</v>
      </c>
      <c r="G462" s="229" t="s">
        <v>179</v>
      </c>
      <c r="H462" s="230">
        <v>49.58</v>
      </c>
      <c r="I462" s="231"/>
      <c r="J462" s="232">
        <f>ROUND(I462*H462,2)</f>
        <v>0</v>
      </c>
      <c r="K462" s="228" t="s">
        <v>154</v>
      </c>
      <c r="L462" s="44"/>
      <c r="M462" s="233" t="s">
        <v>1</v>
      </c>
      <c r="N462" s="234" t="s">
        <v>45</v>
      </c>
      <c r="O462" s="91"/>
      <c r="P462" s="235">
        <f>O462*H462</f>
        <v>0</v>
      </c>
      <c r="Q462" s="235">
        <v>0.0052</v>
      </c>
      <c r="R462" s="235">
        <f>Q462*H462</f>
        <v>0.257816</v>
      </c>
      <c r="S462" s="235">
        <v>0</v>
      </c>
      <c r="T462" s="236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7" t="s">
        <v>170</v>
      </c>
      <c r="AT462" s="237" t="s">
        <v>150</v>
      </c>
      <c r="AU462" s="237" t="s">
        <v>90</v>
      </c>
      <c r="AY462" s="17" t="s">
        <v>147</v>
      </c>
      <c r="BE462" s="238">
        <f>IF(N462="základní",J462,0)</f>
        <v>0</v>
      </c>
      <c r="BF462" s="238">
        <f>IF(N462="snížená",J462,0)</f>
        <v>0</v>
      </c>
      <c r="BG462" s="238">
        <f>IF(N462="zákl. přenesená",J462,0)</f>
        <v>0</v>
      </c>
      <c r="BH462" s="238">
        <f>IF(N462="sníž. přenesená",J462,0)</f>
        <v>0</v>
      </c>
      <c r="BI462" s="238">
        <f>IF(N462="nulová",J462,0)</f>
        <v>0</v>
      </c>
      <c r="BJ462" s="17" t="s">
        <v>88</v>
      </c>
      <c r="BK462" s="238">
        <f>ROUND(I462*H462,2)</f>
        <v>0</v>
      </c>
      <c r="BL462" s="17" t="s">
        <v>170</v>
      </c>
      <c r="BM462" s="237" t="s">
        <v>1043</v>
      </c>
    </row>
    <row r="463" spans="1:47" s="2" customFormat="1" ht="12">
      <c r="A463" s="38"/>
      <c r="B463" s="39"/>
      <c r="C463" s="40"/>
      <c r="D463" s="239" t="s">
        <v>157</v>
      </c>
      <c r="E463" s="40"/>
      <c r="F463" s="240" t="s">
        <v>1044</v>
      </c>
      <c r="G463" s="40"/>
      <c r="H463" s="40"/>
      <c r="I463" s="241"/>
      <c r="J463" s="40"/>
      <c r="K463" s="40"/>
      <c r="L463" s="44"/>
      <c r="M463" s="242"/>
      <c r="N463" s="243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157</v>
      </c>
      <c r="AU463" s="17" t="s">
        <v>90</v>
      </c>
    </row>
    <row r="464" spans="1:51" s="13" customFormat="1" ht="12">
      <c r="A464" s="13"/>
      <c r="B464" s="244"/>
      <c r="C464" s="245"/>
      <c r="D464" s="239" t="s">
        <v>158</v>
      </c>
      <c r="E464" s="246" t="s">
        <v>1</v>
      </c>
      <c r="F464" s="247" t="s">
        <v>1045</v>
      </c>
      <c r="G464" s="245"/>
      <c r="H464" s="246" t="s">
        <v>1</v>
      </c>
      <c r="I464" s="248"/>
      <c r="J464" s="245"/>
      <c r="K464" s="245"/>
      <c r="L464" s="249"/>
      <c r="M464" s="250"/>
      <c r="N464" s="251"/>
      <c r="O464" s="251"/>
      <c r="P464" s="251"/>
      <c r="Q464" s="251"/>
      <c r="R464" s="251"/>
      <c r="S464" s="251"/>
      <c r="T464" s="25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3" t="s">
        <v>158</v>
      </c>
      <c r="AU464" s="253" t="s">
        <v>90</v>
      </c>
      <c r="AV464" s="13" t="s">
        <v>88</v>
      </c>
      <c r="AW464" s="13" t="s">
        <v>36</v>
      </c>
      <c r="AX464" s="13" t="s">
        <v>80</v>
      </c>
      <c r="AY464" s="253" t="s">
        <v>147</v>
      </c>
    </row>
    <row r="465" spans="1:51" s="14" customFormat="1" ht="12">
      <c r="A465" s="14"/>
      <c r="B465" s="254"/>
      <c r="C465" s="255"/>
      <c r="D465" s="239" t="s">
        <v>158</v>
      </c>
      <c r="E465" s="256" t="s">
        <v>1</v>
      </c>
      <c r="F465" s="257" t="s">
        <v>1046</v>
      </c>
      <c r="G465" s="255"/>
      <c r="H465" s="258">
        <v>49.58</v>
      </c>
      <c r="I465" s="259"/>
      <c r="J465" s="255"/>
      <c r="K465" s="255"/>
      <c r="L465" s="260"/>
      <c r="M465" s="261"/>
      <c r="N465" s="262"/>
      <c r="O465" s="262"/>
      <c r="P465" s="262"/>
      <c r="Q465" s="262"/>
      <c r="R465" s="262"/>
      <c r="S465" s="262"/>
      <c r="T465" s="26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4" t="s">
        <v>158</v>
      </c>
      <c r="AU465" s="264" t="s">
        <v>90</v>
      </c>
      <c r="AV465" s="14" t="s">
        <v>90</v>
      </c>
      <c r="AW465" s="14" t="s">
        <v>36</v>
      </c>
      <c r="AX465" s="14" t="s">
        <v>88</v>
      </c>
      <c r="AY465" s="264" t="s">
        <v>147</v>
      </c>
    </row>
    <row r="466" spans="1:65" s="2" customFormat="1" ht="22.2" customHeight="1">
      <c r="A466" s="38"/>
      <c r="B466" s="39"/>
      <c r="C466" s="226" t="s">
        <v>1047</v>
      </c>
      <c r="D466" s="226" t="s">
        <v>150</v>
      </c>
      <c r="E466" s="227" t="s">
        <v>1048</v>
      </c>
      <c r="F466" s="228" t="s">
        <v>1049</v>
      </c>
      <c r="G466" s="229" t="s">
        <v>211</v>
      </c>
      <c r="H466" s="230">
        <v>1</v>
      </c>
      <c r="I466" s="231"/>
      <c r="J466" s="232">
        <f>ROUND(I466*H466,2)</f>
        <v>0</v>
      </c>
      <c r="K466" s="228" t="s">
        <v>154</v>
      </c>
      <c r="L466" s="44"/>
      <c r="M466" s="233" t="s">
        <v>1</v>
      </c>
      <c r="N466" s="234" t="s">
        <v>45</v>
      </c>
      <c r="O466" s="91"/>
      <c r="P466" s="235">
        <f>O466*H466</f>
        <v>0</v>
      </c>
      <c r="Q466" s="235">
        <v>0.00187207</v>
      </c>
      <c r="R466" s="235">
        <f>Q466*H466</f>
        <v>0.00187207</v>
      </c>
      <c r="S466" s="235">
        <v>0</v>
      </c>
      <c r="T466" s="236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7" t="s">
        <v>170</v>
      </c>
      <c r="AT466" s="237" t="s">
        <v>150</v>
      </c>
      <c r="AU466" s="237" t="s">
        <v>90</v>
      </c>
      <c r="AY466" s="17" t="s">
        <v>147</v>
      </c>
      <c r="BE466" s="238">
        <f>IF(N466="základní",J466,0)</f>
        <v>0</v>
      </c>
      <c r="BF466" s="238">
        <f>IF(N466="snížená",J466,0)</f>
        <v>0</v>
      </c>
      <c r="BG466" s="238">
        <f>IF(N466="zákl. přenesená",J466,0)</f>
        <v>0</v>
      </c>
      <c r="BH466" s="238">
        <f>IF(N466="sníž. přenesená",J466,0)</f>
        <v>0</v>
      </c>
      <c r="BI466" s="238">
        <f>IF(N466="nulová",J466,0)</f>
        <v>0</v>
      </c>
      <c r="BJ466" s="17" t="s">
        <v>88</v>
      </c>
      <c r="BK466" s="238">
        <f>ROUND(I466*H466,2)</f>
        <v>0</v>
      </c>
      <c r="BL466" s="17" t="s">
        <v>170</v>
      </c>
      <c r="BM466" s="237" t="s">
        <v>1050</v>
      </c>
    </row>
    <row r="467" spans="1:47" s="2" customFormat="1" ht="12">
      <c r="A467" s="38"/>
      <c r="B467" s="39"/>
      <c r="C467" s="40"/>
      <c r="D467" s="239" t="s">
        <v>157</v>
      </c>
      <c r="E467" s="40"/>
      <c r="F467" s="240" t="s">
        <v>1051</v>
      </c>
      <c r="G467" s="40"/>
      <c r="H467" s="40"/>
      <c r="I467" s="241"/>
      <c r="J467" s="40"/>
      <c r="K467" s="40"/>
      <c r="L467" s="44"/>
      <c r="M467" s="242"/>
      <c r="N467" s="243"/>
      <c r="O467" s="91"/>
      <c r="P467" s="91"/>
      <c r="Q467" s="91"/>
      <c r="R467" s="91"/>
      <c r="S467" s="91"/>
      <c r="T467" s="92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157</v>
      </c>
      <c r="AU467" s="17" t="s">
        <v>90</v>
      </c>
    </row>
    <row r="468" spans="1:65" s="2" customFormat="1" ht="13.8" customHeight="1">
      <c r="A468" s="38"/>
      <c r="B468" s="39"/>
      <c r="C468" s="283" t="s">
        <v>1052</v>
      </c>
      <c r="D468" s="283" t="s">
        <v>434</v>
      </c>
      <c r="E468" s="284" t="s">
        <v>1053</v>
      </c>
      <c r="F468" s="285" t="s">
        <v>1054</v>
      </c>
      <c r="G468" s="286" t="s">
        <v>211</v>
      </c>
      <c r="H468" s="287">
        <v>1</v>
      </c>
      <c r="I468" s="288"/>
      <c r="J468" s="289">
        <f>ROUND(I468*H468,2)</f>
        <v>0</v>
      </c>
      <c r="K468" s="285" t="s">
        <v>220</v>
      </c>
      <c r="L468" s="290"/>
      <c r="M468" s="291" t="s">
        <v>1</v>
      </c>
      <c r="N468" s="292" t="s">
        <v>45</v>
      </c>
      <c r="O468" s="91"/>
      <c r="P468" s="235">
        <f>O468*H468</f>
        <v>0</v>
      </c>
      <c r="Q468" s="235">
        <v>0</v>
      </c>
      <c r="R468" s="235">
        <f>Q468*H468</f>
        <v>0</v>
      </c>
      <c r="S468" s="235">
        <v>0</v>
      </c>
      <c r="T468" s="236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7" t="s">
        <v>200</v>
      </c>
      <c r="AT468" s="237" t="s">
        <v>434</v>
      </c>
      <c r="AU468" s="237" t="s">
        <v>90</v>
      </c>
      <c r="AY468" s="17" t="s">
        <v>147</v>
      </c>
      <c r="BE468" s="238">
        <f>IF(N468="základní",J468,0)</f>
        <v>0</v>
      </c>
      <c r="BF468" s="238">
        <f>IF(N468="snížená",J468,0)</f>
        <v>0</v>
      </c>
      <c r="BG468" s="238">
        <f>IF(N468="zákl. přenesená",J468,0)</f>
        <v>0</v>
      </c>
      <c r="BH468" s="238">
        <f>IF(N468="sníž. přenesená",J468,0)</f>
        <v>0</v>
      </c>
      <c r="BI468" s="238">
        <f>IF(N468="nulová",J468,0)</f>
        <v>0</v>
      </c>
      <c r="BJ468" s="17" t="s">
        <v>88</v>
      </c>
      <c r="BK468" s="238">
        <f>ROUND(I468*H468,2)</f>
        <v>0</v>
      </c>
      <c r="BL468" s="17" t="s">
        <v>170</v>
      </c>
      <c r="BM468" s="237" t="s">
        <v>1055</v>
      </c>
    </row>
    <row r="469" spans="1:47" s="2" customFormat="1" ht="12">
      <c r="A469" s="38"/>
      <c r="B469" s="39"/>
      <c r="C469" s="40"/>
      <c r="D469" s="239" t="s">
        <v>157</v>
      </c>
      <c r="E469" s="40"/>
      <c r="F469" s="240" t="s">
        <v>1054</v>
      </c>
      <c r="G469" s="40"/>
      <c r="H469" s="40"/>
      <c r="I469" s="241"/>
      <c r="J469" s="40"/>
      <c r="K469" s="40"/>
      <c r="L469" s="44"/>
      <c r="M469" s="242"/>
      <c r="N469" s="243"/>
      <c r="O469" s="91"/>
      <c r="P469" s="91"/>
      <c r="Q469" s="91"/>
      <c r="R469" s="91"/>
      <c r="S469" s="91"/>
      <c r="T469" s="92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157</v>
      </c>
      <c r="AU469" s="17" t="s">
        <v>90</v>
      </c>
    </row>
    <row r="470" spans="1:51" s="13" customFormat="1" ht="12">
      <c r="A470" s="13"/>
      <c r="B470" s="244"/>
      <c r="C470" s="245"/>
      <c r="D470" s="239" t="s">
        <v>158</v>
      </c>
      <c r="E470" s="246" t="s">
        <v>1</v>
      </c>
      <c r="F470" s="247" t="s">
        <v>1056</v>
      </c>
      <c r="G470" s="245"/>
      <c r="H470" s="246" t="s">
        <v>1</v>
      </c>
      <c r="I470" s="248"/>
      <c r="J470" s="245"/>
      <c r="K470" s="245"/>
      <c r="L470" s="249"/>
      <c r="M470" s="250"/>
      <c r="N470" s="251"/>
      <c r="O470" s="251"/>
      <c r="P470" s="251"/>
      <c r="Q470" s="251"/>
      <c r="R470" s="251"/>
      <c r="S470" s="251"/>
      <c r="T470" s="25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3" t="s">
        <v>158</v>
      </c>
      <c r="AU470" s="253" t="s">
        <v>90</v>
      </c>
      <c r="AV470" s="13" t="s">
        <v>88</v>
      </c>
      <c r="AW470" s="13" t="s">
        <v>36</v>
      </c>
      <c r="AX470" s="13" t="s">
        <v>80</v>
      </c>
      <c r="AY470" s="253" t="s">
        <v>147</v>
      </c>
    </row>
    <row r="471" spans="1:51" s="14" customFormat="1" ht="12">
      <c r="A471" s="14"/>
      <c r="B471" s="254"/>
      <c r="C471" s="255"/>
      <c r="D471" s="239" t="s">
        <v>158</v>
      </c>
      <c r="E471" s="256" t="s">
        <v>1</v>
      </c>
      <c r="F471" s="257" t="s">
        <v>88</v>
      </c>
      <c r="G471" s="255"/>
      <c r="H471" s="258">
        <v>1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4" t="s">
        <v>158</v>
      </c>
      <c r="AU471" s="264" t="s">
        <v>90</v>
      </c>
      <c r="AV471" s="14" t="s">
        <v>90</v>
      </c>
      <c r="AW471" s="14" t="s">
        <v>36</v>
      </c>
      <c r="AX471" s="14" t="s">
        <v>88</v>
      </c>
      <c r="AY471" s="264" t="s">
        <v>147</v>
      </c>
    </row>
    <row r="472" spans="1:65" s="2" customFormat="1" ht="13.8" customHeight="1">
      <c r="A472" s="38"/>
      <c r="B472" s="39"/>
      <c r="C472" s="226" t="s">
        <v>1057</v>
      </c>
      <c r="D472" s="226" t="s">
        <v>150</v>
      </c>
      <c r="E472" s="227" t="s">
        <v>1058</v>
      </c>
      <c r="F472" s="228" t="s">
        <v>1059</v>
      </c>
      <c r="G472" s="229" t="s">
        <v>320</v>
      </c>
      <c r="H472" s="230">
        <v>69.75</v>
      </c>
      <c r="I472" s="231"/>
      <c r="J472" s="232">
        <f>ROUND(I472*H472,2)</f>
        <v>0</v>
      </c>
      <c r="K472" s="228" t="s">
        <v>220</v>
      </c>
      <c r="L472" s="44"/>
      <c r="M472" s="233" t="s">
        <v>1</v>
      </c>
      <c r="N472" s="234" t="s">
        <v>45</v>
      </c>
      <c r="O472" s="91"/>
      <c r="P472" s="235">
        <f>O472*H472</f>
        <v>0</v>
      </c>
      <c r="Q472" s="235">
        <v>0.00088</v>
      </c>
      <c r="R472" s="235">
        <f>Q472*H472</f>
        <v>0.061380000000000004</v>
      </c>
      <c r="S472" s="235">
        <v>0</v>
      </c>
      <c r="T472" s="236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7" t="s">
        <v>170</v>
      </c>
      <c r="AT472" s="237" t="s">
        <v>150</v>
      </c>
      <c r="AU472" s="237" t="s">
        <v>90</v>
      </c>
      <c r="AY472" s="17" t="s">
        <v>147</v>
      </c>
      <c r="BE472" s="238">
        <f>IF(N472="základní",J472,0)</f>
        <v>0</v>
      </c>
      <c r="BF472" s="238">
        <f>IF(N472="snížená",J472,0)</f>
        <v>0</v>
      </c>
      <c r="BG472" s="238">
        <f>IF(N472="zákl. přenesená",J472,0)</f>
        <v>0</v>
      </c>
      <c r="BH472" s="238">
        <f>IF(N472="sníž. přenesená",J472,0)</f>
        <v>0</v>
      </c>
      <c r="BI472" s="238">
        <f>IF(N472="nulová",J472,0)</f>
        <v>0</v>
      </c>
      <c r="BJ472" s="17" t="s">
        <v>88</v>
      </c>
      <c r="BK472" s="238">
        <f>ROUND(I472*H472,2)</f>
        <v>0</v>
      </c>
      <c r="BL472" s="17" t="s">
        <v>170</v>
      </c>
      <c r="BM472" s="237" t="s">
        <v>1060</v>
      </c>
    </row>
    <row r="473" spans="1:47" s="2" customFormat="1" ht="12">
      <c r="A473" s="38"/>
      <c r="B473" s="39"/>
      <c r="C473" s="40"/>
      <c r="D473" s="239" t="s">
        <v>157</v>
      </c>
      <c r="E473" s="40"/>
      <c r="F473" s="240" t="s">
        <v>1061</v>
      </c>
      <c r="G473" s="40"/>
      <c r="H473" s="40"/>
      <c r="I473" s="241"/>
      <c r="J473" s="40"/>
      <c r="K473" s="40"/>
      <c r="L473" s="44"/>
      <c r="M473" s="242"/>
      <c r="N473" s="243"/>
      <c r="O473" s="91"/>
      <c r="P473" s="91"/>
      <c r="Q473" s="91"/>
      <c r="R473" s="91"/>
      <c r="S473" s="91"/>
      <c r="T473" s="92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157</v>
      </c>
      <c r="AU473" s="17" t="s">
        <v>90</v>
      </c>
    </row>
    <row r="474" spans="1:51" s="13" customFormat="1" ht="12">
      <c r="A474" s="13"/>
      <c r="B474" s="244"/>
      <c r="C474" s="245"/>
      <c r="D474" s="239" t="s">
        <v>158</v>
      </c>
      <c r="E474" s="246" t="s">
        <v>1</v>
      </c>
      <c r="F474" s="247" t="s">
        <v>1062</v>
      </c>
      <c r="G474" s="245"/>
      <c r="H474" s="246" t="s">
        <v>1</v>
      </c>
      <c r="I474" s="248"/>
      <c r="J474" s="245"/>
      <c r="K474" s="245"/>
      <c r="L474" s="249"/>
      <c r="M474" s="250"/>
      <c r="N474" s="251"/>
      <c r="O474" s="251"/>
      <c r="P474" s="251"/>
      <c r="Q474" s="251"/>
      <c r="R474" s="251"/>
      <c r="S474" s="251"/>
      <c r="T474" s="25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3" t="s">
        <v>158</v>
      </c>
      <c r="AU474" s="253" t="s">
        <v>90</v>
      </c>
      <c r="AV474" s="13" t="s">
        <v>88</v>
      </c>
      <c r="AW474" s="13" t="s">
        <v>36</v>
      </c>
      <c r="AX474" s="13" t="s">
        <v>80</v>
      </c>
      <c r="AY474" s="253" t="s">
        <v>147</v>
      </c>
    </row>
    <row r="475" spans="1:51" s="14" customFormat="1" ht="12">
      <c r="A475" s="14"/>
      <c r="B475" s="254"/>
      <c r="C475" s="255"/>
      <c r="D475" s="239" t="s">
        <v>158</v>
      </c>
      <c r="E475" s="256" t="s">
        <v>1</v>
      </c>
      <c r="F475" s="257" t="s">
        <v>1063</v>
      </c>
      <c r="G475" s="255"/>
      <c r="H475" s="258">
        <v>69.75</v>
      </c>
      <c r="I475" s="259"/>
      <c r="J475" s="255"/>
      <c r="K475" s="255"/>
      <c r="L475" s="260"/>
      <c r="M475" s="261"/>
      <c r="N475" s="262"/>
      <c r="O475" s="262"/>
      <c r="P475" s="262"/>
      <c r="Q475" s="262"/>
      <c r="R475" s="262"/>
      <c r="S475" s="262"/>
      <c r="T475" s="26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4" t="s">
        <v>158</v>
      </c>
      <c r="AU475" s="264" t="s">
        <v>90</v>
      </c>
      <c r="AV475" s="14" t="s">
        <v>90</v>
      </c>
      <c r="AW475" s="14" t="s">
        <v>36</v>
      </c>
      <c r="AX475" s="14" t="s">
        <v>88</v>
      </c>
      <c r="AY475" s="264" t="s">
        <v>147</v>
      </c>
    </row>
    <row r="476" spans="1:65" s="2" customFormat="1" ht="13.8" customHeight="1">
      <c r="A476" s="38"/>
      <c r="B476" s="39"/>
      <c r="C476" s="226" t="s">
        <v>1064</v>
      </c>
      <c r="D476" s="226" t="s">
        <v>150</v>
      </c>
      <c r="E476" s="227" t="s">
        <v>1065</v>
      </c>
      <c r="F476" s="228" t="s">
        <v>1066</v>
      </c>
      <c r="G476" s="229" t="s">
        <v>320</v>
      </c>
      <c r="H476" s="230">
        <v>69.75</v>
      </c>
      <c r="I476" s="231"/>
      <c r="J476" s="232">
        <f>ROUND(I476*H476,2)</f>
        <v>0</v>
      </c>
      <c r="K476" s="228" t="s">
        <v>220</v>
      </c>
      <c r="L476" s="44"/>
      <c r="M476" s="233" t="s">
        <v>1</v>
      </c>
      <c r="N476" s="234" t="s">
        <v>45</v>
      </c>
      <c r="O476" s="91"/>
      <c r="P476" s="235">
        <f>O476*H476</f>
        <v>0</v>
      </c>
      <c r="Q476" s="235">
        <v>0</v>
      </c>
      <c r="R476" s="235">
        <f>Q476*H476</f>
        <v>0</v>
      </c>
      <c r="S476" s="235">
        <v>0</v>
      </c>
      <c r="T476" s="236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7" t="s">
        <v>170</v>
      </c>
      <c r="AT476" s="237" t="s">
        <v>150</v>
      </c>
      <c r="AU476" s="237" t="s">
        <v>90</v>
      </c>
      <c r="AY476" s="17" t="s">
        <v>147</v>
      </c>
      <c r="BE476" s="238">
        <f>IF(N476="základní",J476,0)</f>
        <v>0</v>
      </c>
      <c r="BF476" s="238">
        <f>IF(N476="snížená",J476,0)</f>
        <v>0</v>
      </c>
      <c r="BG476" s="238">
        <f>IF(N476="zákl. přenesená",J476,0)</f>
        <v>0</v>
      </c>
      <c r="BH476" s="238">
        <f>IF(N476="sníž. přenesená",J476,0)</f>
        <v>0</v>
      </c>
      <c r="BI476" s="238">
        <f>IF(N476="nulová",J476,0)</f>
        <v>0</v>
      </c>
      <c r="BJ476" s="17" t="s">
        <v>88</v>
      </c>
      <c r="BK476" s="238">
        <f>ROUND(I476*H476,2)</f>
        <v>0</v>
      </c>
      <c r="BL476" s="17" t="s">
        <v>170</v>
      </c>
      <c r="BM476" s="237" t="s">
        <v>1067</v>
      </c>
    </row>
    <row r="477" spans="1:47" s="2" customFormat="1" ht="12">
      <c r="A477" s="38"/>
      <c r="B477" s="39"/>
      <c r="C477" s="40"/>
      <c r="D477" s="239" t="s">
        <v>157</v>
      </c>
      <c r="E477" s="40"/>
      <c r="F477" s="240" t="s">
        <v>1068</v>
      </c>
      <c r="G477" s="40"/>
      <c r="H477" s="40"/>
      <c r="I477" s="241"/>
      <c r="J477" s="40"/>
      <c r="K477" s="40"/>
      <c r="L477" s="44"/>
      <c r="M477" s="242"/>
      <c r="N477" s="243"/>
      <c r="O477" s="91"/>
      <c r="P477" s="91"/>
      <c r="Q477" s="91"/>
      <c r="R477" s="91"/>
      <c r="S477" s="91"/>
      <c r="T477" s="92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157</v>
      </c>
      <c r="AU477" s="17" t="s">
        <v>90</v>
      </c>
    </row>
    <row r="478" spans="1:51" s="14" customFormat="1" ht="12">
      <c r="A478" s="14"/>
      <c r="B478" s="254"/>
      <c r="C478" s="255"/>
      <c r="D478" s="239" t="s">
        <v>158</v>
      </c>
      <c r="E478" s="256" t="s">
        <v>1</v>
      </c>
      <c r="F478" s="257" t="s">
        <v>1063</v>
      </c>
      <c r="G478" s="255"/>
      <c r="H478" s="258">
        <v>69.75</v>
      </c>
      <c r="I478" s="259"/>
      <c r="J478" s="255"/>
      <c r="K478" s="255"/>
      <c r="L478" s="260"/>
      <c r="M478" s="261"/>
      <c r="N478" s="262"/>
      <c r="O478" s="262"/>
      <c r="P478" s="262"/>
      <c r="Q478" s="262"/>
      <c r="R478" s="262"/>
      <c r="S478" s="262"/>
      <c r="T478" s="26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4" t="s">
        <v>158</v>
      </c>
      <c r="AU478" s="264" t="s">
        <v>90</v>
      </c>
      <c r="AV478" s="14" t="s">
        <v>90</v>
      </c>
      <c r="AW478" s="14" t="s">
        <v>36</v>
      </c>
      <c r="AX478" s="14" t="s">
        <v>88</v>
      </c>
      <c r="AY478" s="264" t="s">
        <v>147</v>
      </c>
    </row>
    <row r="479" spans="1:65" s="2" customFormat="1" ht="13.8" customHeight="1">
      <c r="A479" s="38"/>
      <c r="B479" s="39"/>
      <c r="C479" s="226" t="s">
        <v>1069</v>
      </c>
      <c r="D479" s="226" t="s">
        <v>150</v>
      </c>
      <c r="E479" s="227" t="s">
        <v>1070</v>
      </c>
      <c r="F479" s="228" t="s">
        <v>1071</v>
      </c>
      <c r="G479" s="229" t="s">
        <v>320</v>
      </c>
      <c r="H479" s="230">
        <v>139.5</v>
      </c>
      <c r="I479" s="231"/>
      <c r="J479" s="232">
        <f>ROUND(I479*H479,2)</f>
        <v>0</v>
      </c>
      <c r="K479" s="228" t="s">
        <v>220</v>
      </c>
      <c r="L479" s="44"/>
      <c r="M479" s="233" t="s">
        <v>1</v>
      </c>
      <c r="N479" s="234" t="s">
        <v>45</v>
      </c>
      <c r="O479" s="91"/>
      <c r="P479" s="235">
        <f>O479*H479</f>
        <v>0</v>
      </c>
      <c r="Q479" s="235">
        <v>0</v>
      </c>
      <c r="R479" s="235">
        <f>Q479*H479</f>
        <v>0</v>
      </c>
      <c r="S479" s="235">
        <v>0</v>
      </c>
      <c r="T479" s="236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37" t="s">
        <v>170</v>
      </c>
      <c r="AT479" s="237" t="s">
        <v>150</v>
      </c>
      <c r="AU479" s="237" t="s">
        <v>90</v>
      </c>
      <c r="AY479" s="17" t="s">
        <v>147</v>
      </c>
      <c r="BE479" s="238">
        <f>IF(N479="základní",J479,0)</f>
        <v>0</v>
      </c>
      <c r="BF479" s="238">
        <f>IF(N479="snížená",J479,0)</f>
        <v>0</v>
      </c>
      <c r="BG479" s="238">
        <f>IF(N479="zákl. přenesená",J479,0)</f>
        <v>0</v>
      </c>
      <c r="BH479" s="238">
        <f>IF(N479="sníž. přenesená",J479,0)</f>
        <v>0</v>
      </c>
      <c r="BI479" s="238">
        <f>IF(N479="nulová",J479,0)</f>
        <v>0</v>
      </c>
      <c r="BJ479" s="17" t="s">
        <v>88</v>
      </c>
      <c r="BK479" s="238">
        <f>ROUND(I479*H479,2)</f>
        <v>0</v>
      </c>
      <c r="BL479" s="17" t="s">
        <v>170</v>
      </c>
      <c r="BM479" s="237" t="s">
        <v>1072</v>
      </c>
    </row>
    <row r="480" spans="1:47" s="2" customFormat="1" ht="12">
      <c r="A480" s="38"/>
      <c r="B480" s="39"/>
      <c r="C480" s="40"/>
      <c r="D480" s="239" t="s">
        <v>157</v>
      </c>
      <c r="E480" s="40"/>
      <c r="F480" s="240" t="s">
        <v>1073</v>
      </c>
      <c r="G480" s="40"/>
      <c r="H480" s="40"/>
      <c r="I480" s="241"/>
      <c r="J480" s="40"/>
      <c r="K480" s="40"/>
      <c r="L480" s="44"/>
      <c r="M480" s="242"/>
      <c r="N480" s="243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157</v>
      </c>
      <c r="AU480" s="17" t="s">
        <v>90</v>
      </c>
    </row>
    <row r="481" spans="1:51" s="13" customFormat="1" ht="12">
      <c r="A481" s="13"/>
      <c r="B481" s="244"/>
      <c r="C481" s="245"/>
      <c r="D481" s="239" t="s">
        <v>158</v>
      </c>
      <c r="E481" s="246" t="s">
        <v>1</v>
      </c>
      <c r="F481" s="247" t="s">
        <v>1074</v>
      </c>
      <c r="G481" s="245"/>
      <c r="H481" s="246" t="s">
        <v>1</v>
      </c>
      <c r="I481" s="248"/>
      <c r="J481" s="245"/>
      <c r="K481" s="245"/>
      <c r="L481" s="249"/>
      <c r="M481" s="250"/>
      <c r="N481" s="251"/>
      <c r="O481" s="251"/>
      <c r="P481" s="251"/>
      <c r="Q481" s="251"/>
      <c r="R481" s="251"/>
      <c r="S481" s="251"/>
      <c r="T481" s="25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3" t="s">
        <v>158</v>
      </c>
      <c r="AU481" s="253" t="s">
        <v>90</v>
      </c>
      <c r="AV481" s="13" t="s">
        <v>88</v>
      </c>
      <c r="AW481" s="13" t="s">
        <v>36</v>
      </c>
      <c r="AX481" s="13" t="s">
        <v>80</v>
      </c>
      <c r="AY481" s="253" t="s">
        <v>147</v>
      </c>
    </row>
    <row r="482" spans="1:51" s="14" customFormat="1" ht="12">
      <c r="A482" s="14"/>
      <c r="B482" s="254"/>
      <c r="C482" s="255"/>
      <c r="D482" s="239" t="s">
        <v>158</v>
      </c>
      <c r="E482" s="256" t="s">
        <v>1</v>
      </c>
      <c r="F482" s="257" t="s">
        <v>1063</v>
      </c>
      <c r="G482" s="255"/>
      <c r="H482" s="258">
        <v>69.75</v>
      </c>
      <c r="I482" s="259"/>
      <c r="J482" s="255"/>
      <c r="K482" s="255"/>
      <c r="L482" s="260"/>
      <c r="M482" s="261"/>
      <c r="N482" s="262"/>
      <c r="O482" s="262"/>
      <c r="P482" s="262"/>
      <c r="Q482" s="262"/>
      <c r="R482" s="262"/>
      <c r="S482" s="262"/>
      <c r="T482" s="26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4" t="s">
        <v>158</v>
      </c>
      <c r="AU482" s="264" t="s">
        <v>90</v>
      </c>
      <c r="AV482" s="14" t="s">
        <v>90</v>
      </c>
      <c r="AW482" s="14" t="s">
        <v>36</v>
      </c>
      <c r="AX482" s="14" t="s">
        <v>88</v>
      </c>
      <c r="AY482" s="264" t="s">
        <v>147</v>
      </c>
    </row>
    <row r="483" spans="1:51" s="14" customFormat="1" ht="12">
      <c r="A483" s="14"/>
      <c r="B483" s="254"/>
      <c r="C483" s="255"/>
      <c r="D483" s="239" t="s">
        <v>158</v>
      </c>
      <c r="E483" s="255"/>
      <c r="F483" s="257" t="s">
        <v>1075</v>
      </c>
      <c r="G483" s="255"/>
      <c r="H483" s="258">
        <v>139.5</v>
      </c>
      <c r="I483" s="259"/>
      <c r="J483" s="255"/>
      <c r="K483" s="255"/>
      <c r="L483" s="260"/>
      <c r="M483" s="261"/>
      <c r="N483" s="262"/>
      <c r="O483" s="262"/>
      <c r="P483" s="262"/>
      <c r="Q483" s="262"/>
      <c r="R483" s="262"/>
      <c r="S483" s="262"/>
      <c r="T483" s="26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4" t="s">
        <v>158</v>
      </c>
      <c r="AU483" s="264" t="s">
        <v>90</v>
      </c>
      <c r="AV483" s="14" t="s">
        <v>90</v>
      </c>
      <c r="AW483" s="14" t="s">
        <v>4</v>
      </c>
      <c r="AX483" s="14" t="s">
        <v>88</v>
      </c>
      <c r="AY483" s="264" t="s">
        <v>147</v>
      </c>
    </row>
    <row r="484" spans="1:65" s="2" customFormat="1" ht="22.2" customHeight="1">
      <c r="A484" s="38"/>
      <c r="B484" s="39"/>
      <c r="C484" s="226" t="s">
        <v>1076</v>
      </c>
      <c r="D484" s="226" t="s">
        <v>150</v>
      </c>
      <c r="E484" s="227" t="s">
        <v>1077</v>
      </c>
      <c r="F484" s="228" t="s">
        <v>1078</v>
      </c>
      <c r="G484" s="229" t="s">
        <v>211</v>
      </c>
      <c r="H484" s="230">
        <v>18</v>
      </c>
      <c r="I484" s="231"/>
      <c r="J484" s="232">
        <f>ROUND(I484*H484,2)</f>
        <v>0</v>
      </c>
      <c r="K484" s="228" t="s">
        <v>154</v>
      </c>
      <c r="L484" s="44"/>
      <c r="M484" s="233" t="s">
        <v>1</v>
      </c>
      <c r="N484" s="234" t="s">
        <v>45</v>
      </c>
      <c r="O484" s="91"/>
      <c r="P484" s="235">
        <f>O484*H484</f>
        <v>0</v>
      </c>
      <c r="Q484" s="235">
        <v>0.00016</v>
      </c>
      <c r="R484" s="235">
        <f>Q484*H484</f>
        <v>0.00288</v>
      </c>
      <c r="S484" s="235">
        <v>0</v>
      </c>
      <c r="T484" s="236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7" t="s">
        <v>170</v>
      </c>
      <c r="AT484" s="237" t="s">
        <v>150</v>
      </c>
      <c r="AU484" s="237" t="s">
        <v>90</v>
      </c>
      <c r="AY484" s="17" t="s">
        <v>147</v>
      </c>
      <c r="BE484" s="238">
        <f>IF(N484="základní",J484,0)</f>
        <v>0</v>
      </c>
      <c r="BF484" s="238">
        <f>IF(N484="snížená",J484,0)</f>
        <v>0</v>
      </c>
      <c r="BG484" s="238">
        <f>IF(N484="zákl. přenesená",J484,0)</f>
        <v>0</v>
      </c>
      <c r="BH484" s="238">
        <f>IF(N484="sníž. přenesená",J484,0)</f>
        <v>0</v>
      </c>
      <c r="BI484" s="238">
        <f>IF(N484="nulová",J484,0)</f>
        <v>0</v>
      </c>
      <c r="BJ484" s="17" t="s">
        <v>88</v>
      </c>
      <c r="BK484" s="238">
        <f>ROUND(I484*H484,2)</f>
        <v>0</v>
      </c>
      <c r="BL484" s="17" t="s">
        <v>170</v>
      </c>
      <c r="BM484" s="237" t="s">
        <v>1079</v>
      </c>
    </row>
    <row r="485" spans="1:47" s="2" customFormat="1" ht="12">
      <c r="A485" s="38"/>
      <c r="B485" s="39"/>
      <c r="C485" s="40"/>
      <c r="D485" s="239" t="s">
        <v>157</v>
      </c>
      <c r="E485" s="40"/>
      <c r="F485" s="240" t="s">
        <v>1080</v>
      </c>
      <c r="G485" s="40"/>
      <c r="H485" s="40"/>
      <c r="I485" s="241"/>
      <c r="J485" s="40"/>
      <c r="K485" s="40"/>
      <c r="L485" s="44"/>
      <c r="M485" s="242"/>
      <c r="N485" s="243"/>
      <c r="O485" s="91"/>
      <c r="P485" s="91"/>
      <c r="Q485" s="91"/>
      <c r="R485" s="91"/>
      <c r="S485" s="91"/>
      <c r="T485" s="92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157</v>
      </c>
      <c r="AU485" s="17" t="s">
        <v>90</v>
      </c>
    </row>
    <row r="486" spans="1:51" s="13" customFormat="1" ht="12">
      <c r="A486" s="13"/>
      <c r="B486" s="244"/>
      <c r="C486" s="245"/>
      <c r="D486" s="239" t="s">
        <v>158</v>
      </c>
      <c r="E486" s="246" t="s">
        <v>1</v>
      </c>
      <c r="F486" s="247" t="s">
        <v>1081</v>
      </c>
      <c r="G486" s="245"/>
      <c r="H486" s="246" t="s">
        <v>1</v>
      </c>
      <c r="I486" s="248"/>
      <c r="J486" s="245"/>
      <c r="K486" s="245"/>
      <c r="L486" s="249"/>
      <c r="M486" s="250"/>
      <c r="N486" s="251"/>
      <c r="O486" s="251"/>
      <c r="P486" s="251"/>
      <c r="Q486" s="251"/>
      <c r="R486" s="251"/>
      <c r="S486" s="251"/>
      <c r="T486" s="25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3" t="s">
        <v>158</v>
      </c>
      <c r="AU486" s="253" t="s">
        <v>90</v>
      </c>
      <c r="AV486" s="13" t="s">
        <v>88</v>
      </c>
      <c r="AW486" s="13" t="s">
        <v>36</v>
      </c>
      <c r="AX486" s="13" t="s">
        <v>80</v>
      </c>
      <c r="AY486" s="253" t="s">
        <v>147</v>
      </c>
    </row>
    <row r="487" spans="1:51" s="14" customFormat="1" ht="12">
      <c r="A487" s="14"/>
      <c r="B487" s="254"/>
      <c r="C487" s="255"/>
      <c r="D487" s="239" t="s">
        <v>158</v>
      </c>
      <c r="E487" s="256" t="s">
        <v>1</v>
      </c>
      <c r="F487" s="257" t="s">
        <v>1082</v>
      </c>
      <c r="G487" s="255"/>
      <c r="H487" s="258">
        <v>18</v>
      </c>
      <c r="I487" s="259"/>
      <c r="J487" s="255"/>
      <c r="K487" s="255"/>
      <c r="L487" s="260"/>
      <c r="M487" s="261"/>
      <c r="N487" s="262"/>
      <c r="O487" s="262"/>
      <c r="P487" s="262"/>
      <c r="Q487" s="262"/>
      <c r="R487" s="262"/>
      <c r="S487" s="262"/>
      <c r="T487" s="26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4" t="s">
        <v>158</v>
      </c>
      <c r="AU487" s="264" t="s">
        <v>90</v>
      </c>
      <c r="AV487" s="14" t="s">
        <v>90</v>
      </c>
      <c r="AW487" s="14" t="s">
        <v>36</v>
      </c>
      <c r="AX487" s="14" t="s">
        <v>88</v>
      </c>
      <c r="AY487" s="264" t="s">
        <v>147</v>
      </c>
    </row>
    <row r="488" spans="1:65" s="2" customFormat="1" ht="13.8" customHeight="1">
      <c r="A488" s="38"/>
      <c r="B488" s="39"/>
      <c r="C488" s="226" t="s">
        <v>1083</v>
      </c>
      <c r="D488" s="226" t="s">
        <v>150</v>
      </c>
      <c r="E488" s="227" t="s">
        <v>1084</v>
      </c>
      <c r="F488" s="228" t="s">
        <v>1085</v>
      </c>
      <c r="G488" s="229" t="s">
        <v>276</v>
      </c>
      <c r="H488" s="230">
        <v>185.847</v>
      </c>
      <c r="I488" s="231"/>
      <c r="J488" s="232">
        <f>ROUND(I488*H488,2)</f>
        <v>0</v>
      </c>
      <c r="K488" s="228" t="s">
        <v>154</v>
      </c>
      <c r="L488" s="44"/>
      <c r="M488" s="233" t="s">
        <v>1</v>
      </c>
      <c r="N488" s="234" t="s">
        <v>45</v>
      </c>
      <c r="O488" s="91"/>
      <c r="P488" s="235">
        <f>O488*H488</f>
        <v>0</v>
      </c>
      <c r="Q488" s="235">
        <v>0</v>
      </c>
      <c r="R488" s="235">
        <f>Q488*H488</f>
        <v>0</v>
      </c>
      <c r="S488" s="235">
        <v>0</v>
      </c>
      <c r="T488" s="236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7" t="s">
        <v>170</v>
      </c>
      <c r="AT488" s="237" t="s">
        <v>150</v>
      </c>
      <c r="AU488" s="237" t="s">
        <v>90</v>
      </c>
      <c r="AY488" s="17" t="s">
        <v>147</v>
      </c>
      <c r="BE488" s="238">
        <f>IF(N488="základní",J488,0)</f>
        <v>0</v>
      </c>
      <c r="BF488" s="238">
        <f>IF(N488="snížená",J488,0)</f>
        <v>0</v>
      </c>
      <c r="BG488" s="238">
        <f>IF(N488="zákl. přenesená",J488,0)</f>
        <v>0</v>
      </c>
      <c r="BH488" s="238">
        <f>IF(N488="sníž. přenesená",J488,0)</f>
        <v>0</v>
      </c>
      <c r="BI488" s="238">
        <f>IF(N488="nulová",J488,0)</f>
        <v>0</v>
      </c>
      <c r="BJ488" s="17" t="s">
        <v>88</v>
      </c>
      <c r="BK488" s="238">
        <f>ROUND(I488*H488,2)</f>
        <v>0</v>
      </c>
      <c r="BL488" s="17" t="s">
        <v>170</v>
      </c>
      <c r="BM488" s="237" t="s">
        <v>1086</v>
      </c>
    </row>
    <row r="489" spans="1:47" s="2" customFormat="1" ht="12">
      <c r="A489" s="38"/>
      <c r="B489" s="39"/>
      <c r="C489" s="40"/>
      <c r="D489" s="239" t="s">
        <v>157</v>
      </c>
      <c r="E489" s="40"/>
      <c r="F489" s="240" t="s">
        <v>1085</v>
      </c>
      <c r="G489" s="40"/>
      <c r="H489" s="40"/>
      <c r="I489" s="241"/>
      <c r="J489" s="40"/>
      <c r="K489" s="40"/>
      <c r="L489" s="44"/>
      <c r="M489" s="242"/>
      <c r="N489" s="243"/>
      <c r="O489" s="91"/>
      <c r="P489" s="91"/>
      <c r="Q489" s="91"/>
      <c r="R489" s="91"/>
      <c r="S489" s="91"/>
      <c r="T489" s="92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157</v>
      </c>
      <c r="AU489" s="17" t="s">
        <v>90</v>
      </c>
    </row>
    <row r="490" spans="1:51" s="13" customFormat="1" ht="12">
      <c r="A490" s="13"/>
      <c r="B490" s="244"/>
      <c r="C490" s="245"/>
      <c r="D490" s="239" t="s">
        <v>158</v>
      </c>
      <c r="E490" s="246" t="s">
        <v>1</v>
      </c>
      <c r="F490" s="247" t="s">
        <v>1087</v>
      </c>
      <c r="G490" s="245"/>
      <c r="H490" s="246" t="s">
        <v>1</v>
      </c>
      <c r="I490" s="248"/>
      <c r="J490" s="245"/>
      <c r="K490" s="245"/>
      <c r="L490" s="249"/>
      <c r="M490" s="250"/>
      <c r="N490" s="251"/>
      <c r="O490" s="251"/>
      <c r="P490" s="251"/>
      <c r="Q490" s="251"/>
      <c r="R490" s="251"/>
      <c r="S490" s="251"/>
      <c r="T490" s="25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3" t="s">
        <v>158</v>
      </c>
      <c r="AU490" s="253" t="s">
        <v>90</v>
      </c>
      <c r="AV490" s="13" t="s">
        <v>88</v>
      </c>
      <c r="AW490" s="13" t="s">
        <v>36</v>
      </c>
      <c r="AX490" s="13" t="s">
        <v>80</v>
      </c>
      <c r="AY490" s="253" t="s">
        <v>147</v>
      </c>
    </row>
    <row r="491" spans="1:51" s="14" customFormat="1" ht="12">
      <c r="A491" s="14"/>
      <c r="B491" s="254"/>
      <c r="C491" s="255"/>
      <c r="D491" s="239" t="s">
        <v>158</v>
      </c>
      <c r="E491" s="256" t="s">
        <v>1</v>
      </c>
      <c r="F491" s="257" t="s">
        <v>1088</v>
      </c>
      <c r="G491" s="255"/>
      <c r="H491" s="258">
        <v>185.847</v>
      </c>
      <c r="I491" s="259"/>
      <c r="J491" s="255"/>
      <c r="K491" s="255"/>
      <c r="L491" s="260"/>
      <c r="M491" s="261"/>
      <c r="N491" s="262"/>
      <c r="O491" s="262"/>
      <c r="P491" s="262"/>
      <c r="Q491" s="262"/>
      <c r="R491" s="262"/>
      <c r="S491" s="262"/>
      <c r="T491" s="26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4" t="s">
        <v>158</v>
      </c>
      <c r="AU491" s="264" t="s">
        <v>90</v>
      </c>
      <c r="AV491" s="14" t="s">
        <v>90</v>
      </c>
      <c r="AW491" s="14" t="s">
        <v>36</v>
      </c>
      <c r="AX491" s="14" t="s">
        <v>88</v>
      </c>
      <c r="AY491" s="264" t="s">
        <v>147</v>
      </c>
    </row>
    <row r="492" spans="1:65" s="2" customFormat="1" ht="13.8" customHeight="1">
      <c r="A492" s="38"/>
      <c r="B492" s="39"/>
      <c r="C492" s="226" t="s">
        <v>1089</v>
      </c>
      <c r="D492" s="226" t="s">
        <v>150</v>
      </c>
      <c r="E492" s="227" t="s">
        <v>1090</v>
      </c>
      <c r="F492" s="228" t="s">
        <v>1091</v>
      </c>
      <c r="G492" s="229" t="s">
        <v>574</v>
      </c>
      <c r="H492" s="230">
        <v>90</v>
      </c>
      <c r="I492" s="231"/>
      <c r="J492" s="232">
        <f>ROUND(I492*H492,2)</f>
        <v>0</v>
      </c>
      <c r="K492" s="228" t="s">
        <v>220</v>
      </c>
      <c r="L492" s="44"/>
      <c r="M492" s="233" t="s">
        <v>1</v>
      </c>
      <c r="N492" s="234" t="s">
        <v>45</v>
      </c>
      <c r="O492" s="91"/>
      <c r="P492" s="235">
        <f>O492*H492</f>
        <v>0</v>
      </c>
      <c r="Q492" s="235">
        <v>0</v>
      </c>
      <c r="R492" s="235">
        <f>Q492*H492</f>
        <v>0</v>
      </c>
      <c r="S492" s="235">
        <v>0</v>
      </c>
      <c r="T492" s="236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37" t="s">
        <v>170</v>
      </c>
      <c r="AT492" s="237" t="s">
        <v>150</v>
      </c>
      <c r="AU492" s="237" t="s">
        <v>90</v>
      </c>
      <c r="AY492" s="17" t="s">
        <v>147</v>
      </c>
      <c r="BE492" s="238">
        <f>IF(N492="základní",J492,0)</f>
        <v>0</v>
      </c>
      <c r="BF492" s="238">
        <f>IF(N492="snížená",J492,0)</f>
        <v>0</v>
      </c>
      <c r="BG492" s="238">
        <f>IF(N492="zákl. přenesená",J492,0)</f>
        <v>0</v>
      </c>
      <c r="BH492" s="238">
        <f>IF(N492="sníž. přenesená",J492,0)</f>
        <v>0</v>
      </c>
      <c r="BI492" s="238">
        <f>IF(N492="nulová",J492,0)</f>
        <v>0</v>
      </c>
      <c r="BJ492" s="17" t="s">
        <v>88</v>
      </c>
      <c r="BK492" s="238">
        <f>ROUND(I492*H492,2)</f>
        <v>0</v>
      </c>
      <c r="BL492" s="17" t="s">
        <v>170</v>
      </c>
      <c r="BM492" s="237" t="s">
        <v>1092</v>
      </c>
    </row>
    <row r="493" spans="1:47" s="2" customFormat="1" ht="12">
      <c r="A493" s="38"/>
      <c r="B493" s="39"/>
      <c r="C493" s="40"/>
      <c r="D493" s="239" t="s">
        <v>157</v>
      </c>
      <c r="E493" s="40"/>
      <c r="F493" s="240" t="s">
        <v>1091</v>
      </c>
      <c r="G493" s="40"/>
      <c r="H493" s="40"/>
      <c r="I493" s="241"/>
      <c r="J493" s="40"/>
      <c r="K493" s="40"/>
      <c r="L493" s="44"/>
      <c r="M493" s="242"/>
      <c r="N493" s="243"/>
      <c r="O493" s="91"/>
      <c r="P493" s="91"/>
      <c r="Q493" s="91"/>
      <c r="R493" s="91"/>
      <c r="S493" s="91"/>
      <c r="T493" s="92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157</v>
      </c>
      <c r="AU493" s="17" t="s">
        <v>90</v>
      </c>
    </row>
    <row r="494" spans="1:51" s="13" customFormat="1" ht="12">
      <c r="A494" s="13"/>
      <c r="B494" s="244"/>
      <c r="C494" s="245"/>
      <c r="D494" s="239" t="s">
        <v>158</v>
      </c>
      <c r="E494" s="246" t="s">
        <v>1</v>
      </c>
      <c r="F494" s="247" t="s">
        <v>1093</v>
      </c>
      <c r="G494" s="245"/>
      <c r="H494" s="246" t="s">
        <v>1</v>
      </c>
      <c r="I494" s="248"/>
      <c r="J494" s="245"/>
      <c r="K494" s="245"/>
      <c r="L494" s="249"/>
      <c r="M494" s="250"/>
      <c r="N494" s="251"/>
      <c r="O494" s="251"/>
      <c r="P494" s="251"/>
      <c r="Q494" s="251"/>
      <c r="R494" s="251"/>
      <c r="S494" s="251"/>
      <c r="T494" s="25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3" t="s">
        <v>158</v>
      </c>
      <c r="AU494" s="253" t="s">
        <v>90</v>
      </c>
      <c r="AV494" s="13" t="s">
        <v>88</v>
      </c>
      <c r="AW494" s="13" t="s">
        <v>36</v>
      </c>
      <c r="AX494" s="13" t="s">
        <v>80</v>
      </c>
      <c r="AY494" s="253" t="s">
        <v>147</v>
      </c>
    </row>
    <row r="495" spans="1:51" s="13" customFormat="1" ht="12">
      <c r="A495" s="13"/>
      <c r="B495" s="244"/>
      <c r="C495" s="245"/>
      <c r="D495" s="239" t="s">
        <v>158</v>
      </c>
      <c r="E495" s="246" t="s">
        <v>1</v>
      </c>
      <c r="F495" s="247" t="s">
        <v>1094</v>
      </c>
      <c r="G495" s="245"/>
      <c r="H495" s="246" t="s">
        <v>1</v>
      </c>
      <c r="I495" s="248"/>
      <c r="J495" s="245"/>
      <c r="K495" s="245"/>
      <c r="L495" s="249"/>
      <c r="M495" s="250"/>
      <c r="N495" s="251"/>
      <c r="O495" s="251"/>
      <c r="P495" s="251"/>
      <c r="Q495" s="251"/>
      <c r="R495" s="251"/>
      <c r="S495" s="251"/>
      <c r="T495" s="25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3" t="s">
        <v>158</v>
      </c>
      <c r="AU495" s="253" t="s">
        <v>90</v>
      </c>
      <c r="AV495" s="13" t="s">
        <v>88</v>
      </c>
      <c r="AW495" s="13" t="s">
        <v>36</v>
      </c>
      <c r="AX495" s="13" t="s">
        <v>80</v>
      </c>
      <c r="AY495" s="253" t="s">
        <v>147</v>
      </c>
    </row>
    <row r="496" spans="1:51" s="13" customFormat="1" ht="12">
      <c r="A496" s="13"/>
      <c r="B496" s="244"/>
      <c r="C496" s="245"/>
      <c r="D496" s="239" t="s">
        <v>158</v>
      </c>
      <c r="E496" s="246" t="s">
        <v>1</v>
      </c>
      <c r="F496" s="247" t="s">
        <v>1095</v>
      </c>
      <c r="G496" s="245"/>
      <c r="H496" s="246" t="s">
        <v>1</v>
      </c>
      <c r="I496" s="248"/>
      <c r="J496" s="245"/>
      <c r="K496" s="245"/>
      <c r="L496" s="249"/>
      <c r="M496" s="250"/>
      <c r="N496" s="251"/>
      <c r="O496" s="251"/>
      <c r="P496" s="251"/>
      <c r="Q496" s="251"/>
      <c r="R496" s="251"/>
      <c r="S496" s="251"/>
      <c r="T496" s="25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3" t="s">
        <v>158</v>
      </c>
      <c r="AU496" s="253" t="s">
        <v>90</v>
      </c>
      <c r="AV496" s="13" t="s">
        <v>88</v>
      </c>
      <c r="AW496" s="13" t="s">
        <v>36</v>
      </c>
      <c r="AX496" s="13" t="s">
        <v>80</v>
      </c>
      <c r="AY496" s="253" t="s">
        <v>147</v>
      </c>
    </row>
    <row r="497" spans="1:51" s="14" customFormat="1" ht="12">
      <c r="A497" s="14"/>
      <c r="B497" s="254"/>
      <c r="C497" s="255"/>
      <c r="D497" s="239" t="s">
        <v>158</v>
      </c>
      <c r="E497" s="256" t="s">
        <v>1</v>
      </c>
      <c r="F497" s="257" t="s">
        <v>1096</v>
      </c>
      <c r="G497" s="255"/>
      <c r="H497" s="258">
        <v>90</v>
      </c>
      <c r="I497" s="259"/>
      <c r="J497" s="255"/>
      <c r="K497" s="255"/>
      <c r="L497" s="260"/>
      <c r="M497" s="261"/>
      <c r="N497" s="262"/>
      <c r="O497" s="262"/>
      <c r="P497" s="262"/>
      <c r="Q497" s="262"/>
      <c r="R497" s="262"/>
      <c r="S497" s="262"/>
      <c r="T497" s="26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4" t="s">
        <v>158</v>
      </c>
      <c r="AU497" s="264" t="s">
        <v>90</v>
      </c>
      <c r="AV497" s="14" t="s">
        <v>90</v>
      </c>
      <c r="AW497" s="14" t="s">
        <v>36</v>
      </c>
      <c r="AX497" s="14" t="s">
        <v>88</v>
      </c>
      <c r="AY497" s="264" t="s">
        <v>147</v>
      </c>
    </row>
    <row r="498" spans="1:65" s="2" customFormat="1" ht="13.8" customHeight="1">
      <c r="A498" s="38"/>
      <c r="B498" s="39"/>
      <c r="C498" s="226" t="s">
        <v>1097</v>
      </c>
      <c r="D498" s="226" t="s">
        <v>150</v>
      </c>
      <c r="E498" s="227" t="s">
        <v>1098</v>
      </c>
      <c r="F498" s="228" t="s">
        <v>1099</v>
      </c>
      <c r="G498" s="229" t="s">
        <v>320</v>
      </c>
      <c r="H498" s="230">
        <v>31.2</v>
      </c>
      <c r="I498" s="231"/>
      <c r="J498" s="232">
        <f>ROUND(I498*H498,2)</f>
        <v>0</v>
      </c>
      <c r="K498" s="228" t="s">
        <v>220</v>
      </c>
      <c r="L498" s="44"/>
      <c r="M498" s="233" t="s">
        <v>1</v>
      </c>
      <c r="N498" s="234" t="s">
        <v>45</v>
      </c>
      <c r="O498" s="91"/>
      <c r="P498" s="235">
        <f>O498*H498</f>
        <v>0</v>
      </c>
      <c r="Q498" s="235">
        <v>0</v>
      </c>
      <c r="R498" s="235">
        <f>Q498*H498</f>
        <v>0</v>
      </c>
      <c r="S498" s="235">
        <v>0</v>
      </c>
      <c r="T498" s="236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37" t="s">
        <v>170</v>
      </c>
      <c r="AT498" s="237" t="s">
        <v>150</v>
      </c>
      <c r="AU498" s="237" t="s">
        <v>90</v>
      </c>
      <c r="AY498" s="17" t="s">
        <v>147</v>
      </c>
      <c r="BE498" s="238">
        <f>IF(N498="základní",J498,0)</f>
        <v>0</v>
      </c>
      <c r="BF498" s="238">
        <f>IF(N498="snížená",J498,0)</f>
        <v>0</v>
      </c>
      <c r="BG498" s="238">
        <f>IF(N498="zákl. přenesená",J498,0)</f>
        <v>0</v>
      </c>
      <c r="BH498" s="238">
        <f>IF(N498="sníž. přenesená",J498,0)</f>
        <v>0</v>
      </c>
      <c r="BI498" s="238">
        <f>IF(N498="nulová",J498,0)</f>
        <v>0</v>
      </c>
      <c r="BJ498" s="17" t="s">
        <v>88</v>
      </c>
      <c r="BK498" s="238">
        <f>ROUND(I498*H498,2)</f>
        <v>0</v>
      </c>
      <c r="BL498" s="17" t="s">
        <v>170</v>
      </c>
      <c r="BM498" s="237" t="s">
        <v>1100</v>
      </c>
    </row>
    <row r="499" spans="1:47" s="2" customFormat="1" ht="12">
      <c r="A499" s="38"/>
      <c r="B499" s="39"/>
      <c r="C499" s="40"/>
      <c r="D499" s="239" t="s">
        <v>157</v>
      </c>
      <c r="E499" s="40"/>
      <c r="F499" s="240" t="s">
        <v>1099</v>
      </c>
      <c r="G499" s="40"/>
      <c r="H499" s="40"/>
      <c r="I499" s="241"/>
      <c r="J499" s="40"/>
      <c r="K499" s="40"/>
      <c r="L499" s="44"/>
      <c r="M499" s="242"/>
      <c r="N499" s="243"/>
      <c r="O499" s="91"/>
      <c r="P499" s="91"/>
      <c r="Q499" s="91"/>
      <c r="R499" s="91"/>
      <c r="S499" s="91"/>
      <c r="T499" s="92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157</v>
      </c>
      <c r="AU499" s="17" t="s">
        <v>90</v>
      </c>
    </row>
    <row r="500" spans="1:51" s="13" customFormat="1" ht="12">
      <c r="A500" s="13"/>
      <c r="B500" s="244"/>
      <c r="C500" s="245"/>
      <c r="D500" s="239" t="s">
        <v>158</v>
      </c>
      <c r="E500" s="246" t="s">
        <v>1</v>
      </c>
      <c r="F500" s="247" t="s">
        <v>1101</v>
      </c>
      <c r="G500" s="245"/>
      <c r="H500" s="246" t="s">
        <v>1</v>
      </c>
      <c r="I500" s="248"/>
      <c r="J500" s="245"/>
      <c r="K500" s="245"/>
      <c r="L500" s="249"/>
      <c r="M500" s="250"/>
      <c r="N500" s="251"/>
      <c r="O500" s="251"/>
      <c r="P500" s="251"/>
      <c r="Q500" s="251"/>
      <c r="R500" s="251"/>
      <c r="S500" s="251"/>
      <c r="T500" s="25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3" t="s">
        <v>158</v>
      </c>
      <c r="AU500" s="253" t="s">
        <v>90</v>
      </c>
      <c r="AV500" s="13" t="s">
        <v>88</v>
      </c>
      <c r="AW500" s="13" t="s">
        <v>36</v>
      </c>
      <c r="AX500" s="13" t="s">
        <v>80</v>
      </c>
      <c r="AY500" s="253" t="s">
        <v>147</v>
      </c>
    </row>
    <row r="501" spans="1:51" s="14" customFormat="1" ht="12">
      <c r="A501" s="14"/>
      <c r="B501" s="254"/>
      <c r="C501" s="255"/>
      <c r="D501" s="239" t="s">
        <v>158</v>
      </c>
      <c r="E501" s="256" t="s">
        <v>1</v>
      </c>
      <c r="F501" s="257" t="s">
        <v>1102</v>
      </c>
      <c r="G501" s="255"/>
      <c r="H501" s="258">
        <v>31.2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4" t="s">
        <v>158</v>
      </c>
      <c r="AU501" s="264" t="s">
        <v>90</v>
      </c>
      <c r="AV501" s="14" t="s">
        <v>90</v>
      </c>
      <c r="AW501" s="14" t="s">
        <v>36</v>
      </c>
      <c r="AX501" s="14" t="s">
        <v>88</v>
      </c>
      <c r="AY501" s="264" t="s">
        <v>147</v>
      </c>
    </row>
    <row r="502" spans="1:63" s="12" customFormat="1" ht="22.8" customHeight="1">
      <c r="A502" s="12"/>
      <c r="B502" s="210"/>
      <c r="C502" s="211"/>
      <c r="D502" s="212" t="s">
        <v>79</v>
      </c>
      <c r="E502" s="224" t="s">
        <v>403</v>
      </c>
      <c r="F502" s="224" t="s">
        <v>404</v>
      </c>
      <c r="G502" s="211"/>
      <c r="H502" s="211"/>
      <c r="I502" s="214"/>
      <c r="J502" s="225">
        <f>BK502</f>
        <v>0</v>
      </c>
      <c r="K502" s="211"/>
      <c r="L502" s="216"/>
      <c r="M502" s="217"/>
      <c r="N502" s="218"/>
      <c r="O502" s="218"/>
      <c r="P502" s="219">
        <f>SUM(P503:P504)</f>
        <v>0</v>
      </c>
      <c r="Q502" s="218"/>
      <c r="R502" s="219">
        <f>SUM(R503:R504)</f>
        <v>0</v>
      </c>
      <c r="S502" s="218"/>
      <c r="T502" s="220">
        <f>SUM(T503:T504)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21" t="s">
        <v>88</v>
      </c>
      <c r="AT502" s="222" t="s">
        <v>79</v>
      </c>
      <c r="AU502" s="222" t="s">
        <v>88</v>
      </c>
      <c r="AY502" s="221" t="s">
        <v>147</v>
      </c>
      <c r="BK502" s="223">
        <f>SUM(BK503:BK504)</f>
        <v>0</v>
      </c>
    </row>
    <row r="503" spans="1:65" s="2" customFormat="1" ht="22.2" customHeight="1">
      <c r="A503" s="38"/>
      <c r="B503" s="39"/>
      <c r="C503" s="226" t="s">
        <v>1103</v>
      </c>
      <c r="D503" s="226" t="s">
        <v>150</v>
      </c>
      <c r="E503" s="227" t="s">
        <v>1104</v>
      </c>
      <c r="F503" s="228" t="s">
        <v>1105</v>
      </c>
      <c r="G503" s="229" t="s">
        <v>356</v>
      </c>
      <c r="H503" s="230">
        <v>581.32</v>
      </c>
      <c r="I503" s="231"/>
      <c r="J503" s="232">
        <f>ROUND(I503*H503,2)</f>
        <v>0</v>
      </c>
      <c r="K503" s="228" t="s">
        <v>154</v>
      </c>
      <c r="L503" s="44"/>
      <c r="M503" s="233" t="s">
        <v>1</v>
      </c>
      <c r="N503" s="234" t="s">
        <v>45</v>
      </c>
      <c r="O503" s="91"/>
      <c r="P503" s="235">
        <f>O503*H503</f>
        <v>0</v>
      </c>
      <c r="Q503" s="235">
        <v>0</v>
      </c>
      <c r="R503" s="235">
        <f>Q503*H503</f>
        <v>0</v>
      </c>
      <c r="S503" s="235">
        <v>0</v>
      </c>
      <c r="T503" s="236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37" t="s">
        <v>170</v>
      </c>
      <c r="AT503" s="237" t="s">
        <v>150</v>
      </c>
      <c r="AU503" s="237" t="s">
        <v>90</v>
      </c>
      <c r="AY503" s="17" t="s">
        <v>147</v>
      </c>
      <c r="BE503" s="238">
        <f>IF(N503="základní",J503,0)</f>
        <v>0</v>
      </c>
      <c r="BF503" s="238">
        <f>IF(N503="snížená",J503,0)</f>
        <v>0</v>
      </c>
      <c r="BG503" s="238">
        <f>IF(N503="zákl. přenesená",J503,0)</f>
        <v>0</v>
      </c>
      <c r="BH503" s="238">
        <f>IF(N503="sníž. přenesená",J503,0)</f>
        <v>0</v>
      </c>
      <c r="BI503" s="238">
        <f>IF(N503="nulová",J503,0)</f>
        <v>0</v>
      </c>
      <c r="BJ503" s="17" t="s">
        <v>88</v>
      </c>
      <c r="BK503" s="238">
        <f>ROUND(I503*H503,2)</f>
        <v>0</v>
      </c>
      <c r="BL503" s="17" t="s">
        <v>170</v>
      </c>
      <c r="BM503" s="237" t="s">
        <v>1106</v>
      </c>
    </row>
    <row r="504" spans="1:47" s="2" customFormat="1" ht="12">
      <c r="A504" s="38"/>
      <c r="B504" s="39"/>
      <c r="C504" s="40"/>
      <c r="D504" s="239" t="s">
        <v>157</v>
      </c>
      <c r="E504" s="40"/>
      <c r="F504" s="240" t="s">
        <v>1107</v>
      </c>
      <c r="G504" s="40"/>
      <c r="H504" s="40"/>
      <c r="I504" s="241"/>
      <c r="J504" s="40"/>
      <c r="K504" s="40"/>
      <c r="L504" s="44"/>
      <c r="M504" s="242"/>
      <c r="N504" s="243"/>
      <c r="O504" s="91"/>
      <c r="P504" s="91"/>
      <c r="Q504" s="91"/>
      <c r="R504" s="91"/>
      <c r="S504" s="91"/>
      <c r="T504" s="92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157</v>
      </c>
      <c r="AU504" s="17" t="s">
        <v>90</v>
      </c>
    </row>
    <row r="505" spans="1:63" s="12" customFormat="1" ht="25.9" customHeight="1">
      <c r="A505" s="12"/>
      <c r="B505" s="210"/>
      <c r="C505" s="211"/>
      <c r="D505" s="212" t="s">
        <v>79</v>
      </c>
      <c r="E505" s="213" t="s">
        <v>1108</v>
      </c>
      <c r="F505" s="213" t="s">
        <v>1109</v>
      </c>
      <c r="G505" s="211"/>
      <c r="H505" s="211"/>
      <c r="I505" s="214"/>
      <c r="J505" s="215">
        <f>BK505</f>
        <v>0</v>
      </c>
      <c r="K505" s="211"/>
      <c r="L505" s="216"/>
      <c r="M505" s="217"/>
      <c r="N505" s="218"/>
      <c r="O505" s="218"/>
      <c r="P505" s="219">
        <f>P506</f>
        <v>0</v>
      </c>
      <c r="Q505" s="218"/>
      <c r="R505" s="219">
        <f>R506</f>
        <v>0.1074607236</v>
      </c>
      <c r="S505" s="218"/>
      <c r="T505" s="220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21" t="s">
        <v>90</v>
      </c>
      <c r="AT505" s="222" t="s">
        <v>79</v>
      </c>
      <c r="AU505" s="222" t="s">
        <v>80</v>
      </c>
      <c r="AY505" s="221" t="s">
        <v>147</v>
      </c>
      <c r="BK505" s="223">
        <f>BK506</f>
        <v>0</v>
      </c>
    </row>
    <row r="506" spans="1:63" s="12" customFormat="1" ht="22.8" customHeight="1">
      <c r="A506" s="12"/>
      <c r="B506" s="210"/>
      <c r="C506" s="211"/>
      <c r="D506" s="212" t="s">
        <v>79</v>
      </c>
      <c r="E506" s="224" t="s">
        <v>1110</v>
      </c>
      <c r="F506" s="224" t="s">
        <v>1111</v>
      </c>
      <c r="G506" s="211"/>
      <c r="H506" s="211"/>
      <c r="I506" s="214"/>
      <c r="J506" s="225">
        <f>BK506</f>
        <v>0</v>
      </c>
      <c r="K506" s="211"/>
      <c r="L506" s="216"/>
      <c r="M506" s="217"/>
      <c r="N506" s="218"/>
      <c r="O506" s="218"/>
      <c r="P506" s="219">
        <f>SUM(P507:P537)</f>
        <v>0</v>
      </c>
      <c r="Q506" s="218"/>
      <c r="R506" s="219">
        <f>SUM(R507:R537)</f>
        <v>0.1074607236</v>
      </c>
      <c r="S506" s="218"/>
      <c r="T506" s="220">
        <f>SUM(T507:T537)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21" t="s">
        <v>90</v>
      </c>
      <c r="AT506" s="222" t="s">
        <v>79</v>
      </c>
      <c r="AU506" s="222" t="s">
        <v>88</v>
      </c>
      <c r="AY506" s="221" t="s">
        <v>147</v>
      </c>
      <c r="BK506" s="223">
        <f>SUM(BK507:BK537)</f>
        <v>0</v>
      </c>
    </row>
    <row r="507" spans="1:65" s="2" customFormat="1" ht="22.2" customHeight="1">
      <c r="A507" s="38"/>
      <c r="B507" s="39"/>
      <c r="C507" s="226" t="s">
        <v>1112</v>
      </c>
      <c r="D507" s="226" t="s">
        <v>150</v>
      </c>
      <c r="E507" s="227" t="s">
        <v>1113</v>
      </c>
      <c r="F507" s="228" t="s">
        <v>1114</v>
      </c>
      <c r="G507" s="229" t="s">
        <v>276</v>
      </c>
      <c r="H507" s="230">
        <v>292.278</v>
      </c>
      <c r="I507" s="231"/>
      <c r="J507" s="232">
        <f>ROUND(I507*H507,2)</f>
        <v>0</v>
      </c>
      <c r="K507" s="228" t="s">
        <v>154</v>
      </c>
      <c r="L507" s="44"/>
      <c r="M507" s="233" t="s">
        <v>1</v>
      </c>
      <c r="N507" s="234" t="s">
        <v>45</v>
      </c>
      <c r="O507" s="91"/>
      <c r="P507" s="235">
        <f>O507*H507</f>
        <v>0</v>
      </c>
      <c r="Q507" s="235">
        <v>0</v>
      </c>
      <c r="R507" s="235">
        <f>Q507*H507</f>
        <v>0</v>
      </c>
      <c r="S507" s="235">
        <v>0</v>
      </c>
      <c r="T507" s="236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37" t="s">
        <v>256</v>
      </c>
      <c r="AT507" s="237" t="s">
        <v>150</v>
      </c>
      <c r="AU507" s="237" t="s">
        <v>90</v>
      </c>
      <c r="AY507" s="17" t="s">
        <v>147</v>
      </c>
      <c r="BE507" s="238">
        <f>IF(N507="základní",J507,0)</f>
        <v>0</v>
      </c>
      <c r="BF507" s="238">
        <f>IF(N507="snížená",J507,0)</f>
        <v>0</v>
      </c>
      <c r="BG507" s="238">
        <f>IF(N507="zákl. přenesená",J507,0)</f>
        <v>0</v>
      </c>
      <c r="BH507" s="238">
        <f>IF(N507="sníž. přenesená",J507,0)</f>
        <v>0</v>
      </c>
      <c r="BI507" s="238">
        <f>IF(N507="nulová",J507,0)</f>
        <v>0</v>
      </c>
      <c r="BJ507" s="17" t="s">
        <v>88</v>
      </c>
      <c r="BK507" s="238">
        <f>ROUND(I507*H507,2)</f>
        <v>0</v>
      </c>
      <c r="BL507" s="17" t="s">
        <v>256</v>
      </c>
      <c r="BM507" s="237" t="s">
        <v>1115</v>
      </c>
    </row>
    <row r="508" spans="1:47" s="2" customFormat="1" ht="12">
      <c r="A508" s="38"/>
      <c r="B508" s="39"/>
      <c r="C508" s="40"/>
      <c r="D508" s="239" t="s">
        <v>157</v>
      </c>
      <c r="E508" s="40"/>
      <c r="F508" s="240" t="s">
        <v>1116</v>
      </c>
      <c r="G508" s="40"/>
      <c r="H508" s="40"/>
      <c r="I508" s="241"/>
      <c r="J508" s="40"/>
      <c r="K508" s="40"/>
      <c r="L508" s="44"/>
      <c r="M508" s="242"/>
      <c r="N508" s="243"/>
      <c r="O508" s="91"/>
      <c r="P508" s="91"/>
      <c r="Q508" s="91"/>
      <c r="R508" s="91"/>
      <c r="S508" s="91"/>
      <c r="T508" s="92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157</v>
      </c>
      <c r="AU508" s="17" t="s">
        <v>90</v>
      </c>
    </row>
    <row r="509" spans="1:51" s="13" customFormat="1" ht="12">
      <c r="A509" s="13"/>
      <c r="B509" s="244"/>
      <c r="C509" s="245"/>
      <c r="D509" s="239" t="s">
        <v>158</v>
      </c>
      <c r="E509" s="246" t="s">
        <v>1</v>
      </c>
      <c r="F509" s="247" t="s">
        <v>1117</v>
      </c>
      <c r="G509" s="245"/>
      <c r="H509" s="246" t="s">
        <v>1</v>
      </c>
      <c r="I509" s="248"/>
      <c r="J509" s="245"/>
      <c r="K509" s="245"/>
      <c r="L509" s="249"/>
      <c r="M509" s="250"/>
      <c r="N509" s="251"/>
      <c r="O509" s="251"/>
      <c r="P509" s="251"/>
      <c r="Q509" s="251"/>
      <c r="R509" s="251"/>
      <c r="S509" s="251"/>
      <c r="T509" s="25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3" t="s">
        <v>158</v>
      </c>
      <c r="AU509" s="253" t="s">
        <v>90</v>
      </c>
      <c r="AV509" s="13" t="s">
        <v>88</v>
      </c>
      <c r="AW509" s="13" t="s">
        <v>36</v>
      </c>
      <c r="AX509" s="13" t="s">
        <v>80</v>
      </c>
      <c r="AY509" s="253" t="s">
        <v>147</v>
      </c>
    </row>
    <row r="510" spans="1:51" s="13" customFormat="1" ht="12">
      <c r="A510" s="13"/>
      <c r="B510" s="244"/>
      <c r="C510" s="245"/>
      <c r="D510" s="239" t="s">
        <v>158</v>
      </c>
      <c r="E510" s="246" t="s">
        <v>1</v>
      </c>
      <c r="F510" s="247" t="s">
        <v>1118</v>
      </c>
      <c r="G510" s="245"/>
      <c r="H510" s="246" t="s">
        <v>1</v>
      </c>
      <c r="I510" s="248"/>
      <c r="J510" s="245"/>
      <c r="K510" s="245"/>
      <c r="L510" s="249"/>
      <c r="M510" s="250"/>
      <c r="N510" s="251"/>
      <c r="O510" s="251"/>
      <c r="P510" s="251"/>
      <c r="Q510" s="251"/>
      <c r="R510" s="251"/>
      <c r="S510" s="251"/>
      <c r="T510" s="25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3" t="s">
        <v>158</v>
      </c>
      <c r="AU510" s="253" t="s">
        <v>90</v>
      </c>
      <c r="AV510" s="13" t="s">
        <v>88</v>
      </c>
      <c r="AW510" s="13" t="s">
        <v>36</v>
      </c>
      <c r="AX510" s="13" t="s">
        <v>80</v>
      </c>
      <c r="AY510" s="253" t="s">
        <v>147</v>
      </c>
    </row>
    <row r="511" spans="1:51" s="14" customFormat="1" ht="12">
      <c r="A511" s="14"/>
      <c r="B511" s="254"/>
      <c r="C511" s="255"/>
      <c r="D511" s="239" t="s">
        <v>158</v>
      </c>
      <c r="E511" s="256" t="s">
        <v>1</v>
      </c>
      <c r="F511" s="257" t="s">
        <v>1119</v>
      </c>
      <c r="G511" s="255"/>
      <c r="H511" s="258">
        <v>43.069</v>
      </c>
      <c r="I511" s="259"/>
      <c r="J511" s="255"/>
      <c r="K511" s="255"/>
      <c r="L511" s="260"/>
      <c r="M511" s="261"/>
      <c r="N511" s="262"/>
      <c r="O511" s="262"/>
      <c r="P511" s="262"/>
      <c r="Q511" s="262"/>
      <c r="R511" s="262"/>
      <c r="S511" s="262"/>
      <c r="T511" s="26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4" t="s">
        <v>158</v>
      </c>
      <c r="AU511" s="264" t="s">
        <v>90</v>
      </c>
      <c r="AV511" s="14" t="s">
        <v>90</v>
      </c>
      <c r="AW511" s="14" t="s">
        <v>36</v>
      </c>
      <c r="AX511" s="14" t="s">
        <v>80</v>
      </c>
      <c r="AY511" s="264" t="s">
        <v>147</v>
      </c>
    </row>
    <row r="512" spans="1:51" s="13" customFormat="1" ht="12">
      <c r="A512" s="13"/>
      <c r="B512" s="244"/>
      <c r="C512" s="245"/>
      <c r="D512" s="239" t="s">
        <v>158</v>
      </c>
      <c r="E512" s="246" t="s">
        <v>1</v>
      </c>
      <c r="F512" s="247" t="s">
        <v>1120</v>
      </c>
      <c r="G512" s="245"/>
      <c r="H512" s="246" t="s">
        <v>1</v>
      </c>
      <c r="I512" s="248"/>
      <c r="J512" s="245"/>
      <c r="K512" s="245"/>
      <c r="L512" s="249"/>
      <c r="M512" s="250"/>
      <c r="N512" s="251"/>
      <c r="O512" s="251"/>
      <c r="P512" s="251"/>
      <c r="Q512" s="251"/>
      <c r="R512" s="251"/>
      <c r="S512" s="251"/>
      <c r="T512" s="25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3" t="s">
        <v>158</v>
      </c>
      <c r="AU512" s="253" t="s">
        <v>90</v>
      </c>
      <c r="AV512" s="13" t="s">
        <v>88</v>
      </c>
      <c r="AW512" s="13" t="s">
        <v>36</v>
      </c>
      <c r="AX512" s="13" t="s">
        <v>80</v>
      </c>
      <c r="AY512" s="253" t="s">
        <v>147</v>
      </c>
    </row>
    <row r="513" spans="1:51" s="14" customFormat="1" ht="12">
      <c r="A513" s="14"/>
      <c r="B513" s="254"/>
      <c r="C513" s="255"/>
      <c r="D513" s="239" t="s">
        <v>158</v>
      </c>
      <c r="E513" s="256" t="s">
        <v>1</v>
      </c>
      <c r="F513" s="257" t="s">
        <v>1121</v>
      </c>
      <c r="G513" s="255"/>
      <c r="H513" s="258">
        <v>29.94</v>
      </c>
      <c r="I513" s="259"/>
      <c r="J513" s="255"/>
      <c r="K513" s="255"/>
      <c r="L513" s="260"/>
      <c r="M513" s="261"/>
      <c r="N513" s="262"/>
      <c r="O513" s="262"/>
      <c r="P513" s="262"/>
      <c r="Q513" s="262"/>
      <c r="R513" s="262"/>
      <c r="S513" s="262"/>
      <c r="T513" s="26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4" t="s">
        <v>158</v>
      </c>
      <c r="AU513" s="264" t="s">
        <v>90</v>
      </c>
      <c r="AV513" s="14" t="s">
        <v>90</v>
      </c>
      <c r="AW513" s="14" t="s">
        <v>36</v>
      </c>
      <c r="AX513" s="14" t="s">
        <v>80</v>
      </c>
      <c r="AY513" s="264" t="s">
        <v>147</v>
      </c>
    </row>
    <row r="514" spans="1:51" s="13" customFormat="1" ht="12">
      <c r="A514" s="13"/>
      <c r="B514" s="244"/>
      <c r="C514" s="245"/>
      <c r="D514" s="239" t="s">
        <v>158</v>
      </c>
      <c r="E514" s="246" t="s">
        <v>1</v>
      </c>
      <c r="F514" s="247" t="s">
        <v>1122</v>
      </c>
      <c r="G514" s="245"/>
      <c r="H514" s="246" t="s">
        <v>1</v>
      </c>
      <c r="I514" s="248"/>
      <c r="J514" s="245"/>
      <c r="K514" s="245"/>
      <c r="L514" s="249"/>
      <c r="M514" s="250"/>
      <c r="N514" s="251"/>
      <c r="O514" s="251"/>
      <c r="P514" s="251"/>
      <c r="Q514" s="251"/>
      <c r="R514" s="251"/>
      <c r="S514" s="251"/>
      <c r="T514" s="25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3" t="s">
        <v>158</v>
      </c>
      <c r="AU514" s="253" t="s">
        <v>90</v>
      </c>
      <c r="AV514" s="13" t="s">
        <v>88</v>
      </c>
      <c r="AW514" s="13" t="s">
        <v>36</v>
      </c>
      <c r="AX514" s="13" t="s">
        <v>80</v>
      </c>
      <c r="AY514" s="253" t="s">
        <v>147</v>
      </c>
    </row>
    <row r="515" spans="1:51" s="14" customFormat="1" ht="12">
      <c r="A515" s="14"/>
      <c r="B515" s="254"/>
      <c r="C515" s="255"/>
      <c r="D515" s="239" t="s">
        <v>158</v>
      </c>
      <c r="E515" s="256" t="s">
        <v>1</v>
      </c>
      <c r="F515" s="257" t="s">
        <v>1123</v>
      </c>
      <c r="G515" s="255"/>
      <c r="H515" s="258">
        <v>17.763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4" t="s">
        <v>158</v>
      </c>
      <c r="AU515" s="264" t="s">
        <v>90</v>
      </c>
      <c r="AV515" s="14" t="s">
        <v>90</v>
      </c>
      <c r="AW515" s="14" t="s">
        <v>36</v>
      </c>
      <c r="AX515" s="14" t="s">
        <v>80</v>
      </c>
      <c r="AY515" s="264" t="s">
        <v>147</v>
      </c>
    </row>
    <row r="516" spans="1:51" s="13" customFormat="1" ht="12">
      <c r="A516" s="13"/>
      <c r="B516" s="244"/>
      <c r="C516" s="245"/>
      <c r="D516" s="239" t="s">
        <v>158</v>
      </c>
      <c r="E516" s="246" t="s">
        <v>1</v>
      </c>
      <c r="F516" s="247" t="s">
        <v>1124</v>
      </c>
      <c r="G516" s="245"/>
      <c r="H516" s="246" t="s">
        <v>1</v>
      </c>
      <c r="I516" s="248"/>
      <c r="J516" s="245"/>
      <c r="K516" s="245"/>
      <c r="L516" s="249"/>
      <c r="M516" s="250"/>
      <c r="N516" s="251"/>
      <c r="O516" s="251"/>
      <c r="P516" s="251"/>
      <c r="Q516" s="251"/>
      <c r="R516" s="251"/>
      <c r="S516" s="251"/>
      <c r="T516" s="25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3" t="s">
        <v>158</v>
      </c>
      <c r="AU516" s="253" t="s">
        <v>90</v>
      </c>
      <c r="AV516" s="13" t="s">
        <v>88</v>
      </c>
      <c r="AW516" s="13" t="s">
        <v>36</v>
      </c>
      <c r="AX516" s="13" t="s">
        <v>80</v>
      </c>
      <c r="AY516" s="253" t="s">
        <v>147</v>
      </c>
    </row>
    <row r="517" spans="1:51" s="14" customFormat="1" ht="12">
      <c r="A517" s="14"/>
      <c r="B517" s="254"/>
      <c r="C517" s="255"/>
      <c r="D517" s="239" t="s">
        <v>158</v>
      </c>
      <c r="E517" s="256" t="s">
        <v>1</v>
      </c>
      <c r="F517" s="257" t="s">
        <v>1125</v>
      </c>
      <c r="G517" s="255"/>
      <c r="H517" s="258">
        <v>6.654</v>
      </c>
      <c r="I517" s="259"/>
      <c r="J517" s="255"/>
      <c r="K517" s="255"/>
      <c r="L517" s="260"/>
      <c r="M517" s="261"/>
      <c r="N517" s="262"/>
      <c r="O517" s="262"/>
      <c r="P517" s="262"/>
      <c r="Q517" s="262"/>
      <c r="R517" s="262"/>
      <c r="S517" s="262"/>
      <c r="T517" s="26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4" t="s">
        <v>158</v>
      </c>
      <c r="AU517" s="264" t="s">
        <v>90</v>
      </c>
      <c r="AV517" s="14" t="s">
        <v>90</v>
      </c>
      <c r="AW517" s="14" t="s">
        <v>36</v>
      </c>
      <c r="AX517" s="14" t="s">
        <v>80</v>
      </c>
      <c r="AY517" s="264" t="s">
        <v>147</v>
      </c>
    </row>
    <row r="518" spans="1:51" s="15" customFormat="1" ht="12">
      <c r="A518" s="15"/>
      <c r="B518" s="265"/>
      <c r="C518" s="266"/>
      <c r="D518" s="239" t="s">
        <v>158</v>
      </c>
      <c r="E518" s="267" t="s">
        <v>1</v>
      </c>
      <c r="F518" s="268" t="s">
        <v>207</v>
      </c>
      <c r="G518" s="266"/>
      <c r="H518" s="269">
        <v>97.426</v>
      </c>
      <c r="I518" s="270"/>
      <c r="J518" s="266"/>
      <c r="K518" s="266"/>
      <c r="L518" s="271"/>
      <c r="M518" s="272"/>
      <c r="N518" s="273"/>
      <c r="O518" s="273"/>
      <c r="P518" s="273"/>
      <c r="Q518" s="273"/>
      <c r="R518" s="273"/>
      <c r="S518" s="273"/>
      <c r="T518" s="274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5" t="s">
        <v>158</v>
      </c>
      <c r="AU518" s="275" t="s">
        <v>90</v>
      </c>
      <c r="AV518" s="15" t="s">
        <v>170</v>
      </c>
      <c r="AW518" s="15" t="s">
        <v>36</v>
      </c>
      <c r="AX518" s="15" t="s">
        <v>88</v>
      </c>
      <c r="AY518" s="275" t="s">
        <v>147</v>
      </c>
    </row>
    <row r="519" spans="1:51" s="14" customFormat="1" ht="12">
      <c r="A519" s="14"/>
      <c r="B519" s="254"/>
      <c r="C519" s="255"/>
      <c r="D519" s="239" t="s">
        <v>158</v>
      </c>
      <c r="E519" s="255"/>
      <c r="F519" s="257" t="s">
        <v>1126</v>
      </c>
      <c r="G519" s="255"/>
      <c r="H519" s="258">
        <v>292.278</v>
      </c>
      <c r="I519" s="259"/>
      <c r="J519" s="255"/>
      <c r="K519" s="255"/>
      <c r="L519" s="260"/>
      <c r="M519" s="261"/>
      <c r="N519" s="262"/>
      <c r="O519" s="262"/>
      <c r="P519" s="262"/>
      <c r="Q519" s="262"/>
      <c r="R519" s="262"/>
      <c r="S519" s="262"/>
      <c r="T519" s="26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4" t="s">
        <v>158</v>
      </c>
      <c r="AU519" s="264" t="s">
        <v>90</v>
      </c>
      <c r="AV519" s="14" t="s">
        <v>90</v>
      </c>
      <c r="AW519" s="14" t="s">
        <v>4</v>
      </c>
      <c r="AX519" s="14" t="s">
        <v>88</v>
      </c>
      <c r="AY519" s="264" t="s">
        <v>147</v>
      </c>
    </row>
    <row r="520" spans="1:65" s="2" customFormat="1" ht="13.8" customHeight="1">
      <c r="A520" s="38"/>
      <c r="B520" s="39"/>
      <c r="C520" s="283" t="s">
        <v>1127</v>
      </c>
      <c r="D520" s="283" t="s">
        <v>434</v>
      </c>
      <c r="E520" s="284" t="s">
        <v>1128</v>
      </c>
      <c r="F520" s="285" t="s">
        <v>1129</v>
      </c>
      <c r="G520" s="286" t="s">
        <v>276</v>
      </c>
      <c r="H520" s="287">
        <v>97.426</v>
      </c>
      <c r="I520" s="288"/>
      <c r="J520" s="289">
        <f>ROUND(I520*H520,2)</f>
        <v>0</v>
      </c>
      <c r="K520" s="285" t="s">
        <v>220</v>
      </c>
      <c r="L520" s="290"/>
      <c r="M520" s="291" t="s">
        <v>1</v>
      </c>
      <c r="N520" s="292" t="s">
        <v>45</v>
      </c>
      <c r="O520" s="91"/>
      <c r="P520" s="235">
        <f>O520*H520</f>
        <v>0</v>
      </c>
      <c r="Q520" s="235">
        <v>0</v>
      </c>
      <c r="R520" s="235">
        <f>Q520*H520</f>
        <v>0</v>
      </c>
      <c r="S520" s="235">
        <v>0</v>
      </c>
      <c r="T520" s="236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7" t="s">
        <v>732</v>
      </c>
      <c r="AT520" s="237" t="s">
        <v>434</v>
      </c>
      <c r="AU520" s="237" t="s">
        <v>90</v>
      </c>
      <c r="AY520" s="17" t="s">
        <v>147</v>
      </c>
      <c r="BE520" s="238">
        <f>IF(N520="základní",J520,0)</f>
        <v>0</v>
      </c>
      <c r="BF520" s="238">
        <f>IF(N520="snížená",J520,0)</f>
        <v>0</v>
      </c>
      <c r="BG520" s="238">
        <f>IF(N520="zákl. přenesená",J520,0)</f>
        <v>0</v>
      </c>
      <c r="BH520" s="238">
        <f>IF(N520="sníž. přenesená",J520,0)</f>
        <v>0</v>
      </c>
      <c r="BI520" s="238">
        <f>IF(N520="nulová",J520,0)</f>
        <v>0</v>
      </c>
      <c r="BJ520" s="17" t="s">
        <v>88</v>
      </c>
      <c r="BK520" s="238">
        <f>ROUND(I520*H520,2)</f>
        <v>0</v>
      </c>
      <c r="BL520" s="17" t="s">
        <v>256</v>
      </c>
      <c r="BM520" s="237" t="s">
        <v>1130</v>
      </c>
    </row>
    <row r="521" spans="1:47" s="2" customFormat="1" ht="12">
      <c r="A521" s="38"/>
      <c r="B521" s="39"/>
      <c r="C521" s="40"/>
      <c r="D521" s="239" t="s">
        <v>157</v>
      </c>
      <c r="E521" s="40"/>
      <c r="F521" s="240" t="s">
        <v>1131</v>
      </c>
      <c r="G521" s="40"/>
      <c r="H521" s="40"/>
      <c r="I521" s="241"/>
      <c r="J521" s="40"/>
      <c r="K521" s="40"/>
      <c r="L521" s="44"/>
      <c r="M521" s="242"/>
      <c r="N521" s="243"/>
      <c r="O521" s="91"/>
      <c r="P521" s="91"/>
      <c r="Q521" s="91"/>
      <c r="R521" s="91"/>
      <c r="S521" s="91"/>
      <c r="T521" s="92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157</v>
      </c>
      <c r="AU521" s="17" t="s">
        <v>90</v>
      </c>
    </row>
    <row r="522" spans="1:51" s="14" customFormat="1" ht="12">
      <c r="A522" s="14"/>
      <c r="B522" s="254"/>
      <c r="C522" s="255"/>
      <c r="D522" s="239" t="s">
        <v>158</v>
      </c>
      <c r="E522" s="256" t="s">
        <v>1</v>
      </c>
      <c r="F522" s="257" t="s">
        <v>1016</v>
      </c>
      <c r="G522" s="255"/>
      <c r="H522" s="258">
        <v>97.426</v>
      </c>
      <c r="I522" s="259"/>
      <c r="J522" s="255"/>
      <c r="K522" s="255"/>
      <c r="L522" s="260"/>
      <c r="M522" s="261"/>
      <c r="N522" s="262"/>
      <c r="O522" s="262"/>
      <c r="P522" s="262"/>
      <c r="Q522" s="262"/>
      <c r="R522" s="262"/>
      <c r="S522" s="262"/>
      <c r="T522" s="26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4" t="s">
        <v>158</v>
      </c>
      <c r="AU522" s="264" t="s">
        <v>90</v>
      </c>
      <c r="AV522" s="14" t="s">
        <v>90</v>
      </c>
      <c r="AW522" s="14" t="s">
        <v>36</v>
      </c>
      <c r="AX522" s="14" t="s">
        <v>88</v>
      </c>
      <c r="AY522" s="264" t="s">
        <v>147</v>
      </c>
    </row>
    <row r="523" spans="1:65" s="2" customFormat="1" ht="22.2" customHeight="1">
      <c r="A523" s="38"/>
      <c r="B523" s="39"/>
      <c r="C523" s="226" t="s">
        <v>1132</v>
      </c>
      <c r="D523" s="226" t="s">
        <v>150</v>
      </c>
      <c r="E523" s="227" t="s">
        <v>1133</v>
      </c>
      <c r="F523" s="228" t="s">
        <v>1134</v>
      </c>
      <c r="G523" s="229" t="s">
        <v>276</v>
      </c>
      <c r="H523" s="230">
        <v>13.77</v>
      </c>
      <c r="I523" s="231"/>
      <c r="J523" s="232">
        <f>ROUND(I523*H523,2)</f>
        <v>0</v>
      </c>
      <c r="K523" s="228" t="s">
        <v>154</v>
      </c>
      <c r="L523" s="44"/>
      <c r="M523" s="233" t="s">
        <v>1</v>
      </c>
      <c r="N523" s="234" t="s">
        <v>45</v>
      </c>
      <c r="O523" s="91"/>
      <c r="P523" s="235">
        <f>O523*H523</f>
        <v>0</v>
      </c>
      <c r="Q523" s="235">
        <v>0</v>
      </c>
      <c r="R523" s="235">
        <f>Q523*H523</f>
        <v>0</v>
      </c>
      <c r="S523" s="235">
        <v>0</v>
      </c>
      <c r="T523" s="236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37" t="s">
        <v>256</v>
      </c>
      <c r="AT523" s="237" t="s">
        <v>150</v>
      </c>
      <c r="AU523" s="237" t="s">
        <v>90</v>
      </c>
      <c r="AY523" s="17" t="s">
        <v>147</v>
      </c>
      <c r="BE523" s="238">
        <f>IF(N523="základní",J523,0)</f>
        <v>0</v>
      </c>
      <c r="BF523" s="238">
        <f>IF(N523="snížená",J523,0)</f>
        <v>0</v>
      </c>
      <c r="BG523" s="238">
        <f>IF(N523="zákl. přenesená",J523,0)</f>
        <v>0</v>
      </c>
      <c r="BH523" s="238">
        <f>IF(N523="sníž. přenesená",J523,0)</f>
        <v>0</v>
      </c>
      <c r="BI523" s="238">
        <f>IF(N523="nulová",J523,0)</f>
        <v>0</v>
      </c>
      <c r="BJ523" s="17" t="s">
        <v>88</v>
      </c>
      <c r="BK523" s="238">
        <f>ROUND(I523*H523,2)</f>
        <v>0</v>
      </c>
      <c r="BL523" s="17" t="s">
        <v>256</v>
      </c>
      <c r="BM523" s="237" t="s">
        <v>1135</v>
      </c>
    </row>
    <row r="524" spans="1:47" s="2" customFormat="1" ht="12">
      <c r="A524" s="38"/>
      <c r="B524" s="39"/>
      <c r="C524" s="40"/>
      <c r="D524" s="239" t="s">
        <v>157</v>
      </c>
      <c r="E524" s="40"/>
      <c r="F524" s="240" t="s">
        <v>1136</v>
      </c>
      <c r="G524" s="40"/>
      <c r="H524" s="40"/>
      <c r="I524" s="241"/>
      <c r="J524" s="40"/>
      <c r="K524" s="40"/>
      <c r="L524" s="44"/>
      <c r="M524" s="242"/>
      <c r="N524" s="243"/>
      <c r="O524" s="91"/>
      <c r="P524" s="91"/>
      <c r="Q524" s="91"/>
      <c r="R524" s="91"/>
      <c r="S524" s="91"/>
      <c r="T524" s="92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157</v>
      </c>
      <c r="AU524" s="17" t="s">
        <v>90</v>
      </c>
    </row>
    <row r="525" spans="1:51" s="13" customFormat="1" ht="12">
      <c r="A525" s="13"/>
      <c r="B525" s="244"/>
      <c r="C525" s="245"/>
      <c r="D525" s="239" t="s">
        <v>158</v>
      </c>
      <c r="E525" s="246" t="s">
        <v>1</v>
      </c>
      <c r="F525" s="247" t="s">
        <v>1137</v>
      </c>
      <c r="G525" s="245"/>
      <c r="H525" s="246" t="s">
        <v>1</v>
      </c>
      <c r="I525" s="248"/>
      <c r="J525" s="245"/>
      <c r="K525" s="245"/>
      <c r="L525" s="249"/>
      <c r="M525" s="250"/>
      <c r="N525" s="251"/>
      <c r="O525" s="251"/>
      <c r="P525" s="251"/>
      <c r="Q525" s="251"/>
      <c r="R525" s="251"/>
      <c r="S525" s="251"/>
      <c r="T525" s="25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3" t="s">
        <v>158</v>
      </c>
      <c r="AU525" s="253" t="s">
        <v>90</v>
      </c>
      <c r="AV525" s="13" t="s">
        <v>88</v>
      </c>
      <c r="AW525" s="13" t="s">
        <v>36</v>
      </c>
      <c r="AX525" s="13" t="s">
        <v>80</v>
      </c>
      <c r="AY525" s="253" t="s">
        <v>147</v>
      </c>
    </row>
    <row r="526" spans="1:51" s="14" customFormat="1" ht="12">
      <c r="A526" s="14"/>
      <c r="B526" s="254"/>
      <c r="C526" s="255"/>
      <c r="D526" s="239" t="s">
        <v>158</v>
      </c>
      <c r="E526" s="256" t="s">
        <v>1</v>
      </c>
      <c r="F526" s="257" t="s">
        <v>1138</v>
      </c>
      <c r="G526" s="255"/>
      <c r="H526" s="258">
        <v>13.77</v>
      </c>
      <c r="I526" s="259"/>
      <c r="J526" s="255"/>
      <c r="K526" s="255"/>
      <c r="L526" s="260"/>
      <c r="M526" s="261"/>
      <c r="N526" s="262"/>
      <c r="O526" s="262"/>
      <c r="P526" s="262"/>
      <c r="Q526" s="262"/>
      <c r="R526" s="262"/>
      <c r="S526" s="262"/>
      <c r="T526" s="26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4" t="s">
        <v>158</v>
      </c>
      <c r="AU526" s="264" t="s">
        <v>90</v>
      </c>
      <c r="AV526" s="14" t="s">
        <v>90</v>
      </c>
      <c r="AW526" s="14" t="s">
        <v>36</v>
      </c>
      <c r="AX526" s="14" t="s">
        <v>88</v>
      </c>
      <c r="AY526" s="264" t="s">
        <v>147</v>
      </c>
    </row>
    <row r="527" spans="1:65" s="2" customFormat="1" ht="34.8" customHeight="1">
      <c r="A527" s="38"/>
      <c r="B527" s="39"/>
      <c r="C527" s="283" t="s">
        <v>1139</v>
      </c>
      <c r="D527" s="283" t="s">
        <v>434</v>
      </c>
      <c r="E527" s="284" t="s">
        <v>1140</v>
      </c>
      <c r="F527" s="285" t="s">
        <v>1141</v>
      </c>
      <c r="G527" s="286" t="s">
        <v>276</v>
      </c>
      <c r="H527" s="287">
        <v>16.049</v>
      </c>
      <c r="I527" s="288"/>
      <c r="J527" s="289">
        <f>ROUND(I527*H527,2)</f>
        <v>0</v>
      </c>
      <c r="K527" s="285" t="s">
        <v>154</v>
      </c>
      <c r="L527" s="290"/>
      <c r="M527" s="291" t="s">
        <v>1</v>
      </c>
      <c r="N527" s="292" t="s">
        <v>45</v>
      </c>
      <c r="O527" s="91"/>
      <c r="P527" s="235">
        <f>O527*H527</f>
        <v>0</v>
      </c>
      <c r="Q527" s="235">
        <v>0.0054</v>
      </c>
      <c r="R527" s="235">
        <f>Q527*H527</f>
        <v>0.08666460000000001</v>
      </c>
      <c r="S527" s="235">
        <v>0</v>
      </c>
      <c r="T527" s="236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37" t="s">
        <v>732</v>
      </c>
      <c r="AT527" s="237" t="s">
        <v>434</v>
      </c>
      <c r="AU527" s="237" t="s">
        <v>90</v>
      </c>
      <c r="AY527" s="17" t="s">
        <v>147</v>
      </c>
      <c r="BE527" s="238">
        <f>IF(N527="základní",J527,0)</f>
        <v>0</v>
      </c>
      <c r="BF527" s="238">
        <f>IF(N527="snížená",J527,0)</f>
        <v>0</v>
      </c>
      <c r="BG527" s="238">
        <f>IF(N527="zákl. přenesená",J527,0)</f>
        <v>0</v>
      </c>
      <c r="BH527" s="238">
        <f>IF(N527="sníž. přenesená",J527,0)</f>
        <v>0</v>
      </c>
      <c r="BI527" s="238">
        <f>IF(N527="nulová",J527,0)</f>
        <v>0</v>
      </c>
      <c r="BJ527" s="17" t="s">
        <v>88</v>
      </c>
      <c r="BK527" s="238">
        <f>ROUND(I527*H527,2)</f>
        <v>0</v>
      </c>
      <c r="BL527" s="17" t="s">
        <v>256</v>
      </c>
      <c r="BM527" s="237" t="s">
        <v>1142</v>
      </c>
    </row>
    <row r="528" spans="1:47" s="2" customFormat="1" ht="12">
      <c r="A528" s="38"/>
      <c r="B528" s="39"/>
      <c r="C528" s="40"/>
      <c r="D528" s="239" t="s">
        <v>157</v>
      </c>
      <c r="E528" s="40"/>
      <c r="F528" s="240" t="s">
        <v>1141</v>
      </c>
      <c r="G528" s="40"/>
      <c r="H528" s="40"/>
      <c r="I528" s="241"/>
      <c r="J528" s="40"/>
      <c r="K528" s="40"/>
      <c r="L528" s="44"/>
      <c r="M528" s="242"/>
      <c r="N528" s="243"/>
      <c r="O528" s="91"/>
      <c r="P528" s="91"/>
      <c r="Q528" s="91"/>
      <c r="R528" s="91"/>
      <c r="S528" s="91"/>
      <c r="T528" s="92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157</v>
      </c>
      <c r="AU528" s="17" t="s">
        <v>90</v>
      </c>
    </row>
    <row r="529" spans="1:51" s="14" customFormat="1" ht="12">
      <c r="A529" s="14"/>
      <c r="B529" s="254"/>
      <c r="C529" s="255"/>
      <c r="D529" s="239" t="s">
        <v>158</v>
      </c>
      <c r="E529" s="255"/>
      <c r="F529" s="257" t="s">
        <v>1143</v>
      </c>
      <c r="G529" s="255"/>
      <c r="H529" s="258">
        <v>16.049</v>
      </c>
      <c r="I529" s="259"/>
      <c r="J529" s="255"/>
      <c r="K529" s="255"/>
      <c r="L529" s="260"/>
      <c r="M529" s="261"/>
      <c r="N529" s="262"/>
      <c r="O529" s="262"/>
      <c r="P529" s="262"/>
      <c r="Q529" s="262"/>
      <c r="R529" s="262"/>
      <c r="S529" s="262"/>
      <c r="T529" s="26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4" t="s">
        <v>158</v>
      </c>
      <c r="AU529" s="264" t="s">
        <v>90</v>
      </c>
      <c r="AV529" s="14" t="s">
        <v>90</v>
      </c>
      <c r="AW529" s="14" t="s">
        <v>4</v>
      </c>
      <c r="AX529" s="14" t="s">
        <v>88</v>
      </c>
      <c r="AY529" s="264" t="s">
        <v>147</v>
      </c>
    </row>
    <row r="530" spans="1:65" s="2" customFormat="1" ht="13.8" customHeight="1">
      <c r="A530" s="38"/>
      <c r="B530" s="39"/>
      <c r="C530" s="226" t="s">
        <v>1144</v>
      </c>
      <c r="D530" s="226" t="s">
        <v>150</v>
      </c>
      <c r="E530" s="227" t="s">
        <v>1145</v>
      </c>
      <c r="F530" s="228" t="s">
        <v>1146</v>
      </c>
      <c r="G530" s="229" t="s">
        <v>276</v>
      </c>
      <c r="H530" s="230">
        <v>55.412</v>
      </c>
      <c r="I530" s="231"/>
      <c r="J530" s="232">
        <f>ROUND(I530*H530,2)</f>
        <v>0</v>
      </c>
      <c r="K530" s="228" t="s">
        <v>154</v>
      </c>
      <c r="L530" s="44"/>
      <c r="M530" s="233" t="s">
        <v>1</v>
      </c>
      <c r="N530" s="234" t="s">
        <v>45</v>
      </c>
      <c r="O530" s="91"/>
      <c r="P530" s="235">
        <f>O530*H530</f>
        <v>0</v>
      </c>
      <c r="Q530" s="235">
        <v>0.0003753</v>
      </c>
      <c r="R530" s="235">
        <f>Q530*H530</f>
        <v>0.0207961236</v>
      </c>
      <c r="S530" s="235">
        <v>0</v>
      </c>
      <c r="T530" s="236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7" t="s">
        <v>256</v>
      </c>
      <c r="AT530" s="237" t="s">
        <v>150</v>
      </c>
      <c r="AU530" s="237" t="s">
        <v>90</v>
      </c>
      <c r="AY530" s="17" t="s">
        <v>147</v>
      </c>
      <c r="BE530" s="238">
        <f>IF(N530="základní",J530,0)</f>
        <v>0</v>
      </c>
      <c r="BF530" s="238">
        <f>IF(N530="snížená",J530,0)</f>
        <v>0</v>
      </c>
      <c r="BG530" s="238">
        <f>IF(N530="zákl. přenesená",J530,0)</f>
        <v>0</v>
      </c>
      <c r="BH530" s="238">
        <f>IF(N530="sníž. přenesená",J530,0)</f>
        <v>0</v>
      </c>
      <c r="BI530" s="238">
        <f>IF(N530="nulová",J530,0)</f>
        <v>0</v>
      </c>
      <c r="BJ530" s="17" t="s">
        <v>88</v>
      </c>
      <c r="BK530" s="238">
        <f>ROUND(I530*H530,2)</f>
        <v>0</v>
      </c>
      <c r="BL530" s="17" t="s">
        <v>256</v>
      </c>
      <c r="BM530" s="237" t="s">
        <v>1147</v>
      </c>
    </row>
    <row r="531" spans="1:47" s="2" customFormat="1" ht="12">
      <c r="A531" s="38"/>
      <c r="B531" s="39"/>
      <c r="C531" s="40"/>
      <c r="D531" s="239" t="s">
        <v>157</v>
      </c>
      <c r="E531" s="40"/>
      <c r="F531" s="240" t="s">
        <v>1148</v>
      </c>
      <c r="G531" s="40"/>
      <c r="H531" s="40"/>
      <c r="I531" s="241"/>
      <c r="J531" s="40"/>
      <c r="K531" s="40"/>
      <c r="L531" s="44"/>
      <c r="M531" s="242"/>
      <c r="N531" s="243"/>
      <c r="O531" s="91"/>
      <c r="P531" s="91"/>
      <c r="Q531" s="91"/>
      <c r="R531" s="91"/>
      <c r="S531" s="91"/>
      <c r="T531" s="92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157</v>
      </c>
      <c r="AU531" s="17" t="s">
        <v>90</v>
      </c>
    </row>
    <row r="532" spans="1:51" s="13" customFormat="1" ht="12">
      <c r="A532" s="13"/>
      <c r="B532" s="244"/>
      <c r="C532" s="245"/>
      <c r="D532" s="239" t="s">
        <v>158</v>
      </c>
      <c r="E532" s="246" t="s">
        <v>1</v>
      </c>
      <c r="F532" s="247" t="s">
        <v>1149</v>
      </c>
      <c r="G532" s="245"/>
      <c r="H532" s="246" t="s">
        <v>1</v>
      </c>
      <c r="I532" s="248"/>
      <c r="J532" s="245"/>
      <c r="K532" s="245"/>
      <c r="L532" s="249"/>
      <c r="M532" s="250"/>
      <c r="N532" s="251"/>
      <c r="O532" s="251"/>
      <c r="P532" s="251"/>
      <c r="Q532" s="251"/>
      <c r="R532" s="251"/>
      <c r="S532" s="251"/>
      <c r="T532" s="25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3" t="s">
        <v>158</v>
      </c>
      <c r="AU532" s="253" t="s">
        <v>90</v>
      </c>
      <c r="AV532" s="13" t="s">
        <v>88</v>
      </c>
      <c r="AW532" s="13" t="s">
        <v>36</v>
      </c>
      <c r="AX532" s="13" t="s">
        <v>80</v>
      </c>
      <c r="AY532" s="253" t="s">
        <v>147</v>
      </c>
    </row>
    <row r="533" spans="1:51" s="14" customFormat="1" ht="12">
      <c r="A533" s="14"/>
      <c r="B533" s="254"/>
      <c r="C533" s="255"/>
      <c r="D533" s="239" t="s">
        <v>158</v>
      </c>
      <c r="E533" s="256" t="s">
        <v>1</v>
      </c>
      <c r="F533" s="257" t="s">
        <v>1150</v>
      </c>
      <c r="G533" s="255"/>
      <c r="H533" s="258">
        <v>55.412</v>
      </c>
      <c r="I533" s="259"/>
      <c r="J533" s="255"/>
      <c r="K533" s="255"/>
      <c r="L533" s="260"/>
      <c r="M533" s="261"/>
      <c r="N533" s="262"/>
      <c r="O533" s="262"/>
      <c r="P533" s="262"/>
      <c r="Q533" s="262"/>
      <c r="R533" s="262"/>
      <c r="S533" s="262"/>
      <c r="T533" s="26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4" t="s">
        <v>158</v>
      </c>
      <c r="AU533" s="264" t="s">
        <v>90</v>
      </c>
      <c r="AV533" s="14" t="s">
        <v>90</v>
      </c>
      <c r="AW533" s="14" t="s">
        <v>36</v>
      </c>
      <c r="AX533" s="14" t="s">
        <v>88</v>
      </c>
      <c r="AY533" s="264" t="s">
        <v>147</v>
      </c>
    </row>
    <row r="534" spans="1:65" s="2" customFormat="1" ht="13.8" customHeight="1">
      <c r="A534" s="38"/>
      <c r="B534" s="39"/>
      <c r="C534" s="283" t="s">
        <v>1151</v>
      </c>
      <c r="D534" s="283" t="s">
        <v>434</v>
      </c>
      <c r="E534" s="284" t="s">
        <v>1152</v>
      </c>
      <c r="F534" s="285" t="s">
        <v>1153</v>
      </c>
      <c r="G534" s="286" t="s">
        <v>276</v>
      </c>
      <c r="H534" s="287">
        <v>63.724</v>
      </c>
      <c r="I534" s="288"/>
      <c r="J534" s="289">
        <f>ROUND(I534*H534,2)</f>
        <v>0</v>
      </c>
      <c r="K534" s="285" t="s">
        <v>220</v>
      </c>
      <c r="L534" s="290"/>
      <c r="M534" s="291" t="s">
        <v>1</v>
      </c>
      <c r="N534" s="292" t="s">
        <v>45</v>
      </c>
      <c r="O534" s="91"/>
      <c r="P534" s="235">
        <f>O534*H534</f>
        <v>0</v>
      </c>
      <c r="Q534" s="235">
        <v>0</v>
      </c>
      <c r="R534" s="235">
        <f>Q534*H534</f>
        <v>0</v>
      </c>
      <c r="S534" s="235">
        <v>0</v>
      </c>
      <c r="T534" s="236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7" t="s">
        <v>732</v>
      </c>
      <c r="AT534" s="237" t="s">
        <v>434</v>
      </c>
      <c r="AU534" s="237" t="s">
        <v>90</v>
      </c>
      <c r="AY534" s="17" t="s">
        <v>147</v>
      </c>
      <c r="BE534" s="238">
        <f>IF(N534="základní",J534,0)</f>
        <v>0</v>
      </c>
      <c r="BF534" s="238">
        <f>IF(N534="snížená",J534,0)</f>
        <v>0</v>
      </c>
      <c r="BG534" s="238">
        <f>IF(N534="zákl. přenesená",J534,0)</f>
        <v>0</v>
      </c>
      <c r="BH534" s="238">
        <f>IF(N534="sníž. přenesená",J534,0)</f>
        <v>0</v>
      </c>
      <c r="BI534" s="238">
        <f>IF(N534="nulová",J534,0)</f>
        <v>0</v>
      </c>
      <c r="BJ534" s="17" t="s">
        <v>88</v>
      </c>
      <c r="BK534" s="238">
        <f>ROUND(I534*H534,2)</f>
        <v>0</v>
      </c>
      <c r="BL534" s="17" t="s">
        <v>256</v>
      </c>
      <c r="BM534" s="237" t="s">
        <v>1154</v>
      </c>
    </row>
    <row r="535" spans="1:47" s="2" customFormat="1" ht="12">
      <c r="A535" s="38"/>
      <c r="B535" s="39"/>
      <c r="C535" s="40"/>
      <c r="D535" s="239" t="s">
        <v>157</v>
      </c>
      <c r="E535" s="40"/>
      <c r="F535" s="240" t="s">
        <v>1153</v>
      </c>
      <c r="G535" s="40"/>
      <c r="H535" s="40"/>
      <c r="I535" s="241"/>
      <c r="J535" s="40"/>
      <c r="K535" s="40"/>
      <c r="L535" s="44"/>
      <c r="M535" s="242"/>
      <c r="N535" s="243"/>
      <c r="O535" s="91"/>
      <c r="P535" s="91"/>
      <c r="Q535" s="91"/>
      <c r="R535" s="91"/>
      <c r="S535" s="91"/>
      <c r="T535" s="92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157</v>
      </c>
      <c r="AU535" s="17" t="s">
        <v>90</v>
      </c>
    </row>
    <row r="536" spans="1:51" s="14" customFormat="1" ht="12">
      <c r="A536" s="14"/>
      <c r="B536" s="254"/>
      <c r="C536" s="255"/>
      <c r="D536" s="239" t="s">
        <v>158</v>
      </c>
      <c r="E536" s="256" t="s">
        <v>1</v>
      </c>
      <c r="F536" s="257" t="s">
        <v>1150</v>
      </c>
      <c r="G536" s="255"/>
      <c r="H536" s="258">
        <v>55.412</v>
      </c>
      <c r="I536" s="259"/>
      <c r="J536" s="255"/>
      <c r="K536" s="255"/>
      <c r="L536" s="260"/>
      <c r="M536" s="261"/>
      <c r="N536" s="262"/>
      <c r="O536" s="262"/>
      <c r="P536" s="262"/>
      <c r="Q536" s="262"/>
      <c r="R536" s="262"/>
      <c r="S536" s="262"/>
      <c r="T536" s="26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4" t="s">
        <v>158</v>
      </c>
      <c r="AU536" s="264" t="s">
        <v>90</v>
      </c>
      <c r="AV536" s="14" t="s">
        <v>90</v>
      </c>
      <c r="AW536" s="14" t="s">
        <v>36</v>
      </c>
      <c r="AX536" s="14" t="s">
        <v>88</v>
      </c>
      <c r="AY536" s="264" t="s">
        <v>147</v>
      </c>
    </row>
    <row r="537" spans="1:51" s="14" customFormat="1" ht="12">
      <c r="A537" s="14"/>
      <c r="B537" s="254"/>
      <c r="C537" s="255"/>
      <c r="D537" s="239" t="s">
        <v>158</v>
      </c>
      <c r="E537" s="255"/>
      <c r="F537" s="257" t="s">
        <v>1155</v>
      </c>
      <c r="G537" s="255"/>
      <c r="H537" s="258">
        <v>63.724</v>
      </c>
      <c r="I537" s="259"/>
      <c r="J537" s="255"/>
      <c r="K537" s="255"/>
      <c r="L537" s="260"/>
      <c r="M537" s="276"/>
      <c r="N537" s="277"/>
      <c r="O537" s="277"/>
      <c r="P537" s="277"/>
      <c r="Q537" s="277"/>
      <c r="R537" s="277"/>
      <c r="S537" s="277"/>
      <c r="T537" s="27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4" t="s">
        <v>158</v>
      </c>
      <c r="AU537" s="264" t="s">
        <v>90</v>
      </c>
      <c r="AV537" s="14" t="s">
        <v>90</v>
      </c>
      <c r="AW537" s="14" t="s">
        <v>4</v>
      </c>
      <c r="AX537" s="14" t="s">
        <v>88</v>
      </c>
      <c r="AY537" s="264" t="s">
        <v>147</v>
      </c>
    </row>
    <row r="538" spans="1:31" s="2" customFormat="1" ht="6.95" customHeight="1">
      <c r="A538" s="38"/>
      <c r="B538" s="66"/>
      <c r="C538" s="67"/>
      <c r="D538" s="67"/>
      <c r="E538" s="67"/>
      <c r="F538" s="67"/>
      <c r="G538" s="67"/>
      <c r="H538" s="67"/>
      <c r="I538" s="67"/>
      <c r="J538" s="67"/>
      <c r="K538" s="67"/>
      <c r="L538" s="44"/>
      <c r="M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</row>
  </sheetData>
  <sheetProtection password="CC35" sheet="1" objects="1" scenarios="1" formatColumns="0" formatRows="0" autoFilter="0"/>
  <autoFilter ref="C131:K5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117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7" customHeight="1">
      <c r="B7" s="20"/>
      <c r="E7" s="151" t="str">
        <f>'Rekapitulace stavby'!K6</f>
        <v>Demolice a výstavba mostu M 59/9 přes Louckou Mlýnku u pily v Karviné - Loukách</v>
      </c>
      <c r="F7" s="150"/>
      <c r="G7" s="150"/>
      <c r="H7" s="150"/>
      <c r="L7" s="20"/>
    </row>
    <row r="8" spans="2:12" s="1" customFormat="1" ht="12" customHeight="1">
      <c r="B8" s="20"/>
      <c r="D8" s="150" t="s">
        <v>118</v>
      </c>
      <c r="L8" s="20"/>
    </row>
    <row r="9" spans="1:31" s="2" customFormat="1" ht="14.4" customHeight="1">
      <c r="A9" s="38"/>
      <c r="B9" s="44"/>
      <c r="C9" s="38"/>
      <c r="D9" s="38"/>
      <c r="E9" s="151" t="s">
        <v>536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2" t="s">
        <v>1156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20. 5. 2021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29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25</v>
      </c>
      <c r="J22" s="141" t="s">
        <v>33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0" t="s">
        <v>28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38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ROUND((SUM(BE127:BE202)),2)</f>
        <v>0</v>
      </c>
      <c r="G35" s="38"/>
      <c r="H35" s="38"/>
      <c r="I35" s="164">
        <v>0.21</v>
      </c>
      <c r="J35" s="163">
        <f>ROUND(((SUM(BE127:BE202))*I35),2)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ROUND((SUM(BF127:BF202)),2)</f>
        <v>0</v>
      </c>
      <c r="G36" s="38"/>
      <c r="H36" s="38"/>
      <c r="I36" s="164">
        <v>0.15</v>
      </c>
      <c r="J36" s="163">
        <f>ROUND(((SUM(BF127:BF202))*I36),2)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ROUND((SUM(BG127:BG202)),2)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ROUND((SUM(BH127:BH202)),2)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ROUND((SUM(BI127:BI202)),2)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7" customHeight="1" hidden="1">
      <c r="A85" s="38"/>
      <c r="B85" s="39"/>
      <c r="C85" s="40"/>
      <c r="D85" s="40"/>
      <c r="E85" s="183" t="str">
        <f>E7</f>
        <v>Demolice a výstavba mostu M 59/9 přes Louckou Mlýnku u pily v Karviné - Loukách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118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 hidden="1">
      <c r="A87" s="38"/>
      <c r="B87" s="39"/>
      <c r="C87" s="40"/>
      <c r="D87" s="40"/>
      <c r="E87" s="183" t="s">
        <v>536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264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 hidden="1">
      <c r="A89" s="38"/>
      <c r="B89" s="39"/>
      <c r="C89" s="40"/>
      <c r="D89" s="40"/>
      <c r="E89" s="76" t="str">
        <f>E11</f>
        <v>SO 201.2 - SO 201.2 - Provizorní chodník a lávka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20. 5. 2021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 hidden="1">
      <c r="A93" s="38"/>
      <c r="B93" s="39"/>
      <c r="C93" s="32" t="s">
        <v>24</v>
      </c>
      <c r="D93" s="40"/>
      <c r="E93" s="40"/>
      <c r="F93" s="27" t="str">
        <f>E17</f>
        <v>Statutární město Karviná</v>
      </c>
      <c r="G93" s="40"/>
      <c r="H93" s="40"/>
      <c r="I93" s="32" t="s">
        <v>32</v>
      </c>
      <c r="J93" s="36" t="str">
        <f>E23</f>
        <v>Ing. Pavel Kurečka MOSTY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 hidden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Kurečková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pans="1:31" s="9" customFormat="1" ht="24.95" customHeight="1" hidden="1">
      <c r="A99" s="9"/>
      <c r="B99" s="188"/>
      <c r="C99" s="189"/>
      <c r="D99" s="190" t="s">
        <v>266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267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539</v>
      </c>
      <c r="E101" s="196"/>
      <c r="F101" s="196"/>
      <c r="G101" s="196"/>
      <c r="H101" s="196"/>
      <c r="I101" s="196"/>
      <c r="J101" s="197">
        <f>J149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4"/>
      <c r="C102" s="133"/>
      <c r="D102" s="195" t="s">
        <v>540</v>
      </c>
      <c r="E102" s="196"/>
      <c r="F102" s="196"/>
      <c r="G102" s="196"/>
      <c r="H102" s="196"/>
      <c r="I102" s="196"/>
      <c r="J102" s="197">
        <f>J171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4"/>
      <c r="C103" s="133"/>
      <c r="D103" s="195" t="s">
        <v>268</v>
      </c>
      <c r="E103" s="196"/>
      <c r="F103" s="196"/>
      <c r="G103" s="196"/>
      <c r="H103" s="196"/>
      <c r="I103" s="196"/>
      <c r="J103" s="197">
        <f>J176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4"/>
      <c r="C104" s="133"/>
      <c r="D104" s="195" t="s">
        <v>269</v>
      </c>
      <c r="E104" s="196"/>
      <c r="F104" s="196"/>
      <c r="G104" s="196"/>
      <c r="H104" s="196"/>
      <c r="I104" s="196"/>
      <c r="J104" s="197">
        <f>J181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4"/>
      <c r="C105" s="133"/>
      <c r="D105" s="195" t="s">
        <v>270</v>
      </c>
      <c r="E105" s="196"/>
      <c r="F105" s="196"/>
      <c r="G105" s="196"/>
      <c r="H105" s="196"/>
      <c r="I105" s="196"/>
      <c r="J105" s="197">
        <f>J200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 hidden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t="12" hidden="1"/>
    <row r="109" ht="12" hidden="1"/>
    <row r="110" ht="12" hidden="1"/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7" customHeight="1">
      <c r="A115" s="38"/>
      <c r="B115" s="39"/>
      <c r="C115" s="40"/>
      <c r="D115" s="40"/>
      <c r="E115" s="183" t="str">
        <f>E7</f>
        <v>Demolice a výstavba mostu M 59/9 přes Louckou Mlýnku u pily v Karviné - Loukách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118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8"/>
      <c r="B117" s="39"/>
      <c r="C117" s="40"/>
      <c r="D117" s="40"/>
      <c r="E117" s="183" t="s">
        <v>536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264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40"/>
      <c r="D119" s="40"/>
      <c r="E119" s="76" t="str">
        <f>E11</f>
        <v>SO 201.2 - SO 201.2 - Provizorní chodník a lávka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 xml:space="preserve"> </v>
      </c>
      <c r="G121" s="40"/>
      <c r="H121" s="40"/>
      <c r="I121" s="32" t="s">
        <v>22</v>
      </c>
      <c r="J121" s="79" t="str">
        <f>IF(J14="","",J14)</f>
        <v>20. 5. 2021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4" customHeight="1">
      <c r="A123" s="38"/>
      <c r="B123" s="39"/>
      <c r="C123" s="32" t="s">
        <v>24</v>
      </c>
      <c r="D123" s="40"/>
      <c r="E123" s="40"/>
      <c r="F123" s="27" t="str">
        <f>E17</f>
        <v>Statutární město Karviná</v>
      </c>
      <c r="G123" s="40"/>
      <c r="H123" s="40"/>
      <c r="I123" s="32" t="s">
        <v>32</v>
      </c>
      <c r="J123" s="36" t="str">
        <f>E23</f>
        <v>Ing. Pavel Kurečka MOSTY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30</v>
      </c>
      <c r="D124" s="40"/>
      <c r="E124" s="40"/>
      <c r="F124" s="27" t="str">
        <f>IF(E20="","",E20)</f>
        <v>Vyplň údaj</v>
      </c>
      <c r="G124" s="40"/>
      <c r="H124" s="40"/>
      <c r="I124" s="32" t="s">
        <v>37</v>
      </c>
      <c r="J124" s="36" t="str">
        <f>E26</f>
        <v>Kurečková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132</v>
      </c>
      <c r="D126" s="202" t="s">
        <v>65</v>
      </c>
      <c r="E126" s="202" t="s">
        <v>61</v>
      </c>
      <c r="F126" s="202" t="s">
        <v>62</v>
      </c>
      <c r="G126" s="202" t="s">
        <v>133</v>
      </c>
      <c r="H126" s="202" t="s">
        <v>134</v>
      </c>
      <c r="I126" s="202" t="s">
        <v>135</v>
      </c>
      <c r="J126" s="202" t="s">
        <v>122</v>
      </c>
      <c r="K126" s="203" t="s">
        <v>136</v>
      </c>
      <c r="L126" s="204"/>
      <c r="M126" s="100" t="s">
        <v>1</v>
      </c>
      <c r="N126" s="101" t="s">
        <v>44</v>
      </c>
      <c r="O126" s="101" t="s">
        <v>137</v>
      </c>
      <c r="P126" s="101" t="s">
        <v>138</v>
      </c>
      <c r="Q126" s="101" t="s">
        <v>139</v>
      </c>
      <c r="R126" s="101" t="s">
        <v>140</v>
      </c>
      <c r="S126" s="101" t="s">
        <v>141</v>
      </c>
      <c r="T126" s="102" t="s">
        <v>142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143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</f>
        <v>0</v>
      </c>
      <c r="Q127" s="104"/>
      <c r="R127" s="207">
        <f>R128</f>
        <v>4.36416</v>
      </c>
      <c r="S127" s="104"/>
      <c r="T127" s="208">
        <f>T128</f>
        <v>17.6148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79</v>
      </c>
      <c r="AU127" s="17" t="s">
        <v>124</v>
      </c>
      <c r="BK127" s="209">
        <f>BK128</f>
        <v>0</v>
      </c>
    </row>
    <row r="128" spans="1:63" s="12" customFormat="1" ht="25.9" customHeight="1">
      <c r="A128" s="12"/>
      <c r="B128" s="210"/>
      <c r="C128" s="211"/>
      <c r="D128" s="212" t="s">
        <v>79</v>
      </c>
      <c r="E128" s="213" t="s">
        <v>271</v>
      </c>
      <c r="F128" s="213" t="s">
        <v>272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P129+P149+P171+P176+P181+P200</f>
        <v>0</v>
      </c>
      <c r="Q128" s="218"/>
      <c r="R128" s="219">
        <f>R129+R149+R171+R176+R181+R200</f>
        <v>4.36416</v>
      </c>
      <c r="S128" s="218"/>
      <c r="T128" s="220">
        <f>T129+T149+T171+T176+T181+T200</f>
        <v>17.6148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88</v>
      </c>
      <c r="AT128" s="222" t="s">
        <v>79</v>
      </c>
      <c r="AU128" s="222" t="s">
        <v>80</v>
      </c>
      <c r="AY128" s="221" t="s">
        <v>147</v>
      </c>
      <c r="BK128" s="223">
        <f>BK129+BK149+BK171+BK176+BK181+BK200</f>
        <v>0</v>
      </c>
    </row>
    <row r="129" spans="1:63" s="12" customFormat="1" ht="22.8" customHeight="1">
      <c r="A129" s="12"/>
      <c r="B129" s="210"/>
      <c r="C129" s="211"/>
      <c r="D129" s="212" t="s">
        <v>79</v>
      </c>
      <c r="E129" s="224" t="s">
        <v>88</v>
      </c>
      <c r="F129" s="224" t="s">
        <v>273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SUM(P130:P148)</f>
        <v>0</v>
      </c>
      <c r="Q129" s="218"/>
      <c r="R129" s="219">
        <f>SUM(R130:R148)</f>
        <v>0</v>
      </c>
      <c r="S129" s="218"/>
      <c r="T129" s="220">
        <f>SUM(T130:T148)</f>
        <v>17.6148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88</v>
      </c>
      <c r="AT129" s="222" t="s">
        <v>79</v>
      </c>
      <c r="AU129" s="222" t="s">
        <v>88</v>
      </c>
      <c r="AY129" s="221" t="s">
        <v>147</v>
      </c>
      <c r="BK129" s="223">
        <f>SUM(BK130:BK148)</f>
        <v>0</v>
      </c>
    </row>
    <row r="130" spans="1:65" s="2" customFormat="1" ht="22.2" customHeight="1">
      <c r="A130" s="38"/>
      <c r="B130" s="39"/>
      <c r="C130" s="226" t="s">
        <v>88</v>
      </c>
      <c r="D130" s="226" t="s">
        <v>150</v>
      </c>
      <c r="E130" s="227" t="s">
        <v>1157</v>
      </c>
      <c r="F130" s="228" t="s">
        <v>1158</v>
      </c>
      <c r="G130" s="229" t="s">
        <v>276</v>
      </c>
      <c r="H130" s="230">
        <v>97.3</v>
      </c>
      <c r="I130" s="231"/>
      <c r="J130" s="232">
        <f>ROUND(I130*H130,2)</f>
        <v>0</v>
      </c>
      <c r="K130" s="228" t="s">
        <v>154</v>
      </c>
      <c r="L130" s="44"/>
      <c r="M130" s="233" t="s">
        <v>1</v>
      </c>
      <c r="N130" s="234" t="s">
        <v>45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0.18</v>
      </c>
      <c r="T130" s="236">
        <f>S130*H130</f>
        <v>17.514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170</v>
      </c>
      <c r="AT130" s="237" t="s">
        <v>150</v>
      </c>
      <c r="AU130" s="237" t="s">
        <v>90</v>
      </c>
      <c r="AY130" s="17" t="s">
        <v>147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88</v>
      </c>
      <c r="BK130" s="238">
        <f>ROUND(I130*H130,2)</f>
        <v>0</v>
      </c>
      <c r="BL130" s="17" t="s">
        <v>170</v>
      </c>
      <c r="BM130" s="237" t="s">
        <v>1159</v>
      </c>
    </row>
    <row r="131" spans="1:47" s="2" customFormat="1" ht="12">
      <c r="A131" s="38"/>
      <c r="B131" s="39"/>
      <c r="C131" s="40"/>
      <c r="D131" s="239" t="s">
        <v>157</v>
      </c>
      <c r="E131" s="40"/>
      <c r="F131" s="240" t="s">
        <v>1160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157</v>
      </c>
      <c r="AU131" s="17" t="s">
        <v>90</v>
      </c>
    </row>
    <row r="132" spans="1:51" s="13" customFormat="1" ht="12">
      <c r="A132" s="13"/>
      <c r="B132" s="244"/>
      <c r="C132" s="245"/>
      <c r="D132" s="239" t="s">
        <v>158</v>
      </c>
      <c r="E132" s="246" t="s">
        <v>1</v>
      </c>
      <c r="F132" s="247" t="s">
        <v>1161</v>
      </c>
      <c r="G132" s="245"/>
      <c r="H132" s="246" t="s">
        <v>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158</v>
      </c>
      <c r="AU132" s="253" t="s">
        <v>90</v>
      </c>
      <c r="AV132" s="13" t="s">
        <v>88</v>
      </c>
      <c r="AW132" s="13" t="s">
        <v>36</v>
      </c>
      <c r="AX132" s="13" t="s">
        <v>80</v>
      </c>
      <c r="AY132" s="253" t="s">
        <v>147</v>
      </c>
    </row>
    <row r="133" spans="1:51" s="14" customFormat="1" ht="12">
      <c r="A133" s="14"/>
      <c r="B133" s="254"/>
      <c r="C133" s="255"/>
      <c r="D133" s="239" t="s">
        <v>158</v>
      </c>
      <c r="E133" s="256" t="s">
        <v>1</v>
      </c>
      <c r="F133" s="257" t="s">
        <v>1162</v>
      </c>
      <c r="G133" s="255"/>
      <c r="H133" s="258">
        <v>2.8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4" t="s">
        <v>158</v>
      </c>
      <c r="AU133" s="264" t="s">
        <v>90</v>
      </c>
      <c r="AV133" s="14" t="s">
        <v>90</v>
      </c>
      <c r="AW133" s="14" t="s">
        <v>36</v>
      </c>
      <c r="AX133" s="14" t="s">
        <v>80</v>
      </c>
      <c r="AY133" s="264" t="s">
        <v>147</v>
      </c>
    </row>
    <row r="134" spans="1:51" s="13" customFormat="1" ht="12">
      <c r="A134" s="13"/>
      <c r="B134" s="244"/>
      <c r="C134" s="245"/>
      <c r="D134" s="239" t="s">
        <v>158</v>
      </c>
      <c r="E134" s="246" t="s">
        <v>1</v>
      </c>
      <c r="F134" s="247" t="s">
        <v>1163</v>
      </c>
      <c r="G134" s="245"/>
      <c r="H134" s="246" t="s">
        <v>1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158</v>
      </c>
      <c r="AU134" s="253" t="s">
        <v>90</v>
      </c>
      <c r="AV134" s="13" t="s">
        <v>88</v>
      </c>
      <c r="AW134" s="13" t="s">
        <v>36</v>
      </c>
      <c r="AX134" s="13" t="s">
        <v>80</v>
      </c>
      <c r="AY134" s="253" t="s">
        <v>147</v>
      </c>
    </row>
    <row r="135" spans="1:51" s="14" customFormat="1" ht="12">
      <c r="A135" s="14"/>
      <c r="B135" s="254"/>
      <c r="C135" s="255"/>
      <c r="D135" s="239" t="s">
        <v>158</v>
      </c>
      <c r="E135" s="256" t="s">
        <v>1</v>
      </c>
      <c r="F135" s="257" t="s">
        <v>1164</v>
      </c>
      <c r="G135" s="255"/>
      <c r="H135" s="258">
        <v>94.5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4" t="s">
        <v>158</v>
      </c>
      <c r="AU135" s="264" t="s">
        <v>90</v>
      </c>
      <c r="AV135" s="14" t="s">
        <v>90</v>
      </c>
      <c r="AW135" s="14" t="s">
        <v>36</v>
      </c>
      <c r="AX135" s="14" t="s">
        <v>80</v>
      </c>
      <c r="AY135" s="264" t="s">
        <v>147</v>
      </c>
    </row>
    <row r="136" spans="1:51" s="15" customFormat="1" ht="12">
      <c r="A136" s="15"/>
      <c r="B136" s="265"/>
      <c r="C136" s="266"/>
      <c r="D136" s="239" t="s">
        <v>158</v>
      </c>
      <c r="E136" s="267" t="s">
        <v>1</v>
      </c>
      <c r="F136" s="268" t="s">
        <v>207</v>
      </c>
      <c r="G136" s="266"/>
      <c r="H136" s="269">
        <v>97.3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5" t="s">
        <v>158</v>
      </c>
      <c r="AU136" s="275" t="s">
        <v>90</v>
      </c>
      <c r="AV136" s="15" t="s">
        <v>170</v>
      </c>
      <c r="AW136" s="15" t="s">
        <v>36</v>
      </c>
      <c r="AX136" s="15" t="s">
        <v>88</v>
      </c>
      <c r="AY136" s="275" t="s">
        <v>147</v>
      </c>
    </row>
    <row r="137" spans="1:65" s="2" customFormat="1" ht="13.8" customHeight="1">
      <c r="A137" s="38"/>
      <c r="B137" s="39"/>
      <c r="C137" s="226" t="s">
        <v>90</v>
      </c>
      <c r="D137" s="226" t="s">
        <v>150</v>
      </c>
      <c r="E137" s="227" t="s">
        <v>1165</v>
      </c>
      <c r="F137" s="228" t="s">
        <v>1166</v>
      </c>
      <c r="G137" s="229" t="s">
        <v>276</v>
      </c>
      <c r="H137" s="230">
        <v>126</v>
      </c>
      <c r="I137" s="231"/>
      <c r="J137" s="232">
        <f>ROUND(I137*H137,2)</f>
        <v>0</v>
      </c>
      <c r="K137" s="228" t="s">
        <v>154</v>
      </c>
      <c r="L137" s="44"/>
      <c r="M137" s="233" t="s">
        <v>1</v>
      </c>
      <c r="N137" s="234" t="s">
        <v>45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0.0008</v>
      </c>
      <c r="T137" s="236">
        <f>S137*H137</f>
        <v>0.1008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170</v>
      </c>
      <c r="AT137" s="237" t="s">
        <v>150</v>
      </c>
      <c r="AU137" s="237" t="s">
        <v>90</v>
      </c>
      <c r="AY137" s="17" t="s">
        <v>147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88</v>
      </c>
      <c r="BK137" s="238">
        <f>ROUND(I137*H137,2)</f>
        <v>0</v>
      </c>
      <c r="BL137" s="17" t="s">
        <v>170</v>
      </c>
      <c r="BM137" s="237" t="s">
        <v>1167</v>
      </c>
    </row>
    <row r="138" spans="1:47" s="2" customFormat="1" ht="12">
      <c r="A138" s="38"/>
      <c r="B138" s="39"/>
      <c r="C138" s="40"/>
      <c r="D138" s="239" t="s">
        <v>157</v>
      </c>
      <c r="E138" s="40"/>
      <c r="F138" s="240" t="s">
        <v>1168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90</v>
      </c>
    </row>
    <row r="139" spans="1:51" s="13" customFormat="1" ht="12">
      <c r="A139" s="13"/>
      <c r="B139" s="244"/>
      <c r="C139" s="245"/>
      <c r="D139" s="239" t="s">
        <v>158</v>
      </c>
      <c r="E139" s="246" t="s">
        <v>1</v>
      </c>
      <c r="F139" s="247" t="s">
        <v>1169</v>
      </c>
      <c r="G139" s="245"/>
      <c r="H139" s="246" t="s">
        <v>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158</v>
      </c>
      <c r="AU139" s="253" t="s">
        <v>90</v>
      </c>
      <c r="AV139" s="13" t="s">
        <v>88</v>
      </c>
      <c r="AW139" s="13" t="s">
        <v>36</v>
      </c>
      <c r="AX139" s="13" t="s">
        <v>80</v>
      </c>
      <c r="AY139" s="253" t="s">
        <v>147</v>
      </c>
    </row>
    <row r="140" spans="1:51" s="14" customFormat="1" ht="12">
      <c r="A140" s="14"/>
      <c r="B140" s="254"/>
      <c r="C140" s="255"/>
      <c r="D140" s="239" t="s">
        <v>158</v>
      </c>
      <c r="E140" s="256" t="s">
        <v>1</v>
      </c>
      <c r="F140" s="257" t="s">
        <v>1170</v>
      </c>
      <c r="G140" s="255"/>
      <c r="H140" s="258">
        <v>126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4" t="s">
        <v>158</v>
      </c>
      <c r="AU140" s="264" t="s">
        <v>90</v>
      </c>
      <c r="AV140" s="14" t="s">
        <v>90</v>
      </c>
      <c r="AW140" s="14" t="s">
        <v>36</v>
      </c>
      <c r="AX140" s="14" t="s">
        <v>88</v>
      </c>
      <c r="AY140" s="264" t="s">
        <v>147</v>
      </c>
    </row>
    <row r="141" spans="1:65" s="2" customFormat="1" ht="22.2" customHeight="1">
      <c r="A141" s="38"/>
      <c r="B141" s="39"/>
      <c r="C141" s="226" t="s">
        <v>165</v>
      </c>
      <c r="D141" s="226" t="s">
        <v>150</v>
      </c>
      <c r="E141" s="227" t="s">
        <v>1171</v>
      </c>
      <c r="F141" s="228" t="s">
        <v>1172</v>
      </c>
      <c r="G141" s="229" t="s">
        <v>320</v>
      </c>
      <c r="H141" s="230">
        <v>2.88</v>
      </c>
      <c r="I141" s="231"/>
      <c r="J141" s="232">
        <f>ROUND(I141*H141,2)</f>
        <v>0</v>
      </c>
      <c r="K141" s="228" t="s">
        <v>154</v>
      </c>
      <c r="L141" s="44"/>
      <c r="M141" s="233" t="s">
        <v>1</v>
      </c>
      <c r="N141" s="234" t="s">
        <v>45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170</v>
      </c>
      <c r="AT141" s="237" t="s">
        <v>150</v>
      </c>
      <c r="AU141" s="237" t="s">
        <v>90</v>
      </c>
      <c r="AY141" s="17" t="s">
        <v>147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88</v>
      </c>
      <c r="BK141" s="238">
        <f>ROUND(I141*H141,2)</f>
        <v>0</v>
      </c>
      <c r="BL141" s="17" t="s">
        <v>170</v>
      </c>
      <c r="BM141" s="237" t="s">
        <v>1173</v>
      </c>
    </row>
    <row r="142" spans="1:47" s="2" customFormat="1" ht="12">
      <c r="A142" s="38"/>
      <c r="B142" s="39"/>
      <c r="C142" s="40"/>
      <c r="D142" s="239" t="s">
        <v>157</v>
      </c>
      <c r="E142" s="40"/>
      <c r="F142" s="240" t="s">
        <v>1174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90</v>
      </c>
    </row>
    <row r="143" spans="1:51" s="13" customFormat="1" ht="12">
      <c r="A143" s="13"/>
      <c r="B143" s="244"/>
      <c r="C143" s="245"/>
      <c r="D143" s="239" t="s">
        <v>158</v>
      </c>
      <c r="E143" s="246" t="s">
        <v>1</v>
      </c>
      <c r="F143" s="247" t="s">
        <v>1175</v>
      </c>
      <c r="G143" s="245"/>
      <c r="H143" s="246" t="s">
        <v>1</v>
      </c>
      <c r="I143" s="248"/>
      <c r="J143" s="245"/>
      <c r="K143" s="245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158</v>
      </c>
      <c r="AU143" s="253" t="s">
        <v>90</v>
      </c>
      <c r="AV143" s="13" t="s">
        <v>88</v>
      </c>
      <c r="AW143" s="13" t="s">
        <v>36</v>
      </c>
      <c r="AX143" s="13" t="s">
        <v>80</v>
      </c>
      <c r="AY143" s="253" t="s">
        <v>147</v>
      </c>
    </row>
    <row r="144" spans="1:51" s="14" customFormat="1" ht="12">
      <c r="A144" s="14"/>
      <c r="B144" s="254"/>
      <c r="C144" s="255"/>
      <c r="D144" s="239" t="s">
        <v>158</v>
      </c>
      <c r="E144" s="256" t="s">
        <v>1</v>
      </c>
      <c r="F144" s="257" t="s">
        <v>1176</v>
      </c>
      <c r="G144" s="255"/>
      <c r="H144" s="258">
        <v>2.88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4" t="s">
        <v>158</v>
      </c>
      <c r="AU144" s="264" t="s">
        <v>90</v>
      </c>
      <c r="AV144" s="14" t="s">
        <v>90</v>
      </c>
      <c r="AW144" s="14" t="s">
        <v>36</v>
      </c>
      <c r="AX144" s="14" t="s">
        <v>88</v>
      </c>
      <c r="AY144" s="264" t="s">
        <v>147</v>
      </c>
    </row>
    <row r="145" spans="1:65" s="2" customFormat="1" ht="22.2" customHeight="1">
      <c r="A145" s="38"/>
      <c r="B145" s="39"/>
      <c r="C145" s="226" t="s">
        <v>170</v>
      </c>
      <c r="D145" s="226" t="s">
        <v>150</v>
      </c>
      <c r="E145" s="227" t="s">
        <v>1177</v>
      </c>
      <c r="F145" s="228" t="s">
        <v>553</v>
      </c>
      <c r="G145" s="229" t="s">
        <v>320</v>
      </c>
      <c r="H145" s="230">
        <v>2.88</v>
      </c>
      <c r="I145" s="231"/>
      <c r="J145" s="232">
        <f>ROUND(I145*H145,2)</f>
        <v>0</v>
      </c>
      <c r="K145" s="228" t="s">
        <v>154</v>
      </c>
      <c r="L145" s="44"/>
      <c r="M145" s="233" t="s">
        <v>1</v>
      </c>
      <c r="N145" s="234" t="s">
        <v>45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170</v>
      </c>
      <c r="AT145" s="237" t="s">
        <v>150</v>
      </c>
      <c r="AU145" s="237" t="s">
        <v>90</v>
      </c>
      <c r="AY145" s="17" t="s">
        <v>147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88</v>
      </c>
      <c r="BK145" s="238">
        <f>ROUND(I145*H145,2)</f>
        <v>0</v>
      </c>
      <c r="BL145" s="17" t="s">
        <v>170</v>
      </c>
      <c r="BM145" s="237" t="s">
        <v>1178</v>
      </c>
    </row>
    <row r="146" spans="1:47" s="2" customFormat="1" ht="12">
      <c r="A146" s="38"/>
      <c r="B146" s="39"/>
      <c r="C146" s="40"/>
      <c r="D146" s="239" t="s">
        <v>157</v>
      </c>
      <c r="E146" s="40"/>
      <c r="F146" s="240" t="s">
        <v>555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157</v>
      </c>
      <c r="AU146" s="17" t="s">
        <v>90</v>
      </c>
    </row>
    <row r="147" spans="1:51" s="13" customFormat="1" ht="12">
      <c r="A147" s="13"/>
      <c r="B147" s="244"/>
      <c r="C147" s="245"/>
      <c r="D147" s="239" t="s">
        <v>158</v>
      </c>
      <c r="E147" s="246" t="s">
        <v>1</v>
      </c>
      <c r="F147" s="247" t="s">
        <v>1179</v>
      </c>
      <c r="G147" s="245"/>
      <c r="H147" s="246" t="s">
        <v>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158</v>
      </c>
      <c r="AU147" s="253" t="s">
        <v>90</v>
      </c>
      <c r="AV147" s="13" t="s">
        <v>88</v>
      </c>
      <c r="AW147" s="13" t="s">
        <v>36</v>
      </c>
      <c r="AX147" s="13" t="s">
        <v>80</v>
      </c>
      <c r="AY147" s="253" t="s">
        <v>147</v>
      </c>
    </row>
    <row r="148" spans="1:51" s="14" customFormat="1" ht="12">
      <c r="A148" s="14"/>
      <c r="B148" s="254"/>
      <c r="C148" s="255"/>
      <c r="D148" s="239" t="s">
        <v>158</v>
      </c>
      <c r="E148" s="256" t="s">
        <v>1</v>
      </c>
      <c r="F148" s="257" t="s">
        <v>1176</v>
      </c>
      <c r="G148" s="255"/>
      <c r="H148" s="258">
        <v>2.88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158</v>
      </c>
      <c r="AU148" s="264" t="s">
        <v>90</v>
      </c>
      <c r="AV148" s="14" t="s">
        <v>90</v>
      </c>
      <c r="AW148" s="14" t="s">
        <v>36</v>
      </c>
      <c r="AX148" s="14" t="s">
        <v>88</v>
      </c>
      <c r="AY148" s="264" t="s">
        <v>147</v>
      </c>
    </row>
    <row r="149" spans="1:63" s="12" customFormat="1" ht="22.8" customHeight="1">
      <c r="A149" s="12"/>
      <c r="B149" s="210"/>
      <c r="C149" s="211"/>
      <c r="D149" s="212" t="s">
        <v>79</v>
      </c>
      <c r="E149" s="224" t="s">
        <v>170</v>
      </c>
      <c r="F149" s="224" t="s">
        <v>716</v>
      </c>
      <c r="G149" s="211"/>
      <c r="H149" s="211"/>
      <c r="I149" s="214"/>
      <c r="J149" s="225">
        <f>BK149</f>
        <v>0</v>
      </c>
      <c r="K149" s="211"/>
      <c r="L149" s="216"/>
      <c r="M149" s="217"/>
      <c r="N149" s="218"/>
      <c r="O149" s="218"/>
      <c r="P149" s="219">
        <f>SUM(P150:P170)</f>
        <v>0</v>
      </c>
      <c r="Q149" s="218"/>
      <c r="R149" s="219">
        <f>SUM(R150:R170)</f>
        <v>4.30494</v>
      </c>
      <c r="S149" s="218"/>
      <c r="T149" s="220">
        <f>SUM(T150:T170)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88</v>
      </c>
      <c r="AT149" s="222" t="s">
        <v>79</v>
      </c>
      <c r="AU149" s="222" t="s">
        <v>88</v>
      </c>
      <c r="AY149" s="221" t="s">
        <v>147</v>
      </c>
      <c r="BK149" s="223">
        <f>SUM(BK150:BK170)</f>
        <v>0</v>
      </c>
    </row>
    <row r="150" spans="1:65" s="2" customFormat="1" ht="13.8" customHeight="1">
      <c r="A150" s="38"/>
      <c r="B150" s="39"/>
      <c r="C150" s="226" t="s">
        <v>146</v>
      </c>
      <c r="D150" s="226" t="s">
        <v>150</v>
      </c>
      <c r="E150" s="227" t="s">
        <v>1180</v>
      </c>
      <c r="F150" s="228" t="s">
        <v>1181</v>
      </c>
      <c r="G150" s="229" t="s">
        <v>276</v>
      </c>
      <c r="H150" s="230">
        <v>12</v>
      </c>
      <c r="I150" s="231"/>
      <c r="J150" s="232">
        <f>ROUND(I150*H150,2)</f>
        <v>0</v>
      </c>
      <c r="K150" s="228" t="s">
        <v>220</v>
      </c>
      <c r="L150" s="44"/>
      <c r="M150" s="233" t="s">
        <v>1</v>
      </c>
      <c r="N150" s="234" t="s">
        <v>45</v>
      </c>
      <c r="O150" s="91"/>
      <c r="P150" s="235">
        <f>O150*H150</f>
        <v>0</v>
      </c>
      <c r="Q150" s="235">
        <v>0.16116</v>
      </c>
      <c r="R150" s="235">
        <f>Q150*H150</f>
        <v>1.93392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170</v>
      </c>
      <c r="AT150" s="237" t="s">
        <v>150</v>
      </c>
      <c r="AU150" s="237" t="s">
        <v>90</v>
      </c>
      <c r="AY150" s="17" t="s">
        <v>147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88</v>
      </c>
      <c r="BK150" s="238">
        <f>ROUND(I150*H150,2)</f>
        <v>0</v>
      </c>
      <c r="BL150" s="17" t="s">
        <v>170</v>
      </c>
      <c r="BM150" s="237" t="s">
        <v>1182</v>
      </c>
    </row>
    <row r="151" spans="1:47" s="2" customFormat="1" ht="12">
      <c r="A151" s="38"/>
      <c r="B151" s="39"/>
      <c r="C151" s="40"/>
      <c r="D151" s="239" t="s">
        <v>157</v>
      </c>
      <c r="E151" s="40"/>
      <c r="F151" s="240" t="s">
        <v>1183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90</v>
      </c>
    </row>
    <row r="152" spans="1:51" s="13" customFormat="1" ht="12">
      <c r="A152" s="13"/>
      <c r="B152" s="244"/>
      <c r="C152" s="245"/>
      <c r="D152" s="239" t="s">
        <v>158</v>
      </c>
      <c r="E152" s="246" t="s">
        <v>1</v>
      </c>
      <c r="F152" s="247" t="s">
        <v>1184</v>
      </c>
      <c r="G152" s="245"/>
      <c r="H152" s="246" t="s">
        <v>1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158</v>
      </c>
      <c r="AU152" s="253" t="s">
        <v>90</v>
      </c>
      <c r="AV152" s="13" t="s">
        <v>88</v>
      </c>
      <c r="AW152" s="13" t="s">
        <v>36</v>
      </c>
      <c r="AX152" s="13" t="s">
        <v>80</v>
      </c>
      <c r="AY152" s="253" t="s">
        <v>147</v>
      </c>
    </row>
    <row r="153" spans="1:51" s="14" customFormat="1" ht="12">
      <c r="A153" s="14"/>
      <c r="B153" s="254"/>
      <c r="C153" s="255"/>
      <c r="D153" s="239" t="s">
        <v>158</v>
      </c>
      <c r="E153" s="256" t="s">
        <v>1</v>
      </c>
      <c r="F153" s="257" t="s">
        <v>1185</v>
      </c>
      <c r="G153" s="255"/>
      <c r="H153" s="258">
        <v>12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4" t="s">
        <v>158</v>
      </c>
      <c r="AU153" s="264" t="s">
        <v>90</v>
      </c>
      <c r="AV153" s="14" t="s">
        <v>90</v>
      </c>
      <c r="AW153" s="14" t="s">
        <v>36</v>
      </c>
      <c r="AX153" s="14" t="s">
        <v>88</v>
      </c>
      <c r="AY153" s="264" t="s">
        <v>147</v>
      </c>
    </row>
    <row r="154" spans="1:65" s="2" customFormat="1" ht="22.2" customHeight="1">
      <c r="A154" s="38"/>
      <c r="B154" s="39"/>
      <c r="C154" s="226" t="s">
        <v>187</v>
      </c>
      <c r="D154" s="226" t="s">
        <v>150</v>
      </c>
      <c r="E154" s="227" t="s">
        <v>1186</v>
      </c>
      <c r="F154" s="228" t="s">
        <v>1187</v>
      </c>
      <c r="G154" s="229" t="s">
        <v>276</v>
      </c>
      <c r="H154" s="230">
        <v>2.8</v>
      </c>
      <c r="I154" s="231"/>
      <c r="J154" s="232">
        <f>ROUND(I154*H154,2)</f>
        <v>0</v>
      </c>
      <c r="K154" s="228" t="s">
        <v>154</v>
      </c>
      <c r="L154" s="44"/>
      <c r="M154" s="233" t="s">
        <v>1</v>
      </c>
      <c r="N154" s="234" t="s">
        <v>45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170</v>
      </c>
      <c r="AT154" s="237" t="s">
        <v>150</v>
      </c>
      <c r="AU154" s="237" t="s">
        <v>90</v>
      </c>
      <c r="AY154" s="17" t="s">
        <v>147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88</v>
      </c>
      <c r="BK154" s="238">
        <f>ROUND(I154*H154,2)</f>
        <v>0</v>
      </c>
      <c r="BL154" s="17" t="s">
        <v>170</v>
      </c>
      <c r="BM154" s="237" t="s">
        <v>1188</v>
      </c>
    </row>
    <row r="155" spans="1:47" s="2" customFormat="1" ht="12">
      <c r="A155" s="38"/>
      <c r="B155" s="39"/>
      <c r="C155" s="40"/>
      <c r="D155" s="239" t="s">
        <v>157</v>
      </c>
      <c r="E155" s="40"/>
      <c r="F155" s="240" t="s">
        <v>1189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90</v>
      </c>
    </row>
    <row r="156" spans="1:51" s="13" customFormat="1" ht="12">
      <c r="A156" s="13"/>
      <c r="B156" s="244"/>
      <c r="C156" s="245"/>
      <c r="D156" s="239" t="s">
        <v>158</v>
      </c>
      <c r="E156" s="246" t="s">
        <v>1</v>
      </c>
      <c r="F156" s="247" t="s">
        <v>1190</v>
      </c>
      <c r="G156" s="245"/>
      <c r="H156" s="246" t="s">
        <v>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158</v>
      </c>
      <c r="AU156" s="253" t="s">
        <v>90</v>
      </c>
      <c r="AV156" s="13" t="s">
        <v>88</v>
      </c>
      <c r="AW156" s="13" t="s">
        <v>36</v>
      </c>
      <c r="AX156" s="13" t="s">
        <v>80</v>
      </c>
      <c r="AY156" s="253" t="s">
        <v>147</v>
      </c>
    </row>
    <row r="157" spans="1:51" s="14" customFormat="1" ht="12">
      <c r="A157" s="14"/>
      <c r="B157" s="254"/>
      <c r="C157" s="255"/>
      <c r="D157" s="239" t="s">
        <v>158</v>
      </c>
      <c r="E157" s="256" t="s">
        <v>1</v>
      </c>
      <c r="F157" s="257" t="s">
        <v>1191</v>
      </c>
      <c r="G157" s="255"/>
      <c r="H157" s="258">
        <v>2.8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4" t="s">
        <v>158</v>
      </c>
      <c r="AU157" s="264" t="s">
        <v>90</v>
      </c>
      <c r="AV157" s="14" t="s">
        <v>90</v>
      </c>
      <c r="AW157" s="14" t="s">
        <v>36</v>
      </c>
      <c r="AX157" s="14" t="s">
        <v>88</v>
      </c>
      <c r="AY157" s="264" t="s">
        <v>147</v>
      </c>
    </row>
    <row r="158" spans="1:65" s="2" customFormat="1" ht="13.8" customHeight="1">
      <c r="A158" s="38"/>
      <c r="B158" s="39"/>
      <c r="C158" s="226" t="s">
        <v>195</v>
      </c>
      <c r="D158" s="226" t="s">
        <v>150</v>
      </c>
      <c r="E158" s="227" t="s">
        <v>1192</v>
      </c>
      <c r="F158" s="228" t="s">
        <v>1193</v>
      </c>
      <c r="G158" s="229" t="s">
        <v>211</v>
      </c>
      <c r="H158" s="230">
        <v>24</v>
      </c>
      <c r="I158" s="231"/>
      <c r="J158" s="232">
        <f>ROUND(I158*H158,2)</f>
        <v>0</v>
      </c>
      <c r="K158" s="228" t="s">
        <v>154</v>
      </c>
      <c r="L158" s="44"/>
      <c r="M158" s="233" t="s">
        <v>1</v>
      </c>
      <c r="N158" s="234" t="s">
        <v>45</v>
      </c>
      <c r="O158" s="91"/>
      <c r="P158" s="235">
        <f>O158*H158</f>
        <v>0</v>
      </c>
      <c r="Q158" s="235">
        <v>0.00165</v>
      </c>
      <c r="R158" s="235">
        <f>Q158*H158</f>
        <v>0.039599999999999996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170</v>
      </c>
      <c r="AT158" s="237" t="s">
        <v>150</v>
      </c>
      <c r="AU158" s="237" t="s">
        <v>90</v>
      </c>
      <c r="AY158" s="17" t="s">
        <v>147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88</v>
      </c>
      <c r="BK158" s="238">
        <f>ROUND(I158*H158,2)</f>
        <v>0</v>
      </c>
      <c r="BL158" s="17" t="s">
        <v>170</v>
      </c>
      <c r="BM158" s="237" t="s">
        <v>1194</v>
      </c>
    </row>
    <row r="159" spans="1:47" s="2" customFormat="1" ht="12">
      <c r="A159" s="38"/>
      <c r="B159" s="39"/>
      <c r="C159" s="40"/>
      <c r="D159" s="239" t="s">
        <v>157</v>
      </c>
      <c r="E159" s="40"/>
      <c r="F159" s="240" t="s">
        <v>1195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90</v>
      </c>
    </row>
    <row r="160" spans="1:51" s="13" customFormat="1" ht="12">
      <c r="A160" s="13"/>
      <c r="B160" s="244"/>
      <c r="C160" s="245"/>
      <c r="D160" s="239" t="s">
        <v>158</v>
      </c>
      <c r="E160" s="246" t="s">
        <v>1</v>
      </c>
      <c r="F160" s="247" t="s">
        <v>1196</v>
      </c>
      <c r="G160" s="245"/>
      <c r="H160" s="246" t="s">
        <v>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158</v>
      </c>
      <c r="AU160" s="253" t="s">
        <v>90</v>
      </c>
      <c r="AV160" s="13" t="s">
        <v>88</v>
      </c>
      <c r="AW160" s="13" t="s">
        <v>36</v>
      </c>
      <c r="AX160" s="13" t="s">
        <v>80</v>
      </c>
      <c r="AY160" s="253" t="s">
        <v>147</v>
      </c>
    </row>
    <row r="161" spans="1:51" s="13" customFormat="1" ht="12">
      <c r="A161" s="13"/>
      <c r="B161" s="244"/>
      <c r="C161" s="245"/>
      <c r="D161" s="239" t="s">
        <v>158</v>
      </c>
      <c r="E161" s="246" t="s">
        <v>1</v>
      </c>
      <c r="F161" s="247" t="s">
        <v>1197</v>
      </c>
      <c r="G161" s="245"/>
      <c r="H161" s="246" t="s">
        <v>1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158</v>
      </c>
      <c r="AU161" s="253" t="s">
        <v>90</v>
      </c>
      <c r="AV161" s="13" t="s">
        <v>88</v>
      </c>
      <c r="AW161" s="13" t="s">
        <v>36</v>
      </c>
      <c r="AX161" s="13" t="s">
        <v>80</v>
      </c>
      <c r="AY161" s="253" t="s">
        <v>147</v>
      </c>
    </row>
    <row r="162" spans="1:51" s="14" customFormat="1" ht="12">
      <c r="A162" s="14"/>
      <c r="B162" s="254"/>
      <c r="C162" s="255"/>
      <c r="D162" s="239" t="s">
        <v>158</v>
      </c>
      <c r="E162" s="256" t="s">
        <v>1</v>
      </c>
      <c r="F162" s="257" t="s">
        <v>1198</v>
      </c>
      <c r="G162" s="255"/>
      <c r="H162" s="258">
        <v>24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4" t="s">
        <v>158</v>
      </c>
      <c r="AU162" s="264" t="s">
        <v>90</v>
      </c>
      <c r="AV162" s="14" t="s">
        <v>90</v>
      </c>
      <c r="AW162" s="14" t="s">
        <v>36</v>
      </c>
      <c r="AX162" s="14" t="s">
        <v>88</v>
      </c>
      <c r="AY162" s="264" t="s">
        <v>147</v>
      </c>
    </row>
    <row r="163" spans="1:65" s="2" customFormat="1" ht="13.8" customHeight="1">
      <c r="A163" s="38"/>
      <c r="B163" s="39"/>
      <c r="C163" s="283" t="s">
        <v>200</v>
      </c>
      <c r="D163" s="283" t="s">
        <v>434</v>
      </c>
      <c r="E163" s="284" t="s">
        <v>1199</v>
      </c>
      <c r="F163" s="285" t="s">
        <v>1200</v>
      </c>
      <c r="G163" s="286" t="s">
        <v>211</v>
      </c>
      <c r="H163" s="287">
        <v>12</v>
      </c>
      <c r="I163" s="288"/>
      <c r="J163" s="289">
        <f>ROUND(I163*H163,2)</f>
        <v>0</v>
      </c>
      <c r="K163" s="285" t="s">
        <v>220</v>
      </c>
      <c r="L163" s="290"/>
      <c r="M163" s="291" t="s">
        <v>1</v>
      </c>
      <c r="N163" s="292" t="s">
        <v>45</v>
      </c>
      <c r="O163" s="91"/>
      <c r="P163" s="235">
        <f>O163*H163</f>
        <v>0</v>
      </c>
      <c r="Q163" s="235">
        <v>0.098</v>
      </c>
      <c r="R163" s="235">
        <f>Q163*H163</f>
        <v>1.1760000000000002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200</v>
      </c>
      <c r="AT163" s="237" t="s">
        <v>434</v>
      </c>
      <c r="AU163" s="237" t="s">
        <v>90</v>
      </c>
      <c r="AY163" s="17" t="s">
        <v>147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88</v>
      </c>
      <c r="BK163" s="238">
        <f>ROUND(I163*H163,2)</f>
        <v>0</v>
      </c>
      <c r="BL163" s="17" t="s">
        <v>170</v>
      </c>
      <c r="BM163" s="237" t="s">
        <v>1201</v>
      </c>
    </row>
    <row r="164" spans="1:47" s="2" customFormat="1" ht="12">
      <c r="A164" s="38"/>
      <c r="B164" s="39"/>
      <c r="C164" s="40"/>
      <c r="D164" s="239" t="s">
        <v>157</v>
      </c>
      <c r="E164" s="40"/>
      <c r="F164" s="240" t="s">
        <v>1202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157</v>
      </c>
      <c r="AU164" s="17" t="s">
        <v>90</v>
      </c>
    </row>
    <row r="165" spans="1:51" s="13" customFormat="1" ht="12">
      <c r="A165" s="13"/>
      <c r="B165" s="244"/>
      <c r="C165" s="245"/>
      <c r="D165" s="239" t="s">
        <v>158</v>
      </c>
      <c r="E165" s="246" t="s">
        <v>1</v>
      </c>
      <c r="F165" s="247" t="s">
        <v>1196</v>
      </c>
      <c r="G165" s="245"/>
      <c r="H165" s="246" t="s">
        <v>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158</v>
      </c>
      <c r="AU165" s="253" t="s">
        <v>90</v>
      </c>
      <c r="AV165" s="13" t="s">
        <v>88</v>
      </c>
      <c r="AW165" s="13" t="s">
        <v>36</v>
      </c>
      <c r="AX165" s="13" t="s">
        <v>80</v>
      </c>
      <c r="AY165" s="253" t="s">
        <v>147</v>
      </c>
    </row>
    <row r="166" spans="1:51" s="14" customFormat="1" ht="12">
      <c r="A166" s="14"/>
      <c r="B166" s="254"/>
      <c r="C166" s="255"/>
      <c r="D166" s="239" t="s">
        <v>158</v>
      </c>
      <c r="E166" s="256" t="s">
        <v>1</v>
      </c>
      <c r="F166" s="257" t="s">
        <v>228</v>
      </c>
      <c r="G166" s="255"/>
      <c r="H166" s="258">
        <v>12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158</v>
      </c>
      <c r="AU166" s="264" t="s">
        <v>90</v>
      </c>
      <c r="AV166" s="14" t="s">
        <v>90</v>
      </c>
      <c r="AW166" s="14" t="s">
        <v>36</v>
      </c>
      <c r="AX166" s="14" t="s">
        <v>88</v>
      </c>
      <c r="AY166" s="264" t="s">
        <v>147</v>
      </c>
    </row>
    <row r="167" spans="1:65" s="2" customFormat="1" ht="13.8" customHeight="1">
      <c r="A167" s="38"/>
      <c r="B167" s="39"/>
      <c r="C167" s="226" t="s">
        <v>208</v>
      </c>
      <c r="D167" s="226" t="s">
        <v>150</v>
      </c>
      <c r="E167" s="227" t="s">
        <v>1203</v>
      </c>
      <c r="F167" s="228" t="s">
        <v>1204</v>
      </c>
      <c r="G167" s="229" t="s">
        <v>179</v>
      </c>
      <c r="H167" s="230">
        <v>126</v>
      </c>
      <c r="I167" s="231"/>
      <c r="J167" s="232">
        <f>ROUND(I167*H167,2)</f>
        <v>0</v>
      </c>
      <c r="K167" s="228" t="s">
        <v>154</v>
      </c>
      <c r="L167" s="44"/>
      <c r="M167" s="233" t="s">
        <v>1</v>
      </c>
      <c r="N167" s="234" t="s">
        <v>45</v>
      </c>
      <c r="O167" s="91"/>
      <c r="P167" s="235">
        <f>O167*H167</f>
        <v>0</v>
      </c>
      <c r="Q167" s="235">
        <v>0.00917</v>
      </c>
      <c r="R167" s="235">
        <f>Q167*H167</f>
        <v>1.15542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170</v>
      </c>
      <c r="AT167" s="237" t="s">
        <v>150</v>
      </c>
      <c r="AU167" s="237" t="s">
        <v>90</v>
      </c>
      <c r="AY167" s="17" t="s">
        <v>147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88</v>
      </c>
      <c r="BK167" s="238">
        <f>ROUND(I167*H167,2)</f>
        <v>0</v>
      </c>
      <c r="BL167" s="17" t="s">
        <v>170</v>
      </c>
      <c r="BM167" s="237" t="s">
        <v>1205</v>
      </c>
    </row>
    <row r="168" spans="1:47" s="2" customFormat="1" ht="12">
      <c r="A168" s="38"/>
      <c r="B168" s="39"/>
      <c r="C168" s="40"/>
      <c r="D168" s="239" t="s">
        <v>157</v>
      </c>
      <c r="E168" s="40"/>
      <c r="F168" s="240" t="s">
        <v>1206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157</v>
      </c>
      <c r="AU168" s="17" t="s">
        <v>90</v>
      </c>
    </row>
    <row r="169" spans="1:51" s="13" customFormat="1" ht="12">
      <c r="A169" s="13"/>
      <c r="B169" s="244"/>
      <c r="C169" s="245"/>
      <c r="D169" s="239" t="s">
        <v>158</v>
      </c>
      <c r="E169" s="246" t="s">
        <v>1</v>
      </c>
      <c r="F169" s="247" t="s">
        <v>1207</v>
      </c>
      <c r="G169" s="245"/>
      <c r="H169" s="246" t="s">
        <v>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158</v>
      </c>
      <c r="AU169" s="253" t="s">
        <v>90</v>
      </c>
      <c r="AV169" s="13" t="s">
        <v>88</v>
      </c>
      <c r="AW169" s="13" t="s">
        <v>36</v>
      </c>
      <c r="AX169" s="13" t="s">
        <v>80</v>
      </c>
      <c r="AY169" s="253" t="s">
        <v>147</v>
      </c>
    </row>
    <row r="170" spans="1:51" s="14" customFormat="1" ht="12">
      <c r="A170" s="14"/>
      <c r="B170" s="254"/>
      <c r="C170" s="255"/>
      <c r="D170" s="239" t="s">
        <v>158</v>
      </c>
      <c r="E170" s="256" t="s">
        <v>1</v>
      </c>
      <c r="F170" s="257" t="s">
        <v>1208</v>
      </c>
      <c r="G170" s="255"/>
      <c r="H170" s="258">
        <v>126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4" t="s">
        <v>158</v>
      </c>
      <c r="AU170" s="264" t="s">
        <v>90</v>
      </c>
      <c r="AV170" s="14" t="s">
        <v>90</v>
      </c>
      <c r="AW170" s="14" t="s">
        <v>36</v>
      </c>
      <c r="AX170" s="14" t="s">
        <v>88</v>
      </c>
      <c r="AY170" s="264" t="s">
        <v>147</v>
      </c>
    </row>
    <row r="171" spans="1:63" s="12" customFormat="1" ht="22.8" customHeight="1">
      <c r="A171" s="12"/>
      <c r="B171" s="210"/>
      <c r="C171" s="211"/>
      <c r="D171" s="212" t="s">
        <v>79</v>
      </c>
      <c r="E171" s="224" t="s">
        <v>146</v>
      </c>
      <c r="F171" s="224" t="s">
        <v>802</v>
      </c>
      <c r="G171" s="211"/>
      <c r="H171" s="211"/>
      <c r="I171" s="214"/>
      <c r="J171" s="225">
        <f>BK171</f>
        <v>0</v>
      </c>
      <c r="K171" s="211"/>
      <c r="L171" s="216"/>
      <c r="M171" s="217"/>
      <c r="N171" s="218"/>
      <c r="O171" s="218"/>
      <c r="P171" s="219">
        <f>SUM(P172:P175)</f>
        <v>0</v>
      </c>
      <c r="Q171" s="218"/>
      <c r="R171" s="219">
        <f>SUM(R172:R175)</f>
        <v>0</v>
      </c>
      <c r="S171" s="218"/>
      <c r="T171" s="220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88</v>
      </c>
      <c r="AT171" s="222" t="s">
        <v>79</v>
      </c>
      <c r="AU171" s="222" t="s">
        <v>88</v>
      </c>
      <c r="AY171" s="221" t="s">
        <v>147</v>
      </c>
      <c r="BK171" s="223">
        <f>SUM(BK172:BK175)</f>
        <v>0</v>
      </c>
    </row>
    <row r="172" spans="1:65" s="2" customFormat="1" ht="13.8" customHeight="1">
      <c r="A172" s="38"/>
      <c r="B172" s="39"/>
      <c r="C172" s="226" t="s">
        <v>216</v>
      </c>
      <c r="D172" s="226" t="s">
        <v>150</v>
      </c>
      <c r="E172" s="227" t="s">
        <v>1209</v>
      </c>
      <c r="F172" s="228" t="s">
        <v>1210</v>
      </c>
      <c r="G172" s="229" t="s">
        <v>276</v>
      </c>
      <c r="H172" s="230">
        <v>94.5</v>
      </c>
      <c r="I172" s="231"/>
      <c r="J172" s="232">
        <f>ROUND(I172*H172,2)</f>
        <v>0</v>
      </c>
      <c r="K172" s="228" t="s">
        <v>154</v>
      </c>
      <c r="L172" s="44"/>
      <c r="M172" s="233" t="s">
        <v>1</v>
      </c>
      <c r="N172" s="234" t="s">
        <v>45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170</v>
      </c>
      <c r="AT172" s="237" t="s">
        <v>150</v>
      </c>
      <c r="AU172" s="237" t="s">
        <v>90</v>
      </c>
      <c r="AY172" s="17" t="s">
        <v>147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88</v>
      </c>
      <c r="BK172" s="238">
        <f>ROUND(I172*H172,2)</f>
        <v>0</v>
      </c>
      <c r="BL172" s="17" t="s">
        <v>170</v>
      </c>
      <c r="BM172" s="237" t="s">
        <v>1211</v>
      </c>
    </row>
    <row r="173" spans="1:47" s="2" customFormat="1" ht="12">
      <c r="A173" s="38"/>
      <c r="B173" s="39"/>
      <c r="C173" s="40"/>
      <c r="D173" s="239" t="s">
        <v>157</v>
      </c>
      <c r="E173" s="40"/>
      <c r="F173" s="240" t="s">
        <v>1212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157</v>
      </c>
      <c r="AU173" s="17" t="s">
        <v>90</v>
      </c>
    </row>
    <row r="174" spans="1:51" s="13" customFormat="1" ht="12">
      <c r="A174" s="13"/>
      <c r="B174" s="244"/>
      <c r="C174" s="245"/>
      <c r="D174" s="239" t="s">
        <v>158</v>
      </c>
      <c r="E174" s="246" t="s">
        <v>1</v>
      </c>
      <c r="F174" s="247" t="s">
        <v>1213</v>
      </c>
      <c r="G174" s="245"/>
      <c r="H174" s="246" t="s">
        <v>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158</v>
      </c>
      <c r="AU174" s="253" t="s">
        <v>90</v>
      </c>
      <c r="AV174" s="13" t="s">
        <v>88</v>
      </c>
      <c r="AW174" s="13" t="s">
        <v>36</v>
      </c>
      <c r="AX174" s="13" t="s">
        <v>80</v>
      </c>
      <c r="AY174" s="253" t="s">
        <v>147</v>
      </c>
    </row>
    <row r="175" spans="1:51" s="14" customFormat="1" ht="12">
      <c r="A175" s="14"/>
      <c r="B175" s="254"/>
      <c r="C175" s="255"/>
      <c r="D175" s="239" t="s">
        <v>158</v>
      </c>
      <c r="E175" s="256" t="s">
        <v>1</v>
      </c>
      <c r="F175" s="257" t="s">
        <v>1164</v>
      </c>
      <c r="G175" s="255"/>
      <c r="H175" s="258">
        <v>94.5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4" t="s">
        <v>158</v>
      </c>
      <c r="AU175" s="264" t="s">
        <v>90</v>
      </c>
      <c r="AV175" s="14" t="s">
        <v>90</v>
      </c>
      <c r="AW175" s="14" t="s">
        <v>36</v>
      </c>
      <c r="AX175" s="14" t="s">
        <v>88</v>
      </c>
      <c r="AY175" s="264" t="s">
        <v>147</v>
      </c>
    </row>
    <row r="176" spans="1:63" s="12" customFormat="1" ht="22.8" customHeight="1">
      <c r="A176" s="12"/>
      <c r="B176" s="210"/>
      <c r="C176" s="211"/>
      <c r="D176" s="212" t="s">
        <v>79</v>
      </c>
      <c r="E176" s="224" t="s">
        <v>208</v>
      </c>
      <c r="F176" s="224" t="s">
        <v>325</v>
      </c>
      <c r="G176" s="211"/>
      <c r="H176" s="211"/>
      <c r="I176" s="214"/>
      <c r="J176" s="225">
        <f>BK176</f>
        <v>0</v>
      </c>
      <c r="K176" s="211"/>
      <c r="L176" s="216"/>
      <c r="M176" s="217"/>
      <c r="N176" s="218"/>
      <c r="O176" s="218"/>
      <c r="P176" s="219">
        <f>SUM(P177:P180)</f>
        <v>0</v>
      </c>
      <c r="Q176" s="218"/>
      <c r="R176" s="219">
        <f>SUM(R177:R180)</f>
        <v>0.059219999999999995</v>
      </c>
      <c r="S176" s="218"/>
      <c r="T176" s="220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88</v>
      </c>
      <c r="AT176" s="222" t="s">
        <v>79</v>
      </c>
      <c r="AU176" s="222" t="s">
        <v>88</v>
      </c>
      <c r="AY176" s="221" t="s">
        <v>147</v>
      </c>
      <c r="BK176" s="223">
        <f>SUM(BK177:BK180)</f>
        <v>0</v>
      </c>
    </row>
    <row r="177" spans="1:65" s="2" customFormat="1" ht="22.2" customHeight="1">
      <c r="A177" s="38"/>
      <c r="B177" s="39"/>
      <c r="C177" s="226" t="s">
        <v>223</v>
      </c>
      <c r="D177" s="226" t="s">
        <v>150</v>
      </c>
      <c r="E177" s="227" t="s">
        <v>1009</v>
      </c>
      <c r="F177" s="228" t="s">
        <v>1010</v>
      </c>
      <c r="G177" s="229" t="s">
        <v>276</v>
      </c>
      <c r="H177" s="230">
        <v>126</v>
      </c>
      <c r="I177" s="231"/>
      <c r="J177" s="232">
        <f>ROUND(I177*H177,2)</f>
        <v>0</v>
      </c>
      <c r="K177" s="228" t="s">
        <v>154</v>
      </c>
      <c r="L177" s="44"/>
      <c r="M177" s="233" t="s">
        <v>1</v>
      </c>
      <c r="N177" s="234" t="s">
        <v>45</v>
      </c>
      <c r="O177" s="91"/>
      <c r="P177" s="235">
        <f>O177*H177</f>
        <v>0</v>
      </c>
      <c r="Q177" s="235">
        <v>0.00047</v>
      </c>
      <c r="R177" s="235">
        <f>Q177*H177</f>
        <v>0.059219999999999995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170</v>
      </c>
      <c r="AT177" s="237" t="s">
        <v>150</v>
      </c>
      <c r="AU177" s="237" t="s">
        <v>90</v>
      </c>
      <c r="AY177" s="17" t="s">
        <v>147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88</v>
      </c>
      <c r="BK177" s="238">
        <f>ROUND(I177*H177,2)</f>
        <v>0</v>
      </c>
      <c r="BL177" s="17" t="s">
        <v>170</v>
      </c>
      <c r="BM177" s="237" t="s">
        <v>1214</v>
      </c>
    </row>
    <row r="178" spans="1:47" s="2" customFormat="1" ht="12">
      <c r="A178" s="38"/>
      <c r="B178" s="39"/>
      <c r="C178" s="40"/>
      <c r="D178" s="239" t="s">
        <v>157</v>
      </c>
      <c r="E178" s="40"/>
      <c r="F178" s="240" t="s">
        <v>1012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157</v>
      </c>
      <c r="AU178" s="17" t="s">
        <v>90</v>
      </c>
    </row>
    <row r="179" spans="1:51" s="13" customFormat="1" ht="12">
      <c r="A179" s="13"/>
      <c r="B179" s="244"/>
      <c r="C179" s="245"/>
      <c r="D179" s="239" t="s">
        <v>158</v>
      </c>
      <c r="E179" s="246" t="s">
        <v>1</v>
      </c>
      <c r="F179" s="247" t="s">
        <v>1169</v>
      </c>
      <c r="G179" s="245"/>
      <c r="H179" s="246" t="s">
        <v>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158</v>
      </c>
      <c r="AU179" s="253" t="s">
        <v>90</v>
      </c>
      <c r="AV179" s="13" t="s">
        <v>88</v>
      </c>
      <c r="AW179" s="13" t="s">
        <v>36</v>
      </c>
      <c r="AX179" s="13" t="s">
        <v>80</v>
      </c>
      <c r="AY179" s="253" t="s">
        <v>147</v>
      </c>
    </row>
    <row r="180" spans="1:51" s="14" customFormat="1" ht="12">
      <c r="A180" s="14"/>
      <c r="B180" s="254"/>
      <c r="C180" s="255"/>
      <c r="D180" s="239" t="s">
        <v>158</v>
      </c>
      <c r="E180" s="256" t="s">
        <v>1</v>
      </c>
      <c r="F180" s="257" t="s">
        <v>1170</v>
      </c>
      <c r="G180" s="255"/>
      <c r="H180" s="258">
        <v>126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4" t="s">
        <v>158</v>
      </c>
      <c r="AU180" s="264" t="s">
        <v>90</v>
      </c>
      <c r="AV180" s="14" t="s">
        <v>90</v>
      </c>
      <c r="AW180" s="14" t="s">
        <v>36</v>
      </c>
      <c r="AX180" s="14" t="s">
        <v>88</v>
      </c>
      <c r="AY180" s="264" t="s">
        <v>147</v>
      </c>
    </row>
    <row r="181" spans="1:63" s="12" customFormat="1" ht="22.8" customHeight="1">
      <c r="A181" s="12"/>
      <c r="B181" s="210"/>
      <c r="C181" s="211"/>
      <c r="D181" s="212" t="s">
        <v>79</v>
      </c>
      <c r="E181" s="224" t="s">
        <v>352</v>
      </c>
      <c r="F181" s="224" t="s">
        <v>353</v>
      </c>
      <c r="G181" s="211"/>
      <c r="H181" s="211"/>
      <c r="I181" s="214"/>
      <c r="J181" s="225">
        <f>BK181</f>
        <v>0</v>
      </c>
      <c r="K181" s="211"/>
      <c r="L181" s="216"/>
      <c r="M181" s="217"/>
      <c r="N181" s="218"/>
      <c r="O181" s="218"/>
      <c r="P181" s="219">
        <f>SUM(P182:P199)</f>
        <v>0</v>
      </c>
      <c r="Q181" s="218"/>
      <c r="R181" s="219">
        <f>SUM(R182:R199)</f>
        <v>0</v>
      </c>
      <c r="S181" s="218"/>
      <c r="T181" s="220">
        <f>SUM(T182:T199)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88</v>
      </c>
      <c r="AT181" s="222" t="s">
        <v>79</v>
      </c>
      <c r="AU181" s="222" t="s">
        <v>88</v>
      </c>
      <c r="AY181" s="221" t="s">
        <v>147</v>
      </c>
      <c r="BK181" s="223">
        <f>SUM(BK182:BK199)</f>
        <v>0</v>
      </c>
    </row>
    <row r="182" spans="1:65" s="2" customFormat="1" ht="22.2" customHeight="1">
      <c r="A182" s="38"/>
      <c r="B182" s="39"/>
      <c r="C182" s="226" t="s">
        <v>228</v>
      </c>
      <c r="D182" s="226" t="s">
        <v>150</v>
      </c>
      <c r="E182" s="227" t="s">
        <v>354</v>
      </c>
      <c r="F182" s="228" t="s">
        <v>355</v>
      </c>
      <c r="G182" s="229" t="s">
        <v>356</v>
      </c>
      <c r="H182" s="230">
        <v>20.615</v>
      </c>
      <c r="I182" s="231"/>
      <c r="J182" s="232">
        <f>ROUND(I182*H182,2)</f>
        <v>0</v>
      </c>
      <c r="K182" s="228" t="s">
        <v>154</v>
      </c>
      <c r="L182" s="44"/>
      <c r="M182" s="233" t="s">
        <v>1</v>
      </c>
      <c r="N182" s="234" t="s">
        <v>45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170</v>
      </c>
      <c r="AT182" s="237" t="s">
        <v>150</v>
      </c>
      <c r="AU182" s="237" t="s">
        <v>90</v>
      </c>
      <c r="AY182" s="17" t="s">
        <v>147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88</v>
      </c>
      <c r="BK182" s="238">
        <f>ROUND(I182*H182,2)</f>
        <v>0</v>
      </c>
      <c r="BL182" s="17" t="s">
        <v>170</v>
      </c>
      <c r="BM182" s="237" t="s">
        <v>1215</v>
      </c>
    </row>
    <row r="183" spans="1:47" s="2" customFormat="1" ht="12">
      <c r="A183" s="38"/>
      <c r="B183" s="39"/>
      <c r="C183" s="40"/>
      <c r="D183" s="239" t="s">
        <v>157</v>
      </c>
      <c r="E183" s="40"/>
      <c r="F183" s="240" t="s">
        <v>358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157</v>
      </c>
      <c r="AU183" s="17" t="s">
        <v>90</v>
      </c>
    </row>
    <row r="184" spans="1:51" s="13" customFormat="1" ht="12">
      <c r="A184" s="13"/>
      <c r="B184" s="244"/>
      <c r="C184" s="245"/>
      <c r="D184" s="239" t="s">
        <v>158</v>
      </c>
      <c r="E184" s="246" t="s">
        <v>1</v>
      </c>
      <c r="F184" s="247" t="s">
        <v>1216</v>
      </c>
      <c r="G184" s="245"/>
      <c r="H184" s="246" t="s">
        <v>1</v>
      </c>
      <c r="I184" s="248"/>
      <c r="J184" s="245"/>
      <c r="K184" s="245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158</v>
      </c>
      <c r="AU184" s="253" t="s">
        <v>90</v>
      </c>
      <c r="AV184" s="13" t="s">
        <v>88</v>
      </c>
      <c r="AW184" s="13" t="s">
        <v>36</v>
      </c>
      <c r="AX184" s="13" t="s">
        <v>80</v>
      </c>
      <c r="AY184" s="253" t="s">
        <v>147</v>
      </c>
    </row>
    <row r="185" spans="1:51" s="13" customFormat="1" ht="12">
      <c r="A185" s="13"/>
      <c r="B185" s="244"/>
      <c r="C185" s="245"/>
      <c r="D185" s="239" t="s">
        <v>158</v>
      </c>
      <c r="E185" s="246" t="s">
        <v>1</v>
      </c>
      <c r="F185" s="247" t="s">
        <v>1217</v>
      </c>
      <c r="G185" s="245"/>
      <c r="H185" s="246" t="s">
        <v>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158</v>
      </c>
      <c r="AU185" s="253" t="s">
        <v>90</v>
      </c>
      <c r="AV185" s="13" t="s">
        <v>88</v>
      </c>
      <c r="AW185" s="13" t="s">
        <v>36</v>
      </c>
      <c r="AX185" s="13" t="s">
        <v>80</v>
      </c>
      <c r="AY185" s="253" t="s">
        <v>147</v>
      </c>
    </row>
    <row r="186" spans="1:51" s="14" customFormat="1" ht="12">
      <c r="A186" s="14"/>
      <c r="B186" s="254"/>
      <c r="C186" s="255"/>
      <c r="D186" s="239" t="s">
        <v>158</v>
      </c>
      <c r="E186" s="256" t="s">
        <v>1</v>
      </c>
      <c r="F186" s="257" t="s">
        <v>1218</v>
      </c>
      <c r="G186" s="255"/>
      <c r="H186" s="258">
        <v>19.46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158</v>
      </c>
      <c r="AU186" s="264" t="s">
        <v>90</v>
      </c>
      <c r="AV186" s="14" t="s">
        <v>90</v>
      </c>
      <c r="AW186" s="14" t="s">
        <v>36</v>
      </c>
      <c r="AX186" s="14" t="s">
        <v>80</v>
      </c>
      <c r="AY186" s="264" t="s">
        <v>147</v>
      </c>
    </row>
    <row r="187" spans="1:51" s="13" customFormat="1" ht="12">
      <c r="A187" s="13"/>
      <c r="B187" s="244"/>
      <c r="C187" s="245"/>
      <c r="D187" s="239" t="s">
        <v>158</v>
      </c>
      <c r="E187" s="246" t="s">
        <v>1</v>
      </c>
      <c r="F187" s="247" t="s">
        <v>1219</v>
      </c>
      <c r="G187" s="245"/>
      <c r="H187" s="246" t="s">
        <v>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158</v>
      </c>
      <c r="AU187" s="253" t="s">
        <v>90</v>
      </c>
      <c r="AV187" s="13" t="s">
        <v>88</v>
      </c>
      <c r="AW187" s="13" t="s">
        <v>36</v>
      </c>
      <c r="AX187" s="13" t="s">
        <v>80</v>
      </c>
      <c r="AY187" s="253" t="s">
        <v>147</v>
      </c>
    </row>
    <row r="188" spans="1:51" s="14" customFormat="1" ht="12">
      <c r="A188" s="14"/>
      <c r="B188" s="254"/>
      <c r="C188" s="255"/>
      <c r="D188" s="239" t="s">
        <v>158</v>
      </c>
      <c r="E188" s="256" t="s">
        <v>1</v>
      </c>
      <c r="F188" s="257" t="s">
        <v>1220</v>
      </c>
      <c r="G188" s="255"/>
      <c r="H188" s="258">
        <v>1.155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158</v>
      </c>
      <c r="AU188" s="264" t="s">
        <v>90</v>
      </c>
      <c r="AV188" s="14" t="s">
        <v>90</v>
      </c>
      <c r="AW188" s="14" t="s">
        <v>36</v>
      </c>
      <c r="AX188" s="14" t="s">
        <v>80</v>
      </c>
      <c r="AY188" s="264" t="s">
        <v>147</v>
      </c>
    </row>
    <row r="189" spans="1:51" s="15" customFormat="1" ht="12">
      <c r="A189" s="15"/>
      <c r="B189" s="265"/>
      <c r="C189" s="266"/>
      <c r="D189" s="239" t="s">
        <v>158</v>
      </c>
      <c r="E189" s="267" t="s">
        <v>1</v>
      </c>
      <c r="F189" s="268" t="s">
        <v>207</v>
      </c>
      <c r="G189" s="266"/>
      <c r="H189" s="269">
        <v>20.615000000000002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5" t="s">
        <v>158</v>
      </c>
      <c r="AU189" s="275" t="s">
        <v>90</v>
      </c>
      <c r="AV189" s="15" t="s">
        <v>170</v>
      </c>
      <c r="AW189" s="15" t="s">
        <v>36</v>
      </c>
      <c r="AX189" s="15" t="s">
        <v>88</v>
      </c>
      <c r="AY189" s="275" t="s">
        <v>147</v>
      </c>
    </row>
    <row r="190" spans="1:65" s="2" customFormat="1" ht="22.2" customHeight="1">
      <c r="A190" s="38"/>
      <c r="B190" s="39"/>
      <c r="C190" s="226" t="s">
        <v>234</v>
      </c>
      <c r="D190" s="226" t="s">
        <v>150</v>
      </c>
      <c r="E190" s="227" t="s">
        <v>376</v>
      </c>
      <c r="F190" s="228" t="s">
        <v>377</v>
      </c>
      <c r="G190" s="229" t="s">
        <v>356</v>
      </c>
      <c r="H190" s="230">
        <v>185.535</v>
      </c>
      <c r="I190" s="231"/>
      <c r="J190" s="232">
        <f>ROUND(I190*H190,2)</f>
        <v>0</v>
      </c>
      <c r="K190" s="228" t="s">
        <v>154</v>
      </c>
      <c r="L190" s="44"/>
      <c r="M190" s="233" t="s">
        <v>1</v>
      </c>
      <c r="N190" s="234" t="s">
        <v>45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170</v>
      </c>
      <c r="AT190" s="237" t="s">
        <v>150</v>
      </c>
      <c r="AU190" s="237" t="s">
        <v>90</v>
      </c>
      <c r="AY190" s="17" t="s">
        <v>147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88</v>
      </c>
      <c r="BK190" s="238">
        <f>ROUND(I190*H190,2)</f>
        <v>0</v>
      </c>
      <c r="BL190" s="17" t="s">
        <v>170</v>
      </c>
      <c r="BM190" s="237" t="s">
        <v>1221</v>
      </c>
    </row>
    <row r="191" spans="1:47" s="2" customFormat="1" ht="12">
      <c r="A191" s="38"/>
      <c r="B191" s="39"/>
      <c r="C191" s="40"/>
      <c r="D191" s="239" t="s">
        <v>157</v>
      </c>
      <c r="E191" s="40"/>
      <c r="F191" s="240" t="s">
        <v>379</v>
      </c>
      <c r="G191" s="40"/>
      <c r="H191" s="40"/>
      <c r="I191" s="241"/>
      <c r="J191" s="40"/>
      <c r="K191" s="40"/>
      <c r="L191" s="44"/>
      <c r="M191" s="242"/>
      <c r="N191" s="24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157</v>
      </c>
      <c r="AU191" s="17" t="s">
        <v>90</v>
      </c>
    </row>
    <row r="192" spans="1:51" s="14" customFormat="1" ht="12">
      <c r="A192" s="14"/>
      <c r="B192" s="254"/>
      <c r="C192" s="255"/>
      <c r="D192" s="239" t="s">
        <v>158</v>
      </c>
      <c r="E192" s="255"/>
      <c r="F192" s="257" t="s">
        <v>1222</v>
      </c>
      <c r="G192" s="255"/>
      <c r="H192" s="258">
        <v>185.535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158</v>
      </c>
      <c r="AU192" s="264" t="s">
        <v>90</v>
      </c>
      <c r="AV192" s="14" t="s">
        <v>90</v>
      </c>
      <c r="AW192" s="14" t="s">
        <v>4</v>
      </c>
      <c r="AX192" s="14" t="s">
        <v>88</v>
      </c>
      <c r="AY192" s="264" t="s">
        <v>147</v>
      </c>
    </row>
    <row r="193" spans="1:65" s="2" customFormat="1" ht="22.2" customHeight="1">
      <c r="A193" s="38"/>
      <c r="B193" s="39"/>
      <c r="C193" s="226" t="s">
        <v>239</v>
      </c>
      <c r="D193" s="226" t="s">
        <v>150</v>
      </c>
      <c r="E193" s="227" t="s">
        <v>1223</v>
      </c>
      <c r="F193" s="228" t="s">
        <v>1224</v>
      </c>
      <c r="G193" s="229" t="s">
        <v>356</v>
      </c>
      <c r="H193" s="230">
        <v>1.155</v>
      </c>
      <c r="I193" s="231"/>
      <c r="J193" s="232">
        <f>ROUND(I193*H193,2)</f>
        <v>0</v>
      </c>
      <c r="K193" s="228" t="s">
        <v>154</v>
      </c>
      <c r="L193" s="44"/>
      <c r="M193" s="233" t="s">
        <v>1</v>
      </c>
      <c r="N193" s="234" t="s">
        <v>45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170</v>
      </c>
      <c r="AT193" s="237" t="s">
        <v>150</v>
      </c>
      <c r="AU193" s="237" t="s">
        <v>90</v>
      </c>
      <c r="AY193" s="17" t="s">
        <v>147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88</v>
      </c>
      <c r="BK193" s="238">
        <f>ROUND(I193*H193,2)</f>
        <v>0</v>
      </c>
      <c r="BL193" s="17" t="s">
        <v>170</v>
      </c>
      <c r="BM193" s="237" t="s">
        <v>1225</v>
      </c>
    </row>
    <row r="194" spans="1:47" s="2" customFormat="1" ht="12">
      <c r="A194" s="38"/>
      <c r="B194" s="39"/>
      <c r="C194" s="40"/>
      <c r="D194" s="239" t="s">
        <v>157</v>
      </c>
      <c r="E194" s="40"/>
      <c r="F194" s="240" t="s">
        <v>1226</v>
      </c>
      <c r="G194" s="40"/>
      <c r="H194" s="40"/>
      <c r="I194" s="241"/>
      <c r="J194" s="40"/>
      <c r="K194" s="40"/>
      <c r="L194" s="44"/>
      <c r="M194" s="242"/>
      <c r="N194" s="243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157</v>
      </c>
      <c r="AU194" s="17" t="s">
        <v>90</v>
      </c>
    </row>
    <row r="195" spans="1:51" s="13" customFormat="1" ht="12">
      <c r="A195" s="13"/>
      <c r="B195" s="244"/>
      <c r="C195" s="245"/>
      <c r="D195" s="239" t="s">
        <v>158</v>
      </c>
      <c r="E195" s="246" t="s">
        <v>1</v>
      </c>
      <c r="F195" s="247" t="s">
        <v>1227</v>
      </c>
      <c r="G195" s="245"/>
      <c r="H195" s="246" t="s">
        <v>1</v>
      </c>
      <c r="I195" s="248"/>
      <c r="J195" s="245"/>
      <c r="K195" s="245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158</v>
      </c>
      <c r="AU195" s="253" t="s">
        <v>90</v>
      </c>
      <c r="AV195" s="13" t="s">
        <v>88</v>
      </c>
      <c r="AW195" s="13" t="s">
        <v>36</v>
      </c>
      <c r="AX195" s="13" t="s">
        <v>80</v>
      </c>
      <c r="AY195" s="253" t="s">
        <v>147</v>
      </c>
    </row>
    <row r="196" spans="1:51" s="14" customFormat="1" ht="12">
      <c r="A196" s="14"/>
      <c r="B196" s="254"/>
      <c r="C196" s="255"/>
      <c r="D196" s="239" t="s">
        <v>158</v>
      </c>
      <c r="E196" s="256" t="s">
        <v>1</v>
      </c>
      <c r="F196" s="257" t="s">
        <v>1220</v>
      </c>
      <c r="G196" s="255"/>
      <c r="H196" s="258">
        <v>1.155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158</v>
      </c>
      <c r="AU196" s="264" t="s">
        <v>90</v>
      </c>
      <c r="AV196" s="14" t="s">
        <v>90</v>
      </c>
      <c r="AW196" s="14" t="s">
        <v>36</v>
      </c>
      <c r="AX196" s="14" t="s">
        <v>88</v>
      </c>
      <c r="AY196" s="264" t="s">
        <v>147</v>
      </c>
    </row>
    <row r="197" spans="1:65" s="2" customFormat="1" ht="34.8" customHeight="1">
      <c r="A197" s="38"/>
      <c r="B197" s="39"/>
      <c r="C197" s="226" t="s">
        <v>8</v>
      </c>
      <c r="D197" s="226" t="s">
        <v>150</v>
      </c>
      <c r="E197" s="227" t="s">
        <v>392</v>
      </c>
      <c r="F197" s="228" t="s">
        <v>393</v>
      </c>
      <c r="G197" s="229" t="s">
        <v>356</v>
      </c>
      <c r="H197" s="230">
        <v>19.46</v>
      </c>
      <c r="I197" s="231"/>
      <c r="J197" s="232">
        <f>ROUND(I197*H197,2)</f>
        <v>0</v>
      </c>
      <c r="K197" s="228" t="s">
        <v>154</v>
      </c>
      <c r="L197" s="44"/>
      <c r="M197" s="233" t="s">
        <v>1</v>
      </c>
      <c r="N197" s="234" t="s">
        <v>45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170</v>
      </c>
      <c r="AT197" s="237" t="s">
        <v>150</v>
      </c>
      <c r="AU197" s="237" t="s">
        <v>90</v>
      </c>
      <c r="AY197" s="17" t="s">
        <v>147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88</v>
      </c>
      <c r="BK197" s="238">
        <f>ROUND(I197*H197,2)</f>
        <v>0</v>
      </c>
      <c r="BL197" s="17" t="s">
        <v>170</v>
      </c>
      <c r="BM197" s="237" t="s">
        <v>1228</v>
      </c>
    </row>
    <row r="198" spans="1:47" s="2" customFormat="1" ht="12">
      <c r="A198" s="38"/>
      <c r="B198" s="39"/>
      <c r="C198" s="40"/>
      <c r="D198" s="239" t="s">
        <v>157</v>
      </c>
      <c r="E198" s="40"/>
      <c r="F198" s="240" t="s">
        <v>393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157</v>
      </c>
      <c r="AU198" s="17" t="s">
        <v>90</v>
      </c>
    </row>
    <row r="199" spans="1:51" s="14" customFormat="1" ht="12">
      <c r="A199" s="14"/>
      <c r="B199" s="254"/>
      <c r="C199" s="255"/>
      <c r="D199" s="239" t="s">
        <v>158</v>
      </c>
      <c r="E199" s="256" t="s">
        <v>1</v>
      </c>
      <c r="F199" s="257" t="s">
        <v>1218</v>
      </c>
      <c r="G199" s="255"/>
      <c r="H199" s="258">
        <v>19.46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4" t="s">
        <v>158</v>
      </c>
      <c r="AU199" s="264" t="s">
        <v>90</v>
      </c>
      <c r="AV199" s="14" t="s">
        <v>90</v>
      </c>
      <c r="AW199" s="14" t="s">
        <v>36</v>
      </c>
      <c r="AX199" s="14" t="s">
        <v>88</v>
      </c>
      <c r="AY199" s="264" t="s">
        <v>147</v>
      </c>
    </row>
    <row r="200" spans="1:63" s="12" customFormat="1" ht="22.8" customHeight="1">
      <c r="A200" s="12"/>
      <c r="B200" s="210"/>
      <c r="C200" s="211"/>
      <c r="D200" s="212" t="s">
        <v>79</v>
      </c>
      <c r="E200" s="224" t="s">
        <v>403</v>
      </c>
      <c r="F200" s="224" t="s">
        <v>404</v>
      </c>
      <c r="G200" s="211"/>
      <c r="H200" s="211"/>
      <c r="I200" s="214"/>
      <c r="J200" s="225">
        <f>BK200</f>
        <v>0</v>
      </c>
      <c r="K200" s="211"/>
      <c r="L200" s="216"/>
      <c r="M200" s="217"/>
      <c r="N200" s="218"/>
      <c r="O200" s="218"/>
      <c r="P200" s="219">
        <f>SUM(P201:P202)</f>
        <v>0</v>
      </c>
      <c r="Q200" s="218"/>
      <c r="R200" s="219">
        <f>SUM(R201:R202)</f>
        <v>0</v>
      </c>
      <c r="S200" s="218"/>
      <c r="T200" s="220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1" t="s">
        <v>88</v>
      </c>
      <c r="AT200" s="222" t="s">
        <v>79</v>
      </c>
      <c r="AU200" s="222" t="s">
        <v>88</v>
      </c>
      <c r="AY200" s="221" t="s">
        <v>147</v>
      </c>
      <c r="BK200" s="223">
        <f>SUM(BK201:BK202)</f>
        <v>0</v>
      </c>
    </row>
    <row r="201" spans="1:65" s="2" customFormat="1" ht="22.2" customHeight="1">
      <c r="A201" s="38"/>
      <c r="B201" s="39"/>
      <c r="C201" s="226" t="s">
        <v>256</v>
      </c>
      <c r="D201" s="226" t="s">
        <v>150</v>
      </c>
      <c r="E201" s="227" t="s">
        <v>1229</v>
      </c>
      <c r="F201" s="228" t="s">
        <v>1230</v>
      </c>
      <c r="G201" s="229" t="s">
        <v>356</v>
      </c>
      <c r="H201" s="230">
        <v>4.364</v>
      </c>
      <c r="I201" s="231"/>
      <c r="J201" s="232">
        <f>ROUND(I201*H201,2)</f>
        <v>0</v>
      </c>
      <c r="K201" s="228" t="s">
        <v>154</v>
      </c>
      <c r="L201" s="44"/>
      <c r="M201" s="233" t="s">
        <v>1</v>
      </c>
      <c r="N201" s="234" t="s">
        <v>45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170</v>
      </c>
      <c r="AT201" s="237" t="s">
        <v>150</v>
      </c>
      <c r="AU201" s="237" t="s">
        <v>90</v>
      </c>
      <c r="AY201" s="17" t="s">
        <v>147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88</v>
      </c>
      <c r="BK201" s="238">
        <f>ROUND(I201*H201,2)</f>
        <v>0</v>
      </c>
      <c r="BL201" s="17" t="s">
        <v>170</v>
      </c>
      <c r="BM201" s="237" t="s">
        <v>1231</v>
      </c>
    </row>
    <row r="202" spans="1:47" s="2" customFormat="1" ht="12">
      <c r="A202" s="38"/>
      <c r="B202" s="39"/>
      <c r="C202" s="40"/>
      <c r="D202" s="239" t="s">
        <v>157</v>
      </c>
      <c r="E202" s="40"/>
      <c r="F202" s="240" t="s">
        <v>1232</v>
      </c>
      <c r="G202" s="40"/>
      <c r="H202" s="40"/>
      <c r="I202" s="241"/>
      <c r="J202" s="40"/>
      <c r="K202" s="40"/>
      <c r="L202" s="44"/>
      <c r="M202" s="279"/>
      <c r="N202" s="280"/>
      <c r="O202" s="281"/>
      <c r="P202" s="281"/>
      <c r="Q202" s="281"/>
      <c r="R202" s="281"/>
      <c r="S202" s="281"/>
      <c r="T202" s="28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90</v>
      </c>
    </row>
    <row r="203" spans="1:31" s="2" customFormat="1" ht="6.95" customHeight="1">
      <c r="A203" s="38"/>
      <c r="B203" s="66"/>
      <c r="C203" s="67"/>
      <c r="D203" s="67"/>
      <c r="E203" s="67"/>
      <c r="F203" s="67"/>
      <c r="G203" s="67"/>
      <c r="H203" s="67"/>
      <c r="I203" s="67"/>
      <c r="J203" s="67"/>
      <c r="K203" s="67"/>
      <c r="L203" s="44"/>
      <c r="M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</sheetData>
  <sheetProtection password="CC35" sheet="1" objects="1" scenarios="1" formatColumns="0" formatRows="0" autoFilter="0"/>
  <autoFilter ref="C126:K2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117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7" customHeight="1">
      <c r="B7" s="20"/>
      <c r="E7" s="151" t="str">
        <f>'Rekapitulace stavby'!K6</f>
        <v>Demolice a výstavba mostu M 59/9 přes Louckou Mlýnku u pily v Karviné - Loukách</v>
      </c>
      <c r="F7" s="150"/>
      <c r="G7" s="150"/>
      <c r="H7" s="150"/>
      <c r="L7" s="20"/>
    </row>
    <row r="8" spans="2:12" s="1" customFormat="1" ht="12" customHeight="1">
      <c r="B8" s="20"/>
      <c r="D8" s="150" t="s">
        <v>118</v>
      </c>
      <c r="L8" s="20"/>
    </row>
    <row r="9" spans="1:31" s="2" customFormat="1" ht="14.4" customHeight="1">
      <c r="A9" s="38"/>
      <c r="B9" s="44"/>
      <c r="C9" s="38"/>
      <c r="D9" s="38"/>
      <c r="E9" s="151" t="s">
        <v>536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2" t="s">
        <v>1233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20. 5. 2021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29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25</v>
      </c>
      <c r="J22" s="141" t="s">
        <v>33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0" t="s">
        <v>28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38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ROUND((SUM(BE122:BE171)),2)</f>
        <v>0</v>
      </c>
      <c r="G35" s="38"/>
      <c r="H35" s="38"/>
      <c r="I35" s="164">
        <v>0.21</v>
      </c>
      <c r="J35" s="163">
        <f>ROUND(((SUM(BE122:BE171))*I35),2)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ROUND((SUM(BF122:BF171)),2)</f>
        <v>0</v>
      </c>
      <c r="G36" s="38"/>
      <c r="H36" s="38"/>
      <c r="I36" s="164">
        <v>0.15</v>
      </c>
      <c r="J36" s="163">
        <f>ROUND(((SUM(BF122:BF171))*I36),2)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ROUND((SUM(BG122:BG171)),2)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ROUND((SUM(BH122:BH171)),2)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ROUND((SUM(BI122:BI171)),2)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7" customHeight="1" hidden="1">
      <c r="A85" s="38"/>
      <c r="B85" s="39"/>
      <c r="C85" s="40"/>
      <c r="D85" s="40"/>
      <c r="E85" s="183" t="str">
        <f>E7</f>
        <v>Demolice a výstavba mostu M 59/9 přes Louckou Mlýnku u pily v Karviné - Loukách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118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 hidden="1">
      <c r="A87" s="38"/>
      <c r="B87" s="39"/>
      <c r="C87" s="40"/>
      <c r="D87" s="40"/>
      <c r="E87" s="183" t="s">
        <v>536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264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 hidden="1">
      <c r="A89" s="38"/>
      <c r="B89" s="39"/>
      <c r="C89" s="40"/>
      <c r="D89" s="40"/>
      <c r="E89" s="76" t="str">
        <f>E11</f>
        <v>SO 201.3 - SO 201.3 - Provizorní dopravní značení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20. 5. 2021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 hidden="1">
      <c r="A93" s="38"/>
      <c r="B93" s="39"/>
      <c r="C93" s="32" t="s">
        <v>24</v>
      </c>
      <c r="D93" s="40"/>
      <c r="E93" s="40"/>
      <c r="F93" s="27" t="str">
        <f>E17</f>
        <v>Statutární město Karviná</v>
      </c>
      <c r="G93" s="40"/>
      <c r="H93" s="40"/>
      <c r="I93" s="32" t="s">
        <v>32</v>
      </c>
      <c r="J93" s="36" t="str">
        <f>E23</f>
        <v>Ing. Pavel Kurečka MOSTY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 hidden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Kurečková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pans="1:31" s="9" customFormat="1" ht="24.95" customHeight="1" hidden="1">
      <c r="A99" s="9"/>
      <c r="B99" s="188"/>
      <c r="C99" s="189"/>
      <c r="D99" s="190" t="s">
        <v>266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94"/>
      <c r="C100" s="133"/>
      <c r="D100" s="195" t="s">
        <v>268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7" customHeight="1">
      <c r="A110" s="38"/>
      <c r="B110" s="39"/>
      <c r="C110" s="40"/>
      <c r="D110" s="40"/>
      <c r="E110" s="183" t="str">
        <f>E7</f>
        <v>Demolice a výstavba mostu M 59/9 přes Louckou Mlýnku u pily v Karviné - Loukách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118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4.4" customHeight="1">
      <c r="A112" s="38"/>
      <c r="B112" s="39"/>
      <c r="C112" s="40"/>
      <c r="D112" s="40"/>
      <c r="E112" s="183" t="s">
        <v>536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264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6" customHeight="1">
      <c r="A114" s="38"/>
      <c r="B114" s="39"/>
      <c r="C114" s="40"/>
      <c r="D114" s="40"/>
      <c r="E114" s="76" t="str">
        <f>E11</f>
        <v>SO 201.3 - SO 201.3 - Provizorní dopravní značení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 xml:space="preserve"> </v>
      </c>
      <c r="G116" s="40"/>
      <c r="H116" s="40"/>
      <c r="I116" s="32" t="s">
        <v>22</v>
      </c>
      <c r="J116" s="79" t="str">
        <f>IF(J14="","",J14)</f>
        <v>20. 5. 2021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4" customHeight="1">
      <c r="A118" s="38"/>
      <c r="B118" s="39"/>
      <c r="C118" s="32" t="s">
        <v>24</v>
      </c>
      <c r="D118" s="40"/>
      <c r="E118" s="40"/>
      <c r="F118" s="27" t="str">
        <f>E17</f>
        <v>Statutární město Karviná</v>
      </c>
      <c r="G118" s="40"/>
      <c r="H118" s="40"/>
      <c r="I118" s="32" t="s">
        <v>32</v>
      </c>
      <c r="J118" s="36" t="str">
        <f>E23</f>
        <v>Ing. Pavel Kurečka MOSTY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32" t="s">
        <v>30</v>
      </c>
      <c r="D119" s="40"/>
      <c r="E119" s="40"/>
      <c r="F119" s="27" t="str">
        <f>IF(E20="","",E20)</f>
        <v>Vyplň údaj</v>
      </c>
      <c r="G119" s="40"/>
      <c r="H119" s="40"/>
      <c r="I119" s="32" t="s">
        <v>37</v>
      </c>
      <c r="J119" s="36" t="str">
        <f>E26</f>
        <v>Kurečková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132</v>
      </c>
      <c r="D121" s="202" t="s">
        <v>65</v>
      </c>
      <c r="E121" s="202" t="s">
        <v>61</v>
      </c>
      <c r="F121" s="202" t="s">
        <v>62</v>
      </c>
      <c r="G121" s="202" t="s">
        <v>133</v>
      </c>
      <c r="H121" s="202" t="s">
        <v>134</v>
      </c>
      <c r="I121" s="202" t="s">
        <v>135</v>
      </c>
      <c r="J121" s="202" t="s">
        <v>122</v>
      </c>
      <c r="K121" s="203" t="s">
        <v>136</v>
      </c>
      <c r="L121" s="204"/>
      <c r="M121" s="100" t="s">
        <v>1</v>
      </c>
      <c r="N121" s="101" t="s">
        <v>44</v>
      </c>
      <c r="O121" s="101" t="s">
        <v>137</v>
      </c>
      <c r="P121" s="101" t="s">
        <v>138</v>
      </c>
      <c r="Q121" s="101" t="s">
        <v>139</v>
      </c>
      <c r="R121" s="101" t="s">
        <v>140</v>
      </c>
      <c r="S121" s="101" t="s">
        <v>141</v>
      </c>
      <c r="T121" s="102" t="s">
        <v>142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143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124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79</v>
      </c>
      <c r="E123" s="213" t="s">
        <v>271</v>
      </c>
      <c r="F123" s="213" t="s">
        <v>272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88</v>
      </c>
      <c r="AT123" s="222" t="s">
        <v>79</v>
      </c>
      <c r="AU123" s="222" t="s">
        <v>80</v>
      </c>
      <c r="AY123" s="221" t="s">
        <v>147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79</v>
      </c>
      <c r="E124" s="224" t="s">
        <v>208</v>
      </c>
      <c r="F124" s="224" t="s">
        <v>325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SUM(P125:P171)</f>
        <v>0</v>
      </c>
      <c r="Q124" s="218"/>
      <c r="R124" s="219">
        <f>SUM(R125:R171)</f>
        <v>0</v>
      </c>
      <c r="S124" s="218"/>
      <c r="T124" s="220">
        <f>SUM(T125:T171)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88</v>
      </c>
      <c r="AT124" s="222" t="s">
        <v>79</v>
      </c>
      <c r="AU124" s="222" t="s">
        <v>88</v>
      </c>
      <c r="AY124" s="221" t="s">
        <v>147</v>
      </c>
      <c r="BK124" s="223">
        <f>SUM(BK125:BK171)</f>
        <v>0</v>
      </c>
    </row>
    <row r="125" spans="1:65" s="2" customFormat="1" ht="22.2" customHeight="1">
      <c r="A125" s="38"/>
      <c r="B125" s="39"/>
      <c r="C125" s="226" t="s">
        <v>88</v>
      </c>
      <c r="D125" s="226" t="s">
        <v>150</v>
      </c>
      <c r="E125" s="227" t="s">
        <v>1234</v>
      </c>
      <c r="F125" s="228" t="s">
        <v>1235</v>
      </c>
      <c r="G125" s="229" t="s">
        <v>211</v>
      </c>
      <c r="H125" s="230">
        <v>5</v>
      </c>
      <c r="I125" s="231"/>
      <c r="J125" s="232">
        <f>ROUND(I125*H125,2)</f>
        <v>0</v>
      </c>
      <c r="K125" s="228" t="s">
        <v>154</v>
      </c>
      <c r="L125" s="44"/>
      <c r="M125" s="233" t="s">
        <v>1</v>
      </c>
      <c r="N125" s="234" t="s">
        <v>45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170</v>
      </c>
      <c r="AT125" s="237" t="s">
        <v>150</v>
      </c>
      <c r="AU125" s="237" t="s">
        <v>90</v>
      </c>
      <c r="AY125" s="17" t="s">
        <v>147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88</v>
      </c>
      <c r="BK125" s="238">
        <f>ROUND(I125*H125,2)</f>
        <v>0</v>
      </c>
      <c r="BL125" s="17" t="s">
        <v>170</v>
      </c>
      <c r="BM125" s="237" t="s">
        <v>1236</v>
      </c>
    </row>
    <row r="126" spans="1:47" s="2" customFormat="1" ht="12">
      <c r="A126" s="38"/>
      <c r="B126" s="39"/>
      <c r="C126" s="40"/>
      <c r="D126" s="239" t="s">
        <v>157</v>
      </c>
      <c r="E126" s="40"/>
      <c r="F126" s="240" t="s">
        <v>1237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90</v>
      </c>
    </row>
    <row r="127" spans="1:51" s="13" customFormat="1" ht="12">
      <c r="A127" s="13"/>
      <c r="B127" s="244"/>
      <c r="C127" s="245"/>
      <c r="D127" s="239" t="s">
        <v>158</v>
      </c>
      <c r="E127" s="246" t="s">
        <v>1</v>
      </c>
      <c r="F127" s="247" t="s">
        <v>1238</v>
      </c>
      <c r="G127" s="245"/>
      <c r="H127" s="246" t="s">
        <v>1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158</v>
      </c>
      <c r="AU127" s="253" t="s">
        <v>90</v>
      </c>
      <c r="AV127" s="13" t="s">
        <v>88</v>
      </c>
      <c r="AW127" s="13" t="s">
        <v>36</v>
      </c>
      <c r="AX127" s="13" t="s">
        <v>80</v>
      </c>
      <c r="AY127" s="253" t="s">
        <v>147</v>
      </c>
    </row>
    <row r="128" spans="1:51" s="14" customFormat="1" ht="12">
      <c r="A128" s="14"/>
      <c r="B128" s="254"/>
      <c r="C128" s="255"/>
      <c r="D128" s="239" t="s">
        <v>158</v>
      </c>
      <c r="E128" s="256" t="s">
        <v>1</v>
      </c>
      <c r="F128" s="257" t="s">
        <v>146</v>
      </c>
      <c r="G128" s="255"/>
      <c r="H128" s="258">
        <v>5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4" t="s">
        <v>158</v>
      </c>
      <c r="AU128" s="264" t="s">
        <v>90</v>
      </c>
      <c r="AV128" s="14" t="s">
        <v>90</v>
      </c>
      <c r="AW128" s="14" t="s">
        <v>36</v>
      </c>
      <c r="AX128" s="14" t="s">
        <v>88</v>
      </c>
      <c r="AY128" s="264" t="s">
        <v>147</v>
      </c>
    </row>
    <row r="129" spans="1:65" s="2" customFormat="1" ht="22.2" customHeight="1">
      <c r="A129" s="38"/>
      <c r="B129" s="39"/>
      <c r="C129" s="226" t="s">
        <v>90</v>
      </c>
      <c r="D129" s="226" t="s">
        <v>150</v>
      </c>
      <c r="E129" s="227" t="s">
        <v>1239</v>
      </c>
      <c r="F129" s="228" t="s">
        <v>1240</v>
      </c>
      <c r="G129" s="229" t="s">
        <v>211</v>
      </c>
      <c r="H129" s="230">
        <v>840</v>
      </c>
      <c r="I129" s="231"/>
      <c r="J129" s="232">
        <f>ROUND(I129*H129,2)</f>
        <v>0</v>
      </c>
      <c r="K129" s="228" t="s">
        <v>154</v>
      </c>
      <c r="L129" s="44"/>
      <c r="M129" s="233" t="s">
        <v>1</v>
      </c>
      <c r="N129" s="234" t="s">
        <v>45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170</v>
      </c>
      <c r="AT129" s="237" t="s">
        <v>150</v>
      </c>
      <c r="AU129" s="237" t="s">
        <v>90</v>
      </c>
      <c r="AY129" s="17" t="s">
        <v>147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88</v>
      </c>
      <c r="BK129" s="238">
        <f>ROUND(I129*H129,2)</f>
        <v>0</v>
      </c>
      <c r="BL129" s="17" t="s">
        <v>170</v>
      </c>
      <c r="BM129" s="237" t="s">
        <v>1241</v>
      </c>
    </row>
    <row r="130" spans="1:47" s="2" customFormat="1" ht="12">
      <c r="A130" s="38"/>
      <c r="B130" s="39"/>
      <c r="C130" s="40"/>
      <c r="D130" s="239" t="s">
        <v>157</v>
      </c>
      <c r="E130" s="40"/>
      <c r="F130" s="240" t="s">
        <v>1242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90</v>
      </c>
    </row>
    <row r="131" spans="1:51" s="13" customFormat="1" ht="12">
      <c r="A131" s="13"/>
      <c r="B131" s="244"/>
      <c r="C131" s="245"/>
      <c r="D131" s="239" t="s">
        <v>158</v>
      </c>
      <c r="E131" s="246" t="s">
        <v>1</v>
      </c>
      <c r="F131" s="247" t="s">
        <v>1243</v>
      </c>
      <c r="G131" s="245"/>
      <c r="H131" s="246" t="s">
        <v>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158</v>
      </c>
      <c r="AU131" s="253" t="s">
        <v>90</v>
      </c>
      <c r="AV131" s="13" t="s">
        <v>88</v>
      </c>
      <c r="AW131" s="13" t="s">
        <v>36</v>
      </c>
      <c r="AX131" s="13" t="s">
        <v>80</v>
      </c>
      <c r="AY131" s="253" t="s">
        <v>147</v>
      </c>
    </row>
    <row r="132" spans="1:51" s="14" customFormat="1" ht="12">
      <c r="A132" s="14"/>
      <c r="B132" s="254"/>
      <c r="C132" s="255"/>
      <c r="D132" s="239" t="s">
        <v>158</v>
      </c>
      <c r="E132" s="256" t="s">
        <v>1</v>
      </c>
      <c r="F132" s="257" t="s">
        <v>146</v>
      </c>
      <c r="G132" s="255"/>
      <c r="H132" s="258">
        <v>5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158</v>
      </c>
      <c r="AU132" s="264" t="s">
        <v>90</v>
      </c>
      <c r="AV132" s="14" t="s">
        <v>90</v>
      </c>
      <c r="AW132" s="14" t="s">
        <v>36</v>
      </c>
      <c r="AX132" s="14" t="s">
        <v>88</v>
      </c>
      <c r="AY132" s="264" t="s">
        <v>147</v>
      </c>
    </row>
    <row r="133" spans="1:51" s="14" customFormat="1" ht="12">
      <c r="A133" s="14"/>
      <c r="B133" s="254"/>
      <c r="C133" s="255"/>
      <c r="D133" s="239" t="s">
        <v>158</v>
      </c>
      <c r="E133" s="255"/>
      <c r="F133" s="257" t="s">
        <v>1244</v>
      </c>
      <c r="G133" s="255"/>
      <c r="H133" s="258">
        <v>840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4" t="s">
        <v>158</v>
      </c>
      <c r="AU133" s="264" t="s">
        <v>90</v>
      </c>
      <c r="AV133" s="14" t="s">
        <v>90</v>
      </c>
      <c r="AW133" s="14" t="s">
        <v>4</v>
      </c>
      <c r="AX133" s="14" t="s">
        <v>88</v>
      </c>
      <c r="AY133" s="264" t="s">
        <v>147</v>
      </c>
    </row>
    <row r="134" spans="1:65" s="2" customFormat="1" ht="22.2" customHeight="1">
      <c r="A134" s="38"/>
      <c r="B134" s="39"/>
      <c r="C134" s="226" t="s">
        <v>165</v>
      </c>
      <c r="D134" s="226" t="s">
        <v>150</v>
      </c>
      <c r="E134" s="227" t="s">
        <v>1245</v>
      </c>
      <c r="F134" s="228" t="s">
        <v>1246</v>
      </c>
      <c r="G134" s="229" t="s">
        <v>211</v>
      </c>
      <c r="H134" s="230">
        <v>14</v>
      </c>
      <c r="I134" s="231"/>
      <c r="J134" s="232">
        <f>ROUND(I134*H134,2)</f>
        <v>0</v>
      </c>
      <c r="K134" s="228" t="s">
        <v>154</v>
      </c>
      <c r="L134" s="44"/>
      <c r="M134" s="233" t="s">
        <v>1</v>
      </c>
      <c r="N134" s="234" t="s">
        <v>45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170</v>
      </c>
      <c r="AT134" s="237" t="s">
        <v>150</v>
      </c>
      <c r="AU134" s="237" t="s">
        <v>90</v>
      </c>
      <c r="AY134" s="17" t="s">
        <v>147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88</v>
      </c>
      <c r="BK134" s="238">
        <f>ROUND(I134*H134,2)</f>
        <v>0</v>
      </c>
      <c r="BL134" s="17" t="s">
        <v>170</v>
      </c>
      <c r="BM134" s="237" t="s">
        <v>1247</v>
      </c>
    </row>
    <row r="135" spans="1:47" s="2" customFormat="1" ht="12">
      <c r="A135" s="38"/>
      <c r="B135" s="39"/>
      <c r="C135" s="40"/>
      <c r="D135" s="239" t="s">
        <v>157</v>
      </c>
      <c r="E135" s="40"/>
      <c r="F135" s="240" t="s">
        <v>1248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90</v>
      </c>
    </row>
    <row r="136" spans="1:51" s="13" customFormat="1" ht="12">
      <c r="A136" s="13"/>
      <c r="B136" s="244"/>
      <c r="C136" s="245"/>
      <c r="D136" s="239" t="s">
        <v>158</v>
      </c>
      <c r="E136" s="246" t="s">
        <v>1</v>
      </c>
      <c r="F136" s="247" t="s">
        <v>1249</v>
      </c>
      <c r="G136" s="245"/>
      <c r="H136" s="246" t="s">
        <v>1</v>
      </c>
      <c r="I136" s="248"/>
      <c r="J136" s="245"/>
      <c r="K136" s="245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158</v>
      </c>
      <c r="AU136" s="253" t="s">
        <v>90</v>
      </c>
      <c r="AV136" s="13" t="s">
        <v>88</v>
      </c>
      <c r="AW136" s="13" t="s">
        <v>36</v>
      </c>
      <c r="AX136" s="13" t="s">
        <v>80</v>
      </c>
      <c r="AY136" s="253" t="s">
        <v>147</v>
      </c>
    </row>
    <row r="137" spans="1:51" s="14" customFormat="1" ht="12">
      <c r="A137" s="14"/>
      <c r="B137" s="254"/>
      <c r="C137" s="255"/>
      <c r="D137" s="239" t="s">
        <v>158</v>
      </c>
      <c r="E137" s="256" t="s">
        <v>1</v>
      </c>
      <c r="F137" s="257" t="s">
        <v>200</v>
      </c>
      <c r="G137" s="255"/>
      <c r="H137" s="258">
        <v>8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158</v>
      </c>
      <c r="AU137" s="264" t="s">
        <v>90</v>
      </c>
      <c r="AV137" s="14" t="s">
        <v>90</v>
      </c>
      <c r="AW137" s="14" t="s">
        <v>36</v>
      </c>
      <c r="AX137" s="14" t="s">
        <v>80</v>
      </c>
      <c r="AY137" s="264" t="s">
        <v>147</v>
      </c>
    </row>
    <row r="138" spans="1:51" s="13" customFormat="1" ht="12">
      <c r="A138" s="13"/>
      <c r="B138" s="244"/>
      <c r="C138" s="245"/>
      <c r="D138" s="239" t="s">
        <v>158</v>
      </c>
      <c r="E138" s="246" t="s">
        <v>1</v>
      </c>
      <c r="F138" s="247" t="s">
        <v>1250</v>
      </c>
      <c r="G138" s="245"/>
      <c r="H138" s="246" t="s">
        <v>1</v>
      </c>
      <c r="I138" s="248"/>
      <c r="J138" s="245"/>
      <c r="K138" s="245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158</v>
      </c>
      <c r="AU138" s="253" t="s">
        <v>90</v>
      </c>
      <c r="AV138" s="13" t="s">
        <v>88</v>
      </c>
      <c r="AW138" s="13" t="s">
        <v>36</v>
      </c>
      <c r="AX138" s="13" t="s">
        <v>80</v>
      </c>
      <c r="AY138" s="253" t="s">
        <v>147</v>
      </c>
    </row>
    <row r="139" spans="1:51" s="14" customFormat="1" ht="12">
      <c r="A139" s="14"/>
      <c r="B139" s="254"/>
      <c r="C139" s="255"/>
      <c r="D139" s="239" t="s">
        <v>158</v>
      </c>
      <c r="E139" s="256" t="s">
        <v>1</v>
      </c>
      <c r="F139" s="257" t="s">
        <v>187</v>
      </c>
      <c r="G139" s="255"/>
      <c r="H139" s="258">
        <v>6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4" t="s">
        <v>158</v>
      </c>
      <c r="AU139" s="264" t="s">
        <v>90</v>
      </c>
      <c r="AV139" s="14" t="s">
        <v>90</v>
      </c>
      <c r="AW139" s="14" t="s">
        <v>36</v>
      </c>
      <c r="AX139" s="14" t="s">
        <v>80</v>
      </c>
      <c r="AY139" s="264" t="s">
        <v>147</v>
      </c>
    </row>
    <row r="140" spans="1:51" s="15" customFormat="1" ht="12">
      <c r="A140" s="15"/>
      <c r="B140" s="265"/>
      <c r="C140" s="266"/>
      <c r="D140" s="239" t="s">
        <v>158</v>
      </c>
      <c r="E140" s="267" t="s">
        <v>1</v>
      </c>
      <c r="F140" s="268" t="s">
        <v>207</v>
      </c>
      <c r="G140" s="266"/>
      <c r="H140" s="269">
        <v>14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5" t="s">
        <v>158</v>
      </c>
      <c r="AU140" s="275" t="s">
        <v>90</v>
      </c>
      <c r="AV140" s="15" t="s">
        <v>170</v>
      </c>
      <c r="AW140" s="15" t="s">
        <v>36</v>
      </c>
      <c r="AX140" s="15" t="s">
        <v>88</v>
      </c>
      <c r="AY140" s="275" t="s">
        <v>147</v>
      </c>
    </row>
    <row r="141" spans="1:65" s="2" customFormat="1" ht="22.2" customHeight="1">
      <c r="A141" s="38"/>
      <c r="B141" s="39"/>
      <c r="C141" s="226" t="s">
        <v>170</v>
      </c>
      <c r="D141" s="226" t="s">
        <v>150</v>
      </c>
      <c r="E141" s="227" t="s">
        <v>1251</v>
      </c>
      <c r="F141" s="228" t="s">
        <v>1252</v>
      </c>
      <c r="G141" s="229" t="s">
        <v>211</v>
      </c>
      <c r="H141" s="230">
        <v>1</v>
      </c>
      <c r="I141" s="231"/>
      <c r="J141" s="232">
        <f>ROUND(I141*H141,2)</f>
        <v>0</v>
      </c>
      <c r="K141" s="228" t="s">
        <v>154</v>
      </c>
      <c r="L141" s="44"/>
      <c r="M141" s="233" t="s">
        <v>1</v>
      </c>
      <c r="N141" s="234" t="s">
        <v>45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170</v>
      </c>
      <c r="AT141" s="237" t="s">
        <v>150</v>
      </c>
      <c r="AU141" s="237" t="s">
        <v>90</v>
      </c>
      <c r="AY141" s="17" t="s">
        <v>147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88</v>
      </c>
      <c r="BK141" s="238">
        <f>ROUND(I141*H141,2)</f>
        <v>0</v>
      </c>
      <c r="BL141" s="17" t="s">
        <v>170</v>
      </c>
      <c r="BM141" s="237" t="s">
        <v>1253</v>
      </c>
    </row>
    <row r="142" spans="1:47" s="2" customFormat="1" ht="12">
      <c r="A142" s="38"/>
      <c r="B142" s="39"/>
      <c r="C142" s="40"/>
      <c r="D142" s="239" t="s">
        <v>157</v>
      </c>
      <c r="E142" s="40"/>
      <c r="F142" s="240" t="s">
        <v>1254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157</v>
      </c>
      <c r="AU142" s="17" t="s">
        <v>90</v>
      </c>
    </row>
    <row r="143" spans="1:51" s="14" customFormat="1" ht="12">
      <c r="A143" s="14"/>
      <c r="B143" s="254"/>
      <c r="C143" s="255"/>
      <c r="D143" s="239" t="s">
        <v>158</v>
      </c>
      <c r="E143" s="256" t="s">
        <v>1</v>
      </c>
      <c r="F143" s="257" t="s">
        <v>88</v>
      </c>
      <c r="G143" s="255"/>
      <c r="H143" s="258">
        <v>1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4" t="s">
        <v>158</v>
      </c>
      <c r="AU143" s="264" t="s">
        <v>90</v>
      </c>
      <c r="AV143" s="14" t="s">
        <v>90</v>
      </c>
      <c r="AW143" s="14" t="s">
        <v>36</v>
      </c>
      <c r="AX143" s="14" t="s">
        <v>88</v>
      </c>
      <c r="AY143" s="264" t="s">
        <v>147</v>
      </c>
    </row>
    <row r="144" spans="1:65" s="2" customFormat="1" ht="22.2" customHeight="1">
      <c r="A144" s="38"/>
      <c r="B144" s="39"/>
      <c r="C144" s="226" t="s">
        <v>146</v>
      </c>
      <c r="D144" s="226" t="s">
        <v>150</v>
      </c>
      <c r="E144" s="227" t="s">
        <v>1255</v>
      </c>
      <c r="F144" s="228" t="s">
        <v>1256</v>
      </c>
      <c r="G144" s="229" t="s">
        <v>211</v>
      </c>
      <c r="H144" s="230">
        <v>2352</v>
      </c>
      <c r="I144" s="231"/>
      <c r="J144" s="232">
        <f>ROUND(I144*H144,2)</f>
        <v>0</v>
      </c>
      <c r="K144" s="228" t="s">
        <v>154</v>
      </c>
      <c r="L144" s="44"/>
      <c r="M144" s="233" t="s">
        <v>1</v>
      </c>
      <c r="N144" s="234" t="s">
        <v>45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170</v>
      </c>
      <c r="AT144" s="237" t="s">
        <v>150</v>
      </c>
      <c r="AU144" s="237" t="s">
        <v>90</v>
      </c>
      <c r="AY144" s="17" t="s">
        <v>147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88</v>
      </c>
      <c r="BK144" s="238">
        <f>ROUND(I144*H144,2)</f>
        <v>0</v>
      </c>
      <c r="BL144" s="17" t="s">
        <v>170</v>
      </c>
      <c r="BM144" s="237" t="s">
        <v>1257</v>
      </c>
    </row>
    <row r="145" spans="1:47" s="2" customFormat="1" ht="12">
      <c r="A145" s="38"/>
      <c r="B145" s="39"/>
      <c r="C145" s="40"/>
      <c r="D145" s="239" t="s">
        <v>157</v>
      </c>
      <c r="E145" s="40"/>
      <c r="F145" s="240" t="s">
        <v>1258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157</v>
      </c>
      <c r="AU145" s="17" t="s">
        <v>90</v>
      </c>
    </row>
    <row r="146" spans="1:51" s="13" customFormat="1" ht="12">
      <c r="A146" s="13"/>
      <c r="B146" s="244"/>
      <c r="C146" s="245"/>
      <c r="D146" s="239" t="s">
        <v>158</v>
      </c>
      <c r="E146" s="246" t="s">
        <v>1</v>
      </c>
      <c r="F146" s="247" t="s">
        <v>1243</v>
      </c>
      <c r="G146" s="245"/>
      <c r="H146" s="246" t="s">
        <v>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158</v>
      </c>
      <c r="AU146" s="253" t="s">
        <v>90</v>
      </c>
      <c r="AV146" s="13" t="s">
        <v>88</v>
      </c>
      <c r="AW146" s="13" t="s">
        <v>36</v>
      </c>
      <c r="AX146" s="13" t="s">
        <v>80</v>
      </c>
      <c r="AY146" s="253" t="s">
        <v>147</v>
      </c>
    </row>
    <row r="147" spans="1:51" s="14" customFormat="1" ht="12">
      <c r="A147" s="14"/>
      <c r="B147" s="254"/>
      <c r="C147" s="255"/>
      <c r="D147" s="239" t="s">
        <v>158</v>
      </c>
      <c r="E147" s="256" t="s">
        <v>1</v>
      </c>
      <c r="F147" s="257" t="s">
        <v>1259</v>
      </c>
      <c r="G147" s="255"/>
      <c r="H147" s="258">
        <v>14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4" t="s">
        <v>158</v>
      </c>
      <c r="AU147" s="264" t="s">
        <v>90</v>
      </c>
      <c r="AV147" s="14" t="s">
        <v>90</v>
      </c>
      <c r="AW147" s="14" t="s">
        <v>36</v>
      </c>
      <c r="AX147" s="14" t="s">
        <v>88</v>
      </c>
      <c r="AY147" s="264" t="s">
        <v>147</v>
      </c>
    </row>
    <row r="148" spans="1:51" s="14" customFormat="1" ht="12">
      <c r="A148" s="14"/>
      <c r="B148" s="254"/>
      <c r="C148" s="255"/>
      <c r="D148" s="239" t="s">
        <v>158</v>
      </c>
      <c r="E148" s="255"/>
      <c r="F148" s="257" t="s">
        <v>1260</v>
      </c>
      <c r="G148" s="255"/>
      <c r="H148" s="258">
        <v>2352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158</v>
      </c>
      <c r="AU148" s="264" t="s">
        <v>90</v>
      </c>
      <c r="AV148" s="14" t="s">
        <v>90</v>
      </c>
      <c r="AW148" s="14" t="s">
        <v>4</v>
      </c>
      <c r="AX148" s="14" t="s">
        <v>88</v>
      </c>
      <c r="AY148" s="264" t="s">
        <v>147</v>
      </c>
    </row>
    <row r="149" spans="1:65" s="2" customFormat="1" ht="22.2" customHeight="1">
      <c r="A149" s="38"/>
      <c r="B149" s="39"/>
      <c r="C149" s="226" t="s">
        <v>187</v>
      </c>
      <c r="D149" s="226" t="s">
        <v>150</v>
      </c>
      <c r="E149" s="227" t="s">
        <v>1261</v>
      </c>
      <c r="F149" s="228" t="s">
        <v>1262</v>
      </c>
      <c r="G149" s="229" t="s">
        <v>211</v>
      </c>
      <c r="H149" s="230">
        <v>168</v>
      </c>
      <c r="I149" s="231"/>
      <c r="J149" s="232">
        <f>ROUND(I149*H149,2)</f>
        <v>0</v>
      </c>
      <c r="K149" s="228" t="s">
        <v>154</v>
      </c>
      <c r="L149" s="44"/>
      <c r="M149" s="233" t="s">
        <v>1</v>
      </c>
      <c r="N149" s="234" t="s">
        <v>45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170</v>
      </c>
      <c r="AT149" s="237" t="s">
        <v>150</v>
      </c>
      <c r="AU149" s="237" t="s">
        <v>90</v>
      </c>
      <c r="AY149" s="17" t="s">
        <v>147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88</v>
      </c>
      <c r="BK149" s="238">
        <f>ROUND(I149*H149,2)</f>
        <v>0</v>
      </c>
      <c r="BL149" s="17" t="s">
        <v>170</v>
      </c>
      <c r="BM149" s="237" t="s">
        <v>1263</v>
      </c>
    </row>
    <row r="150" spans="1:47" s="2" customFormat="1" ht="12">
      <c r="A150" s="38"/>
      <c r="B150" s="39"/>
      <c r="C150" s="40"/>
      <c r="D150" s="239" t="s">
        <v>157</v>
      </c>
      <c r="E150" s="40"/>
      <c r="F150" s="240" t="s">
        <v>1264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157</v>
      </c>
      <c r="AU150" s="17" t="s">
        <v>90</v>
      </c>
    </row>
    <row r="151" spans="1:51" s="13" customFormat="1" ht="12">
      <c r="A151" s="13"/>
      <c r="B151" s="244"/>
      <c r="C151" s="245"/>
      <c r="D151" s="239" t="s">
        <v>158</v>
      </c>
      <c r="E151" s="246" t="s">
        <v>1</v>
      </c>
      <c r="F151" s="247" t="s">
        <v>1243</v>
      </c>
      <c r="G151" s="245"/>
      <c r="H151" s="246" t="s">
        <v>1</v>
      </c>
      <c r="I151" s="248"/>
      <c r="J151" s="245"/>
      <c r="K151" s="245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158</v>
      </c>
      <c r="AU151" s="253" t="s">
        <v>90</v>
      </c>
      <c r="AV151" s="13" t="s">
        <v>88</v>
      </c>
      <c r="AW151" s="13" t="s">
        <v>36</v>
      </c>
      <c r="AX151" s="13" t="s">
        <v>80</v>
      </c>
      <c r="AY151" s="253" t="s">
        <v>147</v>
      </c>
    </row>
    <row r="152" spans="1:51" s="14" customFormat="1" ht="12">
      <c r="A152" s="14"/>
      <c r="B152" s="254"/>
      <c r="C152" s="255"/>
      <c r="D152" s="239" t="s">
        <v>158</v>
      </c>
      <c r="E152" s="256" t="s">
        <v>1</v>
      </c>
      <c r="F152" s="257" t="s">
        <v>88</v>
      </c>
      <c r="G152" s="255"/>
      <c r="H152" s="258">
        <v>1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158</v>
      </c>
      <c r="AU152" s="264" t="s">
        <v>90</v>
      </c>
      <c r="AV152" s="14" t="s">
        <v>90</v>
      </c>
      <c r="AW152" s="14" t="s">
        <v>36</v>
      </c>
      <c r="AX152" s="14" t="s">
        <v>88</v>
      </c>
      <c r="AY152" s="264" t="s">
        <v>147</v>
      </c>
    </row>
    <row r="153" spans="1:51" s="14" customFormat="1" ht="12">
      <c r="A153" s="14"/>
      <c r="B153" s="254"/>
      <c r="C153" s="255"/>
      <c r="D153" s="239" t="s">
        <v>158</v>
      </c>
      <c r="E153" s="255"/>
      <c r="F153" s="257" t="s">
        <v>1265</v>
      </c>
      <c r="G153" s="255"/>
      <c r="H153" s="258">
        <v>168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4" t="s">
        <v>158</v>
      </c>
      <c r="AU153" s="264" t="s">
        <v>90</v>
      </c>
      <c r="AV153" s="14" t="s">
        <v>90</v>
      </c>
      <c r="AW153" s="14" t="s">
        <v>4</v>
      </c>
      <c r="AX153" s="14" t="s">
        <v>88</v>
      </c>
      <c r="AY153" s="264" t="s">
        <v>147</v>
      </c>
    </row>
    <row r="154" spans="1:65" s="2" customFormat="1" ht="22.2" customHeight="1">
      <c r="A154" s="38"/>
      <c r="B154" s="39"/>
      <c r="C154" s="226" t="s">
        <v>195</v>
      </c>
      <c r="D154" s="226" t="s">
        <v>150</v>
      </c>
      <c r="E154" s="227" t="s">
        <v>1266</v>
      </c>
      <c r="F154" s="228" t="s">
        <v>1267</v>
      </c>
      <c r="G154" s="229" t="s">
        <v>211</v>
      </c>
      <c r="H154" s="230">
        <v>2</v>
      </c>
      <c r="I154" s="231"/>
      <c r="J154" s="232">
        <f>ROUND(I154*H154,2)</f>
        <v>0</v>
      </c>
      <c r="K154" s="228" t="s">
        <v>154</v>
      </c>
      <c r="L154" s="44"/>
      <c r="M154" s="233" t="s">
        <v>1</v>
      </c>
      <c r="N154" s="234" t="s">
        <v>45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170</v>
      </c>
      <c r="AT154" s="237" t="s">
        <v>150</v>
      </c>
      <c r="AU154" s="237" t="s">
        <v>90</v>
      </c>
      <c r="AY154" s="17" t="s">
        <v>147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88</v>
      </c>
      <c r="BK154" s="238">
        <f>ROUND(I154*H154,2)</f>
        <v>0</v>
      </c>
      <c r="BL154" s="17" t="s">
        <v>170</v>
      </c>
      <c r="BM154" s="237" t="s">
        <v>1268</v>
      </c>
    </row>
    <row r="155" spans="1:47" s="2" customFormat="1" ht="12">
      <c r="A155" s="38"/>
      <c r="B155" s="39"/>
      <c r="C155" s="40"/>
      <c r="D155" s="239" t="s">
        <v>157</v>
      </c>
      <c r="E155" s="40"/>
      <c r="F155" s="240" t="s">
        <v>1269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90</v>
      </c>
    </row>
    <row r="156" spans="1:51" s="13" customFormat="1" ht="12">
      <c r="A156" s="13"/>
      <c r="B156" s="244"/>
      <c r="C156" s="245"/>
      <c r="D156" s="239" t="s">
        <v>158</v>
      </c>
      <c r="E156" s="246" t="s">
        <v>1</v>
      </c>
      <c r="F156" s="247" t="s">
        <v>1270</v>
      </c>
      <c r="G156" s="245"/>
      <c r="H156" s="246" t="s">
        <v>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158</v>
      </c>
      <c r="AU156" s="253" t="s">
        <v>90</v>
      </c>
      <c r="AV156" s="13" t="s">
        <v>88</v>
      </c>
      <c r="AW156" s="13" t="s">
        <v>36</v>
      </c>
      <c r="AX156" s="13" t="s">
        <v>80</v>
      </c>
      <c r="AY156" s="253" t="s">
        <v>147</v>
      </c>
    </row>
    <row r="157" spans="1:51" s="14" customFormat="1" ht="12">
      <c r="A157" s="14"/>
      <c r="B157" s="254"/>
      <c r="C157" s="255"/>
      <c r="D157" s="239" t="s">
        <v>158</v>
      </c>
      <c r="E157" s="256" t="s">
        <v>1</v>
      </c>
      <c r="F157" s="257" t="s">
        <v>90</v>
      </c>
      <c r="G157" s="255"/>
      <c r="H157" s="258">
        <v>2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4" t="s">
        <v>158</v>
      </c>
      <c r="AU157" s="264" t="s">
        <v>90</v>
      </c>
      <c r="AV157" s="14" t="s">
        <v>90</v>
      </c>
      <c r="AW157" s="14" t="s">
        <v>36</v>
      </c>
      <c r="AX157" s="14" t="s">
        <v>88</v>
      </c>
      <c r="AY157" s="264" t="s">
        <v>147</v>
      </c>
    </row>
    <row r="158" spans="1:65" s="2" customFormat="1" ht="22.2" customHeight="1">
      <c r="A158" s="38"/>
      <c r="B158" s="39"/>
      <c r="C158" s="226" t="s">
        <v>200</v>
      </c>
      <c r="D158" s="226" t="s">
        <v>150</v>
      </c>
      <c r="E158" s="227" t="s">
        <v>1271</v>
      </c>
      <c r="F158" s="228" t="s">
        <v>1272</v>
      </c>
      <c r="G158" s="229" t="s">
        <v>211</v>
      </c>
      <c r="H158" s="230">
        <v>336</v>
      </c>
      <c r="I158" s="231"/>
      <c r="J158" s="232">
        <f>ROUND(I158*H158,2)</f>
        <v>0</v>
      </c>
      <c r="K158" s="228" t="s">
        <v>154</v>
      </c>
      <c r="L158" s="44"/>
      <c r="M158" s="233" t="s">
        <v>1</v>
      </c>
      <c r="N158" s="234" t="s">
        <v>45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170</v>
      </c>
      <c r="AT158" s="237" t="s">
        <v>150</v>
      </c>
      <c r="AU158" s="237" t="s">
        <v>90</v>
      </c>
      <c r="AY158" s="17" t="s">
        <v>147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88</v>
      </c>
      <c r="BK158" s="238">
        <f>ROUND(I158*H158,2)</f>
        <v>0</v>
      </c>
      <c r="BL158" s="17" t="s">
        <v>170</v>
      </c>
      <c r="BM158" s="237" t="s">
        <v>1273</v>
      </c>
    </row>
    <row r="159" spans="1:47" s="2" customFormat="1" ht="12">
      <c r="A159" s="38"/>
      <c r="B159" s="39"/>
      <c r="C159" s="40"/>
      <c r="D159" s="239" t="s">
        <v>157</v>
      </c>
      <c r="E159" s="40"/>
      <c r="F159" s="240" t="s">
        <v>1274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157</v>
      </c>
      <c r="AU159" s="17" t="s">
        <v>90</v>
      </c>
    </row>
    <row r="160" spans="1:51" s="13" customFormat="1" ht="12">
      <c r="A160" s="13"/>
      <c r="B160" s="244"/>
      <c r="C160" s="245"/>
      <c r="D160" s="239" t="s">
        <v>158</v>
      </c>
      <c r="E160" s="246" t="s">
        <v>1</v>
      </c>
      <c r="F160" s="247" t="s">
        <v>1243</v>
      </c>
      <c r="G160" s="245"/>
      <c r="H160" s="246" t="s">
        <v>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158</v>
      </c>
      <c r="AU160" s="253" t="s">
        <v>90</v>
      </c>
      <c r="AV160" s="13" t="s">
        <v>88</v>
      </c>
      <c r="AW160" s="13" t="s">
        <v>36</v>
      </c>
      <c r="AX160" s="13" t="s">
        <v>80</v>
      </c>
      <c r="AY160" s="253" t="s">
        <v>147</v>
      </c>
    </row>
    <row r="161" spans="1:51" s="14" customFormat="1" ht="12">
      <c r="A161" s="14"/>
      <c r="B161" s="254"/>
      <c r="C161" s="255"/>
      <c r="D161" s="239" t="s">
        <v>158</v>
      </c>
      <c r="E161" s="256" t="s">
        <v>1</v>
      </c>
      <c r="F161" s="257" t="s">
        <v>90</v>
      </c>
      <c r="G161" s="255"/>
      <c r="H161" s="258">
        <v>2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158</v>
      </c>
      <c r="AU161" s="264" t="s">
        <v>90</v>
      </c>
      <c r="AV161" s="14" t="s">
        <v>90</v>
      </c>
      <c r="AW161" s="14" t="s">
        <v>36</v>
      </c>
      <c r="AX161" s="14" t="s">
        <v>88</v>
      </c>
      <c r="AY161" s="264" t="s">
        <v>147</v>
      </c>
    </row>
    <row r="162" spans="1:51" s="14" customFormat="1" ht="12">
      <c r="A162" s="14"/>
      <c r="B162" s="254"/>
      <c r="C162" s="255"/>
      <c r="D162" s="239" t="s">
        <v>158</v>
      </c>
      <c r="E162" s="255"/>
      <c r="F162" s="257" t="s">
        <v>1275</v>
      </c>
      <c r="G162" s="255"/>
      <c r="H162" s="258">
        <v>336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4" t="s">
        <v>158</v>
      </c>
      <c r="AU162" s="264" t="s">
        <v>90</v>
      </c>
      <c r="AV162" s="14" t="s">
        <v>90</v>
      </c>
      <c r="AW162" s="14" t="s">
        <v>4</v>
      </c>
      <c r="AX162" s="14" t="s">
        <v>88</v>
      </c>
      <c r="AY162" s="264" t="s">
        <v>147</v>
      </c>
    </row>
    <row r="163" spans="1:65" s="2" customFormat="1" ht="22.2" customHeight="1">
      <c r="A163" s="38"/>
      <c r="B163" s="39"/>
      <c r="C163" s="226" t="s">
        <v>208</v>
      </c>
      <c r="D163" s="226" t="s">
        <v>150</v>
      </c>
      <c r="E163" s="227" t="s">
        <v>1276</v>
      </c>
      <c r="F163" s="228" t="s">
        <v>1277</v>
      </c>
      <c r="G163" s="229" t="s">
        <v>211</v>
      </c>
      <c r="H163" s="230">
        <v>2</v>
      </c>
      <c r="I163" s="231"/>
      <c r="J163" s="232">
        <f>ROUND(I163*H163,2)</f>
        <v>0</v>
      </c>
      <c r="K163" s="228" t="s">
        <v>154</v>
      </c>
      <c r="L163" s="44"/>
      <c r="M163" s="233" t="s">
        <v>1</v>
      </c>
      <c r="N163" s="234" t="s">
        <v>45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170</v>
      </c>
      <c r="AT163" s="237" t="s">
        <v>150</v>
      </c>
      <c r="AU163" s="237" t="s">
        <v>90</v>
      </c>
      <c r="AY163" s="17" t="s">
        <v>147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88</v>
      </c>
      <c r="BK163" s="238">
        <f>ROUND(I163*H163,2)</f>
        <v>0</v>
      </c>
      <c r="BL163" s="17" t="s">
        <v>170</v>
      </c>
      <c r="BM163" s="237" t="s">
        <v>1278</v>
      </c>
    </row>
    <row r="164" spans="1:47" s="2" customFormat="1" ht="12">
      <c r="A164" s="38"/>
      <c r="B164" s="39"/>
      <c r="C164" s="40"/>
      <c r="D164" s="239" t="s">
        <v>157</v>
      </c>
      <c r="E164" s="40"/>
      <c r="F164" s="240" t="s">
        <v>1279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157</v>
      </c>
      <c r="AU164" s="17" t="s">
        <v>90</v>
      </c>
    </row>
    <row r="165" spans="1:51" s="13" customFormat="1" ht="12">
      <c r="A165" s="13"/>
      <c r="B165" s="244"/>
      <c r="C165" s="245"/>
      <c r="D165" s="239" t="s">
        <v>158</v>
      </c>
      <c r="E165" s="246" t="s">
        <v>1</v>
      </c>
      <c r="F165" s="247" t="s">
        <v>1270</v>
      </c>
      <c r="G165" s="245"/>
      <c r="H165" s="246" t="s">
        <v>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158</v>
      </c>
      <c r="AU165" s="253" t="s">
        <v>90</v>
      </c>
      <c r="AV165" s="13" t="s">
        <v>88</v>
      </c>
      <c r="AW165" s="13" t="s">
        <v>36</v>
      </c>
      <c r="AX165" s="13" t="s">
        <v>80</v>
      </c>
      <c r="AY165" s="253" t="s">
        <v>147</v>
      </c>
    </row>
    <row r="166" spans="1:51" s="14" customFormat="1" ht="12">
      <c r="A166" s="14"/>
      <c r="B166" s="254"/>
      <c r="C166" s="255"/>
      <c r="D166" s="239" t="s">
        <v>158</v>
      </c>
      <c r="E166" s="256" t="s">
        <v>1</v>
      </c>
      <c r="F166" s="257" t="s">
        <v>90</v>
      </c>
      <c r="G166" s="255"/>
      <c r="H166" s="258">
        <v>2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158</v>
      </c>
      <c r="AU166" s="264" t="s">
        <v>90</v>
      </c>
      <c r="AV166" s="14" t="s">
        <v>90</v>
      </c>
      <c r="AW166" s="14" t="s">
        <v>36</v>
      </c>
      <c r="AX166" s="14" t="s">
        <v>88</v>
      </c>
      <c r="AY166" s="264" t="s">
        <v>147</v>
      </c>
    </row>
    <row r="167" spans="1:65" s="2" customFormat="1" ht="22.2" customHeight="1">
      <c r="A167" s="38"/>
      <c r="B167" s="39"/>
      <c r="C167" s="226" t="s">
        <v>216</v>
      </c>
      <c r="D167" s="226" t="s">
        <v>150</v>
      </c>
      <c r="E167" s="227" t="s">
        <v>1280</v>
      </c>
      <c r="F167" s="228" t="s">
        <v>1281</v>
      </c>
      <c r="G167" s="229" t="s">
        <v>211</v>
      </c>
      <c r="H167" s="230">
        <v>336</v>
      </c>
      <c r="I167" s="231"/>
      <c r="J167" s="232">
        <f>ROUND(I167*H167,2)</f>
        <v>0</v>
      </c>
      <c r="K167" s="228" t="s">
        <v>154</v>
      </c>
      <c r="L167" s="44"/>
      <c r="M167" s="233" t="s">
        <v>1</v>
      </c>
      <c r="N167" s="234" t="s">
        <v>45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170</v>
      </c>
      <c r="AT167" s="237" t="s">
        <v>150</v>
      </c>
      <c r="AU167" s="237" t="s">
        <v>90</v>
      </c>
      <c r="AY167" s="17" t="s">
        <v>147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88</v>
      </c>
      <c r="BK167" s="238">
        <f>ROUND(I167*H167,2)</f>
        <v>0</v>
      </c>
      <c r="BL167" s="17" t="s">
        <v>170</v>
      </c>
      <c r="BM167" s="237" t="s">
        <v>1282</v>
      </c>
    </row>
    <row r="168" spans="1:47" s="2" customFormat="1" ht="12">
      <c r="A168" s="38"/>
      <c r="B168" s="39"/>
      <c r="C168" s="40"/>
      <c r="D168" s="239" t="s">
        <v>157</v>
      </c>
      <c r="E168" s="40"/>
      <c r="F168" s="240" t="s">
        <v>1283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157</v>
      </c>
      <c r="AU168" s="17" t="s">
        <v>90</v>
      </c>
    </row>
    <row r="169" spans="1:51" s="13" customFormat="1" ht="12">
      <c r="A169" s="13"/>
      <c r="B169" s="244"/>
      <c r="C169" s="245"/>
      <c r="D169" s="239" t="s">
        <v>158</v>
      </c>
      <c r="E169" s="246" t="s">
        <v>1</v>
      </c>
      <c r="F169" s="247" t="s">
        <v>1243</v>
      </c>
      <c r="G169" s="245"/>
      <c r="H169" s="246" t="s">
        <v>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158</v>
      </c>
      <c r="AU169" s="253" t="s">
        <v>90</v>
      </c>
      <c r="AV169" s="13" t="s">
        <v>88</v>
      </c>
      <c r="AW169" s="13" t="s">
        <v>36</v>
      </c>
      <c r="AX169" s="13" t="s">
        <v>80</v>
      </c>
      <c r="AY169" s="253" t="s">
        <v>147</v>
      </c>
    </row>
    <row r="170" spans="1:51" s="14" customFormat="1" ht="12">
      <c r="A170" s="14"/>
      <c r="B170" s="254"/>
      <c r="C170" s="255"/>
      <c r="D170" s="239" t="s">
        <v>158</v>
      </c>
      <c r="E170" s="256" t="s">
        <v>1</v>
      </c>
      <c r="F170" s="257" t="s">
        <v>90</v>
      </c>
      <c r="G170" s="255"/>
      <c r="H170" s="258">
        <v>2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4" t="s">
        <v>158</v>
      </c>
      <c r="AU170" s="264" t="s">
        <v>90</v>
      </c>
      <c r="AV170" s="14" t="s">
        <v>90</v>
      </c>
      <c r="AW170" s="14" t="s">
        <v>36</v>
      </c>
      <c r="AX170" s="14" t="s">
        <v>88</v>
      </c>
      <c r="AY170" s="264" t="s">
        <v>147</v>
      </c>
    </row>
    <row r="171" spans="1:51" s="14" customFormat="1" ht="12">
      <c r="A171" s="14"/>
      <c r="B171" s="254"/>
      <c r="C171" s="255"/>
      <c r="D171" s="239" t="s">
        <v>158</v>
      </c>
      <c r="E171" s="255"/>
      <c r="F171" s="257" t="s">
        <v>1275</v>
      </c>
      <c r="G171" s="255"/>
      <c r="H171" s="258">
        <v>336</v>
      </c>
      <c r="I171" s="259"/>
      <c r="J171" s="255"/>
      <c r="K171" s="255"/>
      <c r="L171" s="260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158</v>
      </c>
      <c r="AU171" s="264" t="s">
        <v>90</v>
      </c>
      <c r="AV171" s="14" t="s">
        <v>90</v>
      </c>
      <c r="AW171" s="14" t="s">
        <v>4</v>
      </c>
      <c r="AX171" s="14" t="s">
        <v>88</v>
      </c>
      <c r="AY171" s="264" t="s">
        <v>147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21:K1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117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7" customHeight="1">
      <c r="B7" s="20"/>
      <c r="E7" s="151" t="str">
        <f>'Rekapitulace stavby'!K6</f>
        <v>Demolice a výstavba mostu M 59/9 přes Louckou Mlýnku u pily v Karviné - Loukách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2" t="s">
        <v>1284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20. 5. 2021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0" t="s">
        <v>28</v>
      </c>
      <c r="J15" s="141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25</v>
      </c>
      <c r="J20" s="141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34</v>
      </c>
      <c r="F21" s="38"/>
      <c r="G21" s="38"/>
      <c r="H21" s="38"/>
      <c r="I21" s="150" t="s">
        <v>28</v>
      </c>
      <c r="J21" s="141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37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38</v>
      </c>
      <c r="F24" s="38"/>
      <c r="G24" s="38"/>
      <c r="H24" s="38"/>
      <c r="I24" s="150" t="s">
        <v>28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40</v>
      </c>
      <c r="E30" s="38"/>
      <c r="F30" s="38"/>
      <c r="G30" s="38"/>
      <c r="H30" s="38"/>
      <c r="I30" s="38"/>
      <c r="J30" s="160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42</v>
      </c>
      <c r="G32" s="38"/>
      <c r="H32" s="38"/>
      <c r="I32" s="161" t="s">
        <v>41</v>
      </c>
      <c r="J32" s="161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44</v>
      </c>
      <c r="E33" s="150" t="s">
        <v>45</v>
      </c>
      <c r="F33" s="163">
        <f>ROUND((SUM(BE121:BE205)),2)</f>
        <v>0</v>
      </c>
      <c r="G33" s="38"/>
      <c r="H33" s="38"/>
      <c r="I33" s="164">
        <v>0.21</v>
      </c>
      <c r="J33" s="163">
        <f>ROUND(((SUM(BE121:BE205))*I33),2)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46</v>
      </c>
      <c r="F34" s="163">
        <f>ROUND((SUM(BF121:BF205)),2)</f>
        <v>0</v>
      </c>
      <c r="G34" s="38"/>
      <c r="H34" s="38"/>
      <c r="I34" s="164">
        <v>0.15</v>
      </c>
      <c r="J34" s="163">
        <f>ROUND(((SUM(BF121:BF205))*I34),2)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47</v>
      </c>
      <c r="F35" s="163">
        <f>ROUND((SUM(BG121:BG205)),2)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48</v>
      </c>
      <c r="F36" s="163">
        <f>ROUND((SUM(BH121:BH205)),2)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49</v>
      </c>
      <c r="F37" s="163">
        <f>ROUND((SUM(BI121:BI205)),2)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50</v>
      </c>
      <c r="E39" s="167"/>
      <c r="F39" s="167"/>
      <c r="G39" s="168" t="s">
        <v>51</v>
      </c>
      <c r="H39" s="169" t="s">
        <v>52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7" customHeight="1" hidden="1">
      <c r="A85" s="38"/>
      <c r="B85" s="39"/>
      <c r="C85" s="40"/>
      <c r="D85" s="40"/>
      <c r="E85" s="183" t="str">
        <f>E7</f>
        <v>Demolice a výstavba mostu M 59/9 přes Louckou Mlýnku u pily v Karviné - Loukách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 hidden="1">
      <c r="A87" s="38"/>
      <c r="B87" s="39"/>
      <c r="C87" s="40"/>
      <c r="D87" s="40"/>
      <c r="E87" s="76" t="str">
        <f>E9</f>
        <v>SO 301 - SO 301 - Úprava koryta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20. 5. 2021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 hidden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32</v>
      </c>
      <c r="J91" s="36" t="str">
        <f>E21</f>
        <v>Ing. Pavel Kurečka MOSTY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 hidden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Kurečková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84" t="s">
        <v>121</v>
      </c>
      <c r="D94" s="185"/>
      <c r="E94" s="185"/>
      <c r="F94" s="185"/>
      <c r="G94" s="185"/>
      <c r="H94" s="185"/>
      <c r="I94" s="185"/>
      <c r="J94" s="186" t="s">
        <v>122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87" t="s">
        <v>123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124</v>
      </c>
    </row>
    <row r="97" spans="1:31" s="9" customFormat="1" ht="24.95" customHeight="1" hidden="1">
      <c r="A97" s="9"/>
      <c r="B97" s="188"/>
      <c r="C97" s="189"/>
      <c r="D97" s="190" t="s">
        <v>266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4"/>
      <c r="C98" s="133"/>
      <c r="D98" s="195" t="s">
        <v>267</v>
      </c>
      <c r="E98" s="196"/>
      <c r="F98" s="196"/>
      <c r="G98" s="196"/>
      <c r="H98" s="196"/>
      <c r="I98" s="196"/>
      <c r="J98" s="197">
        <f>J123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4"/>
      <c r="C99" s="133"/>
      <c r="D99" s="195" t="s">
        <v>539</v>
      </c>
      <c r="E99" s="196"/>
      <c r="F99" s="196"/>
      <c r="G99" s="196"/>
      <c r="H99" s="196"/>
      <c r="I99" s="196"/>
      <c r="J99" s="197">
        <f>J161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4"/>
      <c r="C100" s="133"/>
      <c r="D100" s="195" t="s">
        <v>268</v>
      </c>
      <c r="E100" s="196"/>
      <c r="F100" s="196"/>
      <c r="G100" s="196"/>
      <c r="H100" s="196"/>
      <c r="I100" s="196"/>
      <c r="J100" s="197">
        <f>J195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4"/>
      <c r="C101" s="133"/>
      <c r="D101" s="195" t="s">
        <v>270</v>
      </c>
      <c r="E101" s="196"/>
      <c r="F101" s="196"/>
      <c r="G101" s="196"/>
      <c r="H101" s="196"/>
      <c r="I101" s="196"/>
      <c r="J101" s="197">
        <f>J203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 hidden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t="12" hidden="1"/>
    <row r="105" ht="12" hidden="1"/>
    <row r="106" ht="12" hidden="1"/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7" customHeight="1">
      <c r="A111" s="38"/>
      <c r="B111" s="39"/>
      <c r="C111" s="40"/>
      <c r="D111" s="40"/>
      <c r="E111" s="183" t="str">
        <f>E7</f>
        <v>Demolice a výstavba mostu M 59/9 přes Louckou Mlýnku u pily v Karviné - Loukách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6" customHeight="1">
      <c r="A113" s="38"/>
      <c r="B113" s="39"/>
      <c r="C113" s="40"/>
      <c r="D113" s="40"/>
      <c r="E113" s="76" t="str">
        <f>E9</f>
        <v>SO 301 - SO 301 - Úprava koryta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20. 5. 2021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4" customHeight="1">
      <c r="A117" s="38"/>
      <c r="B117" s="39"/>
      <c r="C117" s="32" t="s">
        <v>24</v>
      </c>
      <c r="D117" s="40"/>
      <c r="E117" s="40"/>
      <c r="F117" s="27" t="str">
        <f>E15</f>
        <v>Statutární město Karviná</v>
      </c>
      <c r="G117" s="40"/>
      <c r="H117" s="40"/>
      <c r="I117" s="32" t="s">
        <v>32</v>
      </c>
      <c r="J117" s="36" t="str">
        <f>E21</f>
        <v>Ing. Pavel Kurečka MOSTY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6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37</v>
      </c>
      <c r="J118" s="36" t="str">
        <f>E24</f>
        <v>Kurečková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9"/>
      <c r="B120" s="200"/>
      <c r="C120" s="201" t="s">
        <v>132</v>
      </c>
      <c r="D120" s="202" t="s">
        <v>65</v>
      </c>
      <c r="E120" s="202" t="s">
        <v>61</v>
      </c>
      <c r="F120" s="202" t="s">
        <v>62</v>
      </c>
      <c r="G120" s="202" t="s">
        <v>133</v>
      </c>
      <c r="H120" s="202" t="s">
        <v>134</v>
      </c>
      <c r="I120" s="202" t="s">
        <v>135</v>
      </c>
      <c r="J120" s="202" t="s">
        <v>122</v>
      </c>
      <c r="K120" s="203" t="s">
        <v>136</v>
      </c>
      <c r="L120" s="204"/>
      <c r="M120" s="100" t="s">
        <v>1</v>
      </c>
      <c r="N120" s="101" t="s">
        <v>44</v>
      </c>
      <c r="O120" s="101" t="s">
        <v>137</v>
      </c>
      <c r="P120" s="101" t="s">
        <v>138</v>
      </c>
      <c r="Q120" s="101" t="s">
        <v>139</v>
      </c>
      <c r="R120" s="101" t="s">
        <v>140</v>
      </c>
      <c r="S120" s="101" t="s">
        <v>141</v>
      </c>
      <c r="T120" s="102" t="s">
        <v>142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pans="1:63" s="2" customFormat="1" ht="22.8" customHeight="1">
      <c r="A121" s="38"/>
      <c r="B121" s="39"/>
      <c r="C121" s="107" t="s">
        <v>143</v>
      </c>
      <c r="D121" s="40"/>
      <c r="E121" s="40"/>
      <c r="F121" s="40"/>
      <c r="G121" s="40"/>
      <c r="H121" s="40"/>
      <c r="I121" s="40"/>
      <c r="J121" s="205">
        <f>BK121</f>
        <v>0</v>
      </c>
      <c r="K121" s="40"/>
      <c r="L121" s="44"/>
      <c r="M121" s="103"/>
      <c r="N121" s="206"/>
      <c r="O121" s="104"/>
      <c r="P121" s="207">
        <f>P122</f>
        <v>0</v>
      </c>
      <c r="Q121" s="104"/>
      <c r="R121" s="207">
        <f>R122</f>
        <v>206.63306804</v>
      </c>
      <c r="S121" s="104"/>
      <c r="T121" s="20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79</v>
      </c>
      <c r="AU121" s="17" t="s">
        <v>124</v>
      </c>
      <c r="BK121" s="209">
        <f>BK122</f>
        <v>0</v>
      </c>
    </row>
    <row r="122" spans="1:63" s="12" customFormat="1" ht="25.9" customHeight="1">
      <c r="A122" s="12"/>
      <c r="B122" s="210"/>
      <c r="C122" s="211"/>
      <c r="D122" s="212" t="s">
        <v>79</v>
      </c>
      <c r="E122" s="213" t="s">
        <v>271</v>
      </c>
      <c r="F122" s="213" t="s">
        <v>272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P123+P161+P195+P203</f>
        <v>0</v>
      </c>
      <c r="Q122" s="218"/>
      <c r="R122" s="219">
        <f>R123+R161+R195+R203</f>
        <v>206.63306804</v>
      </c>
      <c r="S122" s="218"/>
      <c r="T122" s="220">
        <f>T123+T161+T195+T203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88</v>
      </c>
      <c r="AT122" s="222" t="s">
        <v>79</v>
      </c>
      <c r="AU122" s="222" t="s">
        <v>80</v>
      </c>
      <c r="AY122" s="221" t="s">
        <v>147</v>
      </c>
      <c r="BK122" s="223">
        <f>BK123+BK161+BK195+BK203</f>
        <v>0</v>
      </c>
    </row>
    <row r="123" spans="1:63" s="12" customFormat="1" ht="22.8" customHeight="1">
      <c r="A123" s="12"/>
      <c r="B123" s="210"/>
      <c r="C123" s="211"/>
      <c r="D123" s="212" t="s">
        <v>79</v>
      </c>
      <c r="E123" s="224" t="s">
        <v>88</v>
      </c>
      <c r="F123" s="224" t="s">
        <v>273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SUM(P124:P160)</f>
        <v>0</v>
      </c>
      <c r="Q123" s="218"/>
      <c r="R123" s="219">
        <f>SUM(R124:R160)</f>
        <v>77.8</v>
      </c>
      <c r="S123" s="218"/>
      <c r="T123" s="220">
        <f>SUM(T124:T160)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88</v>
      </c>
      <c r="AT123" s="222" t="s">
        <v>79</v>
      </c>
      <c r="AU123" s="222" t="s">
        <v>88</v>
      </c>
      <c r="AY123" s="221" t="s">
        <v>147</v>
      </c>
      <c r="BK123" s="223">
        <f>SUM(BK124:BK160)</f>
        <v>0</v>
      </c>
    </row>
    <row r="124" spans="1:65" s="2" customFormat="1" ht="22.2" customHeight="1">
      <c r="A124" s="38"/>
      <c r="B124" s="39"/>
      <c r="C124" s="226" t="s">
        <v>88</v>
      </c>
      <c r="D124" s="226" t="s">
        <v>150</v>
      </c>
      <c r="E124" s="227" t="s">
        <v>1171</v>
      </c>
      <c r="F124" s="228" t="s">
        <v>1172</v>
      </c>
      <c r="G124" s="229" t="s">
        <v>320</v>
      </c>
      <c r="H124" s="230">
        <v>3.5</v>
      </c>
      <c r="I124" s="231"/>
      <c r="J124" s="232">
        <f>ROUND(I124*H124,2)</f>
        <v>0</v>
      </c>
      <c r="K124" s="228" t="s">
        <v>154</v>
      </c>
      <c r="L124" s="44"/>
      <c r="M124" s="233" t="s">
        <v>1</v>
      </c>
      <c r="N124" s="234" t="s">
        <v>45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170</v>
      </c>
      <c r="AT124" s="237" t="s">
        <v>150</v>
      </c>
      <c r="AU124" s="237" t="s">
        <v>90</v>
      </c>
      <c r="AY124" s="17" t="s">
        <v>147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88</v>
      </c>
      <c r="BK124" s="238">
        <f>ROUND(I124*H124,2)</f>
        <v>0</v>
      </c>
      <c r="BL124" s="17" t="s">
        <v>170</v>
      </c>
      <c r="BM124" s="237" t="s">
        <v>1285</v>
      </c>
    </row>
    <row r="125" spans="1:47" s="2" customFormat="1" ht="12">
      <c r="A125" s="38"/>
      <c r="B125" s="39"/>
      <c r="C125" s="40"/>
      <c r="D125" s="239" t="s">
        <v>157</v>
      </c>
      <c r="E125" s="40"/>
      <c r="F125" s="240" t="s">
        <v>1174</v>
      </c>
      <c r="G125" s="40"/>
      <c r="H125" s="40"/>
      <c r="I125" s="241"/>
      <c r="J125" s="40"/>
      <c r="K125" s="40"/>
      <c r="L125" s="44"/>
      <c r="M125" s="242"/>
      <c r="N125" s="243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157</v>
      </c>
      <c r="AU125" s="17" t="s">
        <v>90</v>
      </c>
    </row>
    <row r="126" spans="1:51" s="13" customFormat="1" ht="12">
      <c r="A126" s="13"/>
      <c r="B126" s="244"/>
      <c r="C126" s="245"/>
      <c r="D126" s="239" t="s">
        <v>158</v>
      </c>
      <c r="E126" s="246" t="s">
        <v>1</v>
      </c>
      <c r="F126" s="247" t="s">
        <v>1286</v>
      </c>
      <c r="G126" s="245"/>
      <c r="H126" s="246" t="s">
        <v>1</v>
      </c>
      <c r="I126" s="248"/>
      <c r="J126" s="245"/>
      <c r="K126" s="245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158</v>
      </c>
      <c r="AU126" s="253" t="s">
        <v>90</v>
      </c>
      <c r="AV126" s="13" t="s">
        <v>88</v>
      </c>
      <c r="AW126" s="13" t="s">
        <v>36</v>
      </c>
      <c r="AX126" s="13" t="s">
        <v>80</v>
      </c>
      <c r="AY126" s="253" t="s">
        <v>147</v>
      </c>
    </row>
    <row r="127" spans="1:51" s="14" customFormat="1" ht="12">
      <c r="A127" s="14"/>
      <c r="B127" s="254"/>
      <c r="C127" s="255"/>
      <c r="D127" s="239" t="s">
        <v>158</v>
      </c>
      <c r="E127" s="256" t="s">
        <v>1</v>
      </c>
      <c r="F127" s="257" t="s">
        <v>1287</v>
      </c>
      <c r="G127" s="255"/>
      <c r="H127" s="258">
        <v>3.5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4" t="s">
        <v>158</v>
      </c>
      <c r="AU127" s="264" t="s">
        <v>90</v>
      </c>
      <c r="AV127" s="14" t="s">
        <v>90</v>
      </c>
      <c r="AW127" s="14" t="s">
        <v>36</v>
      </c>
      <c r="AX127" s="14" t="s">
        <v>88</v>
      </c>
      <c r="AY127" s="264" t="s">
        <v>147</v>
      </c>
    </row>
    <row r="128" spans="1:51" s="13" customFormat="1" ht="12">
      <c r="A128" s="13"/>
      <c r="B128" s="244"/>
      <c r="C128" s="245"/>
      <c r="D128" s="239" t="s">
        <v>158</v>
      </c>
      <c r="E128" s="246" t="s">
        <v>1</v>
      </c>
      <c r="F128" s="247" t="s">
        <v>1288</v>
      </c>
      <c r="G128" s="245"/>
      <c r="H128" s="246" t="s">
        <v>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158</v>
      </c>
      <c r="AU128" s="253" t="s">
        <v>90</v>
      </c>
      <c r="AV128" s="13" t="s">
        <v>88</v>
      </c>
      <c r="AW128" s="13" t="s">
        <v>36</v>
      </c>
      <c r="AX128" s="13" t="s">
        <v>80</v>
      </c>
      <c r="AY128" s="253" t="s">
        <v>147</v>
      </c>
    </row>
    <row r="129" spans="1:65" s="2" customFormat="1" ht="22.2" customHeight="1">
      <c r="A129" s="38"/>
      <c r="B129" s="39"/>
      <c r="C129" s="226" t="s">
        <v>90</v>
      </c>
      <c r="D129" s="226" t="s">
        <v>150</v>
      </c>
      <c r="E129" s="227" t="s">
        <v>1289</v>
      </c>
      <c r="F129" s="228" t="s">
        <v>1290</v>
      </c>
      <c r="G129" s="229" t="s">
        <v>320</v>
      </c>
      <c r="H129" s="230">
        <v>12.585</v>
      </c>
      <c r="I129" s="231"/>
      <c r="J129" s="232">
        <f>ROUND(I129*H129,2)</f>
        <v>0</v>
      </c>
      <c r="K129" s="228" t="s">
        <v>154</v>
      </c>
      <c r="L129" s="44"/>
      <c r="M129" s="233" t="s">
        <v>1</v>
      </c>
      <c r="N129" s="234" t="s">
        <v>45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170</v>
      </c>
      <c r="AT129" s="237" t="s">
        <v>150</v>
      </c>
      <c r="AU129" s="237" t="s">
        <v>90</v>
      </c>
      <c r="AY129" s="17" t="s">
        <v>147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88</v>
      </c>
      <c r="BK129" s="238">
        <f>ROUND(I129*H129,2)</f>
        <v>0</v>
      </c>
      <c r="BL129" s="17" t="s">
        <v>170</v>
      </c>
      <c r="BM129" s="237" t="s">
        <v>1291</v>
      </c>
    </row>
    <row r="130" spans="1:47" s="2" customFormat="1" ht="12">
      <c r="A130" s="38"/>
      <c r="B130" s="39"/>
      <c r="C130" s="40"/>
      <c r="D130" s="239" t="s">
        <v>157</v>
      </c>
      <c r="E130" s="40"/>
      <c r="F130" s="240" t="s">
        <v>1292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90</v>
      </c>
    </row>
    <row r="131" spans="1:51" s="13" customFormat="1" ht="12">
      <c r="A131" s="13"/>
      <c r="B131" s="244"/>
      <c r="C131" s="245"/>
      <c r="D131" s="239" t="s">
        <v>158</v>
      </c>
      <c r="E131" s="246" t="s">
        <v>1</v>
      </c>
      <c r="F131" s="247" t="s">
        <v>1293</v>
      </c>
      <c r="G131" s="245"/>
      <c r="H131" s="246" t="s">
        <v>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158</v>
      </c>
      <c r="AU131" s="253" t="s">
        <v>90</v>
      </c>
      <c r="AV131" s="13" t="s">
        <v>88</v>
      </c>
      <c r="AW131" s="13" t="s">
        <v>36</v>
      </c>
      <c r="AX131" s="13" t="s">
        <v>80</v>
      </c>
      <c r="AY131" s="253" t="s">
        <v>147</v>
      </c>
    </row>
    <row r="132" spans="1:51" s="14" customFormat="1" ht="12">
      <c r="A132" s="14"/>
      <c r="B132" s="254"/>
      <c r="C132" s="255"/>
      <c r="D132" s="239" t="s">
        <v>158</v>
      </c>
      <c r="E132" s="256" t="s">
        <v>1</v>
      </c>
      <c r="F132" s="257" t="s">
        <v>1294</v>
      </c>
      <c r="G132" s="255"/>
      <c r="H132" s="258">
        <v>12.585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158</v>
      </c>
      <c r="AU132" s="264" t="s">
        <v>90</v>
      </c>
      <c r="AV132" s="14" t="s">
        <v>90</v>
      </c>
      <c r="AW132" s="14" t="s">
        <v>36</v>
      </c>
      <c r="AX132" s="14" t="s">
        <v>88</v>
      </c>
      <c r="AY132" s="264" t="s">
        <v>147</v>
      </c>
    </row>
    <row r="133" spans="1:65" s="2" customFormat="1" ht="22.2" customHeight="1">
      <c r="A133" s="38"/>
      <c r="B133" s="39"/>
      <c r="C133" s="226" t="s">
        <v>165</v>
      </c>
      <c r="D133" s="226" t="s">
        <v>150</v>
      </c>
      <c r="E133" s="227" t="s">
        <v>461</v>
      </c>
      <c r="F133" s="228" t="s">
        <v>462</v>
      </c>
      <c r="G133" s="229" t="s">
        <v>320</v>
      </c>
      <c r="H133" s="230">
        <v>12.59</v>
      </c>
      <c r="I133" s="231"/>
      <c r="J133" s="232">
        <f>ROUND(I133*H133,2)</f>
        <v>0</v>
      </c>
      <c r="K133" s="228" t="s">
        <v>154</v>
      </c>
      <c r="L133" s="44"/>
      <c r="M133" s="233" t="s">
        <v>1</v>
      </c>
      <c r="N133" s="234" t="s">
        <v>45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170</v>
      </c>
      <c r="AT133" s="237" t="s">
        <v>150</v>
      </c>
      <c r="AU133" s="237" t="s">
        <v>90</v>
      </c>
      <c r="AY133" s="17" t="s">
        <v>147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88</v>
      </c>
      <c r="BK133" s="238">
        <f>ROUND(I133*H133,2)</f>
        <v>0</v>
      </c>
      <c r="BL133" s="17" t="s">
        <v>170</v>
      </c>
      <c r="BM133" s="237" t="s">
        <v>1295</v>
      </c>
    </row>
    <row r="134" spans="1:47" s="2" customFormat="1" ht="12">
      <c r="A134" s="38"/>
      <c r="B134" s="39"/>
      <c r="C134" s="40"/>
      <c r="D134" s="239" t="s">
        <v>157</v>
      </c>
      <c r="E134" s="40"/>
      <c r="F134" s="240" t="s">
        <v>464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157</v>
      </c>
      <c r="AU134" s="17" t="s">
        <v>90</v>
      </c>
    </row>
    <row r="135" spans="1:51" s="14" customFormat="1" ht="12">
      <c r="A135" s="14"/>
      <c r="B135" s="254"/>
      <c r="C135" s="255"/>
      <c r="D135" s="239" t="s">
        <v>158</v>
      </c>
      <c r="E135" s="256" t="s">
        <v>1</v>
      </c>
      <c r="F135" s="257" t="s">
        <v>1296</v>
      </c>
      <c r="G135" s="255"/>
      <c r="H135" s="258">
        <v>12.59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4" t="s">
        <v>158</v>
      </c>
      <c r="AU135" s="264" t="s">
        <v>90</v>
      </c>
      <c r="AV135" s="14" t="s">
        <v>90</v>
      </c>
      <c r="AW135" s="14" t="s">
        <v>36</v>
      </c>
      <c r="AX135" s="14" t="s">
        <v>88</v>
      </c>
      <c r="AY135" s="264" t="s">
        <v>147</v>
      </c>
    </row>
    <row r="136" spans="1:65" s="2" customFormat="1" ht="22.2" customHeight="1">
      <c r="A136" s="38"/>
      <c r="B136" s="39"/>
      <c r="C136" s="226" t="s">
        <v>170</v>
      </c>
      <c r="D136" s="226" t="s">
        <v>150</v>
      </c>
      <c r="E136" s="227" t="s">
        <v>473</v>
      </c>
      <c r="F136" s="228" t="s">
        <v>474</v>
      </c>
      <c r="G136" s="229" t="s">
        <v>320</v>
      </c>
      <c r="H136" s="230">
        <v>50.36</v>
      </c>
      <c r="I136" s="231"/>
      <c r="J136" s="232">
        <f>ROUND(I136*H136,2)</f>
        <v>0</v>
      </c>
      <c r="K136" s="228" t="s">
        <v>154</v>
      </c>
      <c r="L136" s="44"/>
      <c r="M136" s="233" t="s">
        <v>1</v>
      </c>
      <c r="N136" s="234" t="s">
        <v>45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170</v>
      </c>
      <c r="AT136" s="237" t="s">
        <v>150</v>
      </c>
      <c r="AU136" s="237" t="s">
        <v>90</v>
      </c>
      <c r="AY136" s="17" t="s">
        <v>147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88</v>
      </c>
      <c r="BK136" s="238">
        <f>ROUND(I136*H136,2)</f>
        <v>0</v>
      </c>
      <c r="BL136" s="17" t="s">
        <v>170</v>
      </c>
      <c r="BM136" s="237" t="s">
        <v>1297</v>
      </c>
    </row>
    <row r="137" spans="1:47" s="2" customFormat="1" ht="12">
      <c r="A137" s="38"/>
      <c r="B137" s="39"/>
      <c r="C137" s="40"/>
      <c r="D137" s="239" t="s">
        <v>157</v>
      </c>
      <c r="E137" s="40"/>
      <c r="F137" s="240" t="s">
        <v>476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157</v>
      </c>
      <c r="AU137" s="17" t="s">
        <v>90</v>
      </c>
    </row>
    <row r="138" spans="1:51" s="14" customFormat="1" ht="12">
      <c r="A138" s="14"/>
      <c r="B138" s="254"/>
      <c r="C138" s="255"/>
      <c r="D138" s="239" t="s">
        <v>158</v>
      </c>
      <c r="E138" s="255"/>
      <c r="F138" s="257" t="s">
        <v>1298</v>
      </c>
      <c r="G138" s="255"/>
      <c r="H138" s="258">
        <v>50.36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158</v>
      </c>
      <c r="AU138" s="264" t="s">
        <v>90</v>
      </c>
      <c r="AV138" s="14" t="s">
        <v>90</v>
      </c>
      <c r="AW138" s="14" t="s">
        <v>4</v>
      </c>
      <c r="AX138" s="14" t="s">
        <v>88</v>
      </c>
      <c r="AY138" s="264" t="s">
        <v>147</v>
      </c>
    </row>
    <row r="139" spans="1:65" s="2" customFormat="1" ht="22.2" customHeight="1">
      <c r="A139" s="38"/>
      <c r="B139" s="39"/>
      <c r="C139" s="226" t="s">
        <v>146</v>
      </c>
      <c r="D139" s="226" t="s">
        <v>150</v>
      </c>
      <c r="E139" s="227" t="s">
        <v>484</v>
      </c>
      <c r="F139" s="228" t="s">
        <v>485</v>
      </c>
      <c r="G139" s="229" t="s">
        <v>356</v>
      </c>
      <c r="H139" s="230">
        <v>25.18</v>
      </c>
      <c r="I139" s="231"/>
      <c r="J139" s="232">
        <f>ROUND(I139*H139,2)</f>
        <v>0</v>
      </c>
      <c r="K139" s="228" t="s">
        <v>154</v>
      </c>
      <c r="L139" s="44"/>
      <c r="M139" s="233" t="s">
        <v>1</v>
      </c>
      <c r="N139" s="234" t="s">
        <v>45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170</v>
      </c>
      <c r="AT139" s="237" t="s">
        <v>150</v>
      </c>
      <c r="AU139" s="237" t="s">
        <v>90</v>
      </c>
      <c r="AY139" s="17" t="s">
        <v>147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88</v>
      </c>
      <c r="BK139" s="238">
        <f>ROUND(I139*H139,2)</f>
        <v>0</v>
      </c>
      <c r="BL139" s="17" t="s">
        <v>170</v>
      </c>
      <c r="BM139" s="237" t="s">
        <v>1299</v>
      </c>
    </row>
    <row r="140" spans="1:47" s="2" customFormat="1" ht="12">
      <c r="A140" s="38"/>
      <c r="B140" s="39"/>
      <c r="C140" s="40"/>
      <c r="D140" s="239" t="s">
        <v>157</v>
      </c>
      <c r="E140" s="40"/>
      <c r="F140" s="240" t="s">
        <v>487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157</v>
      </c>
      <c r="AU140" s="17" t="s">
        <v>90</v>
      </c>
    </row>
    <row r="141" spans="1:51" s="14" customFormat="1" ht="12">
      <c r="A141" s="14"/>
      <c r="B141" s="254"/>
      <c r="C141" s="255"/>
      <c r="D141" s="239" t="s">
        <v>158</v>
      </c>
      <c r="E141" s="256" t="s">
        <v>1</v>
      </c>
      <c r="F141" s="257" t="s">
        <v>1300</v>
      </c>
      <c r="G141" s="255"/>
      <c r="H141" s="258">
        <v>25.18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158</v>
      </c>
      <c r="AU141" s="264" t="s">
        <v>90</v>
      </c>
      <c r="AV141" s="14" t="s">
        <v>90</v>
      </c>
      <c r="AW141" s="14" t="s">
        <v>36</v>
      </c>
      <c r="AX141" s="14" t="s">
        <v>88</v>
      </c>
      <c r="AY141" s="264" t="s">
        <v>147</v>
      </c>
    </row>
    <row r="142" spans="1:65" s="2" customFormat="1" ht="13.8" customHeight="1">
      <c r="A142" s="38"/>
      <c r="B142" s="39"/>
      <c r="C142" s="226" t="s">
        <v>187</v>
      </c>
      <c r="D142" s="226" t="s">
        <v>150</v>
      </c>
      <c r="E142" s="227" t="s">
        <v>1301</v>
      </c>
      <c r="F142" s="228" t="s">
        <v>1302</v>
      </c>
      <c r="G142" s="229" t="s">
        <v>320</v>
      </c>
      <c r="H142" s="230">
        <v>42.4</v>
      </c>
      <c r="I142" s="231"/>
      <c r="J142" s="232">
        <f>ROUND(I142*H142,2)</f>
        <v>0</v>
      </c>
      <c r="K142" s="228" t="s">
        <v>154</v>
      </c>
      <c r="L142" s="44"/>
      <c r="M142" s="233" t="s">
        <v>1</v>
      </c>
      <c r="N142" s="234" t="s">
        <v>45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170</v>
      </c>
      <c r="AT142" s="237" t="s">
        <v>150</v>
      </c>
      <c r="AU142" s="237" t="s">
        <v>90</v>
      </c>
      <c r="AY142" s="17" t="s">
        <v>147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88</v>
      </c>
      <c r="BK142" s="238">
        <f>ROUND(I142*H142,2)</f>
        <v>0</v>
      </c>
      <c r="BL142" s="17" t="s">
        <v>170</v>
      </c>
      <c r="BM142" s="237" t="s">
        <v>1303</v>
      </c>
    </row>
    <row r="143" spans="1:47" s="2" customFormat="1" ht="12">
      <c r="A143" s="38"/>
      <c r="B143" s="39"/>
      <c r="C143" s="40"/>
      <c r="D143" s="239" t="s">
        <v>157</v>
      </c>
      <c r="E143" s="40"/>
      <c r="F143" s="240" t="s">
        <v>1304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157</v>
      </c>
      <c r="AU143" s="17" t="s">
        <v>90</v>
      </c>
    </row>
    <row r="144" spans="1:51" s="13" customFormat="1" ht="12">
      <c r="A144" s="13"/>
      <c r="B144" s="244"/>
      <c r="C144" s="245"/>
      <c r="D144" s="239" t="s">
        <v>158</v>
      </c>
      <c r="E144" s="246" t="s">
        <v>1</v>
      </c>
      <c r="F144" s="247" t="s">
        <v>1305</v>
      </c>
      <c r="G144" s="245"/>
      <c r="H144" s="246" t="s">
        <v>1</v>
      </c>
      <c r="I144" s="248"/>
      <c r="J144" s="245"/>
      <c r="K144" s="245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158</v>
      </c>
      <c r="AU144" s="253" t="s">
        <v>90</v>
      </c>
      <c r="AV144" s="13" t="s">
        <v>88</v>
      </c>
      <c r="AW144" s="13" t="s">
        <v>36</v>
      </c>
      <c r="AX144" s="13" t="s">
        <v>80</v>
      </c>
      <c r="AY144" s="253" t="s">
        <v>147</v>
      </c>
    </row>
    <row r="145" spans="1:51" s="14" customFormat="1" ht="12">
      <c r="A145" s="14"/>
      <c r="B145" s="254"/>
      <c r="C145" s="255"/>
      <c r="D145" s="239" t="s">
        <v>158</v>
      </c>
      <c r="E145" s="256" t="s">
        <v>1</v>
      </c>
      <c r="F145" s="257" t="s">
        <v>1306</v>
      </c>
      <c r="G145" s="255"/>
      <c r="H145" s="258">
        <v>20.9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158</v>
      </c>
      <c r="AU145" s="264" t="s">
        <v>90</v>
      </c>
      <c r="AV145" s="14" t="s">
        <v>90</v>
      </c>
      <c r="AW145" s="14" t="s">
        <v>36</v>
      </c>
      <c r="AX145" s="14" t="s">
        <v>80</v>
      </c>
      <c r="AY145" s="264" t="s">
        <v>147</v>
      </c>
    </row>
    <row r="146" spans="1:51" s="13" customFormat="1" ht="12">
      <c r="A146" s="13"/>
      <c r="B146" s="244"/>
      <c r="C146" s="245"/>
      <c r="D146" s="239" t="s">
        <v>158</v>
      </c>
      <c r="E146" s="246" t="s">
        <v>1</v>
      </c>
      <c r="F146" s="247" t="s">
        <v>1307</v>
      </c>
      <c r="G146" s="245"/>
      <c r="H146" s="246" t="s">
        <v>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158</v>
      </c>
      <c r="AU146" s="253" t="s">
        <v>90</v>
      </c>
      <c r="AV146" s="13" t="s">
        <v>88</v>
      </c>
      <c r="AW146" s="13" t="s">
        <v>36</v>
      </c>
      <c r="AX146" s="13" t="s">
        <v>80</v>
      </c>
      <c r="AY146" s="253" t="s">
        <v>147</v>
      </c>
    </row>
    <row r="147" spans="1:51" s="14" customFormat="1" ht="12">
      <c r="A147" s="14"/>
      <c r="B147" s="254"/>
      <c r="C147" s="255"/>
      <c r="D147" s="239" t="s">
        <v>158</v>
      </c>
      <c r="E147" s="256" t="s">
        <v>1</v>
      </c>
      <c r="F147" s="257" t="s">
        <v>1308</v>
      </c>
      <c r="G147" s="255"/>
      <c r="H147" s="258">
        <v>21.5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4" t="s">
        <v>158</v>
      </c>
      <c r="AU147" s="264" t="s">
        <v>90</v>
      </c>
      <c r="AV147" s="14" t="s">
        <v>90</v>
      </c>
      <c r="AW147" s="14" t="s">
        <v>36</v>
      </c>
      <c r="AX147" s="14" t="s">
        <v>80</v>
      </c>
      <c r="AY147" s="264" t="s">
        <v>147</v>
      </c>
    </row>
    <row r="148" spans="1:51" s="15" customFormat="1" ht="12">
      <c r="A148" s="15"/>
      <c r="B148" s="265"/>
      <c r="C148" s="266"/>
      <c r="D148" s="239" t="s">
        <v>158</v>
      </c>
      <c r="E148" s="267" t="s">
        <v>1</v>
      </c>
      <c r="F148" s="268" t="s">
        <v>207</v>
      </c>
      <c r="G148" s="266"/>
      <c r="H148" s="269">
        <v>42.4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5" t="s">
        <v>158</v>
      </c>
      <c r="AU148" s="275" t="s">
        <v>90</v>
      </c>
      <c r="AV148" s="15" t="s">
        <v>170</v>
      </c>
      <c r="AW148" s="15" t="s">
        <v>36</v>
      </c>
      <c r="AX148" s="15" t="s">
        <v>88</v>
      </c>
      <c r="AY148" s="275" t="s">
        <v>147</v>
      </c>
    </row>
    <row r="149" spans="1:65" s="2" customFormat="1" ht="13.8" customHeight="1">
      <c r="A149" s="38"/>
      <c r="B149" s="39"/>
      <c r="C149" s="283" t="s">
        <v>195</v>
      </c>
      <c r="D149" s="283" t="s">
        <v>434</v>
      </c>
      <c r="E149" s="284" t="s">
        <v>558</v>
      </c>
      <c r="F149" s="285" t="s">
        <v>559</v>
      </c>
      <c r="G149" s="286" t="s">
        <v>320</v>
      </c>
      <c r="H149" s="287">
        <v>38.9</v>
      </c>
      <c r="I149" s="288"/>
      <c r="J149" s="289">
        <f>ROUND(I149*H149,2)</f>
        <v>0</v>
      </c>
      <c r="K149" s="285" t="s">
        <v>1</v>
      </c>
      <c r="L149" s="290"/>
      <c r="M149" s="291" t="s">
        <v>1</v>
      </c>
      <c r="N149" s="292" t="s">
        <v>45</v>
      </c>
      <c r="O149" s="91"/>
      <c r="P149" s="235">
        <f>O149*H149</f>
        <v>0</v>
      </c>
      <c r="Q149" s="235">
        <v>2</v>
      </c>
      <c r="R149" s="235">
        <f>Q149*H149</f>
        <v>77.8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200</v>
      </c>
      <c r="AT149" s="237" t="s">
        <v>434</v>
      </c>
      <c r="AU149" s="237" t="s">
        <v>90</v>
      </c>
      <c r="AY149" s="17" t="s">
        <v>147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88</v>
      </c>
      <c r="BK149" s="238">
        <f>ROUND(I149*H149,2)</f>
        <v>0</v>
      </c>
      <c r="BL149" s="17" t="s">
        <v>170</v>
      </c>
      <c r="BM149" s="237" t="s">
        <v>1309</v>
      </c>
    </row>
    <row r="150" spans="1:47" s="2" customFormat="1" ht="12">
      <c r="A150" s="38"/>
      <c r="B150" s="39"/>
      <c r="C150" s="40"/>
      <c r="D150" s="239" t="s">
        <v>157</v>
      </c>
      <c r="E150" s="40"/>
      <c r="F150" s="240" t="s">
        <v>559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157</v>
      </c>
      <c r="AU150" s="17" t="s">
        <v>90</v>
      </c>
    </row>
    <row r="151" spans="1:51" s="14" customFormat="1" ht="12">
      <c r="A151" s="14"/>
      <c r="B151" s="254"/>
      <c r="C151" s="255"/>
      <c r="D151" s="239" t="s">
        <v>158</v>
      </c>
      <c r="E151" s="256" t="s">
        <v>1</v>
      </c>
      <c r="F151" s="257" t="s">
        <v>1310</v>
      </c>
      <c r="G151" s="255"/>
      <c r="H151" s="258">
        <v>20.9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4" t="s">
        <v>158</v>
      </c>
      <c r="AU151" s="264" t="s">
        <v>90</v>
      </c>
      <c r="AV151" s="14" t="s">
        <v>90</v>
      </c>
      <c r="AW151" s="14" t="s">
        <v>36</v>
      </c>
      <c r="AX151" s="14" t="s">
        <v>80</v>
      </c>
      <c r="AY151" s="264" t="s">
        <v>147</v>
      </c>
    </row>
    <row r="152" spans="1:51" s="14" customFormat="1" ht="12">
      <c r="A152" s="14"/>
      <c r="B152" s="254"/>
      <c r="C152" s="255"/>
      <c r="D152" s="239" t="s">
        <v>158</v>
      </c>
      <c r="E152" s="256" t="s">
        <v>1</v>
      </c>
      <c r="F152" s="257" t="s">
        <v>1311</v>
      </c>
      <c r="G152" s="255"/>
      <c r="H152" s="258">
        <v>18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158</v>
      </c>
      <c r="AU152" s="264" t="s">
        <v>90</v>
      </c>
      <c r="AV152" s="14" t="s">
        <v>90</v>
      </c>
      <c r="AW152" s="14" t="s">
        <v>36</v>
      </c>
      <c r="AX152" s="14" t="s">
        <v>80</v>
      </c>
      <c r="AY152" s="264" t="s">
        <v>147</v>
      </c>
    </row>
    <row r="153" spans="1:51" s="15" customFormat="1" ht="12">
      <c r="A153" s="15"/>
      <c r="B153" s="265"/>
      <c r="C153" s="266"/>
      <c r="D153" s="239" t="s">
        <v>158</v>
      </c>
      <c r="E153" s="267" t="s">
        <v>1</v>
      </c>
      <c r="F153" s="268" t="s">
        <v>207</v>
      </c>
      <c r="G153" s="266"/>
      <c r="H153" s="269">
        <v>38.9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5" t="s">
        <v>158</v>
      </c>
      <c r="AU153" s="275" t="s">
        <v>90</v>
      </c>
      <c r="AV153" s="15" t="s">
        <v>170</v>
      </c>
      <c r="AW153" s="15" t="s">
        <v>36</v>
      </c>
      <c r="AX153" s="15" t="s">
        <v>88</v>
      </c>
      <c r="AY153" s="275" t="s">
        <v>147</v>
      </c>
    </row>
    <row r="154" spans="1:65" s="2" customFormat="1" ht="22.2" customHeight="1">
      <c r="A154" s="38"/>
      <c r="B154" s="39"/>
      <c r="C154" s="226" t="s">
        <v>200</v>
      </c>
      <c r="D154" s="226" t="s">
        <v>150</v>
      </c>
      <c r="E154" s="227" t="s">
        <v>1312</v>
      </c>
      <c r="F154" s="228" t="s">
        <v>1313</v>
      </c>
      <c r="G154" s="229" t="s">
        <v>276</v>
      </c>
      <c r="H154" s="230">
        <v>64</v>
      </c>
      <c r="I154" s="231"/>
      <c r="J154" s="232">
        <f>ROUND(I154*H154,2)</f>
        <v>0</v>
      </c>
      <c r="K154" s="228" t="s">
        <v>154</v>
      </c>
      <c r="L154" s="44"/>
      <c r="M154" s="233" t="s">
        <v>1</v>
      </c>
      <c r="N154" s="234" t="s">
        <v>45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170</v>
      </c>
      <c r="AT154" s="237" t="s">
        <v>150</v>
      </c>
      <c r="AU154" s="237" t="s">
        <v>90</v>
      </c>
      <c r="AY154" s="17" t="s">
        <v>147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88</v>
      </c>
      <c r="BK154" s="238">
        <f>ROUND(I154*H154,2)</f>
        <v>0</v>
      </c>
      <c r="BL154" s="17" t="s">
        <v>170</v>
      </c>
      <c r="BM154" s="237" t="s">
        <v>1314</v>
      </c>
    </row>
    <row r="155" spans="1:47" s="2" customFormat="1" ht="12">
      <c r="A155" s="38"/>
      <c r="B155" s="39"/>
      <c r="C155" s="40"/>
      <c r="D155" s="239" t="s">
        <v>157</v>
      </c>
      <c r="E155" s="40"/>
      <c r="F155" s="240" t="s">
        <v>1315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157</v>
      </c>
      <c r="AU155" s="17" t="s">
        <v>90</v>
      </c>
    </row>
    <row r="156" spans="1:51" s="13" customFormat="1" ht="12">
      <c r="A156" s="13"/>
      <c r="B156" s="244"/>
      <c r="C156" s="245"/>
      <c r="D156" s="239" t="s">
        <v>158</v>
      </c>
      <c r="E156" s="246" t="s">
        <v>1</v>
      </c>
      <c r="F156" s="247" t="s">
        <v>1316</v>
      </c>
      <c r="G156" s="245"/>
      <c r="H156" s="246" t="s">
        <v>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158</v>
      </c>
      <c r="AU156" s="253" t="s">
        <v>90</v>
      </c>
      <c r="AV156" s="13" t="s">
        <v>88</v>
      </c>
      <c r="AW156" s="13" t="s">
        <v>36</v>
      </c>
      <c r="AX156" s="13" t="s">
        <v>80</v>
      </c>
      <c r="AY156" s="253" t="s">
        <v>147</v>
      </c>
    </row>
    <row r="157" spans="1:51" s="14" customFormat="1" ht="12">
      <c r="A157" s="14"/>
      <c r="B157" s="254"/>
      <c r="C157" s="255"/>
      <c r="D157" s="239" t="s">
        <v>158</v>
      </c>
      <c r="E157" s="256" t="s">
        <v>1</v>
      </c>
      <c r="F157" s="257" t="s">
        <v>1317</v>
      </c>
      <c r="G157" s="255"/>
      <c r="H157" s="258">
        <v>34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4" t="s">
        <v>158</v>
      </c>
      <c r="AU157" s="264" t="s">
        <v>90</v>
      </c>
      <c r="AV157" s="14" t="s">
        <v>90</v>
      </c>
      <c r="AW157" s="14" t="s">
        <v>36</v>
      </c>
      <c r="AX157" s="14" t="s">
        <v>80</v>
      </c>
      <c r="AY157" s="264" t="s">
        <v>147</v>
      </c>
    </row>
    <row r="158" spans="1:51" s="13" customFormat="1" ht="12">
      <c r="A158" s="13"/>
      <c r="B158" s="244"/>
      <c r="C158" s="245"/>
      <c r="D158" s="239" t="s">
        <v>158</v>
      </c>
      <c r="E158" s="246" t="s">
        <v>1</v>
      </c>
      <c r="F158" s="247" t="s">
        <v>1318</v>
      </c>
      <c r="G158" s="245"/>
      <c r="H158" s="246" t="s">
        <v>1</v>
      </c>
      <c r="I158" s="248"/>
      <c r="J158" s="245"/>
      <c r="K158" s="245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158</v>
      </c>
      <c r="AU158" s="253" t="s">
        <v>90</v>
      </c>
      <c r="AV158" s="13" t="s">
        <v>88</v>
      </c>
      <c r="AW158" s="13" t="s">
        <v>36</v>
      </c>
      <c r="AX158" s="13" t="s">
        <v>80</v>
      </c>
      <c r="AY158" s="253" t="s">
        <v>147</v>
      </c>
    </row>
    <row r="159" spans="1:51" s="14" customFormat="1" ht="12">
      <c r="A159" s="14"/>
      <c r="B159" s="254"/>
      <c r="C159" s="255"/>
      <c r="D159" s="239" t="s">
        <v>158</v>
      </c>
      <c r="E159" s="256" t="s">
        <v>1</v>
      </c>
      <c r="F159" s="257" t="s">
        <v>1319</v>
      </c>
      <c r="G159" s="255"/>
      <c r="H159" s="258">
        <v>30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4" t="s">
        <v>158</v>
      </c>
      <c r="AU159" s="264" t="s">
        <v>90</v>
      </c>
      <c r="AV159" s="14" t="s">
        <v>90</v>
      </c>
      <c r="AW159" s="14" t="s">
        <v>36</v>
      </c>
      <c r="AX159" s="14" t="s">
        <v>80</v>
      </c>
      <c r="AY159" s="264" t="s">
        <v>147</v>
      </c>
    </row>
    <row r="160" spans="1:51" s="15" customFormat="1" ht="12">
      <c r="A160" s="15"/>
      <c r="B160" s="265"/>
      <c r="C160" s="266"/>
      <c r="D160" s="239" t="s">
        <v>158</v>
      </c>
      <c r="E160" s="267" t="s">
        <v>1</v>
      </c>
      <c r="F160" s="268" t="s">
        <v>207</v>
      </c>
      <c r="G160" s="266"/>
      <c r="H160" s="269">
        <v>64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5" t="s">
        <v>158</v>
      </c>
      <c r="AU160" s="275" t="s">
        <v>90</v>
      </c>
      <c r="AV160" s="15" t="s">
        <v>170</v>
      </c>
      <c r="AW160" s="15" t="s">
        <v>36</v>
      </c>
      <c r="AX160" s="15" t="s">
        <v>88</v>
      </c>
      <c r="AY160" s="275" t="s">
        <v>147</v>
      </c>
    </row>
    <row r="161" spans="1:63" s="12" customFormat="1" ht="22.8" customHeight="1">
      <c r="A161" s="12"/>
      <c r="B161" s="210"/>
      <c r="C161" s="211"/>
      <c r="D161" s="212" t="s">
        <v>79</v>
      </c>
      <c r="E161" s="224" t="s">
        <v>170</v>
      </c>
      <c r="F161" s="224" t="s">
        <v>716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SUM(P162:P194)</f>
        <v>0</v>
      </c>
      <c r="Q161" s="218"/>
      <c r="R161" s="219">
        <f>SUM(R162:R194)</f>
        <v>127.07554804</v>
      </c>
      <c r="S161" s="218"/>
      <c r="T161" s="220">
        <f>SUM(T162:T194)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88</v>
      </c>
      <c r="AT161" s="222" t="s">
        <v>79</v>
      </c>
      <c r="AU161" s="222" t="s">
        <v>88</v>
      </c>
      <c r="AY161" s="221" t="s">
        <v>147</v>
      </c>
      <c r="BK161" s="223">
        <f>SUM(BK162:BK194)</f>
        <v>0</v>
      </c>
    </row>
    <row r="162" spans="1:65" s="2" customFormat="1" ht="22.2" customHeight="1">
      <c r="A162" s="38"/>
      <c r="B162" s="39"/>
      <c r="C162" s="226" t="s">
        <v>208</v>
      </c>
      <c r="D162" s="226" t="s">
        <v>150</v>
      </c>
      <c r="E162" s="227" t="s">
        <v>744</v>
      </c>
      <c r="F162" s="228" t="s">
        <v>745</v>
      </c>
      <c r="G162" s="229" t="s">
        <v>276</v>
      </c>
      <c r="H162" s="230">
        <v>31.231</v>
      </c>
      <c r="I162" s="231"/>
      <c r="J162" s="232">
        <f>ROUND(I162*H162,2)</f>
        <v>0</v>
      </c>
      <c r="K162" s="228" t="s">
        <v>154</v>
      </c>
      <c r="L162" s="44"/>
      <c r="M162" s="233" t="s">
        <v>1</v>
      </c>
      <c r="N162" s="234" t="s">
        <v>45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170</v>
      </c>
      <c r="AT162" s="237" t="s">
        <v>150</v>
      </c>
      <c r="AU162" s="237" t="s">
        <v>90</v>
      </c>
      <c r="AY162" s="17" t="s">
        <v>147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88</v>
      </c>
      <c r="BK162" s="238">
        <f>ROUND(I162*H162,2)</f>
        <v>0</v>
      </c>
      <c r="BL162" s="17" t="s">
        <v>170</v>
      </c>
      <c r="BM162" s="237" t="s">
        <v>1320</v>
      </c>
    </row>
    <row r="163" spans="1:47" s="2" customFormat="1" ht="12">
      <c r="A163" s="38"/>
      <c r="B163" s="39"/>
      <c r="C163" s="40"/>
      <c r="D163" s="239" t="s">
        <v>157</v>
      </c>
      <c r="E163" s="40"/>
      <c r="F163" s="240" t="s">
        <v>747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157</v>
      </c>
      <c r="AU163" s="17" t="s">
        <v>90</v>
      </c>
    </row>
    <row r="164" spans="1:51" s="13" customFormat="1" ht="12">
      <c r="A164" s="13"/>
      <c r="B164" s="244"/>
      <c r="C164" s="245"/>
      <c r="D164" s="239" t="s">
        <v>158</v>
      </c>
      <c r="E164" s="246" t="s">
        <v>1</v>
      </c>
      <c r="F164" s="247" t="s">
        <v>748</v>
      </c>
      <c r="G164" s="245"/>
      <c r="H164" s="246" t="s">
        <v>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158</v>
      </c>
      <c r="AU164" s="253" t="s">
        <v>90</v>
      </c>
      <c r="AV164" s="13" t="s">
        <v>88</v>
      </c>
      <c r="AW164" s="13" t="s">
        <v>36</v>
      </c>
      <c r="AX164" s="13" t="s">
        <v>80</v>
      </c>
      <c r="AY164" s="253" t="s">
        <v>147</v>
      </c>
    </row>
    <row r="165" spans="1:51" s="14" customFormat="1" ht="12">
      <c r="A165" s="14"/>
      <c r="B165" s="254"/>
      <c r="C165" s="255"/>
      <c r="D165" s="239" t="s">
        <v>158</v>
      </c>
      <c r="E165" s="256" t="s">
        <v>1</v>
      </c>
      <c r="F165" s="257" t="s">
        <v>1321</v>
      </c>
      <c r="G165" s="255"/>
      <c r="H165" s="258">
        <v>31.231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4" t="s">
        <v>158</v>
      </c>
      <c r="AU165" s="264" t="s">
        <v>90</v>
      </c>
      <c r="AV165" s="14" t="s">
        <v>90</v>
      </c>
      <c r="AW165" s="14" t="s">
        <v>36</v>
      </c>
      <c r="AX165" s="14" t="s">
        <v>88</v>
      </c>
      <c r="AY165" s="264" t="s">
        <v>147</v>
      </c>
    </row>
    <row r="166" spans="1:65" s="2" customFormat="1" ht="22.2" customHeight="1">
      <c r="A166" s="38"/>
      <c r="B166" s="39"/>
      <c r="C166" s="226" t="s">
        <v>216</v>
      </c>
      <c r="D166" s="226" t="s">
        <v>150</v>
      </c>
      <c r="E166" s="227" t="s">
        <v>1322</v>
      </c>
      <c r="F166" s="228" t="s">
        <v>1323</v>
      </c>
      <c r="G166" s="229" t="s">
        <v>320</v>
      </c>
      <c r="H166" s="230">
        <v>20.5</v>
      </c>
      <c r="I166" s="231"/>
      <c r="J166" s="232">
        <f>ROUND(I166*H166,2)</f>
        <v>0</v>
      </c>
      <c r="K166" s="228" t="s">
        <v>154</v>
      </c>
      <c r="L166" s="44"/>
      <c r="M166" s="233" t="s">
        <v>1</v>
      </c>
      <c r="N166" s="234" t="s">
        <v>45</v>
      </c>
      <c r="O166" s="91"/>
      <c r="P166" s="235">
        <f>O166*H166</f>
        <v>0</v>
      </c>
      <c r="Q166" s="235">
        <v>2.83331</v>
      </c>
      <c r="R166" s="235">
        <f>Q166*H166</f>
        <v>58.082855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170</v>
      </c>
      <c r="AT166" s="237" t="s">
        <v>150</v>
      </c>
      <c r="AU166" s="237" t="s">
        <v>90</v>
      </c>
      <c r="AY166" s="17" t="s">
        <v>147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88</v>
      </c>
      <c r="BK166" s="238">
        <f>ROUND(I166*H166,2)</f>
        <v>0</v>
      </c>
      <c r="BL166" s="17" t="s">
        <v>170</v>
      </c>
      <c r="BM166" s="237" t="s">
        <v>1324</v>
      </c>
    </row>
    <row r="167" spans="1:47" s="2" customFormat="1" ht="12">
      <c r="A167" s="38"/>
      <c r="B167" s="39"/>
      <c r="C167" s="40"/>
      <c r="D167" s="239" t="s">
        <v>157</v>
      </c>
      <c r="E167" s="40"/>
      <c r="F167" s="240" t="s">
        <v>1325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90</v>
      </c>
    </row>
    <row r="168" spans="1:51" s="13" customFormat="1" ht="12">
      <c r="A168" s="13"/>
      <c r="B168" s="244"/>
      <c r="C168" s="245"/>
      <c r="D168" s="239" t="s">
        <v>158</v>
      </c>
      <c r="E168" s="246" t="s">
        <v>1</v>
      </c>
      <c r="F168" s="247" t="s">
        <v>1326</v>
      </c>
      <c r="G168" s="245"/>
      <c r="H168" s="246" t="s">
        <v>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158</v>
      </c>
      <c r="AU168" s="253" t="s">
        <v>90</v>
      </c>
      <c r="AV168" s="13" t="s">
        <v>88</v>
      </c>
      <c r="AW168" s="13" t="s">
        <v>36</v>
      </c>
      <c r="AX168" s="13" t="s">
        <v>80</v>
      </c>
      <c r="AY168" s="253" t="s">
        <v>147</v>
      </c>
    </row>
    <row r="169" spans="1:51" s="14" customFormat="1" ht="12">
      <c r="A169" s="14"/>
      <c r="B169" s="254"/>
      <c r="C169" s="255"/>
      <c r="D169" s="239" t="s">
        <v>158</v>
      </c>
      <c r="E169" s="256" t="s">
        <v>1</v>
      </c>
      <c r="F169" s="257" t="s">
        <v>1327</v>
      </c>
      <c r="G169" s="255"/>
      <c r="H169" s="258">
        <v>20.5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4" t="s">
        <v>158</v>
      </c>
      <c r="AU169" s="264" t="s">
        <v>90</v>
      </c>
      <c r="AV169" s="14" t="s">
        <v>90</v>
      </c>
      <c r="AW169" s="14" t="s">
        <v>36</v>
      </c>
      <c r="AX169" s="14" t="s">
        <v>88</v>
      </c>
      <c r="AY169" s="264" t="s">
        <v>147</v>
      </c>
    </row>
    <row r="170" spans="1:65" s="2" customFormat="1" ht="13.8" customHeight="1">
      <c r="A170" s="38"/>
      <c r="B170" s="39"/>
      <c r="C170" s="226" t="s">
        <v>223</v>
      </c>
      <c r="D170" s="226" t="s">
        <v>150</v>
      </c>
      <c r="E170" s="227" t="s">
        <v>1328</v>
      </c>
      <c r="F170" s="228" t="s">
        <v>1329</v>
      </c>
      <c r="G170" s="229" t="s">
        <v>320</v>
      </c>
      <c r="H170" s="230">
        <v>4.095</v>
      </c>
      <c r="I170" s="231"/>
      <c r="J170" s="232">
        <f>ROUND(I170*H170,2)</f>
        <v>0</v>
      </c>
      <c r="K170" s="228" t="s">
        <v>154</v>
      </c>
      <c r="L170" s="44"/>
      <c r="M170" s="233" t="s">
        <v>1</v>
      </c>
      <c r="N170" s="234" t="s">
        <v>45</v>
      </c>
      <c r="O170" s="91"/>
      <c r="P170" s="235">
        <f>O170*H170</f>
        <v>0</v>
      </c>
      <c r="Q170" s="235">
        <v>2.43</v>
      </c>
      <c r="R170" s="235">
        <f>Q170*H170</f>
        <v>9.95085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170</v>
      </c>
      <c r="AT170" s="237" t="s">
        <v>150</v>
      </c>
      <c r="AU170" s="237" t="s">
        <v>90</v>
      </c>
      <c r="AY170" s="17" t="s">
        <v>147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88</v>
      </c>
      <c r="BK170" s="238">
        <f>ROUND(I170*H170,2)</f>
        <v>0</v>
      </c>
      <c r="BL170" s="17" t="s">
        <v>170</v>
      </c>
      <c r="BM170" s="237" t="s">
        <v>1330</v>
      </c>
    </row>
    <row r="171" spans="1:47" s="2" customFormat="1" ht="12">
      <c r="A171" s="38"/>
      <c r="B171" s="39"/>
      <c r="C171" s="40"/>
      <c r="D171" s="239" t="s">
        <v>157</v>
      </c>
      <c r="E171" s="40"/>
      <c r="F171" s="240" t="s">
        <v>1331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157</v>
      </c>
      <c r="AU171" s="17" t="s">
        <v>90</v>
      </c>
    </row>
    <row r="172" spans="1:51" s="13" customFormat="1" ht="12">
      <c r="A172" s="13"/>
      <c r="B172" s="244"/>
      <c r="C172" s="245"/>
      <c r="D172" s="239" t="s">
        <v>158</v>
      </c>
      <c r="E172" s="246" t="s">
        <v>1</v>
      </c>
      <c r="F172" s="247" t="s">
        <v>1332</v>
      </c>
      <c r="G172" s="245"/>
      <c r="H172" s="246" t="s">
        <v>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158</v>
      </c>
      <c r="AU172" s="253" t="s">
        <v>90</v>
      </c>
      <c r="AV172" s="13" t="s">
        <v>88</v>
      </c>
      <c r="AW172" s="13" t="s">
        <v>36</v>
      </c>
      <c r="AX172" s="13" t="s">
        <v>80</v>
      </c>
      <c r="AY172" s="253" t="s">
        <v>147</v>
      </c>
    </row>
    <row r="173" spans="1:51" s="14" customFormat="1" ht="12">
      <c r="A173" s="14"/>
      <c r="B173" s="254"/>
      <c r="C173" s="255"/>
      <c r="D173" s="239" t="s">
        <v>158</v>
      </c>
      <c r="E173" s="256" t="s">
        <v>1</v>
      </c>
      <c r="F173" s="257" t="s">
        <v>1333</v>
      </c>
      <c r="G173" s="255"/>
      <c r="H173" s="258">
        <v>4.095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4" t="s">
        <v>158</v>
      </c>
      <c r="AU173" s="264" t="s">
        <v>90</v>
      </c>
      <c r="AV173" s="14" t="s">
        <v>90</v>
      </c>
      <c r="AW173" s="14" t="s">
        <v>36</v>
      </c>
      <c r="AX173" s="14" t="s">
        <v>88</v>
      </c>
      <c r="AY173" s="264" t="s">
        <v>147</v>
      </c>
    </row>
    <row r="174" spans="1:65" s="2" customFormat="1" ht="22.2" customHeight="1">
      <c r="A174" s="38"/>
      <c r="B174" s="39"/>
      <c r="C174" s="226" t="s">
        <v>228</v>
      </c>
      <c r="D174" s="226" t="s">
        <v>150</v>
      </c>
      <c r="E174" s="227" t="s">
        <v>1334</v>
      </c>
      <c r="F174" s="228" t="s">
        <v>1335</v>
      </c>
      <c r="G174" s="229" t="s">
        <v>320</v>
      </c>
      <c r="H174" s="230">
        <v>2.695</v>
      </c>
      <c r="I174" s="231"/>
      <c r="J174" s="232">
        <f>ROUND(I174*H174,2)</f>
        <v>0</v>
      </c>
      <c r="K174" s="228" t="s">
        <v>154</v>
      </c>
      <c r="L174" s="44"/>
      <c r="M174" s="233" t="s">
        <v>1</v>
      </c>
      <c r="N174" s="234" t="s">
        <v>45</v>
      </c>
      <c r="O174" s="91"/>
      <c r="P174" s="235">
        <f>O174*H174</f>
        <v>0</v>
      </c>
      <c r="Q174" s="235">
        <v>2.0328</v>
      </c>
      <c r="R174" s="235">
        <f>Q174*H174</f>
        <v>5.478395999999999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170</v>
      </c>
      <c r="AT174" s="237" t="s">
        <v>150</v>
      </c>
      <c r="AU174" s="237" t="s">
        <v>90</v>
      </c>
      <c r="AY174" s="17" t="s">
        <v>147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88</v>
      </c>
      <c r="BK174" s="238">
        <f>ROUND(I174*H174,2)</f>
        <v>0</v>
      </c>
      <c r="BL174" s="17" t="s">
        <v>170</v>
      </c>
      <c r="BM174" s="237" t="s">
        <v>1336</v>
      </c>
    </row>
    <row r="175" spans="1:47" s="2" customFormat="1" ht="12">
      <c r="A175" s="38"/>
      <c r="B175" s="39"/>
      <c r="C175" s="40"/>
      <c r="D175" s="239" t="s">
        <v>157</v>
      </c>
      <c r="E175" s="40"/>
      <c r="F175" s="240" t="s">
        <v>1337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157</v>
      </c>
      <c r="AU175" s="17" t="s">
        <v>90</v>
      </c>
    </row>
    <row r="176" spans="1:51" s="13" customFormat="1" ht="12">
      <c r="A176" s="13"/>
      <c r="B176" s="244"/>
      <c r="C176" s="245"/>
      <c r="D176" s="239" t="s">
        <v>158</v>
      </c>
      <c r="E176" s="246" t="s">
        <v>1</v>
      </c>
      <c r="F176" s="247" t="s">
        <v>1338</v>
      </c>
      <c r="G176" s="245"/>
      <c r="H176" s="246" t="s">
        <v>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158</v>
      </c>
      <c r="AU176" s="253" t="s">
        <v>90</v>
      </c>
      <c r="AV176" s="13" t="s">
        <v>88</v>
      </c>
      <c r="AW176" s="13" t="s">
        <v>36</v>
      </c>
      <c r="AX176" s="13" t="s">
        <v>80</v>
      </c>
      <c r="AY176" s="253" t="s">
        <v>147</v>
      </c>
    </row>
    <row r="177" spans="1:51" s="14" customFormat="1" ht="12">
      <c r="A177" s="14"/>
      <c r="B177" s="254"/>
      <c r="C177" s="255"/>
      <c r="D177" s="239" t="s">
        <v>158</v>
      </c>
      <c r="E177" s="256" t="s">
        <v>1</v>
      </c>
      <c r="F177" s="257" t="s">
        <v>1339</v>
      </c>
      <c r="G177" s="255"/>
      <c r="H177" s="258">
        <v>2.695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4" t="s">
        <v>158</v>
      </c>
      <c r="AU177" s="264" t="s">
        <v>90</v>
      </c>
      <c r="AV177" s="14" t="s">
        <v>90</v>
      </c>
      <c r="AW177" s="14" t="s">
        <v>36</v>
      </c>
      <c r="AX177" s="14" t="s">
        <v>88</v>
      </c>
      <c r="AY177" s="264" t="s">
        <v>147</v>
      </c>
    </row>
    <row r="178" spans="1:65" s="2" customFormat="1" ht="22.2" customHeight="1">
      <c r="A178" s="38"/>
      <c r="B178" s="39"/>
      <c r="C178" s="226" t="s">
        <v>234</v>
      </c>
      <c r="D178" s="226" t="s">
        <v>150</v>
      </c>
      <c r="E178" s="227" t="s">
        <v>1340</v>
      </c>
      <c r="F178" s="228" t="s">
        <v>1341</v>
      </c>
      <c r="G178" s="229" t="s">
        <v>320</v>
      </c>
      <c r="H178" s="230">
        <v>8.607</v>
      </c>
      <c r="I178" s="231"/>
      <c r="J178" s="232">
        <f>ROUND(I178*H178,2)</f>
        <v>0</v>
      </c>
      <c r="K178" s="228" t="s">
        <v>154</v>
      </c>
      <c r="L178" s="44"/>
      <c r="M178" s="233" t="s">
        <v>1</v>
      </c>
      <c r="N178" s="234" t="s">
        <v>45</v>
      </c>
      <c r="O178" s="91"/>
      <c r="P178" s="235">
        <f>O178*H178</f>
        <v>0</v>
      </c>
      <c r="Q178" s="235">
        <v>1.848</v>
      </c>
      <c r="R178" s="235">
        <f>Q178*H178</f>
        <v>15.905736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170</v>
      </c>
      <c r="AT178" s="237" t="s">
        <v>150</v>
      </c>
      <c r="AU178" s="237" t="s">
        <v>90</v>
      </c>
      <c r="AY178" s="17" t="s">
        <v>147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88</v>
      </c>
      <c r="BK178" s="238">
        <f>ROUND(I178*H178,2)</f>
        <v>0</v>
      </c>
      <c r="BL178" s="17" t="s">
        <v>170</v>
      </c>
      <c r="BM178" s="237" t="s">
        <v>1342</v>
      </c>
    </row>
    <row r="179" spans="1:47" s="2" customFormat="1" ht="12">
      <c r="A179" s="38"/>
      <c r="B179" s="39"/>
      <c r="C179" s="40"/>
      <c r="D179" s="239" t="s">
        <v>157</v>
      </c>
      <c r="E179" s="40"/>
      <c r="F179" s="240" t="s">
        <v>1343</v>
      </c>
      <c r="G179" s="40"/>
      <c r="H179" s="40"/>
      <c r="I179" s="241"/>
      <c r="J179" s="40"/>
      <c r="K179" s="40"/>
      <c r="L179" s="44"/>
      <c r="M179" s="242"/>
      <c r="N179" s="24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90</v>
      </c>
    </row>
    <row r="180" spans="1:51" s="13" customFormat="1" ht="12">
      <c r="A180" s="13"/>
      <c r="B180" s="244"/>
      <c r="C180" s="245"/>
      <c r="D180" s="239" t="s">
        <v>158</v>
      </c>
      <c r="E180" s="246" t="s">
        <v>1</v>
      </c>
      <c r="F180" s="247" t="s">
        <v>1344</v>
      </c>
      <c r="G180" s="245"/>
      <c r="H180" s="246" t="s">
        <v>1</v>
      </c>
      <c r="I180" s="248"/>
      <c r="J180" s="245"/>
      <c r="K180" s="245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158</v>
      </c>
      <c r="AU180" s="253" t="s">
        <v>90</v>
      </c>
      <c r="AV180" s="13" t="s">
        <v>88</v>
      </c>
      <c r="AW180" s="13" t="s">
        <v>36</v>
      </c>
      <c r="AX180" s="13" t="s">
        <v>80</v>
      </c>
      <c r="AY180" s="253" t="s">
        <v>147</v>
      </c>
    </row>
    <row r="181" spans="1:51" s="14" customFormat="1" ht="12">
      <c r="A181" s="14"/>
      <c r="B181" s="254"/>
      <c r="C181" s="255"/>
      <c r="D181" s="239" t="s">
        <v>158</v>
      </c>
      <c r="E181" s="256" t="s">
        <v>1</v>
      </c>
      <c r="F181" s="257" t="s">
        <v>1345</v>
      </c>
      <c r="G181" s="255"/>
      <c r="H181" s="258">
        <v>8.607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158</v>
      </c>
      <c r="AU181" s="264" t="s">
        <v>90</v>
      </c>
      <c r="AV181" s="14" t="s">
        <v>90</v>
      </c>
      <c r="AW181" s="14" t="s">
        <v>36</v>
      </c>
      <c r="AX181" s="14" t="s">
        <v>88</v>
      </c>
      <c r="AY181" s="264" t="s">
        <v>147</v>
      </c>
    </row>
    <row r="182" spans="1:65" s="2" customFormat="1" ht="13.8" customHeight="1">
      <c r="A182" s="38"/>
      <c r="B182" s="39"/>
      <c r="C182" s="226" t="s">
        <v>239</v>
      </c>
      <c r="D182" s="226" t="s">
        <v>150</v>
      </c>
      <c r="E182" s="227" t="s">
        <v>1346</v>
      </c>
      <c r="F182" s="228" t="s">
        <v>1347</v>
      </c>
      <c r="G182" s="229" t="s">
        <v>320</v>
      </c>
      <c r="H182" s="230">
        <v>5.458</v>
      </c>
      <c r="I182" s="231"/>
      <c r="J182" s="232">
        <f>ROUND(I182*H182,2)</f>
        <v>0</v>
      </c>
      <c r="K182" s="228" t="s">
        <v>154</v>
      </c>
      <c r="L182" s="44"/>
      <c r="M182" s="233" t="s">
        <v>1</v>
      </c>
      <c r="N182" s="234" t="s">
        <v>45</v>
      </c>
      <c r="O182" s="91"/>
      <c r="P182" s="235">
        <f>O182*H182</f>
        <v>0</v>
      </c>
      <c r="Q182" s="235">
        <v>2.43279</v>
      </c>
      <c r="R182" s="235">
        <f>Q182*H182</f>
        <v>13.278167819999998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170</v>
      </c>
      <c r="AT182" s="237" t="s">
        <v>150</v>
      </c>
      <c r="AU182" s="237" t="s">
        <v>90</v>
      </c>
      <c r="AY182" s="17" t="s">
        <v>147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88</v>
      </c>
      <c r="BK182" s="238">
        <f>ROUND(I182*H182,2)</f>
        <v>0</v>
      </c>
      <c r="BL182" s="17" t="s">
        <v>170</v>
      </c>
      <c r="BM182" s="237" t="s">
        <v>1348</v>
      </c>
    </row>
    <row r="183" spans="1:47" s="2" customFormat="1" ht="12">
      <c r="A183" s="38"/>
      <c r="B183" s="39"/>
      <c r="C183" s="40"/>
      <c r="D183" s="239" t="s">
        <v>157</v>
      </c>
      <c r="E183" s="40"/>
      <c r="F183" s="240" t="s">
        <v>1349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157</v>
      </c>
      <c r="AU183" s="17" t="s">
        <v>90</v>
      </c>
    </row>
    <row r="184" spans="1:51" s="13" customFormat="1" ht="12">
      <c r="A184" s="13"/>
      <c r="B184" s="244"/>
      <c r="C184" s="245"/>
      <c r="D184" s="239" t="s">
        <v>158</v>
      </c>
      <c r="E184" s="246" t="s">
        <v>1</v>
      </c>
      <c r="F184" s="247" t="s">
        <v>1350</v>
      </c>
      <c r="G184" s="245"/>
      <c r="H184" s="246" t="s">
        <v>1</v>
      </c>
      <c r="I184" s="248"/>
      <c r="J184" s="245"/>
      <c r="K184" s="245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158</v>
      </c>
      <c r="AU184" s="253" t="s">
        <v>90</v>
      </c>
      <c r="AV184" s="13" t="s">
        <v>88</v>
      </c>
      <c r="AW184" s="13" t="s">
        <v>36</v>
      </c>
      <c r="AX184" s="13" t="s">
        <v>80</v>
      </c>
      <c r="AY184" s="253" t="s">
        <v>147</v>
      </c>
    </row>
    <row r="185" spans="1:51" s="14" customFormat="1" ht="12">
      <c r="A185" s="14"/>
      <c r="B185" s="254"/>
      <c r="C185" s="255"/>
      <c r="D185" s="239" t="s">
        <v>158</v>
      </c>
      <c r="E185" s="256" t="s">
        <v>1</v>
      </c>
      <c r="F185" s="257" t="s">
        <v>1351</v>
      </c>
      <c r="G185" s="255"/>
      <c r="H185" s="258">
        <v>0.539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4" t="s">
        <v>158</v>
      </c>
      <c r="AU185" s="264" t="s">
        <v>90</v>
      </c>
      <c r="AV185" s="14" t="s">
        <v>90</v>
      </c>
      <c r="AW185" s="14" t="s">
        <v>36</v>
      </c>
      <c r="AX185" s="14" t="s">
        <v>80</v>
      </c>
      <c r="AY185" s="264" t="s">
        <v>147</v>
      </c>
    </row>
    <row r="186" spans="1:51" s="13" customFormat="1" ht="12">
      <c r="A186" s="13"/>
      <c r="B186" s="244"/>
      <c r="C186" s="245"/>
      <c r="D186" s="239" t="s">
        <v>158</v>
      </c>
      <c r="E186" s="246" t="s">
        <v>1</v>
      </c>
      <c r="F186" s="247" t="s">
        <v>1352</v>
      </c>
      <c r="G186" s="245"/>
      <c r="H186" s="246" t="s">
        <v>1</v>
      </c>
      <c r="I186" s="248"/>
      <c r="J186" s="245"/>
      <c r="K186" s="245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158</v>
      </c>
      <c r="AU186" s="253" t="s">
        <v>90</v>
      </c>
      <c r="AV186" s="13" t="s">
        <v>88</v>
      </c>
      <c r="AW186" s="13" t="s">
        <v>36</v>
      </c>
      <c r="AX186" s="13" t="s">
        <v>80</v>
      </c>
      <c r="AY186" s="253" t="s">
        <v>147</v>
      </c>
    </row>
    <row r="187" spans="1:51" s="14" customFormat="1" ht="12">
      <c r="A187" s="14"/>
      <c r="B187" s="254"/>
      <c r="C187" s="255"/>
      <c r="D187" s="239" t="s">
        <v>158</v>
      </c>
      <c r="E187" s="256" t="s">
        <v>1</v>
      </c>
      <c r="F187" s="257" t="s">
        <v>1353</v>
      </c>
      <c r="G187" s="255"/>
      <c r="H187" s="258">
        <v>4.1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158</v>
      </c>
      <c r="AU187" s="264" t="s">
        <v>90</v>
      </c>
      <c r="AV187" s="14" t="s">
        <v>90</v>
      </c>
      <c r="AW187" s="14" t="s">
        <v>36</v>
      </c>
      <c r="AX187" s="14" t="s">
        <v>80</v>
      </c>
      <c r="AY187" s="264" t="s">
        <v>147</v>
      </c>
    </row>
    <row r="188" spans="1:51" s="13" customFormat="1" ht="12">
      <c r="A188" s="13"/>
      <c r="B188" s="244"/>
      <c r="C188" s="245"/>
      <c r="D188" s="239" t="s">
        <v>158</v>
      </c>
      <c r="E188" s="246" t="s">
        <v>1</v>
      </c>
      <c r="F188" s="247" t="s">
        <v>1354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158</v>
      </c>
      <c r="AU188" s="253" t="s">
        <v>90</v>
      </c>
      <c r="AV188" s="13" t="s">
        <v>88</v>
      </c>
      <c r="AW188" s="13" t="s">
        <v>36</v>
      </c>
      <c r="AX188" s="13" t="s">
        <v>80</v>
      </c>
      <c r="AY188" s="253" t="s">
        <v>147</v>
      </c>
    </row>
    <row r="189" spans="1:51" s="14" customFormat="1" ht="12">
      <c r="A189" s="14"/>
      <c r="B189" s="254"/>
      <c r="C189" s="255"/>
      <c r="D189" s="239" t="s">
        <v>158</v>
      </c>
      <c r="E189" s="256" t="s">
        <v>1</v>
      </c>
      <c r="F189" s="257" t="s">
        <v>1355</v>
      </c>
      <c r="G189" s="255"/>
      <c r="H189" s="258">
        <v>0.819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4" t="s">
        <v>158</v>
      </c>
      <c r="AU189" s="264" t="s">
        <v>90</v>
      </c>
      <c r="AV189" s="14" t="s">
        <v>90</v>
      </c>
      <c r="AW189" s="14" t="s">
        <v>36</v>
      </c>
      <c r="AX189" s="14" t="s">
        <v>80</v>
      </c>
      <c r="AY189" s="264" t="s">
        <v>147</v>
      </c>
    </row>
    <row r="190" spans="1:51" s="15" customFormat="1" ht="12">
      <c r="A190" s="15"/>
      <c r="B190" s="265"/>
      <c r="C190" s="266"/>
      <c r="D190" s="239" t="s">
        <v>158</v>
      </c>
      <c r="E190" s="267" t="s">
        <v>1</v>
      </c>
      <c r="F190" s="268" t="s">
        <v>207</v>
      </c>
      <c r="G190" s="266"/>
      <c r="H190" s="269">
        <v>5.457999999999999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5" t="s">
        <v>158</v>
      </c>
      <c r="AU190" s="275" t="s">
        <v>90</v>
      </c>
      <c r="AV190" s="15" t="s">
        <v>170</v>
      </c>
      <c r="AW190" s="15" t="s">
        <v>36</v>
      </c>
      <c r="AX190" s="15" t="s">
        <v>88</v>
      </c>
      <c r="AY190" s="275" t="s">
        <v>147</v>
      </c>
    </row>
    <row r="191" spans="1:65" s="2" customFormat="1" ht="22.2" customHeight="1">
      <c r="A191" s="38"/>
      <c r="B191" s="39"/>
      <c r="C191" s="226" t="s">
        <v>8</v>
      </c>
      <c r="D191" s="226" t="s">
        <v>150</v>
      </c>
      <c r="E191" s="227" t="s">
        <v>797</v>
      </c>
      <c r="F191" s="228" t="s">
        <v>798</v>
      </c>
      <c r="G191" s="229" t="s">
        <v>276</v>
      </c>
      <c r="H191" s="230">
        <v>31.231</v>
      </c>
      <c r="I191" s="231"/>
      <c r="J191" s="232">
        <f>ROUND(I191*H191,2)</f>
        <v>0</v>
      </c>
      <c r="K191" s="228" t="s">
        <v>154</v>
      </c>
      <c r="L191" s="44"/>
      <c r="M191" s="233" t="s">
        <v>1</v>
      </c>
      <c r="N191" s="234" t="s">
        <v>45</v>
      </c>
      <c r="O191" s="91"/>
      <c r="P191" s="235">
        <f>O191*H191</f>
        <v>0</v>
      </c>
      <c r="Q191" s="235">
        <v>0.78062</v>
      </c>
      <c r="R191" s="235">
        <f>Q191*H191</f>
        <v>24.379543220000002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170</v>
      </c>
      <c r="AT191" s="237" t="s">
        <v>150</v>
      </c>
      <c r="AU191" s="237" t="s">
        <v>90</v>
      </c>
      <c r="AY191" s="17" t="s">
        <v>147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88</v>
      </c>
      <c r="BK191" s="238">
        <f>ROUND(I191*H191,2)</f>
        <v>0</v>
      </c>
      <c r="BL191" s="17" t="s">
        <v>170</v>
      </c>
      <c r="BM191" s="237" t="s">
        <v>1356</v>
      </c>
    </row>
    <row r="192" spans="1:47" s="2" customFormat="1" ht="12">
      <c r="A192" s="38"/>
      <c r="B192" s="39"/>
      <c r="C192" s="40"/>
      <c r="D192" s="239" t="s">
        <v>157</v>
      </c>
      <c r="E192" s="40"/>
      <c r="F192" s="240" t="s">
        <v>800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157</v>
      </c>
      <c r="AU192" s="17" t="s">
        <v>90</v>
      </c>
    </row>
    <row r="193" spans="1:51" s="13" customFormat="1" ht="12">
      <c r="A193" s="13"/>
      <c r="B193" s="244"/>
      <c r="C193" s="245"/>
      <c r="D193" s="239" t="s">
        <v>158</v>
      </c>
      <c r="E193" s="246" t="s">
        <v>1</v>
      </c>
      <c r="F193" s="247" t="s">
        <v>1357</v>
      </c>
      <c r="G193" s="245"/>
      <c r="H193" s="246" t="s">
        <v>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158</v>
      </c>
      <c r="AU193" s="253" t="s">
        <v>90</v>
      </c>
      <c r="AV193" s="13" t="s">
        <v>88</v>
      </c>
      <c r="AW193" s="13" t="s">
        <v>36</v>
      </c>
      <c r="AX193" s="13" t="s">
        <v>80</v>
      </c>
      <c r="AY193" s="253" t="s">
        <v>147</v>
      </c>
    </row>
    <row r="194" spans="1:51" s="14" customFormat="1" ht="12">
      <c r="A194" s="14"/>
      <c r="B194" s="254"/>
      <c r="C194" s="255"/>
      <c r="D194" s="239" t="s">
        <v>158</v>
      </c>
      <c r="E194" s="256" t="s">
        <v>1</v>
      </c>
      <c r="F194" s="257" t="s">
        <v>1321</v>
      </c>
      <c r="G194" s="255"/>
      <c r="H194" s="258">
        <v>31.231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158</v>
      </c>
      <c r="AU194" s="264" t="s">
        <v>90</v>
      </c>
      <c r="AV194" s="14" t="s">
        <v>90</v>
      </c>
      <c r="AW194" s="14" t="s">
        <v>36</v>
      </c>
      <c r="AX194" s="14" t="s">
        <v>88</v>
      </c>
      <c r="AY194" s="264" t="s">
        <v>147</v>
      </c>
    </row>
    <row r="195" spans="1:63" s="12" customFormat="1" ht="22.8" customHeight="1">
      <c r="A195" s="12"/>
      <c r="B195" s="210"/>
      <c r="C195" s="211"/>
      <c r="D195" s="212" t="s">
        <v>79</v>
      </c>
      <c r="E195" s="224" t="s">
        <v>208</v>
      </c>
      <c r="F195" s="224" t="s">
        <v>325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SUM(P196:P202)</f>
        <v>0</v>
      </c>
      <c r="Q195" s="218"/>
      <c r="R195" s="219">
        <f>SUM(R196:R202)</f>
        <v>1.75752</v>
      </c>
      <c r="S195" s="218"/>
      <c r="T195" s="220">
        <f>SUM(T196:T202)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88</v>
      </c>
      <c r="AT195" s="222" t="s">
        <v>79</v>
      </c>
      <c r="AU195" s="222" t="s">
        <v>88</v>
      </c>
      <c r="AY195" s="221" t="s">
        <v>147</v>
      </c>
      <c r="BK195" s="223">
        <f>SUM(BK196:BK202)</f>
        <v>0</v>
      </c>
    </row>
    <row r="196" spans="1:65" s="2" customFormat="1" ht="22.2" customHeight="1">
      <c r="A196" s="38"/>
      <c r="B196" s="39"/>
      <c r="C196" s="226" t="s">
        <v>256</v>
      </c>
      <c r="D196" s="226" t="s">
        <v>150</v>
      </c>
      <c r="E196" s="227" t="s">
        <v>1358</v>
      </c>
      <c r="F196" s="228" t="s">
        <v>1359</v>
      </c>
      <c r="G196" s="229" t="s">
        <v>179</v>
      </c>
      <c r="H196" s="230">
        <v>3</v>
      </c>
      <c r="I196" s="231"/>
      <c r="J196" s="232">
        <f>ROUND(I196*H196,2)</f>
        <v>0</v>
      </c>
      <c r="K196" s="228" t="s">
        <v>154</v>
      </c>
      <c r="L196" s="44"/>
      <c r="M196" s="233" t="s">
        <v>1</v>
      </c>
      <c r="N196" s="234" t="s">
        <v>45</v>
      </c>
      <c r="O196" s="91"/>
      <c r="P196" s="235">
        <f>O196*H196</f>
        <v>0</v>
      </c>
      <c r="Q196" s="235">
        <v>0.32253</v>
      </c>
      <c r="R196" s="235">
        <f>Q196*H196</f>
        <v>0.96759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170</v>
      </c>
      <c r="AT196" s="237" t="s">
        <v>150</v>
      </c>
      <c r="AU196" s="237" t="s">
        <v>90</v>
      </c>
      <c r="AY196" s="17" t="s">
        <v>147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88</v>
      </c>
      <c r="BK196" s="238">
        <f>ROUND(I196*H196,2)</f>
        <v>0</v>
      </c>
      <c r="BL196" s="17" t="s">
        <v>170</v>
      </c>
      <c r="BM196" s="237" t="s">
        <v>1360</v>
      </c>
    </row>
    <row r="197" spans="1:47" s="2" customFormat="1" ht="12">
      <c r="A197" s="38"/>
      <c r="B197" s="39"/>
      <c r="C197" s="40"/>
      <c r="D197" s="239" t="s">
        <v>157</v>
      </c>
      <c r="E197" s="40"/>
      <c r="F197" s="240" t="s">
        <v>1361</v>
      </c>
      <c r="G197" s="40"/>
      <c r="H197" s="40"/>
      <c r="I197" s="241"/>
      <c r="J197" s="40"/>
      <c r="K197" s="40"/>
      <c r="L197" s="44"/>
      <c r="M197" s="242"/>
      <c r="N197" s="24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157</v>
      </c>
      <c r="AU197" s="17" t="s">
        <v>90</v>
      </c>
    </row>
    <row r="198" spans="1:51" s="13" customFormat="1" ht="12">
      <c r="A198" s="13"/>
      <c r="B198" s="244"/>
      <c r="C198" s="245"/>
      <c r="D198" s="239" t="s">
        <v>158</v>
      </c>
      <c r="E198" s="246" t="s">
        <v>1</v>
      </c>
      <c r="F198" s="247" t="s">
        <v>1362</v>
      </c>
      <c r="G198" s="245"/>
      <c r="H198" s="246" t="s">
        <v>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158</v>
      </c>
      <c r="AU198" s="253" t="s">
        <v>90</v>
      </c>
      <c r="AV198" s="13" t="s">
        <v>88</v>
      </c>
      <c r="AW198" s="13" t="s">
        <v>36</v>
      </c>
      <c r="AX198" s="13" t="s">
        <v>80</v>
      </c>
      <c r="AY198" s="253" t="s">
        <v>147</v>
      </c>
    </row>
    <row r="199" spans="1:51" s="13" customFormat="1" ht="12">
      <c r="A199" s="13"/>
      <c r="B199" s="244"/>
      <c r="C199" s="245"/>
      <c r="D199" s="239" t="s">
        <v>158</v>
      </c>
      <c r="E199" s="246" t="s">
        <v>1</v>
      </c>
      <c r="F199" s="247" t="s">
        <v>1363</v>
      </c>
      <c r="G199" s="245"/>
      <c r="H199" s="246" t="s">
        <v>1</v>
      </c>
      <c r="I199" s="248"/>
      <c r="J199" s="245"/>
      <c r="K199" s="245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158</v>
      </c>
      <c r="AU199" s="253" t="s">
        <v>90</v>
      </c>
      <c r="AV199" s="13" t="s">
        <v>88</v>
      </c>
      <c r="AW199" s="13" t="s">
        <v>36</v>
      </c>
      <c r="AX199" s="13" t="s">
        <v>80</v>
      </c>
      <c r="AY199" s="253" t="s">
        <v>147</v>
      </c>
    </row>
    <row r="200" spans="1:51" s="14" customFormat="1" ht="12">
      <c r="A200" s="14"/>
      <c r="B200" s="254"/>
      <c r="C200" s="255"/>
      <c r="D200" s="239" t="s">
        <v>158</v>
      </c>
      <c r="E200" s="256" t="s">
        <v>1</v>
      </c>
      <c r="F200" s="257" t="s">
        <v>1364</v>
      </c>
      <c r="G200" s="255"/>
      <c r="H200" s="258">
        <v>3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158</v>
      </c>
      <c r="AU200" s="264" t="s">
        <v>90</v>
      </c>
      <c r="AV200" s="14" t="s">
        <v>90</v>
      </c>
      <c r="AW200" s="14" t="s">
        <v>36</v>
      </c>
      <c r="AX200" s="14" t="s">
        <v>88</v>
      </c>
      <c r="AY200" s="264" t="s">
        <v>147</v>
      </c>
    </row>
    <row r="201" spans="1:65" s="2" customFormat="1" ht="22.2" customHeight="1">
      <c r="A201" s="38"/>
      <c r="B201" s="39"/>
      <c r="C201" s="283" t="s">
        <v>391</v>
      </c>
      <c r="D201" s="283" t="s">
        <v>434</v>
      </c>
      <c r="E201" s="284" t="s">
        <v>1365</v>
      </c>
      <c r="F201" s="285" t="s">
        <v>1366</v>
      </c>
      <c r="G201" s="286" t="s">
        <v>179</v>
      </c>
      <c r="H201" s="287">
        <v>3</v>
      </c>
      <c r="I201" s="288"/>
      <c r="J201" s="289">
        <f>ROUND(I201*H201,2)</f>
        <v>0</v>
      </c>
      <c r="K201" s="285" t="s">
        <v>154</v>
      </c>
      <c r="L201" s="290"/>
      <c r="M201" s="291" t="s">
        <v>1</v>
      </c>
      <c r="N201" s="292" t="s">
        <v>45</v>
      </c>
      <c r="O201" s="91"/>
      <c r="P201" s="235">
        <f>O201*H201</f>
        <v>0</v>
      </c>
      <c r="Q201" s="235">
        <v>0.26331</v>
      </c>
      <c r="R201" s="235">
        <f>Q201*H201</f>
        <v>0.78993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200</v>
      </c>
      <c r="AT201" s="237" t="s">
        <v>434</v>
      </c>
      <c r="AU201" s="237" t="s">
        <v>90</v>
      </c>
      <c r="AY201" s="17" t="s">
        <v>147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88</v>
      </c>
      <c r="BK201" s="238">
        <f>ROUND(I201*H201,2)</f>
        <v>0</v>
      </c>
      <c r="BL201" s="17" t="s">
        <v>170</v>
      </c>
      <c r="BM201" s="237" t="s">
        <v>1367</v>
      </c>
    </row>
    <row r="202" spans="1:47" s="2" customFormat="1" ht="12">
      <c r="A202" s="38"/>
      <c r="B202" s="39"/>
      <c r="C202" s="40"/>
      <c r="D202" s="239" t="s">
        <v>157</v>
      </c>
      <c r="E202" s="40"/>
      <c r="F202" s="240" t="s">
        <v>1366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157</v>
      </c>
      <c r="AU202" s="17" t="s">
        <v>90</v>
      </c>
    </row>
    <row r="203" spans="1:63" s="12" customFormat="1" ht="22.8" customHeight="1">
      <c r="A203" s="12"/>
      <c r="B203" s="210"/>
      <c r="C203" s="211"/>
      <c r="D203" s="212" t="s">
        <v>79</v>
      </c>
      <c r="E203" s="224" t="s">
        <v>403</v>
      </c>
      <c r="F203" s="224" t="s">
        <v>404</v>
      </c>
      <c r="G203" s="211"/>
      <c r="H203" s="211"/>
      <c r="I203" s="214"/>
      <c r="J203" s="225">
        <f>BK203</f>
        <v>0</v>
      </c>
      <c r="K203" s="211"/>
      <c r="L203" s="216"/>
      <c r="M203" s="217"/>
      <c r="N203" s="218"/>
      <c r="O203" s="218"/>
      <c r="P203" s="219">
        <f>SUM(P204:P205)</f>
        <v>0</v>
      </c>
      <c r="Q203" s="218"/>
      <c r="R203" s="219">
        <f>SUM(R204:R205)</f>
        <v>0</v>
      </c>
      <c r="S203" s="218"/>
      <c r="T203" s="220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1" t="s">
        <v>88</v>
      </c>
      <c r="AT203" s="222" t="s">
        <v>79</v>
      </c>
      <c r="AU203" s="222" t="s">
        <v>88</v>
      </c>
      <c r="AY203" s="221" t="s">
        <v>147</v>
      </c>
      <c r="BK203" s="223">
        <f>SUM(BK204:BK205)</f>
        <v>0</v>
      </c>
    </row>
    <row r="204" spans="1:65" s="2" customFormat="1" ht="13.8" customHeight="1">
      <c r="A204" s="38"/>
      <c r="B204" s="39"/>
      <c r="C204" s="226" t="s">
        <v>396</v>
      </c>
      <c r="D204" s="226" t="s">
        <v>150</v>
      </c>
      <c r="E204" s="227" t="s">
        <v>1368</v>
      </c>
      <c r="F204" s="228" t="s">
        <v>1369</v>
      </c>
      <c r="G204" s="229" t="s">
        <v>356</v>
      </c>
      <c r="H204" s="230">
        <v>206.633</v>
      </c>
      <c r="I204" s="231"/>
      <c r="J204" s="232">
        <f>ROUND(I204*H204,2)</f>
        <v>0</v>
      </c>
      <c r="K204" s="228" t="s">
        <v>154</v>
      </c>
      <c r="L204" s="44"/>
      <c r="M204" s="233" t="s">
        <v>1</v>
      </c>
      <c r="N204" s="234" t="s">
        <v>45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170</v>
      </c>
      <c r="AT204" s="237" t="s">
        <v>150</v>
      </c>
      <c r="AU204" s="237" t="s">
        <v>90</v>
      </c>
      <c r="AY204" s="17" t="s">
        <v>147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88</v>
      </c>
      <c r="BK204" s="238">
        <f>ROUND(I204*H204,2)</f>
        <v>0</v>
      </c>
      <c r="BL204" s="17" t="s">
        <v>170</v>
      </c>
      <c r="BM204" s="237" t="s">
        <v>1370</v>
      </c>
    </row>
    <row r="205" spans="1:47" s="2" customFormat="1" ht="12">
      <c r="A205" s="38"/>
      <c r="B205" s="39"/>
      <c r="C205" s="40"/>
      <c r="D205" s="239" t="s">
        <v>157</v>
      </c>
      <c r="E205" s="40"/>
      <c r="F205" s="240" t="s">
        <v>1371</v>
      </c>
      <c r="G205" s="40"/>
      <c r="H205" s="40"/>
      <c r="I205" s="241"/>
      <c r="J205" s="40"/>
      <c r="K205" s="40"/>
      <c r="L205" s="44"/>
      <c r="M205" s="279"/>
      <c r="N205" s="280"/>
      <c r="O205" s="281"/>
      <c r="P205" s="281"/>
      <c r="Q205" s="281"/>
      <c r="R205" s="281"/>
      <c r="S205" s="281"/>
      <c r="T205" s="28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157</v>
      </c>
      <c r="AU205" s="17" t="s">
        <v>90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20:K20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KATKA\Katka</dc:creator>
  <cp:keywords/>
  <dc:description/>
  <cp:lastModifiedBy>KATKA\Katka</cp:lastModifiedBy>
  <dcterms:created xsi:type="dcterms:W3CDTF">2021-06-28T13:02:51Z</dcterms:created>
  <dcterms:modified xsi:type="dcterms:W3CDTF">2021-06-28T13:03:01Z</dcterms:modified>
  <cp:category/>
  <cp:version/>
  <cp:contentType/>
  <cp:contentStatus/>
</cp:coreProperties>
</file>