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Radmila.Friedlova\Veřejné zakázky 2021\VZ ZŠ a MŠ EZAK kanalizace  Janura\VZ EZAK kanalizace školy\"/>
    </mc:Choice>
  </mc:AlternateContent>
  <bookViews>
    <workbookView xWindow="-120" yWindow="-120" windowWidth="29040" windowHeight="16440"/>
  </bookViews>
  <sheets>
    <sheet name="Rekapitulace stavby" sheetId="1" r:id="rId1"/>
    <sheet name="01 - ZŠ Družby - venk.kan." sheetId="2" r:id="rId2"/>
    <sheet name="02 - ZŠ Družby_Dílny - kan." sheetId="3" r:id="rId3"/>
    <sheet name="03 - ZŠ Mendelova - venk.kan." sheetId="4" r:id="rId4"/>
  </sheets>
  <definedNames>
    <definedName name="_xlnm._FilterDatabase" localSheetId="1" hidden="1">'01 - ZŠ Družby - venk.kan.'!$C$126:$K$179</definedName>
    <definedName name="_xlnm._FilterDatabase" localSheetId="2" hidden="1">'02 - ZŠ Družby_Dílny - kan.'!$C$122:$K$168</definedName>
    <definedName name="_xlnm._FilterDatabase" localSheetId="3" hidden="1">'03 - ZŠ Mendelova - venk.kan.'!$C$123:$K$166</definedName>
    <definedName name="_xlnm.Print_Titles" localSheetId="1">'01 - ZŠ Družby - venk.kan.'!$126:$126</definedName>
    <definedName name="_xlnm.Print_Titles" localSheetId="2">'02 - ZŠ Družby_Dílny - kan.'!$122:$122</definedName>
    <definedName name="_xlnm.Print_Titles" localSheetId="3">'03 - ZŠ Mendelova - venk.kan.'!$123:$123</definedName>
    <definedName name="_xlnm.Print_Titles" localSheetId="0">'Rekapitulace stavby'!$92:$92</definedName>
    <definedName name="_xlnm.Print_Area" localSheetId="1">'01 - ZŠ Družby - venk.kan.'!$C$4:$J$76,'01 - ZŠ Družby - venk.kan.'!$C$82:$J$108,'01 - ZŠ Družby - venk.kan.'!$C$114:$J$179</definedName>
    <definedName name="_xlnm.Print_Area" localSheetId="2">'02 - ZŠ Družby_Dílny - kan.'!$C$4:$J$76,'02 - ZŠ Družby_Dílny - kan.'!$C$82:$J$104,'02 - ZŠ Družby_Dílny - kan.'!$C$110:$J$168</definedName>
    <definedName name="_xlnm.Print_Area" localSheetId="3">'03 - ZŠ Mendelova - venk.kan.'!$C$4:$J$76,'03 - ZŠ Mendelova - venk.kan.'!$C$82:$J$105,'03 - ZŠ Mendelova - venk.kan.'!$C$111:$J$166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66" i="4"/>
  <c r="BH166" i="4"/>
  <c r="BG166" i="4"/>
  <c r="BF166" i="4"/>
  <c r="T166" i="4"/>
  <c r="T165" i="4" s="1"/>
  <c r="R166" i="4"/>
  <c r="R165" i="4" s="1"/>
  <c r="P166" i="4"/>
  <c r="P165" i="4" s="1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T153" i="4" s="1"/>
  <c r="R154" i="4"/>
  <c r="R153" i="4" s="1"/>
  <c r="P154" i="4"/>
  <c r="P153" i="4" s="1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F121" i="4"/>
  <c r="F120" i="4"/>
  <c r="F118" i="4"/>
  <c r="E116" i="4"/>
  <c r="F92" i="4"/>
  <c r="F91" i="4"/>
  <c r="F89" i="4"/>
  <c r="E87" i="4"/>
  <c r="J21" i="4"/>
  <c r="E21" i="4"/>
  <c r="J91" i="4" s="1"/>
  <c r="J20" i="4"/>
  <c r="J12" i="4"/>
  <c r="J118" i="4" s="1"/>
  <c r="E7" i="4"/>
  <c r="E114" i="4" s="1"/>
  <c r="J37" i="3"/>
  <c r="J36" i="3"/>
  <c r="AY96" i="1" s="1"/>
  <c r="J35" i="3"/>
  <c r="AX96" i="1" s="1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F120" i="3"/>
  <c r="F119" i="3"/>
  <c r="F117" i="3"/>
  <c r="E115" i="3"/>
  <c r="F92" i="3"/>
  <c r="F91" i="3"/>
  <c r="F89" i="3"/>
  <c r="E87" i="3"/>
  <c r="J21" i="3"/>
  <c r="E21" i="3"/>
  <c r="J91" i="3" s="1"/>
  <c r="J20" i="3"/>
  <c r="J12" i="3"/>
  <c r="J117" i="3" s="1"/>
  <c r="E7" i="3"/>
  <c r="E113" i="3" s="1"/>
  <c r="J37" i="2"/>
  <c r="J36" i="2"/>
  <c r="AY95" i="1" s="1"/>
  <c r="J35" i="2"/>
  <c r="AX95" i="1" s="1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T170" i="2" s="1"/>
  <c r="R171" i="2"/>
  <c r="R170" i="2" s="1"/>
  <c r="P171" i="2"/>
  <c r="P170" i="2" s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F124" i="2"/>
  <c r="F123" i="2"/>
  <c r="F121" i="2"/>
  <c r="E119" i="2"/>
  <c r="F92" i="2"/>
  <c r="F91" i="2"/>
  <c r="F89" i="2"/>
  <c r="E87" i="2"/>
  <c r="J21" i="2"/>
  <c r="E21" i="2"/>
  <c r="J123" i="2" s="1"/>
  <c r="J20" i="2"/>
  <c r="J12" i="2"/>
  <c r="J121" i="2" s="1"/>
  <c r="E7" i="2"/>
  <c r="E117" i="2" s="1"/>
  <c r="L90" i="1"/>
  <c r="AM90" i="1"/>
  <c r="AM89" i="1"/>
  <c r="L89" i="1"/>
  <c r="AM87" i="1"/>
  <c r="L87" i="1"/>
  <c r="L85" i="1"/>
  <c r="BK166" i="4"/>
  <c r="J166" i="4"/>
  <c r="BK164" i="4"/>
  <c r="J164" i="4"/>
  <c r="BK163" i="4"/>
  <c r="J163" i="4"/>
  <c r="BK162" i="4"/>
  <c r="J162" i="4"/>
  <c r="BK161" i="4"/>
  <c r="J161" i="4"/>
  <c r="BK160" i="4"/>
  <c r="J160" i="4"/>
  <c r="J157" i="4"/>
  <c r="BK150" i="4"/>
  <c r="J149" i="4"/>
  <c r="J148" i="4"/>
  <c r="BK147" i="4"/>
  <c r="J146" i="4"/>
  <c r="BK143" i="4"/>
  <c r="BK142" i="4"/>
  <c r="BK136" i="4"/>
  <c r="J135" i="4"/>
  <c r="J132" i="4"/>
  <c r="BK131" i="4"/>
  <c r="BK128" i="4"/>
  <c r="BK165" i="3"/>
  <c r="J163" i="3"/>
  <c r="J161" i="3"/>
  <c r="BK159" i="3"/>
  <c r="BK157" i="3"/>
  <c r="J154" i="3"/>
  <c r="J153" i="3"/>
  <c r="BK150" i="3"/>
  <c r="J149" i="3"/>
  <c r="BK148" i="3"/>
  <c r="J147" i="3"/>
  <c r="BK146" i="3"/>
  <c r="J144" i="3"/>
  <c r="J142" i="3"/>
  <c r="BK140" i="3"/>
  <c r="J137" i="3"/>
  <c r="J135" i="3"/>
  <c r="J134" i="3"/>
  <c r="J132" i="3"/>
  <c r="BK131" i="3"/>
  <c r="J130" i="3"/>
  <c r="J179" i="2"/>
  <c r="BK178" i="2"/>
  <c r="J175" i="2"/>
  <c r="J169" i="2"/>
  <c r="J166" i="2"/>
  <c r="BK165" i="2"/>
  <c r="J163" i="2"/>
  <c r="J162" i="2"/>
  <c r="J161" i="2"/>
  <c r="J158" i="2"/>
  <c r="BK157" i="2"/>
  <c r="J155" i="2"/>
  <c r="BK154" i="2"/>
  <c r="BK153" i="2"/>
  <c r="BK152" i="2"/>
  <c r="BK146" i="2"/>
  <c r="J144" i="2"/>
  <c r="BK142" i="2"/>
  <c r="BK141" i="2"/>
  <c r="J137" i="2"/>
  <c r="J136" i="2"/>
  <c r="BK132" i="2"/>
  <c r="BK131" i="2"/>
  <c r="J130" i="2"/>
  <c r="BK154" i="4"/>
  <c r="BK152" i="4"/>
  <c r="J151" i="4"/>
  <c r="J150" i="4"/>
  <c r="BK149" i="4"/>
  <c r="J147" i="4"/>
  <c r="J145" i="4"/>
  <c r="J142" i="4"/>
  <c r="J140" i="4"/>
  <c r="J139" i="4"/>
  <c r="BK133" i="4"/>
  <c r="BK132" i="4"/>
  <c r="BK130" i="4"/>
  <c r="BK129" i="4"/>
  <c r="J128" i="4"/>
  <c r="J127" i="4"/>
  <c r="J168" i="3"/>
  <c r="J167" i="3"/>
  <c r="J165" i="3"/>
  <c r="J164" i="3"/>
  <c r="BK163" i="3"/>
  <c r="J162" i="3"/>
  <c r="BK161" i="3"/>
  <c r="J158" i="3"/>
  <c r="J150" i="3"/>
  <c r="J148" i="3"/>
  <c r="BK147" i="3"/>
  <c r="J146" i="3"/>
  <c r="BK145" i="3"/>
  <c r="BK144" i="3"/>
  <c r="BK142" i="3"/>
  <c r="BK141" i="3"/>
  <c r="BK134" i="3"/>
  <c r="BK133" i="3"/>
  <c r="BK130" i="3"/>
  <c r="J128" i="3"/>
  <c r="BK169" i="2"/>
  <c r="J168" i="2"/>
  <c r="BK167" i="2"/>
  <c r="BK166" i="2"/>
  <c r="BK163" i="2"/>
  <c r="BK162" i="2"/>
  <c r="J157" i="2"/>
  <c r="J156" i="2"/>
  <c r="J154" i="2"/>
  <c r="J153" i="2"/>
  <c r="BK151" i="2"/>
  <c r="J150" i="2"/>
  <c r="BK148" i="2"/>
  <c r="J147" i="2"/>
  <c r="BK143" i="2"/>
  <c r="J141" i="2"/>
  <c r="J140" i="2"/>
  <c r="BK139" i="2"/>
  <c r="J135" i="2"/>
  <c r="BK134" i="2"/>
  <c r="J133" i="2"/>
  <c r="J131" i="2"/>
  <c r="BK130" i="2"/>
  <c r="BK158" i="4"/>
  <c r="J156" i="4"/>
  <c r="J154" i="4"/>
  <c r="J152" i="4"/>
  <c r="BK148" i="4"/>
  <c r="BK146" i="4"/>
  <c r="J144" i="4"/>
  <c r="J143" i="4"/>
  <c r="BK140" i="4"/>
  <c r="BK139" i="4"/>
  <c r="BK137" i="4"/>
  <c r="J136" i="4"/>
  <c r="J134" i="4"/>
  <c r="J133" i="4"/>
  <c r="J129" i="4"/>
  <c r="BK127" i="4"/>
  <c r="BK167" i="3"/>
  <c r="BK162" i="3"/>
  <c r="BK158" i="3"/>
  <c r="J156" i="3"/>
  <c r="BK154" i="3"/>
  <c r="BK152" i="3"/>
  <c r="J151" i="3"/>
  <c r="BK138" i="3"/>
  <c r="BK137" i="3"/>
  <c r="BK136" i="3"/>
  <c r="J133" i="3"/>
  <c r="BK129" i="3"/>
  <c r="J127" i="3"/>
  <c r="J126" i="3"/>
  <c r="BK174" i="2"/>
  <c r="BK171" i="2"/>
  <c r="BK168" i="2"/>
  <c r="J167" i="2"/>
  <c r="BK161" i="2"/>
  <c r="BK160" i="2"/>
  <c r="BK156" i="2"/>
  <c r="J152" i="2"/>
  <c r="BK150" i="2"/>
  <c r="J146" i="2"/>
  <c r="J142" i="2"/>
  <c r="J138" i="2"/>
  <c r="BK135" i="2"/>
  <c r="J134" i="2"/>
  <c r="BK133" i="2"/>
  <c r="J158" i="4"/>
  <c r="BK157" i="4"/>
  <c r="BK156" i="4"/>
  <c r="BK151" i="4"/>
  <c r="BK145" i="4"/>
  <c r="BK144" i="4"/>
  <c r="J137" i="4"/>
  <c r="BK135" i="4"/>
  <c r="BK134" i="4"/>
  <c r="J131" i="4"/>
  <c r="J130" i="4"/>
  <c r="BK168" i="3"/>
  <c r="BK164" i="3"/>
  <c r="J159" i="3"/>
  <c r="J157" i="3"/>
  <c r="BK156" i="3"/>
  <c r="BK153" i="3"/>
  <c r="J152" i="3"/>
  <c r="BK151" i="3"/>
  <c r="BK149" i="3"/>
  <c r="J145" i="3"/>
  <c r="J141" i="3"/>
  <c r="J140" i="3"/>
  <c r="J138" i="3"/>
  <c r="J136" i="3"/>
  <c r="BK135" i="3"/>
  <c r="BK132" i="3"/>
  <c r="J131" i="3"/>
  <c r="J129" i="3"/>
  <c r="BK128" i="3"/>
  <c r="BK127" i="3"/>
  <c r="BK126" i="3"/>
  <c r="BK179" i="2"/>
  <c r="J178" i="2"/>
  <c r="BK175" i="2"/>
  <c r="J174" i="2"/>
  <c r="J171" i="2"/>
  <c r="J165" i="2"/>
  <c r="J160" i="2"/>
  <c r="BK158" i="2"/>
  <c r="BK155" i="2"/>
  <c r="J151" i="2"/>
  <c r="J148" i="2"/>
  <c r="BK147" i="2"/>
  <c r="BK144" i="2"/>
  <c r="J143" i="2"/>
  <c r="BK140" i="2"/>
  <c r="J139" i="2"/>
  <c r="BK138" i="2"/>
  <c r="BK137" i="2"/>
  <c r="BK136" i="2"/>
  <c r="J132" i="2"/>
  <c r="AS94" i="1"/>
  <c r="BK129" i="2" l="1"/>
  <c r="BK145" i="2"/>
  <c r="J145" i="2"/>
  <c r="J99" i="2"/>
  <c r="T145" i="2"/>
  <c r="T149" i="2"/>
  <c r="R159" i="2"/>
  <c r="R164" i="2"/>
  <c r="R173" i="2"/>
  <c r="R172" i="2"/>
  <c r="BK177" i="2"/>
  <c r="BK176" i="2"/>
  <c r="J176" i="2" s="1"/>
  <c r="J106" i="2" s="1"/>
  <c r="BK125" i="3"/>
  <c r="BK139" i="3"/>
  <c r="J139" i="3" s="1"/>
  <c r="J99" i="3" s="1"/>
  <c r="T139" i="3"/>
  <c r="R143" i="3"/>
  <c r="P155" i="3"/>
  <c r="R160" i="3"/>
  <c r="P166" i="3"/>
  <c r="T129" i="2"/>
  <c r="P145" i="2"/>
  <c r="P149" i="2"/>
  <c r="P159" i="2"/>
  <c r="P128" i="2" s="1"/>
  <c r="P164" i="2"/>
  <c r="T173" i="2"/>
  <c r="T172" i="2"/>
  <c r="R177" i="2"/>
  <c r="R176" i="2"/>
  <c r="T125" i="3"/>
  <c r="BK143" i="3"/>
  <c r="J143" i="3"/>
  <c r="J100" i="3"/>
  <c r="BK155" i="3"/>
  <c r="J155" i="3" s="1"/>
  <c r="J101" i="3" s="1"/>
  <c r="T155" i="3"/>
  <c r="T160" i="3"/>
  <c r="R166" i="3"/>
  <c r="R129" i="2"/>
  <c r="BK149" i="2"/>
  <c r="J149" i="2" s="1"/>
  <c r="J100" i="2" s="1"/>
  <c r="BK159" i="2"/>
  <c r="J159" i="2"/>
  <c r="J101" i="2" s="1"/>
  <c r="BK164" i="2"/>
  <c r="J164" i="2"/>
  <c r="J102" i="2" s="1"/>
  <c r="BK173" i="2"/>
  <c r="J173" i="2"/>
  <c r="J105" i="2"/>
  <c r="P177" i="2"/>
  <c r="P176" i="2" s="1"/>
  <c r="P125" i="3"/>
  <c r="P139" i="3"/>
  <c r="T143" i="3"/>
  <c r="BK160" i="3"/>
  <c r="J160" i="3" s="1"/>
  <c r="J102" i="3" s="1"/>
  <c r="BK166" i="3"/>
  <c r="J166" i="3" s="1"/>
  <c r="J103" i="3" s="1"/>
  <c r="P129" i="2"/>
  <c r="R145" i="2"/>
  <c r="R149" i="2"/>
  <c r="T159" i="2"/>
  <c r="T164" i="2"/>
  <c r="P173" i="2"/>
  <c r="P172" i="2"/>
  <c r="T177" i="2"/>
  <c r="T176" i="2"/>
  <c r="R125" i="3"/>
  <c r="R139" i="3"/>
  <c r="R124" i="3" s="1"/>
  <c r="R123" i="3" s="1"/>
  <c r="P143" i="3"/>
  <c r="R155" i="3"/>
  <c r="P160" i="3"/>
  <c r="T166" i="3"/>
  <c r="BK126" i="4"/>
  <c r="J126" i="4"/>
  <c r="J98" i="4" s="1"/>
  <c r="P126" i="4"/>
  <c r="R126" i="4"/>
  <c r="T126" i="4"/>
  <c r="BK138" i="4"/>
  <c r="J138" i="4"/>
  <c r="J99" i="4" s="1"/>
  <c r="P138" i="4"/>
  <c r="R138" i="4"/>
  <c r="T138" i="4"/>
  <c r="BK141" i="4"/>
  <c r="J141" i="4" s="1"/>
  <c r="J100" i="4" s="1"/>
  <c r="P141" i="4"/>
  <c r="R141" i="4"/>
  <c r="T141" i="4"/>
  <c r="BK155" i="4"/>
  <c r="J155" i="4"/>
  <c r="J102" i="4" s="1"/>
  <c r="P155" i="4"/>
  <c r="R155" i="4"/>
  <c r="T155" i="4"/>
  <c r="BK159" i="4"/>
  <c r="J159" i="4"/>
  <c r="J103" i="4" s="1"/>
  <c r="P159" i="4"/>
  <c r="R159" i="4"/>
  <c r="T159" i="4"/>
  <c r="J91" i="2"/>
  <c r="BE132" i="2"/>
  <c r="BE134" i="2"/>
  <c r="BE141" i="2"/>
  <c r="BE152" i="2"/>
  <c r="BE153" i="2"/>
  <c r="BE156" i="2"/>
  <c r="BE161" i="2"/>
  <c r="BE162" i="2"/>
  <c r="BE166" i="2"/>
  <c r="BE168" i="2"/>
  <c r="E85" i="3"/>
  <c r="J89" i="3"/>
  <c r="BE129" i="3"/>
  <c r="BE133" i="3"/>
  <c r="BE142" i="3"/>
  <c r="BE145" i="3"/>
  <c r="BE147" i="3"/>
  <c r="BE157" i="3"/>
  <c r="BE158" i="3"/>
  <c r="BE161" i="3"/>
  <c r="BE162" i="3"/>
  <c r="BE165" i="3"/>
  <c r="E85" i="4"/>
  <c r="J89" i="4"/>
  <c r="J120" i="4"/>
  <c r="BE127" i="4"/>
  <c r="BE128" i="4"/>
  <c r="BE132" i="4"/>
  <c r="BE139" i="4"/>
  <c r="BE152" i="4"/>
  <c r="BE130" i="2"/>
  <c r="BE131" i="2"/>
  <c r="BE136" i="2"/>
  <c r="BE139" i="2"/>
  <c r="BE140" i="2"/>
  <c r="BE142" i="2"/>
  <c r="BE143" i="2"/>
  <c r="BE146" i="2"/>
  <c r="BE151" i="2"/>
  <c r="BE154" i="2"/>
  <c r="BE157" i="2"/>
  <c r="BE158" i="2"/>
  <c r="BE163" i="2"/>
  <c r="BE165" i="2"/>
  <c r="BE169" i="2"/>
  <c r="BE175" i="2"/>
  <c r="BE178" i="2"/>
  <c r="BE127" i="3"/>
  <c r="BE130" i="3"/>
  <c r="BE134" i="3"/>
  <c r="BE140" i="3"/>
  <c r="BE144" i="3"/>
  <c r="BE146" i="3"/>
  <c r="BE148" i="3"/>
  <c r="BE153" i="3"/>
  <c r="BE159" i="3"/>
  <c r="BE163" i="3"/>
  <c r="BE164" i="3"/>
  <c r="BE167" i="3"/>
  <c r="BE168" i="3"/>
  <c r="BE130" i="4"/>
  <c r="BE131" i="4"/>
  <c r="BE135" i="4"/>
  <c r="BE145" i="4"/>
  <c r="BE147" i="4"/>
  <c r="BE150" i="4"/>
  <c r="E85" i="2"/>
  <c r="J89" i="2"/>
  <c r="BE137" i="2"/>
  <c r="BE144" i="2"/>
  <c r="BE160" i="2"/>
  <c r="BE174" i="2"/>
  <c r="BK170" i="2"/>
  <c r="J170" i="2" s="1"/>
  <c r="J103" i="2" s="1"/>
  <c r="J119" i="3"/>
  <c r="BE126" i="3"/>
  <c r="BE131" i="3"/>
  <c r="BE138" i="3"/>
  <c r="BE149" i="3"/>
  <c r="BE150" i="3"/>
  <c r="BE152" i="3"/>
  <c r="BE154" i="3"/>
  <c r="BE156" i="3"/>
  <c r="BE134" i="4"/>
  <c r="BE136" i="4"/>
  <c r="BE143" i="4"/>
  <c r="BE156" i="4"/>
  <c r="BE133" i="2"/>
  <c r="BE135" i="2"/>
  <c r="BE138" i="2"/>
  <c r="BE147" i="2"/>
  <c r="BE148" i="2"/>
  <c r="BE150" i="2"/>
  <c r="BE155" i="2"/>
  <c r="BE167" i="2"/>
  <c r="BE171" i="2"/>
  <c r="BE179" i="2"/>
  <c r="BE128" i="3"/>
  <c r="BE132" i="3"/>
  <c r="BE135" i="3"/>
  <c r="BE136" i="3"/>
  <c r="BE137" i="3"/>
  <c r="BE141" i="3"/>
  <c r="BE151" i="3"/>
  <c r="BE129" i="4"/>
  <c r="BE133" i="4"/>
  <c r="BE137" i="4"/>
  <c r="BE140" i="4"/>
  <c r="BE142" i="4"/>
  <c r="BE144" i="4"/>
  <c r="BE146" i="4"/>
  <c r="BE148" i="4"/>
  <c r="BE149" i="4"/>
  <c r="BE151" i="4"/>
  <c r="BE154" i="4"/>
  <c r="BE157" i="4"/>
  <c r="BE158" i="4"/>
  <c r="BE160" i="4"/>
  <c r="BE161" i="4"/>
  <c r="BE162" i="4"/>
  <c r="BE163" i="4"/>
  <c r="BE164" i="4"/>
  <c r="BE166" i="4"/>
  <c r="BK153" i="4"/>
  <c r="J153" i="4" s="1"/>
  <c r="J101" i="4" s="1"/>
  <c r="BK165" i="4"/>
  <c r="J165" i="4" s="1"/>
  <c r="J104" i="4" s="1"/>
  <c r="F34" i="2"/>
  <c r="BA95" i="1"/>
  <c r="F34" i="3"/>
  <c r="BA96" i="1" s="1"/>
  <c r="J34" i="2"/>
  <c r="AW95" i="1" s="1"/>
  <c r="J34" i="3"/>
  <c r="AW96" i="1" s="1"/>
  <c r="F36" i="3"/>
  <c r="BC96" i="1" s="1"/>
  <c r="J34" i="4"/>
  <c r="AW97" i="1" s="1"/>
  <c r="F36" i="2"/>
  <c r="BC95" i="1" s="1"/>
  <c r="F35" i="2"/>
  <c r="BB95" i="1" s="1"/>
  <c r="F37" i="2"/>
  <c r="BD95" i="1"/>
  <c r="F37" i="3"/>
  <c r="BD96" i="1" s="1"/>
  <c r="F35" i="4"/>
  <c r="BB97" i="1"/>
  <c r="F37" i="4"/>
  <c r="BD97" i="1" s="1"/>
  <c r="F34" i="4"/>
  <c r="BA97" i="1" s="1"/>
  <c r="F36" i="4"/>
  <c r="BC97" i="1" s="1"/>
  <c r="F35" i="3"/>
  <c r="BB96" i="1" s="1"/>
  <c r="P125" i="4" l="1"/>
  <c r="P124" i="4" s="1"/>
  <c r="AU97" i="1" s="1"/>
  <c r="R128" i="2"/>
  <c r="R127" i="2" s="1"/>
  <c r="P127" i="2"/>
  <c r="AU95" i="1"/>
  <c r="T124" i="3"/>
  <c r="T123" i="3" s="1"/>
  <c r="BK128" i="2"/>
  <c r="J128" i="2"/>
  <c r="J97" i="2"/>
  <c r="T125" i="4"/>
  <c r="T124" i="4" s="1"/>
  <c r="P124" i="3"/>
  <c r="P123" i="3"/>
  <c r="AU96" i="1" s="1"/>
  <c r="T128" i="2"/>
  <c r="T127" i="2" s="1"/>
  <c r="BK124" i="3"/>
  <c r="J124" i="3" s="1"/>
  <c r="J97" i="3" s="1"/>
  <c r="R125" i="4"/>
  <c r="R124" i="4"/>
  <c r="J129" i="2"/>
  <c r="J98" i="2" s="1"/>
  <c r="BK172" i="2"/>
  <c r="J172" i="2"/>
  <c r="J104" i="2" s="1"/>
  <c r="J177" i="2"/>
  <c r="J107" i="2" s="1"/>
  <c r="J125" i="3"/>
  <c r="J98" i="3" s="1"/>
  <c r="BK125" i="4"/>
  <c r="J125" i="4" s="1"/>
  <c r="J97" i="4" s="1"/>
  <c r="BC94" i="1"/>
  <c r="W32" i="1" s="1"/>
  <c r="BD94" i="1"/>
  <c r="W33" i="1" s="1"/>
  <c r="J33" i="3"/>
  <c r="AV96" i="1" s="1"/>
  <c r="AT96" i="1" s="1"/>
  <c r="BB94" i="1"/>
  <c r="AX94" i="1" s="1"/>
  <c r="F33" i="3"/>
  <c r="AZ96" i="1"/>
  <c r="BA94" i="1"/>
  <c r="W30" i="1" s="1"/>
  <c r="J33" i="2"/>
  <c r="AV95" i="1" s="1"/>
  <c r="AT95" i="1" s="1"/>
  <c r="F33" i="4"/>
  <c r="AZ97" i="1" s="1"/>
  <c r="F33" i="2"/>
  <c r="AZ95" i="1"/>
  <c r="J33" i="4"/>
  <c r="AV97" i="1" s="1"/>
  <c r="AT97" i="1" s="1"/>
  <c r="BK123" i="3" l="1"/>
  <c r="J123" i="3"/>
  <c r="J30" i="3" s="1"/>
  <c r="AG96" i="1" s="1"/>
  <c r="AN96" i="1" s="1"/>
  <c r="BK127" i="2"/>
  <c r="J127" i="2" s="1"/>
  <c r="J96" i="2" s="1"/>
  <c r="BK124" i="4"/>
  <c r="J124" i="4" s="1"/>
  <c r="J30" i="4" s="1"/>
  <c r="AG97" i="1" s="1"/>
  <c r="AN97" i="1" s="1"/>
  <c r="AU94" i="1"/>
  <c r="AZ94" i="1"/>
  <c r="W29" i="1" s="1"/>
  <c r="W31" i="1"/>
  <c r="AW94" i="1"/>
  <c r="AK30" i="1" s="1"/>
  <c r="AY94" i="1"/>
  <c r="J39" i="3" l="1"/>
  <c r="J96" i="3"/>
  <c r="J39" i="4"/>
  <c r="J96" i="4"/>
  <c r="AV94" i="1"/>
  <c r="AK29" i="1" s="1"/>
  <c r="J30" i="2"/>
  <c r="AG95" i="1" s="1"/>
  <c r="AN95" i="1" s="1"/>
  <c r="J39" i="2" l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<sst xmlns="http://schemas.openxmlformats.org/spreadsheetml/2006/main" count="2259" uniqueCount="460">
  <si>
    <t>Export Komplet</t>
  </si>
  <si>
    <t/>
  </si>
  <si>
    <t>2.0</t>
  </si>
  <si>
    <t>False</t>
  </si>
  <si>
    <t>{8a7c7c57-2136-4923-9201-f5fe6edb329f}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</si>
  <si>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</si>
  <si>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</si>
  <si>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</si>
  <si>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</si>
  <si>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</si>
  <si>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</si>
  <si>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</si>
  <si>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</si>
  <si>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</si>
  <si>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</si>
  <si>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</si>
  <si>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</si>
  <si>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Karviná</t>
  </si>
  <si>
    <t>Datum:</t>
  </si>
  <si>
    <t>14.9.2021</t>
  </si>
  <si>
    <t>Zadavatel:</t>
  </si>
  <si>
    <t>IČ:</t>
  </si>
  <si>
    <t>DIČ:</t>
  </si>
  <si>
    <t>Zhotovitel: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</si>
  <si>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</si>
  <si>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</si>
  <si>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</si>
  <si>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</si>
  <si>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</si>
  <si>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</si>
  <si>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</si>
  <si>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</si>
  <si>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</si>
  <si>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</si>
  <si>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</si>
  <si>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</si>
  <si>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</si>
  <si>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</si>
  <si>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</si>
  <si>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</si>
  <si>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</si>
  <si>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</si>
  <si>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</si>
  <si>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</si>
  <si>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</si>
  <si>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</si>
  <si>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</si>
  <si>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</si>
  <si>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</si>
  <si>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</si>
  <si>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</si>
  <si>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</si>
  <si>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</si>
  <si>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</si>
  <si>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</si>
  <si>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</si>
  <si>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</si>
  <si>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</si>
  <si>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</si>
  <si>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</si>
  <si>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</si>
  <si>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</si>
  <si>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</si>
  <si>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</si>
  <si>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</si>
  <si>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</si>
  <si>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</si>
  <si>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</si>
  <si>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</si>
  <si>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</si>
  <si>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</si>
  <si>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</si>
  <si>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</si>
  <si>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</si>
  <si>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</si>
  <si>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</si>
  <si>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</si>
  <si>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{abd1603d-f0aa-41be-8b50-e4507a801004}</t>
  </si>
  <si>
    <t>2</t>
  </si>
  <si>
    <t>02</t>
  </si>
  <si>
    <t>{dab904c8-25db-4db7-81f7-da12efb81aa9}</t>
  </si>
  <si>
    <t>03</t>
  </si>
  <si>
    <t>{79e8fd4c-56b3-42f2-823d-7e1708ff02da}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</si>
  <si>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</si>
  <si>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</si>
  <si>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</si>
  <si>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</si>
  <si>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</si>
  <si>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</si>
  <si>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</si>
  <si>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</si>
  <si>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</si>
  <si>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</si>
  <si>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</si>
  <si>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91 - Doplňující konstrukce a práce pozemních komunikací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</si>
  <si>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</si>
  <si>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</si>
  <si>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</si>
  <si>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</si>
  <si>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VRN - VRN</t>
  </si>
  <si>
    <t xml:space="preserve">    90 -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</si>
  <si>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</si>
  <si>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</si>
  <si>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</si>
  <si>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</si>
  <si>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</si>
  <si>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</si>
  <si>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</si>
  <si>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</si>
  <si>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</si>
  <si>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</si>
  <si>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</si>
  <si>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</si>
  <si>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</si>
  <si>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</si>
  <si>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</si>
  <si>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</si>
  <si>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</si>
  <si>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</si>
  <si>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</si>
  <si>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</si>
  <si>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</si>
  <si>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</si>
  <si>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2064229769</t>
  </si>
  <si>
    <t>113107122</t>
  </si>
  <si>
    <t xml:space="preserve">Odstranění podkladu z kameniva drceného tl 200 mm </t>
  </si>
  <si>
    <t>49561996</t>
  </si>
  <si>
    <t>3</t>
  </si>
  <si>
    <t>113107042</t>
  </si>
  <si>
    <t xml:space="preserve">Odstranění podkladu živičných tl 100 mm při překopech </t>
  </si>
  <si>
    <t>1263821198</t>
  </si>
  <si>
    <t>113107532</t>
  </si>
  <si>
    <t xml:space="preserve">Odstranění podkladu z betonu prostého tl přes 15 do 30 cm </t>
  </si>
  <si>
    <t>1741569687</t>
  </si>
  <si>
    <t>5</t>
  </si>
  <si>
    <t>132254203</t>
  </si>
  <si>
    <t xml:space="preserve">Hloubení zapažených rýh š do 2000 mm v hornině třídy těžitelnosti I, skupiny 3 </t>
  </si>
  <si>
    <t>m3</t>
  </si>
  <si>
    <t>1039574792</t>
  </si>
  <si>
    <t>6</t>
  </si>
  <si>
    <t>139911123</t>
  </si>
  <si>
    <t xml:space="preserve">Bourání kcí v hloubených vykopávkách ze zdiva ze ŽB </t>
  </si>
  <si>
    <t>-692235520</t>
  </si>
  <si>
    <t>7</t>
  </si>
  <si>
    <t>151101201</t>
  </si>
  <si>
    <t>Zřízení příložného pažení stěn výkopu hl do 4 m</t>
  </si>
  <si>
    <t>-117937763</t>
  </si>
  <si>
    <t>8</t>
  </si>
  <si>
    <t>151101211</t>
  </si>
  <si>
    <t>Odstranění příložného pažení stěn hl do 4 m</t>
  </si>
  <si>
    <t>1954157105</t>
  </si>
  <si>
    <t>9</t>
  </si>
  <si>
    <t>162751114</t>
  </si>
  <si>
    <t>Vodorovné přemístění do 7000 m výkopkuz horniny třídy těžitelnosti I, skupiny 1 až 3</t>
  </si>
  <si>
    <t>-1419013721</t>
  </si>
  <si>
    <t>10</t>
  </si>
  <si>
    <t>167151101</t>
  </si>
  <si>
    <t>Nakládání výkopku z hornin třídy těžitelnosti I, skupiny 1 až 3 do 100 m3</t>
  </si>
  <si>
    <t>1329725231</t>
  </si>
  <si>
    <t>11</t>
  </si>
  <si>
    <t>171201221</t>
  </si>
  <si>
    <t>Poplatek za uložení na skládce (skládkovné) zeminy a kamení kód odpadu 17 05 04</t>
  </si>
  <si>
    <t>t</t>
  </si>
  <si>
    <t>1867719712</t>
  </si>
  <si>
    <t>12</t>
  </si>
  <si>
    <t>171251201</t>
  </si>
  <si>
    <t>Uložení sypaniny na skládky nebo meziskládky</t>
  </si>
  <si>
    <t>-435693519</t>
  </si>
  <si>
    <t>13</t>
  </si>
  <si>
    <t>174151101</t>
  </si>
  <si>
    <t>Zásyp jam, šachet rýh nebo kolem objektů sypaninou se zhutněním</t>
  </si>
  <si>
    <t>-1121210029</t>
  </si>
  <si>
    <t>14</t>
  </si>
  <si>
    <t>175151101</t>
  </si>
  <si>
    <t>Obsypání a lože potrubí strojně</t>
  </si>
  <si>
    <t>960339947</t>
  </si>
  <si>
    <t>M</t>
  </si>
  <si>
    <t>58341364</t>
  </si>
  <si>
    <t>kamenivo drcené drobné frakce 2/4</t>
  </si>
  <si>
    <t>-1915769423</t>
  </si>
  <si>
    <t>Komunikace pozemní</t>
  </si>
  <si>
    <t>16</t>
  </si>
  <si>
    <t>566901142</t>
  </si>
  <si>
    <t>Vyspravení podkladu po překopech ing sítí kamenivem hrubým drceným tl. 150 mm</t>
  </si>
  <si>
    <t>-1249512311</t>
  </si>
  <si>
    <t>17</t>
  </si>
  <si>
    <t>566901161</t>
  </si>
  <si>
    <t>Vyspravení podkladu po překopech ing sítí plochy do 15 m2 obalovaným kamenivem tl. 100 mm</t>
  </si>
  <si>
    <t>1263539092</t>
  </si>
  <si>
    <t>18</t>
  </si>
  <si>
    <t>596211110</t>
  </si>
  <si>
    <t>Kladení zámkové dlažby komunikací pro pěší tl 60 mm skupiny A pl do 50 m2</t>
  </si>
  <si>
    <t>330417307</t>
  </si>
  <si>
    <t>Trubní vedení</t>
  </si>
  <si>
    <t>19</t>
  </si>
  <si>
    <t>800001</t>
  </si>
  <si>
    <t>Monitoring kanalizace</t>
  </si>
  <si>
    <t>soub</t>
  </si>
  <si>
    <t>1567130565</t>
  </si>
  <si>
    <t>20</t>
  </si>
  <si>
    <t>871275211</t>
  </si>
  <si>
    <t>Kanalizační potrubí z tvrdého PVC jednovrstvé tuhost třídy SN4 DN 125</t>
  </si>
  <si>
    <t>m</t>
  </si>
  <si>
    <t>1765174120</t>
  </si>
  <si>
    <t>871315221</t>
  </si>
  <si>
    <t>Kanalizační potrubí z tvrdého PVC jednovrstvé tuhost třídy SN8 DN 160</t>
  </si>
  <si>
    <t>-1269457334</t>
  </si>
  <si>
    <t>22</t>
  </si>
  <si>
    <t>871355221</t>
  </si>
  <si>
    <t>Kanalizační potrubí z PVC SN 8  DN 200</t>
  </si>
  <si>
    <t>2029835933</t>
  </si>
  <si>
    <t>23</t>
  </si>
  <si>
    <t>874000001</t>
  </si>
  <si>
    <t>Přípojky - DN 125, DN 150 ,DN 200</t>
  </si>
  <si>
    <t>ks</t>
  </si>
  <si>
    <t>2025512162</t>
  </si>
  <si>
    <t>24</t>
  </si>
  <si>
    <t>87735032R</t>
  </si>
  <si>
    <t>Tvarovky na potrubí</t>
  </si>
  <si>
    <t>kpl</t>
  </si>
  <si>
    <t>-1965754320</t>
  </si>
  <si>
    <t>25</t>
  </si>
  <si>
    <t>892351111</t>
  </si>
  <si>
    <t>Tlaková zkouška vodou potrubí DN 150 nebo 200</t>
  </si>
  <si>
    <t>-961046838</t>
  </si>
  <si>
    <t>26</t>
  </si>
  <si>
    <t>892372111</t>
  </si>
  <si>
    <t>Zabezpečení konců potrubí DN do 300 při tlakových zkouškách vodou</t>
  </si>
  <si>
    <t>kus</t>
  </si>
  <si>
    <t>-986539180</t>
  </si>
  <si>
    <t>27</t>
  </si>
  <si>
    <t>810351811</t>
  </si>
  <si>
    <t>Bourání stávajícího potrubí z betonu DN do 200</t>
  </si>
  <si>
    <t>512</t>
  </si>
  <si>
    <t>-1964471813</t>
  </si>
  <si>
    <t>91</t>
  </si>
  <si>
    <t>Doplňující konstrukce a práce pozemních komunikací</t>
  </si>
  <si>
    <t>28</t>
  </si>
  <si>
    <t>910001</t>
  </si>
  <si>
    <t>Ostatní drobné a nespecifikovatelné práce</t>
  </si>
  <si>
    <t>hod</t>
  </si>
  <si>
    <t>-1187002840</t>
  </si>
  <si>
    <t>29</t>
  </si>
  <si>
    <t>910002</t>
  </si>
  <si>
    <t>Vysprávka stávajích šachtic</t>
  </si>
  <si>
    <t>631494727</t>
  </si>
  <si>
    <t>30</t>
  </si>
  <si>
    <t>910004</t>
  </si>
  <si>
    <t>Vysprávka stávajích šachtic - Š1</t>
  </si>
  <si>
    <t>-2072732654</t>
  </si>
  <si>
    <t>31</t>
  </si>
  <si>
    <t>979051121</t>
  </si>
  <si>
    <t>Očištění zámkových dlaždic se spárováním z kameniva těženého při překopech inženýrských sítí</t>
  </si>
  <si>
    <t>-411491865</t>
  </si>
  <si>
    <t>997</t>
  </si>
  <si>
    <t>Přesun sutě</t>
  </si>
  <si>
    <t>32</t>
  </si>
  <si>
    <t>997013111</t>
  </si>
  <si>
    <t>Vnitrostaveništní doprava suti a vybouraných  s použitím mechanizace</t>
  </si>
  <si>
    <t>-350771593</t>
  </si>
  <si>
    <t>33</t>
  </si>
  <si>
    <t>997221551</t>
  </si>
  <si>
    <t>Vodorovná doprava suti ze sypkých materiálů do 1 km</t>
  </si>
  <si>
    <t>-539304004</t>
  </si>
  <si>
    <t>34</t>
  </si>
  <si>
    <t>997221559</t>
  </si>
  <si>
    <t>Příplatek ZKD 1 km u vodorovné dopravy suti ze sypkých materiálů</t>
  </si>
  <si>
    <t>-237340703</t>
  </si>
  <si>
    <t>35</t>
  </si>
  <si>
    <t>997221611</t>
  </si>
  <si>
    <t>Nakládání suti na dopravní prostředky pro vodorovnou dopravu</t>
  </si>
  <si>
    <t>-851527498</t>
  </si>
  <si>
    <t>36</t>
  </si>
  <si>
    <t>997013601</t>
  </si>
  <si>
    <t>Poplatek za uložení na skládce (skládkovné) stavebního odpadu</t>
  </si>
  <si>
    <t>-330361762</t>
  </si>
  <si>
    <t>998</t>
  </si>
  <si>
    <t>Přesun hmot</t>
  </si>
  <si>
    <t>37</t>
  </si>
  <si>
    <t>998276101</t>
  </si>
  <si>
    <t>Přesun hmot pro trubní vedení z trub z plastických hmot otevřený výkop</t>
  </si>
  <si>
    <t>-1595135555</t>
  </si>
  <si>
    <t>PSV</t>
  </si>
  <si>
    <t>Práce a dodávky PSV</t>
  </si>
  <si>
    <t>721</t>
  </si>
  <si>
    <t>Zdravotechnika - vnitřní kanalizace</t>
  </si>
  <si>
    <t>38</t>
  </si>
  <si>
    <t>721242106</t>
  </si>
  <si>
    <t>Lapač střešních splavenin z PP se zápachovou klapkou a lapacím košem DN 125</t>
  </si>
  <si>
    <t>952135425</t>
  </si>
  <si>
    <t>39</t>
  </si>
  <si>
    <t>721242804</t>
  </si>
  <si>
    <t>Demontáž lapače střešních splavenin DN 125</t>
  </si>
  <si>
    <t>-1288887127</t>
  </si>
  <si>
    <t>VRN</t>
  </si>
  <si>
    <t>90</t>
  </si>
  <si>
    <t>Vedlejší náklady</t>
  </si>
  <si>
    <t>40</t>
  </si>
  <si>
    <t>90001</t>
  </si>
  <si>
    <t>Geodetické práce</t>
  </si>
  <si>
    <t>-758723557</t>
  </si>
  <si>
    <t>41</t>
  </si>
  <si>
    <t>90010</t>
  </si>
  <si>
    <t>Zařízení staveniště</t>
  </si>
  <si>
    <t>-1502256425</t>
  </si>
  <si>
    <t>1881770155</t>
  </si>
  <si>
    <t>Odstranění podkladu z kameniva drceného tl 200 mm ručně</t>
  </si>
  <si>
    <t>-721919719</t>
  </si>
  <si>
    <t>Hloubení zapažených rýh š do 2000 mm v hornině třídy těžitelnosti I, skupiny 3 objem do 100 m3</t>
  </si>
  <si>
    <t>-1866638562</t>
  </si>
  <si>
    <t>-410200168</t>
  </si>
  <si>
    <t>-378501900</t>
  </si>
  <si>
    <t>920787269</t>
  </si>
  <si>
    <t>839234816</t>
  </si>
  <si>
    <t>-26646219</t>
  </si>
  <si>
    <t>-464631292</t>
  </si>
  <si>
    <t>1021424914</t>
  </si>
  <si>
    <t>-527054126</t>
  </si>
  <si>
    <t>930939771</t>
  </si>
  <si>
    <t>-246232511</t>
  </si>
  <si>
    <t>-1627121703</t>
  </si>
  <si>
    <t>584121108</t>
  </si>
  <si>
    <t xml:space="preserve">Osazení silničních dílců z ŽB do lože z kameniva těženého tl 40 mm </t>
  </si>
  <si>
    <t>16963338</t>
  </si>
  <si>
    <t>-17558198</t>
  </si>
  <si>
    <t>830311811</t>
  </si>
  <si>
    <t>Bourání stávajícího kameninového potrubí DN do 150</t>
  </si>
  <si>
    <t>1821669219</t>
  </si>
  <si>
    <t>830361811</t>
  </si>
  <si>
    <t>Bourání stávajícího kameninového potrubí DN přes 150 do 250</t>
  </si>
  <si>
    <t>212976412</t>
  </si>
  <si>
    <t>-1830531229</t>
  </si>
  <si>
    <t>-2119523618</t>
  </si>
  <si>
    <t>-1134897762</t>
  </si>
  <si>
    <t>669794886</t>
  </si>
  <si>
    <t>122414566</t>
  </si>
  <si>
    <t>-155452333</t>
  </si>
  <si>
    <t>894812311</t>
  </si>
  <si>
    <t>Revizní a čistící šachta z PP typ DN 600/160 šachtové dno průtočné</t>
  </si>
  <si>
    <t>2145234158</t>
  </si>
  <si>
    <t>894812333</t>
  </si>
  <si>
    <t>Revizní a čistící šachta z PP DN 600 šachtová roura korugovaná světlé hloubky 3000 mm</t>
  </si>
  <si>
    <t>-1879897814</t>
  </si>
  <si>
    <t>894812356</t>
  </si>
  <si>
    <t>Revizní a čistící šachta z PP DN 600 poklop litinový pro třídu zatížení B125 s betonovým prstencem</t>
  </si>
  <si>
    <t>-2055343325</t>
  </si>
  <si>
    <t>1244543491</t>
  </si>
  <si>
    <t>-287317257</t>
  </si>
  <si>
    <t>-1233501224</t>
  </si>
  <si>
    <t>979092111</t>
  </si>
  <si>
    <t xml:space="preserve">Očištění silničních dílců se spárováním z kameniva těženého </t>
  </si>
  <si>
    <t>1492610330</t>
  </si>
  <si>
    <t>-1713698732</t>
  </si>
  <si>
    <t>-1738095226</t>
  </si>
  <si>
    <t>1869023132</t>
  </si>
  <si>
    <t>762471550</t>
  </si>
  <si>
    <t>984633460</t>
  </si>
  <si>
    <t>998229112</t>
  </si>
  <si>
    <t>Přesun hmot ruční pro pozemní komunikace s krytem dlážděným na vzdálenost do 50 m</t>
  </si>
  <si>
    <t>1596909414</t>
  </si>
  <si>
    <t>383279025</t>
  </si>
  <si>
    <t xml:space="preserve">    9 - Ostatní konstrukce a práce, bourání</t>
  </si>
  <si>
    <t xml:space="preserve">    97 - Ostatní bourací práce</t>
  </si>
  <si>
    <t>-1570496779</t>
  </si>
  <si>
    <t>113107023</t>
  </si>
  <si>
    <t>Odstranění podkladu z kameniva drceného tl 300 mm při překopech ručně</t>
  </si>
  <si>
    <t>-1969239922</t>
  </si>
  <si>
    <t>132251252</t>
  </si>
  <si>
    <t>Hloubení rýh nezapažených š do 2000 mm v hornině třídy těžitelnosti I, skupiny 3 objem do 50 m3 strojně</t>
  </si>
  <si>
    <t>-133704859</t>
  </si>
  <si>
    <t>Bourání kcí v hloubených vykopávkách ze zdiva ze ŽB ručně</t>
  </si>
  <si>
    <t>1258757142</t>
  </si>
  <si>
    <t>151101102</t>
  </si>
  <si>
    <t>Zřízení příložného pažení a rozepření stěn rýh hl do 4 m</t>
  </si>
  <si>
    <t>-216732625</t>
  </si>
  <si>
    <t>151101112</t>
  </si>
  <si>
    <t>Odstranění příložného pažení a rozepření stěn rýh hl do 4 m</t>
  </si>
  <si>
    <t>2049363919</t>
  </si>
  <si>
    <t>162701102</t>
  </si>
  <si>
    <t>Vodorovné přemístění do 7000 m výkopku z horniny tř. 1 až 4</t>
  </si>
  <si>
    <t>-1692853946</t>
  </si>
  <si>
    <t>518492397</t>
  </si>
  <si>
    <t>171201201</t>
  </si>
  <si>
    <t>Uložení sypaniny na skládky</t>
  </si>
  <si>
    <t>2102236290</t>
  </si>
  <si>
    <t>171201211</t>
  </si>
  <si>
    <t>Poplatek za uložení stavebního odpadu - zeminy a kameniva na skládce</t>
  </si>
  <si>
    <t>-322288603</t>
  </si>
  <si>
    <t>174101101</t>
  </si>
  <si>
    <t>711000318</t>
  </si>
  <si>
    <t>566901144</t>
  </si>
  <si>
    <t>Vyspravení podkladu po překopech ing sítí plochy do 15 m2 kamenivem hrubým drceným tl. 250 mm</t>
  </si>
  <si>
    <t>-1757662145</t>
  </si>
  <si>
    <t>596211210</t>
  </si>
  <si>
    <t>Kladení zámkové dlažby komunikací pro pěší tl 80 mm</t>
  </si>
  <si>
    <t>1937246582</t>
  </si>
  <si>
    <t>451572111</t>
  </si>
  <si>
    <t>Lože a obsyp  potrubí otevřený výkop z kameniva drobného těženého</t>
  </si>
  <si>
    <t>-1582618311</t>
  </si>
  <si>
    <t>698577914</t>
  </si>
  <si>
    <t>-192266441</t>
  </si>
  <si>
    <t>810391811</t>
  </si>
  <si>
    <t>Bourání stávajícího potrubí z betonu DN přes 200 do 400</t>
  </si>
  <si>
    <t>1058834741</t>
  </si>
  <si>
    <t>877375121</t>
  </si>
  <si>
    <t>Napojení a potrubí z kanalizačních trub z PVC do DN 300</t>
  </si>
  <si>
    <t>1339863943</t>
  </si>
  <si>
    <t>890431811</t>
  </si>
  <si>
    <t>Rozebrání í šachet z prefabrikovaných skruží ručně obestavěného prostoru do 3 m3</t>
  </si>
  <si>
    <t>1041302011</t>
  </si>
  <si>
    <t>894411121</t>
  </si>
  <si>
    <t>Zřízení šachet kanalizačních z betonových dílců na potrubí DN nad 200 do 300 dno beton tř. C 25/30 - Š1</t>
  </si>
  <si>
    <t>1127129379</t>
  </si>
  <si>
    <t>899104112</t>
  </si>
  <si>
    <t xml:space="preserve">Osazení poklopů litinových nebo ocelových včetně rámů </t>
  </si>
  <si>
    <t>-1769485143</t>
  </si>
  <si>
    <t>28610585</t>
  </si>
  <si>
    <t>poklop šachtový litinový B125 s betonovým prstencem</t>
  </si>
  <si>
    <t>-1490458680</t>
  </si>
  <si>
    <t>899104211</t>
  </si>
  <si>
    <t>Demontáž poklopů litinových nebo ocelových včetně rámů hmotnosti přes 150 kg</t>
  </si>
  <si>
    <t>-1021453805</t>
  </si>
  <si>
    <t>899722113</t>
  </si>
  <si>
    <t>Krytí potrubí z plastů výstražnou fólií z PVC 34cm</t>
  </si>
  <si>
    <t>1672632970</t>
  </si>
  <si>
    <t>Ostatní konstrukce a práce, bourání</t>
  </si>
  <si>
    <t>HZS1292</t>
  </si>
  <si>
    <t>Ostatní nespecifikovatelné práce - stavební dělník</t>
  </si>
  <si>
    <t>1304104972</t>
  </si>
  <si>
    <t>97</t>
  </si>
  <si>
    <t>Ostatní bourací práce</t>
  </si>
  <si>
    <t>Kanalizační potrubí z tvrdého PVC jednovrstvé tuhost třídy SN8 DN 200</t>
  </si>
  <si>
    <t>-1867396647</t>
  </si>
  <si>
    <t>871365221</t>
  </si>
  <si>
    <t>Kanalizační potrubí z tvrdého PVC jednovrstvé tuhost třídy SN8 DN 250</t>
  </si>
  <si>
    <t>648951429</t>
  </si>
  <si>
    <t>871375221</t>
  </si>
  <si>
    <t>Kanalizační potrubí z tvrdého PVC jednovrstvé tuhost třídy SN8 DN 315</t>
  </si>
  <si>
    <t>431421553</t>
  </si>
  <si>
    <t>Vnitrostaveništní doprava suti a vybouraných hmot pro budovy v do 6 m s použitím mechanizace</t>
  </si>
  <si>
    <t>396491852</t>
  </si>
  <si>
    <t>997013501</t>
  </si>
  <si>
    <t>Odvoz suti a vybouraných hmot na skládku nebo meziskládku do 1 km se složením</t>
  </si>
  <si>
    <t>1075168100</t>
  </si>
  <si>
    <t>997013509</t>
  </si>
  <si>
    <t>Příplatek k odvozu suti a vybouraných hmot na skládku ZKD 1 km přes 1 km</t>
  </si>
  <si>
    <t>-1786488066</t>
  </si>
  <si>
    <t>-1472317506</t>
  </si>
  <si>
    <t>997221815</t>
  </si>
  <si>
    <t>Poplatek za uložení na skládce</t>
  </si>
  <si>
    <t>-1235250447</t>
  </si>
  <si>
    <t>Přesun hmot pro trubní vedení z trub z plastických hmot</t>
  </si>
  <si>
    <t>1544029242</t>
  </si>
  <si>
    <t>Čištění  a opravy kanalizačních přípojek pro objekty ZŠ v Karviné</t>
  </si>
  <si>
    <t>ZŠ Družby - čištění a oprava části kanalizační přípojky</t>
  </si>
  <si>
    <t>ZŠ Družby - Dílny - oprava části kanalizační přípojky</t>
  </si>
  <si>
    <t>ZŠ Mendelova - čištění a oprava části kanalizační přípojky</t>
  </si>
  <si>
    <t>statutární město Karviná</t>
  </si>
  <si>
    <t>00297534</t>
  </si>
  <si>
    <t>CZ00297534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</si>
</sst>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0" applyFont="1" applyAlignment="1">
      <alignment horizontal="justify" vertical="center"/>
    </xf>
    <xf numFmtId="49" fontId="32" fillId="0" borderId="0" xfId="0" applyNumberFormat="1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F20" sqref="AF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69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71" t="s">
        <v>453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M10" s="167"/>
      <c r="AN10" s="168" t="s">
        <v>458</v>
      </c>
      <c r="AR10" s="17"/>
      <c r="BS10" s="14" t="s">
        <v>6</v>
      </c>
    </row>
    <row r="11" spans="1:74" s="1" customFormat="1" ht="18.399999999999999" customHeight="1">
      <c r="B11" s="17"/>
      <c r="E11" s="21" t="s">
        <v>457</v>
      </c>
      <c r="AK11" s="23" t="s">
        <v>22</v>
      </c>
      <c r="AN11" s="167" t="s">
        <v>459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/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25</v>
      </c>
      <c r="AK17" s="23" t="s">
        <v>22</v>
      </c>
      <c r="AN17" s="21" t="s">
        <v>1</v>
      </c>
      <c r="AR17" s="17"/>
      <c r="BS17" s="14" t="s">
        <v>26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27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/>
      <c r="AK20" s="23" t="s">
        <v>22</v>
      </c>
      <c r="AN20" s="21" t="s">
        <v>1</v>
      </c>
      <c r="AR20" s="17"/>
      <c r="BS20" s="14" t="s">
        <v>26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3">
        <f>ROUND(AG94,2)</f>
        <v>0</v>
      </c>
      <c r="AL26" s="174"/>
      <c r="AM26" s="174"/>
      <c r="AN26" s="174"/>
      <c r="AO26" s="174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5" t="s">
        <v>30</v>
      </c>
      <c r="M28" s="175"/>
      <c r="N28" s="175"/>
      <c r="O28" s="175"/>
      <c r="P28" s="175"/>
      <c r="Q28" s="26"/>
      <c r="R28" s="26"/>
      <c r="S28" s="26"/>
      <c r="T28" s="26"/>
      <c r="U28" s="26"/>
      <c r="V28" s="26"/>
      <c r="W28" s="175" t="s">
        <v>31</v>
      </c>
      <c r="X28" s="175"/>
      <c r="Y28" s="175"/>
      <c r="Z28" s="175"/>
      <c r="AA28" s="175"/>
      <c r="AB28" s="175"/>
      <c r="AC28" s="175"/>
      <c r="AD28" s="175"/>
      <c r="AE28" s="175"/>
      <c r="AF28" s="26"/>
      <c r="AG28" s="26"/>
      <c r="AH28" s="26"/>
      <c r="AI28" s="26"/>
      <c r="AJ28" s="26"/>
      <c r="AK28" s="175" t="s">
        <v>32</v>
      </c>
      <c r="AL28" s="175"/>
      <c r="AM28" s="175"/>
      <c r="AN28" s="175"/>
      <c r="AO28" s="175"/>
      <c r="AP28" s="26"/>
      <c r="AQ28" s="26"/>
      <c r="AR28" s="27"/>
      <c r="BE28" s="26"/>
    </row>
    <row r="29" spans="1:71" s="3" customFormat="1" ht="14.45" customHeight="1">
      <c r="B29" s="31"/>
      <c r="D29" s="23" t="s">
        <v>33</v>
      </c>
      <c r="F29" s="23" t="s">
        <v>34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1"/>
    </row>
    <row r="30" spans="1:71" s="3" customFormat="1" ht="14.45" customHeight="1">
      <c r="B30" s="31"/>
      <c r="F30" s="23" t="s">
        <v>35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1"/>
    </row>
    <row r="31" spans="1:71" s="3" customFormat="1" ht="14.45" hidden="1" customHeight="1">
      <c r="B31" s="31"/>
      <c r="F31" s="23" t="s">
        <v>36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1"/>
    </row>
    <row r="32" spans="1:71" s="3" customFormat="1" ht="14.45" hidden="1" customHeight="1">
      <c r="B32" s="31"/>
      <c r="F32" s="23" t="s">
        <v>37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1"/>
    </row>
    <row r="33" spans="1:57" s="3" customFormat="1" ht="14.45" hidden="1" customHeight="1">
      <c r="B33" s="31"/>
      <c r="F33" s="23" t="s">
        <v>38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99" t="s">
        <v>41</v>
      </c>
      <c r="Y35" s="200"/>
      <c r="Z35" s="200"/>
      <c r="AA35" s="200"/>
      <c r="AB35" s="200"/>
      <c r="AC35" s="34"/>
      <c r="AD35" s="34"/>
      <c r="AE35" s="34"/>
      <c r="AF35" s="34"/>
      <c r="AG35" s="34"/>
      <c r="AH35" s="34"/>
      <c r="AI35" s="34"/>
      <c r="AJ35" s="34"/>
      <c r="AK35" s="201">
        <f>SUM(AK26:AK33)</f>
        <v>0</v>
      </c>
      <c r="AL35" s="200"/>
      <c r="AM35" s="200"/>
      <c r="AN35" s="200"/>
      <c r="AO35" s="202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AR84" s="45"/>
    </row>
    <row r="85" spans="1:91" s="5" customFormat="1" ht="36.950000000000003" customHeight="1">
      <c r="B85" s="46"/>
      <c r="C85" s="47" t="s">
        <v>13</v>
      </c>
      <c r="L85" s="190" t="str">
        <f>K6</f>
        <v>Čištění  a opravy kanalizačních přípojek pro objekty ZŠ v Karviné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Karviná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92" t="str">
        <f>IF(AN8= "","",AN8)</f>
        <v>14.9.2021</v>
      </c>
      <c r="AN87" s="192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statutární město Karviná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193" t="str">
        <f>IF(E17="","",E17)</f>
        <v xml:space="preserve"> </v>
      </c>
      <c r="AN89" s="194"/>
      <c r="AO89" s="194"/>
      <c r="AP89" s="194"/>
      <c r="AQ89" s="26"/>
      <c r="AR89" s="27"/>
      <c r="AS89" s="195" t="s">
        <v>49</v>
      </c>
      <c r="AT89" s="19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93" t="str">
        <f>IF(E20="","",E20)</f>
        <v/>
      </c>
      <c r="AN90" s="194"/>
      <c r="AO90" s="194"/>
      <c r="AP90" s="194"/>
      <c r="AQ90" s="26"/>
      <c r="AR90" s="27"/>
      <c r="AS90" s="197"/>
      <c r="AT90" s="19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7"/>
      <c r="AT91" s="19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2" t="s">
        <v>50</v>
      </c>
      <c r="D92" s="183"/>
      <c r="E92" s="183"/>
      <c r="F92" s="183"/>
      <c r="G92" s="183"/>
      <c r="H92" s="54"/>
      <c r="I92" s="184" t="s">
        <v>51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52</v>
      </c>
      <c r="AH92" s="183"/>
      <c r="AI92" s="183"/>
      <c r="AJ92" s="183"/>
      <c r="AK92" s="183"/>
      <c r="AL92" s="183"/>
      <c r="AM92" s="183"/>
      <c r="AN92" s="184" t="s">
        <v>53</v>
      </c>
      <c r="AO92" s="183"/>
      <c r="AP92" s="186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7">
        <f>ROUND(SUM(AG95:AG97),2)</f>
        <v>0</v>
      </c>
      <c r="AH94" s="187"/>
      <c r="AI94" s="187"/>
      <c r="AJ94" s="187"/>
      <c r="AK94" s="187"/>
      <c r="AL94" s="187"/>
      <c r="AM94" s="187"/>
      <c r="AN94" s="188">
        <f>SUM(AG94,AT94)</f>
        <v>0</v>
      </c>
      <c r="AO94" s="188"/>
      <c r="AP94" s="188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634.70510999999999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68</v>
      </c>
      <c r="BT94" s="71" t="s">
        <v>69</v>
      </c>
      <c r="BU94" s="72" t="s">
        <v>70</v>
      </c>
      <c r="BV94" s="71" t="s">
        <v>71</v>
      </c>
      <c r="BW94" s="71" t="s">
        <v>4</v>
      </c>
      <c r="BX94" s="71" t="s">
        <v>72</v>
      </c>
      <c r="CL94" s="71" t="s">
        <v>1</v>
      </c>
    </row>
    <row r="95" spans="1:91" s="7" customFormat="1" ht="30" customHeight="1">
      <c r="A95" s="73" t="s">
        <v>73</v>
      </c>
      <c r="B95" s="74"/>
      <c r="C95" s="75"/>
      <c r="D95" s="181" t="s">
        <v>74</v>
      </c>
      <c r="E95" s="181"/>
      <c r="F95" s="181"/>
      <c r="G95" s="181"/>
      <c r="H95" s="181"/>
      <c r="I95" s="76"/>
      <c r="J95" s="181" t="s">
        <v>454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'01 - ZŠ Družby - venk.kan.'!J30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7" t="s">
        <v>75</v>
      </c>
      <c r="AR95" s="74"/>
      <c r="AS95" s="78">
        <v>0</v>
      </c>
      <c r="AT95" s="79">
        <f>ROUND(SUM(AV95:AW95),2)</f>
        <v>0</v>
      </c>
      <c r="AU95" s="80">
        <f>'01 - ZŠ Družby - venk.kan.'!P127</f>
        <v>366.13730399999997</v>
      </c>
      <c r="AV95" s="79">
        <f>'01 - ZŠ Družby - venk.kan.'!J33</f>
        <v>0</v>
      </c>
      <c r="AW95" s="79">
        <f>'01 - ZŠ Družby - venk.kan.'!J34</f>
        <v>0</v>
      </c>
      <c r="AX95" s="79">
        <f>'01 - ZŠ Družby - venk.kan.'!J35</f>
        <v>0</v>
      </c>
      <c r="AY95" s="79">
        <f>'01 - ZŠ Družby - venk.kan.'!J36</f>
        <v>0</v>
      </c>
      <c r="AZ95" s="79">
        <f>'01 - ZŠ Družby - venk.kan.'!F33</f>
        <v>0</v>
      </c>
      <c r="BA95" s="79">
        <f>'01 - ZŠ Družby - venk.kan.'!F34</f>
        <v>0</v>
      </c>
      <c r="BB95" s="79">
        <f>'01 - ZŠ Družby - venk.kan.'!F35</f>
        <v>0</v>
      </c>
      <c r="BC95" s="79">
        <f>'01 - ZŠ Družby - venk.kan.'!F36</f>
        <v>0</v>
      </c>
      <c r="BD95" s="81">
        <f>'01 - ZŠ Družby - venk.kan.'!F37</f>
        <v>0</v>
      </c>
      <c r="BT95" s="82" t="s">
        <v>76</v>
      </c>
      <c r="BV95" s="82" t="s">
        <v>71</v>
      </c>
      <c r="BW95" s="82" t="s">
        <v>77</v>
      </c>
      <c r="BX95" s="82" t="s">
        <v>4</v>
      </c>
      <c r="CL95" s="82" t="s">
        <v>1</v>
      </c>
      <c r="CM95" s="82" t="s">
        <v>78</v>
      </c>
    </row>
    <row r="96" spans="1:91" s="7" customFormat="1" ht="30" customHeight="1">
      <c r="A96" s="73" t="s">
        <v>73</v>
      </c>
      <c r="B96" s="74"/>
      <c r="C96" s="75"/>
      <c r="D96" s="181" t="s">
        <v>79</v>
      </c>
      <c r="E96" s="181"/>
      <c r="F96" s="181"/>
      <c r="G96" s="181"/>
      <c r="H96" s="181"/>
      <c r="I96" s="76"/>
      <c r="J96" s="181" t="s">
        <v>455</v>
      </c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79">
        <f>'02 - ZŠ Družby_Dílny - kan.'!J30</f>
        <v>0</v>
      </c>
      <c r="AH96" s="180"/>
      <c r="AI96" s="180"/>
      <c r="AJ96" s="180"/>
      <c r="AK96" s="180"/>
      <c r="AL96" s="180"/>
      <c r="AM96" s="180"/>
      <c r="AN96" s="179">
        <f>SUM(AG96,AT96)</f>
        <v>0</v>
      </c>
      <c r="AO96" s="180"/>
      <c r="AP96" s="180"/>
      <c r="AQ96" s="77" t="s">
        <v>75</v>
      </c>
      <c r="AR96" s="74"/>
      <c r="AS96" s="78">
        <v>0</v>
      </c>
      <c r="AT96" s="79">
        <f>ROUND(SUM(AV96:AW96),2)</f>
        <v>0</v>
      </c>
      <c r="AU96" s="80">
        <f>'02 - ZŠ Družby_Dílny - kan.'!P123</f>
        <v>220.34280200000001</v>
      </c>
      <c r="AV96" s="79">
        <f>'02 - ZŠ Družby_Dílny - kan.'!J33</f>
        <v>0</v>
      </c>
      <c r="AW96" s="79">
        <f>'02 - ZŠ Družby_Dílny - kan.'!J34</f>
        <v>0</v>
      </c>
      <c r="AX96" s="79">
        <f>'02 - ZŠ Družby_Dílny - kan.'!J35</f>
        <v>0</v>
      </c>
      <c r="AY96" s="79">
        <f>'02 - ZŠ Družby_Dílny - kan.'!J36</f>
        <v>0</v>
      </c>
      <c r="AZ96" s="79">
        <f>'02 - ZŠ Družby_Dílny - kan.'!F33</f>
        <v>0</v>
      </c>
      <c r="BA96" s="79">
        <f>'02 - ZŠ Družby_Dílny - kan.'!F34</f>
        <v>0</v>
      </c>
      <c r="BB96" s="79">
        <f>'02 - ZŠ Družby_Dílny - kan.'!F35</f>
        <v>0</v>
      </c>
      <c r="BC96" s="79">
        <f>'02 - ZŠ Družby_Dílny - kan.'!F36</f>
        <v>0</v>
      </c>
      <c r="BD96" s="81">
        <f>'02 - ZŠ Družby_Dílny - kan.'!F37</f>
        <v>0</v>
      </c>
      <c r="BT96" s="82" t="s">
        <v>76</v>
      </c>
      <c r="BV96" s="82" t="s">
        <v>71</v>
      </c>
      <c r="BW96" s="82" t="s">
        <v>80</v>
      </c>
      <c r="BX96" s="82" t="s">
        <v>4</v>
      </c>
      <c r="CL96" s="82" t="s">
        <v>1</v>
      </c>
      <c r="CM96" s="82" t="s">
        <v>78</v>
      </c>
    </row>
    <row r="97" spans="1:91" s="7" customFormat="1" ht="30" customHeight="1">
      <c r="A97" s="73" t="s">
        <v>73</v>
      </c>
      <c r="B97" s="74"/>
      <c r="C97" s="75"/>
      <c r="D97" s="181" t="s">
        <v>81</v>
      </c>
      <c r="E97" s="181"/>
      <c r="F97" s="181"/>
      <c r="G97" s="181"/>
      <c r="H97" s="181"/>
      <c r="I97" s="76"/>
      <c r="J97" s="181" t="s">
        <v>456</v>
      </c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79">
        <f>'03 - ZŠ Mendelova - venk.kan.'!J30</f>
        <v>0</v>
      </c>
      <c r="AH97" s="180"/>
      <c r="AI97" s="180"/>
      <c r="AJ97" s="180"/>
      <c r="AK97" s="180"/>
      <c r="AL97" s="180"/>
      <c r="AM97" s="180"/>
      <c r="AN97" s="179">
        <f>SUM(AG97,AT97)</f>
        <v>0</v>
      </c>
      <c r="AO97" s="180"/>
      <c r="AP97" s="180"/>
      <c r="AQ97" s="77" t="s">
        <v>75</v>
      </c>
      <c r="AR97" s="74"/>
      <c r="AS97" s="83">
        <v>0</v>
      </c>
      <c r="AT97" s="84">
        <f>ROUND(SUM(AV97:AW97),2)</f>
        <v>0</v>
      </c>
      <c r="AU97" s="85">
        <f>'03 - ZŠ Mendelova - venk.kan.'!P124</f>
        <v>48.224999999999994</v>
      </c>
      <c r="AV97" s="84">
        <f>'03 - ZŠ Mendelova - venk.kan.'!J33</f>
        <v>0</v>
      </c>
      <c r="AW97" s="84">
        <f>'03 - ZŠ Mendelova - venk.kan.'!J34</f>
        <v>0</v>
      </c>
      <c r="AX97" s="84">
        <f>'03 - ZŠ Mendelova - venk.kan.'!J35</f>
        <v>0</v>
      </c>
      <c r="AY97" s="84">
        <f>'03 - ZŠ Mendelova - venk.kan.'!J36</f>
        <v>0</v>
      </c>
      <c r="AZ97" s="84">
        <f>'03 - ZŠ Mendelova - venk.kan.'!F33</f>
        <v>0</v>
      </c>
      <c r="BA97" s="84">
        <f>'03 - ZŠ Mendelova - venk.kan.'!F34</f>
        <v>0</v>
      </c>
      <c r="BB97" s="84">
        <f>'03 - ZŠ Mendelova - venk.kan.'!F35</f>
        <v>0</v>
      </c>
      <c r="BC97" s="84">
        <f>'03 - ZŠ Mendelova - venk.kan.'!F36</f>
        <v>0</v>
      </c>
      <c r="BD97" s="86">
        <f>'03 - ZŠ Mendelova - venk.kan.'!F37</f>
        <v>0</v>
      </c>
      <c r="BT97" s="82" t="s">
        <v>76</v>
      </c>
      <c r="BV97" s="82" t="s">
        <v>71</v>
      </c>
      <c r="BW97" s="82" t="s">
        <v>82</v>
      </c>
      <c r="BX97" s="82" t="s">
        <v>4</v>
      </c>
      <c r="CL97" s="82" t="s">
        <v>1</v>
      </c>
      <c r="CM97" s="82" t="s">
        <v>78</v>
      </c>
    </row>
    <row r="98" spans="1:91" s="2" customFormat="1" ht="30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91" s="2" customFormat="1" ht="6.95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48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SO 01 - Venkovní kan...'!C2" display="/"/>
    <hyperlink ref="A96" location="'02 - SO 02 - Dílny'!C2" display="/"/>
    <hyperlink ref="A97" location="'03 - SO 03 - Monitoring a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0"/>
  <sheetViews>
    <sheetView showGridLines="0" topLeftCell="A22" workbookViewId="0">
      <selection activeCell="I130" sqref="I130:I17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8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77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83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03" t="str">
        <f>'Rekapitulace stavby'!K6</f>
        <v>Čištění  a opravy kanalizačních přípojek pro objekty ZŠ v Karviné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454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'Rekapitulace stavby'!AN8</f>
        <v>14.9.2021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168" t="s">
        <v>458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166" t="s">
        <v>457</v>
      </c>
      <c r="F15" s="26"/>
      <c r="G15" s="26"/>
      <c r="H15" s="26"/>
      <c r="I15" s="23" t="s">
        <v>22</v>
      </c>
      <c r="J15" s="167" t="s">
        <v>459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2" t="s">
        <v>1</v>
      </c>
      <c r="F27" s="172"/>
      <c r="G27" s="172"/>
      <c r="H27" s="172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ROUND(J127,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ROUND((SUM(BE127:BE179)),  2)</f>
        <v>0</v>
      </c>
      <c r="G33" s="26"/>
      <c r="H33" s="26"/>
      <c r="I33" s="95">
        <v>0.21</v>
      </c>
      <c r="J33" s="94">
        <f>ROUND(((SUM(BE127:BE179))*I33),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ROUND((SUM(BF127:BF179)),  2)</f>
        <v>0</v>
      </c>
      <c r="G34" s="26"/>
      <c r="H34" s="26"/>
      <c r="I34" s="95">
        <v>0.15</v>
      </c>
      <c r="J34" s="94">
        <f>ROUND(((SUM(BF127:BF179))*I34),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ROUND((SUM(BG127:BG179)),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ROUND((SUM(BH127:BH179)),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ROUND((SUM(BI127:BI179)),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Čištění  a opravy kanalizačních přípojek pro objekty ZŠ v Karviné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ZŠ Družby - čištění a oprava části kanalizační přípojky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Karviná</v>
      </c>
      <c r="G89" s="26"/>
      <c r="H89" s="26"/>
      <c r="I89" s="23" t="s">
        <v>18</v>
      </c>
      <c r="J89" s="49" t="str">
        <f>IF(J12="","",J12)</f>
        <v>14.9.2021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20</v>
      </c>
      <c r="D91" s="26"/>
      <c r="E91" s="26"/>
      <c r="F91" s="21" t="str">
        <f>E15</f>
        <v>statutární město Karviná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/>
      </c>
      <c r="G92" s="26"/>
      <c r="H92" s="26"/>
      <c r="I92" s="23" t="s">
        <v>27</v>
      </c>
      <c r="J92" s="24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86</v>
      </c>
      <c r="D94" s="96"/>
      <c r="E94" s="96"/>
      <c r="F94" s="96"/>
      <c r="G94" s="96"/>
      <c r="H94" s="96"/>
      <c r="I94" s="96"/>
      <c r="J94" s="105" t="s">
        <v>87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88</v>
      </c>
      <c r="D96" s="26"/>
      <c r="E96" s="26"/>
      <c r="F96" s="26"/>
      <c r="G96" s="26"/>
      <c r="H96" s="26"/>
      <c r="I96" s="26"/>
      <c r="J96" s="65">
        <f>J127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89</v>
      </c>
    </row>
    <row r="97" spans="1:31" s="9" customFormat="1" ht="24.95" customHeight="1">
      <c r="B97" s="107"/>
      <c r="D97" s="108" t="s">
        <v>90</v>
      </c>
      <c r="E97" s="109"/>
      <c r="F97" s="109"/>
      <c r="G97" s="109"/>
      <c r="H97" s="109"/>
      <c r="I97" s="109"/>
      <c r="J97" s="110">
        <f>J128</f>
        <v>0</v>
      </c>
      <c r="L97" s="107"/>
    </row>
    <row r="98" spans="1:31" s="10" customFormat="1" ht="19.899999999999999" customHeight="1">
      <c r="B98" s="111"/>
      <c r="D98" s="112" t="s">
        <v>91</v>
      </c>
      <c r="E98" s="113"/>
      <c r="F98" s="113"/>
      <c r="G98" s="113"/>
      <c r="H98" s="113"/>
      <c r="I98" s="113"/>
      <c r="J98" s="114">
        <f>J129</f>
        <v>0</v>
      </c>
      <c r="L98" s="111"/>
    </row>
    <row r="99" spans="1:31" s="10" customFormat="1" ht="19.899999999999999" customHeight="1">
      <c r="B99" s="111"/>
      <c r="D99" s="112" t="s">
        <v>92</v>
      </c>
      <c r="E99" s="113"/>
      <c r="F99" s="113"/>
      <c r="G99" s="113"/>
      <c r="H99" s="113"/>
      <c r="I99" s="113"/>
      <c r="J99" s="114">
        <f>J145</f>
        <v>0</v>
      </c>
      <c r="L99" s="111"/>
    </row>
    <row r="100" spans="1:31" s="10" customFormat="1" ht="19.899999999999999" customHeight="1">
      <c r="B100" s="111"/>
      <c r="D100" s="112" t="s">
        <v>93</v>
      </c>
      <c r="E100" s="113"/>
      <c r="F100" s="113"/>
      <c r="G100" s="113"/>
      <c r="H100" s="113"/>
      <c r="I100" s="113"/>
      <c r="J100" s="114">
        <f>J149</f>
        <v>0</v>
      </c>
      <c r="L100" s="111"/>
    </row>
    <row r="101" spans="1:31" s="10" customFormat="1" ht="19.899999999999999" customHeight="1">
      <c r="B101" s="111"/>
      <c r="D101" s="112" t="s">
        <v>94</v>
      </c>
      <c r="E101" s="113"/>
      <c r="F101" s="113"/>
      <c r="G101" s="113"/>
      <c r="H101" s="113"/>
      <c r="I101" s="113"/>
      <c r="J101" s="114">
        <f>J159</f>
        <v>0</v>
      </c>
      <c r="L101" s="111"/>
    </row>
    <row r="102" spans="1:31" s="10" customFormat="1" ht="19.899999999999999" customHeight="1">
      <c r="B102" s="111"/>
      <c r="D102" s="112" t="s">
        <v>95</v>
      </c>
      <c r="E102" s="113"/>
      <c r="F102" s="113"/>
      <c r="G102" s="113"/>
      <c r="H102" s="113"/>
      <c r="I102" s="113"/>
      <c r="J102" s="114">
        <f>J164</f>
        <v>0</v>
      </c>
      <c r="L102" s="111"/>
    </row>
    <row r="103" spans="1:31" s="10" customFormat="1" ht="19.899999999999999" customHeight="1">
      <c r="B103" s="111"/>
      <c r="D103" s="112" t="s">
        <v>96</v>
      </c>
      <c r="E103" s="113"/>
      <c r="F103" s="113"/>
      <c r="G103" s="113"/>
      <c r="H103" s="113"/>
      <c r="I103" s="113"/>
      <c r="J103" s="114">
        <f>J170</f>
        <v>0</v>
      </c>
      <c r="L103" s="111"/>
    </row>
    <row r="104" spans="1:31" s="9" customFormat="1" ht="24.95" customHeight="1">
      <c r="B104" s="107"/>
      <c r="D104" s="108" t="s">
        <v>97</v>
      </c>
      <c r="E104" s="109"/>
      <c r="F104" s="109"/>
      <c r="G104" s="109"/>
      <c r="H104" s="109"/>
      <c r="I104" s="109"/>
      <c r="J104" s="110">
        <f>J172</f>
        <v>0</v>
      </c>
      <c r="L104" s="107"/>
    </row>
    <row r="105" spans="1:31" s="10" customFormat="1" ht="19.899999999999999" customHeight="1">
      <c r="B105" s="111"/>
      <c r="D105" s="112" t="s">
        <v>98</v>
      </c>
      <c r="E105" s="113"/>
      <c r="F105" s="113"/>
      <c r="G105" s="113"/>
      <c r="H105" s="113"/>
      <c r="I105" s="113"/>
      <c r="J105" s="114">
        <f>J173</f>
        <v>0</v>
      </c>
      <c r="L105" s="111"/>
    </row>
    <row r="106" spans="1:31" s="9" customFormat="1" ht="24.95" customHeight="1">
      <c r="B106" s="107"/>
      <c r="D106" s="108" t="s">
        <v>99</v>
      </c>
      <c r="E106" s="109"/>
      <c r="F106" s="109"/>
      <c r="G106" s="109"/>
      <c r="H106" s="109"/>
      <c r="I106" s="109"/>
      <c r="J106" s="110">
        <f>J176</f>
        <v>0</v>
      </c>
      <c r="L106" s="107"/>
    </row>
    <row r="107" spans="1:31" s="10" customFormat="1" ht="19.899999999999999" customHeight="1">
      <c r="B107" s="111"/>
      <c r="D107" s="112" t="s">
        <v>100</v>
      </c>
      <c r="E107" s="113"/>
      <c r="F107" s="113"/>
      <c r="G107" s="113"/>
      <c r="H107" s="113"/>
      <c r="I107" s="113"/>
      <c r="J107" s="114">
        <f>J177</f>
        <v>0</v>
      </c>
      <c r="L107" s="111"/>
    </row>
    <row r="108" spans="1:31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63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4.95" customHeight="1">
      <c r="A114" s="26"/>
      <c r="B114" s="27"/>
      <c r="C114" s="18" t="s">
        <v>101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6.5" customHeight="1">
      <c r="A117" s="26"/>
      <c r="B117" s="27"/>
      <c r="C117" s="26"/>
      <c r="D117" s="26"/>
      <c r="E117" s="203" t="str">
        <f>E7</f>
        <v>Čištění  a opravy kanalizačních přípojek pro objekty ZŠ v Karviné</v>
      </c>
      <c r="F117" s="204"/>
      <c r="G117" s="204"/>
      <c r="H117" s="204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2" customHeight="1">
      <c r="A118" s="26"/>
      <c r="B118" s="27"/>
      <c r="C118" s="23" t="s">
        <v>84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6.5" customHeight="1">
      <c r="A119" s="26"/>
      <c r="B119" s="27"/>
      <c r="C119" s="26"/>
      <c r="D119" s="26"/>
      <c r="E119" s="190" t="str">
        <f>E9</f>
        <v>ZŠ Družby - čištění a oprava části kanalizační přípojky</v>
      </c>
      <c r="F119" s="205"/>
      <c r="G119" s="205"/>
      <c r="H119" s="205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12" customHeight="1">
      <c r="A121" s="26"/>
      <c r="B121" s="27"/>
      <c r="C121" s="23" t="s">
        <v>16</v>
      </c>
      <c r="D121" s="26"/>
      <c r="E121" s="26"/>
      <c r="F121" s="21" t="str">
        <f>F12</f>
        <v>Karviná</v>
      </c>
      <c r="G121" s="26"/>
      <c r="H121" s="26"/>
      <c r="I121" s="23" t="s">
        <v>18</v>
      </c>
      <c r="J121" s="49" t="str">
        <f>IF(J12="","",J12)</f>
        <v>14.9.2021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20</v>
      </c>
      <c r="D123" s="26"/>
      <c r="E123" s="26"/>
      <c r="F123" s="21" t="str">
        <f>E15</f>
        <v>statutární město Karviná</v>
      </c>
      <c r="G123" s="26"/>
      <c r="H123" s="26"/>
      <c r="I123" s="23" t="s">
        <v>24</v>
      </c>
      <c r="J123" s="24" t="str">
        <f>E21</f>
        <v xml:space="preserve"> 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23</v>
      </c>
      <c r="D124" s="26"/>
      <c r="E124" s="26"/>
      <c r="F124" s="21" t="str">
        <f>IF(E18="","",E18)</f>
        <v/>
      </c>
      <c r="G124" s="26"/>
      <c r="H124" s="26"/>
      <c r="I124" s="23" t="s">
        <v>27</v>
      </c>
      <c r="J124" s="24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0.3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11" customFormat="1" ht="29.25" customHeight="1">
      <c r="A126" s="115"/>
      <c r="B126" s="116"/>
      <c r="C126" s="117" t="s">
        <v>102</v>
      </c>
      <c r="D126" s="118" t="s">
        <v>54</v>
      </c>
      <c r="E126" s="118" t="s">
        <v>50</v>
      </c>
      <c r="F126" s="118" t="s">
        <v>51</v>
      </c>
      <c r="G126" s="118" t="s">
        <v>103</v>
      </c>
      <c r="H126" s="118" t="s">
        <v>104</v>
      </c>
      <c r="I126" s="118" t="s">
        <v>105</v>
      </c>
      <c r="J126" s="119" t="s">
        <v>87</v>
      </c>
      <c r="K126" s="120" t="s">
        <v>106</v>
      </c>
      <c r="L126" s="121"/>
      <c r="M126" s="56" t="s">
        <v>1</v>
      </c>
      <c r="N126" s="57" t="s">
        <v>33</v>
      </c>
      <c r="O126" s="57" t="s">
        <v>107</v>
      </c>
      <c r="P126" s="57" t="s">
        <v>108</v>
      </c>
      <c r="Q126" s="57" t="s">
        <v>109</v>
      </c>
      <c r="R126" s="57" t="s">
        <v>110</v>
      </c>
      <c r="S126" s="57" t="s">
        <v>111</v>
      </c>
      <c r="T126" s="58" t="s">
        <v>112</v>
      </c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</row>
    <row r="127" spans="1:63" s="2" customFormat="1" ht="22.9" customHeight="1">
      <c r="A127" s="26"/>
      <c r="B127" s="27"/>
      <c r="C127" s="63" t="s">
        <v>113</v>
      </c>
      <c r="D127" s="26"/>
      <c r="E127" s="26"/>
      <c r="F127" s="26"/>
      <c r="G127" s="26"/>
      <c r="H127" s="26"/>
      <c r="I127" s="26"/>
      <c r="J127" s="122">
        <f>BK127</f>
        <v>0</v>
      </c>
      <c r="K127" s="26"/>
      <c r="L127" s="27"/>
      <c r="M127" s="59"/>
      <c r="N127" s="50"/>
      <c r="O127" s="60"/>
      <c r="P127" s="123">
        <f>P128+P172+P176</f>
        <v>366.13730399999997</v>
      </c>
      <c r="Q127" s="60"/>
      <c r="R127" s="123">
        <f>R128+R172+R176</f>
        <v>51.905639999999998</v>
      </c>
      <c r="S127" s="60"/>
      <c r="T127" s="124">
        <f>T128+T172+T176</f>
        <v>27.992039999999999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T127" s="14" t="s">
        <v>68</v>
      </c>
      <c r="AU127" s="14" t="s">
        <v>89</v>
      </c>
      <c r="BK127" s="125">
        <f>BK128+BK172+BK176</f>
        <v>0</v>
      </c>
    </row>
    <row r="128" spans="1:63" s="12" customFormat="1" ht="25.9" customHeight="1">
      <c r="B128" s="126"/>
      <c r="D128" s="127" t="s">
        <v>68</v>
      </c>
      <c r="E128" s="128" t="s">
        <v>114</v>
      </c>
      <c r="F128" s="128" t="s">
        <v>115</v>
      </c>
      <c r="J128" s="129">
        <f>BK128</f>
        <v>0</v>
      </c>
      <c r="L128" s="126"/>
      <c r="M128" s="130"/>
      <c r="N128" s="131"/>
      <c r="O128" s="131"/>
      <c r="P128" s="132">
        <f>P129+P145+P149+P159+P164+P170</f>
        <v>353.84930399999996</v>
      </c>
      <c r="Q128" s="131"/>
      <c r="R128" s="132">
        <f>R129+R145+R149+R159+R164+R170</f>
        <v>51.887639999999998</v>
      </c>
      <c r="S128" s="131"/>
      <c r="T128" s="133">
        <f>T129+T145+T149+T159+T164+T170</f>
        <v>27.689999999999998</v>
      </c>
      <c r="AR128" s="127" t="s">
        <v>76</v>
      </c>
      <c r="AT128" s="134" t="s">
        <v>68</v>
      </c>
      <c r="AU128" s="134" t="s">
        <v>69</v>
      </c>
      <c r="AY128" s="127" t="s">
        <v>116</v>
      </c>
      <c r="BK128" s="135">
        <f>BK129+BK145+BK149+BK159+BK164+BK170</f>
        <v>0</v>
      </c>
    </row>
    <row r="129" spans="1:65" s="12" customFormat="1" ht="22.9" customHeight="1">
      <c r="B129" s="126"/>
      <c r="D129" s="127" t="s">
        <v>68</v>
      </c>
      <c r="E129" s="136" t="s">
        <v>76</v>
      </c>
      <c r="F129" s="136" t="s">
        <v>117</v>
      </c>
      <c r="J129" s="137">
        <f>BK129</f>
        <v>0</v>
      </c>
      <c r="L129" s="126"/>
      <c r="M129" s="130"/>
      <c r="N129" s="131"/>
      <c r="O129" s="131"/>
      <c r="P129" s="132">
        <f>SUM(P130:P144)</f>
        <v>266.46339999999998</v>
      </c>
      <c r="Q129" s="131"/>
      <c r="R129" s="132">
        <f>SUM(R130:R144)</f>
        <v>40.704000000000001</v>
      </c>
      <c r="S129" s="131"/>
      <c r="T129" s="133">
        <f>SUM(T130:T144)</f>
        <v>27.689999999999998</v>
      </c>
      <c r="AR129" s="127" t="s">
        <v>76</v>
      </c>
      <c r="AT129" s="134" t="s">
        <v>68</v>
      </c>
      <c r="AU129" s="134" t="s">
        <v>76</v>
      </c>
      <c r="AY129" s="127" t="s">
        <v>116</v>
      </c>
      <c r="BK129" s="135">
        <f>SUM(BK130:BK144)</f>
        <v>0</v>
      </c>
    </row>
    <row r="130" spans="1:65" s="2" customFormat="1" ht="21.75" customHeight="1">
      <c r="A130" s="26"/>
      <c r="B130" s="138"/>
      <c r="C130" s="139" t="s">
        <v>76</v>
      </c>
      <c r="D130" s="139" t="s">
        <v>118</v>
      </c>
      <c r="E130" s="140" t="s">
        <v>119</v>
      </c>
      <c r="F130" s="141" t="s">
        <v>120</v>
      </c>
      <c r="G130" s="142" t="s">
        <v>121</v>
      </c>
      <c r="H130" s="143">
        <v>6</v>
      </c>
      <c r="I130" s="144"/>
      <c r="J130" s="144">
        <f t="shared" ref="J130:J144" si="0">ROUND(I130*H130,2)</f>
        <v>0</v>
      </c>
      <c r="K130" s="145"/>
      <c r="L130" s="27"/>
      <c r="M130" s="146" t="s">
        <v>1</v>
      </c>
      <c r="N130" s="147" t="s">
        <v>34</v>
      </c>
      <c r="O130" s="148">
        <v>0.41</v>
      </c>
      <c r="P130" s="148">
        <f t="shared" ref="P130:P144" si="1">O130*H130</f>
        <v>2.46</v>
      </c>
      <c r="Q130" s="148">
        <v>0</v>
      </c>
      <c r="R130" s="148">
        <f t="shared" ref="R130:R144" si="2">Q130*H130</f>
        <v>0</v>
      </c>
      <c r="S130" s="148">
        <v>0.26</v>
      </c>
      <c r="T130" s="149">
        <f t="shared" ref="T130:T144" si="3">S130*H130</f>
        <v>1.56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122</v>
      </c>
      <c r="AT130" s="150" t="s">
        <v>118</v>
      </c>
      <c r="AU130" s="150" t="s">
        <v>78</v>
      </c>
      <c r="AY130" s="14" t="s">
        <v>116</v>
      </c>
      <c r="BE130" s="151">
        <f t="shared" ref="BE130:BE144" si="4">IF(N130="základní",J130,0)</f>
        <v>0</v>
      </c>
      <c r="BF130" s="151">
        <f t="shared" ref="BF130:BF144" si="5">IF(N130="snížená",J130,0)</f>
        <v>0</v>
      </c>
      <c r="BG130" s="151">
        <f t="shared" ref="BG130:BG144" si="6">IF(N130="zákl. přenesená",J130,0)</f>
        <v>0</v>
      </c>
      <c r="BH130" s="151">
        <f t="shared" ref="BH130:BH144" si="7">IF(N130="sníž. přenesená",J130,0)</f>
        <v>0</v>
      </c>
      <c r="BI130" s="151">
        <f t="shared" ref="BI130:BI144" si="8">IF(N130="nulová",J130,0)</f>
        <v>0</v>
      </c>
      <c r="BJ130" s="14" t="s">
        <v>76</v>
      </c>
      <c r="BK130" s="151">
        <f t="shared" ref="BK130:BK144" si="9">ROUND(I130*H130,2)</f>
        <v>0</v>
      </c>
      <c r="BL130" s="14" t="s">
        <v>122</v>
      </c>
      <c r="BM130" s="150" t="s">
        <v>123</v>
      </c>
    </row>
    <row r="131" spans="1:65" s="2" customFormat="1" ht="21.75" customHeight="1">
      <c r="A131" s="26"/>
      <c r="B131" s="138"/>
      <c r="C131" s="139" t="s">
        <v>78</v>
      </c>
      <c r="D131" s="139" t="s">
        <v>118</v>
      </c>
      <c r="E131" s="140" t="s">
        <v>124</v>
      </c>
      <c r="F131" s="141" t="s">
        <v>125</v>
      </c>
      <c r="G131" s="142" t="s">
        <v>121</v>
      </c>
      <c r="H131" s="143">
        <v>20</v>
      </c>
      <c r="I131" s="144"/>
      <c r="J131" s="144">
        <f t="shared" si="0"/>
        <v>0</v>
      </c>
      <c r="K131" s="145"/>
      <c r="L131" s="27"/>
      <c r="M131" s="146" t="s">
        <v>1</v>
      </c>
      <c r="N131" s="147" t="s">
        <v>34</v>
      </c>
      <c r="O131" s="148">
        <v>0.69499999999999995</v>
      </c>
      <c r="P131" s="148">
        <f t="shared" si="1"/>
        <v>13.899999999999999</v>
      </c>
      <c r="Q131" s="148">
        <v>0</v>
      </c>
      <c r="R131" s="148">
        <f t="shared" si="2"/>
        <v>0</v>
      </c>
      <c r="S131" s="148">
        <v>0.28999999999999998</v>
      </c>
      <c r="T131" s="149">
        <f t="shared" si="3"/>
        <v>5.8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122</v>
      </c>
      <c r="AT131" s="150" t="s">
        <v>118</v>
      </c>
      <c r="AU131" s="150" t="s">
        <v>78</v>
      </c>
      <c r="AY131" s="14" t="s">
        <v>116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76</v>
      </c>
      <c r="BK131" s="151">
        <f t="shared" si="9"/>
        <v>0</v>
      </c>
      <c r="BL131" s="14" t="s">
        <v>122</v>
      </c>
      <c r="BM131" s="150" t="s">
        <v>126</v>
      </c>
    </row>
    <row r="132" spans="1:65" s="2" customFormat="1" ht="21.75" customHeight="1">
      <c r="A132" s="26"/>
      <c r="B132" s="138"/>
      <c r="C132" s="139" t="s">
        <v>127</v>
      </c>
      <c r="D132" s="139" t="s">
        <v>118</v>
      </c>
      <c r="E132" s="140" t="s">
        <v>128</v>
      </c>
      <c r="F132" s="141" t="s">
        <v>129</v>
      </c>
      <c r="G132" s="142" t="s">
        <v>121</v>
      </c>
      <c r="H132" s="143">
        <v>14</v>
      </c>
      <c r="I132" s="144"/>
      <c r="J132" s="144">
        <f t="shared" si="0"/>
        <v>0</v>
      </c>
      <c r="K132" s="145"/>
      <c r="L132" s="27"/>
      <c r="M132" s="146" t="s">
        <v>1</v>
      </c>
      <c r="N132" s="147" t="s">
        <v>34</v>
      </c>
      <c r="O132" s="148">
        <v>0.77200000000000002</v>
      </c>
      <c r="P132" s="148">
        <f t="shared" si="1"/>
        <v>10.808</v>
      </c>
      <c r="Q132" s="148">
        <v>0</v>
      </c>
      <c r="R132" s="148">
        <f t="shared" si="2"/>
        <v>0</v>
      </c>
      <c r="S132" s="148">
        <v>0.22</v>
      </c>
      <c r="T132" s="149">
        <f t="shared" si="3"/>
        <v>3.08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122</v>
      </c>
      <c r="AT132" s="150" t="s">
        <v>118</v>
      </c>
      <c r="AU132" s="150" t="s">
        <v>78</v>
      </c>
      <c r="AY132" s="14" t="s">
        <v>116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76</v>
      </c>
      <c r="BK132" s="151">
        <f t="shared" si="9"/>
        <v>0</v>
      </c>
      <c r="BL132" s="14" t="s">
        <v>122</v>
      </c>
      <c r="BM132" s="150" t="s">
        <v>130</v>
      </c>
    </row>
    <row r="133" spans="1:65" s="2" customFormat="1" ht="21.75" customHeight="1">
      <c r="A133" s="26"/>
      <c r="B133" s="138"/>
      <c r="C133" s="139" t="s">
        <v>122</v>
      </c>
      <c r="D133" s="139" t="s">
        <v>118</v>
      </c>
      <c r="E133" s="140" t="s">
        <v>131</v>
      </c>
      <c r="F133" s="141" t="s">
        <v>132</v>
      </c>
      <c r="G133" s="142" t="s">
        <v>121</v>
      </c>
      <c r="H133" s="143">
        <v>27.6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34</v>
      </c>
      <c r="O133" s="148">
        <v>0.77400000000000002</v>
      </c>
      <c r="P133" s="148">
        <f t="shared" si="1"/>
        <v>21.362400000000001</v>
      </c>
      <c r="Q133" s="148">
        <v>0</v>
      </c>
      <c r="R133" s="148">
        <f t="shared" si="2"/>
        <v>0</v>
      </c>
      <c r="S133" s="148">
        <v>0.625</v>
      </c>
      <c r="T133" s="149">
        <f t="shared" si="3"/>
        <v>17.25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122</v>
      </c>
      <c r="AT133" s="150" t="s">
        <v>118</v>
      </c>
      <c r="AU133" s="150" t="s">
        <v>78</v>
      </c>
      <c r="AY133" s="14" t="s">
        <v>116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76</v>
      </c>
      <c r="BK133" s="151">
        <f t="shared" si="9"/>
        <v>0</v>
      </c>
      <c r="BL133" s="14" t="s">
        <v>122</v>
      </c>
      <c r="BM133" s="150" t="s">
        <v>133</v>
      </c>
    </row>
    <row r="134" spans="1:65" s="2" customFormat="1" ht="21.75" customHeight="1">
      <c r="A134" s="26"/>
      <c r="B134" s="138"/>
      <c r="C134" s="139" t="s">
        <v>134</v>
      </c>
      <c r="D134" s="139" t="s">
        <v>118</v>
      </c>
      <c r="E134" s="140" t="s">
        <v>135</v>
      </c>
      <c r="F134" s="141" t="s">
        <v>136</v>
      </c>
      <c r="G134" s="142" t="s">
        <v>137</v>
      </c>
      <c r="H134" s="143">
        <v>239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34</v>
      </c>
      <c r="O134" s="148">
        <v>0.86499999999999999</v>
      </c>
      <c r="P134" s="148">
        <f t="shared" si="1"/>
        <v>206.73499999999999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122</v>
      </c>
      <c r="AT134" s="150" t="s">
        <v>118</v>
      </c>
      <c r="AU134" s="150" t="s">
        <v>78</v>
      </c>
      <c r="AY134" s="14" t="s">
        <v>116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76</v>
      </c>
      <c r="BK134" s="151">
        <f t="shared" si="9"/>
        <v>0</v>
      </c>
      <c r="BL134" s="14" t="s">
        <v>122</v>
      </c>
      <c r="BM134" s="150" t="s">
        <v>138</v>
      </c>
    </row>
    <row r="135" spans="1:65" s="2" customFormat="1" ht="21.75" customHeight="1">
      <c r="A135" s="26"/>
      <c r="B135" s="138"/>
      <c r="C135" s="139" t="s">
        <v>139</v>
      </c>
      <c r="D135" s="139" t="s">
        <v>118</v>
      </c>
      <c r="E135" s="140" t="s">
        <v>140</v>
      </c>
      <c r="F135" s="141" t="s">
        <v>141</v>
      </c>
      <c r="G135" s="142" t="s">
        <v>137</v>
      </c>
      <c r="H135" s="143">
        <v>1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34</v>
      </c>
      <c r="O135" s="148">
        <v>11.198</v>
      </c>
      <c r="P135" s="148">
        <f t="shared" si="1"/>
        <v>11.198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122</v>
      </c>
      <c r="AT135" s="150" t="s">
        <v>118</v>
      </c>
      <c r="AU135" s="150" t="s">
        <v>78</v>
      </c>
      <c r="AY135" s="14" t="s">
        <v>116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76</v>
      </c>
      <c r="BK135" s="151">
        <f t="shared" si="9"/>
        <v>0</v>
      </c>
      <c r="BL135" s="14" t="s">
        <v>122</v>
      </c>
      <c r="BM135" s="150" t="s">
        <v>142</v>
      </c>
    </row>
    <row r="136" spans="1:65" s="2" customFormat="1" ht="21.75" customHeight="1">
      <c r="A136" s="26"/>
      <c r="B136" s="138"/>
      <c r="C136" s="139" t="s">
        <v>143</v>
      </c>
      <c r="D136" s="139" t="s">
        <v>118</v>
      </c>
      <c r="E136" s="140" t="s">
        <v>144</v>
      </c>
      <c r="F136" s="141" t="s">
        <v>145</v>
      </c>
      <c r="G136" s="142" t="s">
        <v>121</v>
      </c>
      <c r="H136" s="143">
        <v>507.6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34</v>
      </c>
      <c r="O136" s="148">
        <v>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122</v>
      </c>
      <c r="AT136" s="150" t="s">
        <v>118</v>
      </c>
      <c r="AU136" s="150" t="s">
        <v>78</v>
      </c>
      <c r="AY136" s="14" t="s">
        <v>116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76</v>
      </c>
      <c r="BK136" s="151">
        <f t="shared" si="9"/>
        <v>0</v>
      </c>
      <c r="BL136" s="14" t="s">
        <v>122</v>
      </c>
      <c r="BM136" s="150" t="s">
        <v>146</v>
      </c>
    </row>
    <row r="137" spans="1:65" s="2" customFormat="1" ht="16.5" customHeight="1">
      <c r="A137" s="26"/>
      <c r="B137" s="138"/>
      <c r="C137" s="139" t="s">
        <v>147</v>
      </c>
      <c r="D137" s="139" t="s">
        <v>118</v>
      </c>
      <c r="E137" s="140" t="s">
        <v>148</v>
      </c>
      <c r="F137" s="141" t="s">
        <v>149</v>
      </c>
      <c r="G137" s="142" t="s">
        <v>121</v>
      </c>
      <c r="H137" s="143">
        <v>271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34</v>
      </c>
      <c r="O137" s="148">
        <v>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122</v>
      </c>
      <c r="AT137" s="150" t="s">
        <v>118</v>
      </c>
      <c r="AU137" s="150" t="s">
        <v>78</v>
      </c>
      <c r="AY137" s="14" t="s">
        <v>116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76</v>
      </c>
      <c r="BK137" s="151">
        <f t="shared" si="9"/>
        <v>0</v>
      </c>
      <c r="BL137" s="14" t="s">
        <v>122</v>
      </c>
      <c r="BM137" s="150" t="s">
        <v>150</v>
      </c>
    </row>
    <row r="138" spans="1:65" s="2" customFormat="1" ht="21.75" customHeight="1">
      <c r="A138" s="26"/>
      <c r="B138" s="138"/>
      <c r="C138" s="139" t="s">
        <v>151</v>
      </c>
      <c r="D138" s="139" t="s">
        <v>118</v>
      </c>
      <c r="E138" s="140" t="s">
        <v>152</v>
      </c>
      <c r="F138" s="141" t="s">
        <v>153</v>
      </c>
      <c r="G138" s="142" t="s">
        <v>137</v>
      </c>
      <c r="H138" s="143">
        <v>64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34</v>
      </c>
      <c r="O138" s="148">
        <v>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122</v>
      </c>
      <c r="AT138" s="150" t="s">
        <v>118</v>
      </c>
      <c r="AU138" s="150" t="s">
        <v>78</v>
      </c>
      <c r="AY138" s="14" t="s">
        <v>116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76</v>
      </c>
      <c r="BK138" s="151">
        <f t="shared" si="9"/>
        <v>0</v>
      </c>
      <c r="BL138" s="14" t="s">
        <v>122</v>
      </c>
      <c r="BM138" s="150" t="s">
        <v>154</v>
      </c>
    </row>
    <row r="139" spans="1:65" s="2" customFormat="1" ht="21.75" customHeight="1">
      <c r="A139" s="26"/>
      <c r="B139" s="138"/>
      <c r="C139" s="139" t="s">
        <v>155</v>
      </c>
      <c r="D139" s="139" t="s">
        <v>118</v>
      </c>
      <c r="E139" s="140" t="s">
        <v>156</v>
      </c>
      <c r="F139" s="141" t="s">
        <v>157</v>
      </c>
      <c r="G139" s="142" t="s">
        <v>137</v>
      </c>
      <c r="H139" s="143">
        <v>64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34</v>
      </c>
      <c r="O139" s="148">
        <v>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122</v>
      </c>
      <c r="AT139" s="150" t="s">
        <v>118</v>
      </c>
      <c r="AU139" s="150" t="s">
        <v>78</v>
      </c>
      <c r="AY139" s="14" t="s">
        <v>116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76</v>
      </c>
      <c r="BK139" s="151">
        <f t="shared" si="9"/>
        <v>0</v>
      </c>
      <c r="BL139" s="14" t="s">
        <v>122</v>
      </c>
      <c r="BM139" s="150" t="s">
        <v>158</v>
      </c>
    </row>
    <row r="140" spans="1:65" s="2" customFormat="1" ht="21.75" customHeight="1">
      <c r="A140" s="26"/>
      <c r="B140" s="138"/>
      <c r="C140" s="139" t="s">
        <v>159</v>
      </c>
      <c r="D140" s="139" t="s">
        <v>118</v>
      </c>
      <c r="E140" s="140" t="s">
        <v>160</v>
      </c>
      <c r="F140" s="141" t="s">
        <v>161</v>
      </c>
      <c r="G140" s="142" t="s">
        <v>162</v>
      </c>
      <c r="H140" s="143">
        <v>107</v>
      </c>
      <c r="I140" s="144"/>
      <c r="J140" s="144">
        <f t="shared" si="0"/>
        <v>0</v>
      </c>
      <c r="K140" s="145"/>
      <c r="L140" s="27"/>
      <c r="M140" s="146" t="s">
        <v>1</v>
      </c>
      <c r="N140" s="147" t="s">
        <v>34</v>
      </c>
      <c r="O140" s="148">
        <v>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122</v>
      </c>
      <c r="AT140" s="150" t="s">
        <v>118</v>
      </c>
      <c r="AU140" s="150" t="s">
        <v>78</v>
      </c>
      <c r="AY140" s="14" t="s">
        <v>116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76</v>
      </c>
      <c r="BK140" s="151">
        <f t="shared" si="9"/>
        <v>0</v>
      </c>
      <c r="BL140" s="14" t="s">
        <v>122</v>
      </c>
      <c r="BM140" s="150" t="s">
        <v>163</v>
      </c>
    </row>
    <row r="141" spans="1:65" s="2" customFormat="1" ht="16.5" customHeight="1">
      <c r="A141" s="26"/>
      <c r="B141" s="138"/>
      <c r="C141" s="139" t="s">
        <v>164</v>
      </c>
      <c r="D141" s="139" t="s">
        <v>118</v>
      </c>
      <c r="E141" s="140" t="s">
        <v>165</v>
      </c>
      <c r="F141" s="141" t="s">
        <v>166</v>
      </c>
      <c r="G141" s="142" t="s">
        <v>137</v>
      </c>
      <c r="H141" s="143">
        <v>64</v>
      </c>
      <c r="I141" s="144"/>
      <c r="J141" s="144">
        <f t="shared" si="0"/>
        <v>0</v>
      </c>
      <c r="K141" s="145"/>
      <c r="L141" s="27"/>
      <c r="M141" s="146" t="s">
        <v>1</v>
      </c>
      <c r="N141" s="147" t="s">
        <v>34</v>
      </c>
      <c r="O141" s="148">
        <v>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122</v>
      </c>
      <c r="AT141" s="150" t="s">
        <v>118</v>
      </c>
      <c r="AU141" s="150" t="s">
        <v>78</v>
      </c>
      <c r="AY141" s="14" t="s">
        <v>116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76</v>
      </c>
      <c r="BK141" s="151">
        <f t="shared" si="9"/>
        <v>0</v>
      </c>
      <c r="BL141" s="14" t="s">
        <v>122</v>
      </c>
      <c r="BM141" s="150" t="s">
        <v>167</v>
      </c>
    </row>
    <row r="142" spans="1:65" s="2" customFormat="1" ht="21.75" customHeight="1">
      <c r="A142" s="26"/>
      <c r="B142" s="138"/>
      <c r="C142" s="139" t="s">
        <v>168</v>
      </c>
      <c r="D142" s="139" t="s">
        <v>118</v>
      </c>
      <c r="E142" s="140" t="s">
        <v>169</v>
      </c>
      <c r="F142" s="141" t="s">
        <v>170</v>
      </c>
      <c r="G142" s="142" t="s">
        <v>137</v>
      </c>
      <c r="H142" s="143">
        <v>175</v>
      </c>
      <c r="I142" s="144"/>
      <c r="J142" s="144">
        <f t="shared" si="0"/>
        <v>0</v>
      </c>
      <c r="K142" s="145"/>
      <c r="L142" s="27"/>
      <c r="M142" s="146" t="s">
        <v>1</v>
      </c>
      <c r="N142" s="147" t="s">
        <v>34</v>
      </c>
      <c r="O142" s="148">
        <v>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122</v>
      </c>
      <c r="AT142" s="150" t="s">
        <v>118</v>
      </c>
      <c r="AU142" s="150" t="s">
        <v>78</v>
      </c>
      <c r="AY142" s="14" t="s">
        <v>116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76</v>
      </c>
      <c r="BK142" s="151">
        <f t="shared" si="9"/>
        <v>0</v>
      </c>
      <c r="BL142" s="14" t="s">
        <v>122</v>
      </c>
      <c r="BM142" s="150" t="s">
        <v>171</v>
      </c>
    </row>
    <row r="143" spans="1:65" s="2" customFormat="1" ht="16.5" customHeight="1">
      <c r="A143" s="26"/>
      <c r="B143" s="138"/>
      <c r="C143" s="139" t="s">
        <v>172</v>
      </c>
      <c r="D143" s="139" t="s">
        <v>118</v>
      </c>
      <c r="E143" s="140" t="s">
        <v>173</v>
      </c>
      <c r="F143" s="141" t="s">
        <v>174</v>
      </c>
      <c r="G143" s="142" t="s">
        <v>137</v>
      </c>
      <c r="H143" s="143">
        <v>64</v>
      </c>
      <c r="I143" s="144"/>
      <c r="J143" s="144">
        <f t="shared" si="0"/>
        <v>0</v>
      </c>
      <c r="K143" s="145"/>
      <c r="L143" s="27"/>
      <c r="M143" s="146" t="s">
        <v>1</v>
      </c>
      <c r="N143" s="147" t="s">
        <v>34</v>
      </c>
      <c r="O143" s="148">
        <v>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122</v>
      </c>
      <c r="AT143" s="150" t="s">
        <v>118</v>
      </c>
      <c r="AU143" s="150" t="s">
        <v>78</v>
      </c>
      <c r="AY143" s="14" t="s">
        <v>116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4" t="s">
        <v>76</v>
      </c>
      <c r="BK143" s="151">
        <f t="shared" si="9"/>
        <v>0</v>
      </c>
      <c r="BL143" s="14" t="s">
        <v>122</v>
      </c>
      <c r="BM143" s="150" t="s">
        <v>175</v>
      </c>
    </row>
    <row r="144" spans="1:65" s="2" customFormat="1" ht="16.5" customHeight="1">
      <c r="A144" s="26"/>
      <c r="B144" s="138"/>
      <c r="C144" s="152" t="s">
        <v>8</v>
      </c>
      <c r="D144" s="152" t="s">
        <v>176</v>
      </c>
      <c r="E144" s="153" t="s">
        <v>177</v>
      </c>
      <c r="F144" s="154" t="s">
        <v>178</v>
      </c>
      <c r="G144" s="155" t="s">
        <v>162</v>
      </c>
      <c r="H144" s="156">
        <v>128</v>
      </c>
      <c r="I144" s="157"/>
      <c r="J144" s="157">
        <f t="shared" si="0"/>
        <v>0</v>
      </c>
      <c r="K144" s="158"/>
      <c r="L144" s="159"/>
      <c r="M144" s="160" t="s">
        <v>1</v>
      </c>
      <c r="N144" s="161" t="s">
        <v>34</v>
      </c>
      <c r="O144" s="148">
        <v>0</v>
      </c>
      <c r="P144" s="148">
        <f t="shared" si="1"/>
        <v>0</v>
      </c>
      <c r="Q144" s="148">
        <v>0.318</v>
      </c>
      <c r="R144" s="148">
        <f t="shared" si="2"/>
        <v>40.704000000000001</v>
      </c>
      <c r="S144" s="148">
        <v>0</v>
      </c>
      <c r="T144" s="149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147</v>
      </c>
      <c r="AT144" s="150" t="s">
        <v>176</v>
      </c>
      <c r="AU144" s="150" t="s">
        <v>78</v>
      </c>
      <c r="AY144" s="14" t="s">
        <v>116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4" t="s">
        <v>76</v>
      </c>
      <c r="BK144" s="151">
        <f t="shared" si="9"/>
        <v>0</v>
      </c>
      <c r="BL144" s="14" t="s">
        <v>122</v>
      </c>
      <c r="BM144" s="150" t="s">
        <v>179</v>
      </c>
    </row>
    <row r="145" spans="1:65" s="12" customFormat="1" ht="22.9" customHeight="1">
      <c r="B145" s="126"/>
      <c r="D145" s="127" t="s">
        <v>68</v>
      </c>
      <c r="E145" s="136" t="s">
        <v>134</v>
      </c>
      <c r="F145" s="136" t="s">
        <v>180</v>
      </c>
      <c r="J145" s="137">
        <f>BK145</f>
        <v>0</v>
      </c>
      <c r="L145" s="126"/>
      <c r="M145" s="130"/>
      <c r="N145" s="131"/>
      <c r="O145" s="131"/>
      <c r="P145" s="132">
        <f>SUM(P146:P148)</f>
        <v>25.814</v>
      </c>
      <c r="Q145" s="131"/>
      <c r="R145" s="132">
        <f>SUM(R146:R148)</f>
        <v>10.65264</v>
      </c>
      <c r="S145" s="131"/>
      <c r="T145" s="133">
        <f>SUM(T146:T148)</f>
        <v>0</v>
      </c>
      <c r="AR145" s="127" t="s">
        <v>76</v>
      </c>
      <c r="AT145" s="134" t="s">
        <v>68</v>
      </c>
      <c r="AU145" s="134" t="s">
        <v>76</v>
      </c>
      <c r="AY145" s="127" t="s">
        <v>116</v>
      </c>
      <c r="BK145" s="135">
        <f>SUM(BK146:BK148)</f>
        <v>0</v>
      </c>
    </row>
    <row r="146" spans="1:65" s="2" customFormat="1" ht="21.75" customHeight="1">
      <c r="A146" s="26"/>
      <c r="B146" s="138"/>
      <c r="C146" s="139" t="s">
        <v>181</v>
      </c>
      <c r="D146" s="139" t="s">
        <v>118</v>
      </c>
      <c r="E146" s="140" t="s">
        <v>182</v>
      </c>
      <c r="F146" s="141" t="s">
        <v>183</v>
      </c>
      <c r="G146" s="142" t="s">
        <v>121</v>
      </c>
      <c r="H146" s="143">
        <v>20</v>
      </c>
      <c r="I146" s="144"/>
      <c r="J146" s="144">
        <f>ROUND(I146*H146,2)</f>
        <v>0</v>
      </c>
      <c r="K146" s="145"/>
      <c r="L146" s="27"/>
      <c r="M146" s="146" t="s">
        <v>1</v>
      </c>
      <c r="N146" s="147" t="s">
        <v>34</v>
      </c>
      <c r="O146" s="148">
        <v>0.36</v>
      </c>
      <c r="P146" s="148">
        <f>O146*H146</f>
        <v>7.1999999999999993</v>
      </c>
      <c r="Q146" s="148">
        <v>0.28499999999999998</v>
      </c>
      <c r="R146" s="148">
        <f>Q146*H146</f>
        <v>5.6999999999999993</v>
      </c>
      <c r="S146" s="148">
        <v>0</v>
      </c>
      <c r="T146" s="149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122</v>
      </c>
      <c r="AT146" s="150" t="s">
        <v>118</v>
      </c>
      <c r="AU146" s="150" t="s">
        <v>78</v>
      </c>
      <c r="AY146" s="14" t="s">
        <v>116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4" t="s">
        <v>76</v>
      </c>
      <c r="BK146" s="151">
        <f>ROUND(I146*H146,2)</f>
        <v>0</v>
      </c>
      <c r="BL146" s="14" t="s">
        <v>122</v>
      </c>
      <c r="BM146" s="150" t="s">
        <v>184</v>
      </c>
    </row>
    <row r="147" spans="1:65" s="2" customFormat="1" ht="33" customHeight="1">
      <c r="A147" s="26"/>
      <c r="B147" s="138"/>
      <c r="C147" s="139" t="s">
        <v>185</v>
      </c>
      <c r="D147" s="139" t="s">
        <v>118</v>
      </c>
      <c r="E147" s="140" t="s">
        <v>186</v>
      </c>
      <c r="F147" s="141" t="s">
        <v>187</v>
      </c>
      <c r="G147" s="142" t="s">
        <v>121</v>
      </c>
      <c r="H147" s="143">
        <v>14</v>
      </c>
      <c r="I147" s="144"/>
      <c r="J147" s="144">
        <f>ROUND(I147*H147,2)</f>
        <v>0</v>
      </c>
      <c r="K147" s="145"/>
      <c r="L147" s="27"/>
      <c r="M147" s="146" t="s">
        <v>1</v>
      </c>
      <c r="N147" s="147" t="s">
        <v>34</v>
      </c>
      <c r="O147" s="148">
        <v>1.0209999999999999</v>
      </c>
      <c r="P147" s="148">
        <f>O147*H147</f>
        <v>14.293999999999999</v>
      </c>
      <c r="Q147" s="148">
        <v>0.26375999999999999</v>
      </c>
      <c r="R147" s="148">
        <f>Q147*H147</f>
        <v>3.6926399999999999</v>
      </c>
      <c r="S147" s="148">
        <v>0</v>
      </c>
      <c r="T147" s="149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122</v>
      </c>
      <c r="AT147" s="150" t="s">
        <v>118</v>
      </c>
      <c r="AU147" s="150" t="s">
        <v>78</v>
      </c>
      <c r="AY147" s="14" t="s">
        <v>116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4" t="s">
        <v>76</v>
      </c>
      <c r="BK147" s="151">
        <f>ROUND(I147*H147,2)</f>
        <v>0</v>
      </c>
      <c r="BL147" s="14" t="s">
        <v>122</v>
      </c>
      <c r="BM147" s="150" t="s">
        <v>188</v>
      </c>
    </row>
    <row r="148" spans="1:65" s="2" customFormat="1" ht="21.75" customHeight="1">
      <c r="A148" s="26"/>
      <c r="B148" s="138"/>
      <c r="C148" s="139" t="s">
        <v>189</v>
      </c>
      <c r="D148" s="139" t="s">
        <v>118</v>
      </c>
      <c r="E148" s="140" t="s">
        <v>190</v>
      </c>
      <c r="F148" s="141" t="s">
        <v>191</v>
      </c>
      <c r="G148" s="142" t="s">
        <v>121</v>
      </c>
      <c r="H148" s="143">
        <v>6</v>
      </c>
      <c r="I148" s="144"/>
      <c r="J148" s="144">
        <f>ROUND(I148*H148,2)</f>
        <v>0</v>
      </c>
      <c r="K148" s="145"/>
      <c r="L148" s="27"/>
      <c r="M148" s="146" t="s">
        <v>1</v>
      </c>
      <c r="N148" s="147" t="s">
        <v>34</v>
      </c>
      <c r="O148" s="148">
        <v>0.72</v>
      </c>
      <c r="P148" s="148">
        <f>O148*H148</f>
        <v>4.32</v>
      </c>
      <c r="Q148" s="148">
        <v>0.21</v>
      </c>
      <c r="R148" s="148">
        <f>Q148*H148</f>
        <v>1.26</v>
      </c>
      <c r="S148" s="148">
        <v>0</v>
      </c>
      <c r="T148" s="149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122</v>
      </c>
      <c r="AT148" s="150" t="s">
        <v>118</v>
      </c>
      <c r="AU148" s="150" t="s">
        <v>78</v>
      </c>
      <c r="AY148" s="14" t="s">
        <v>116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4" t="s">
        <v>76</v>
      </c>
      <c r="BK148" s="151">
        <f>ROUND(I148*H148,2)</f>
        <v>0</v>
      </c>
      <c r="BL148" s="14" t="s">
        <v>122</v>
      </c>
      <c r="BM148" s="150" t="s">
        <v>192</v>
      </c>
    </row>
    <row r="149" spans="1:65" s="12" customFormat="1" ht="22.9" customHeight="1">
      <c r="B149" s="126"/>
      <c r="D149" s="127" t="s">
        <v>68</v>
      </c>
      <c r="E149" s="136" t="s">
        <v>147</v>
      </c>
      <c r="F149" s="136" t="s">
        <v>193</v>
      </c>
      <c r="J149" s="137">
        <f>BK149</f>
        <v>0</v>
      </c>
      <c r="L149" s="126"/>
      <c r="M149" s="130"/>
      <c r="N149" s="131"/>
      <c r="O149" s="131"/>
      <c r="P149" s="132">
        <f>SUM(P150:P158)</f>
        <v>17.274000000000001</v>
      </c>
      <c r="Q149" s="131"/>
      <c r="R149" s="132">
        <f>SUM(R150:R158)</f>
        <v>0.53099999999999992</v>
      </c>
      <c r="S149" s="131"/>
      <c r="T149" s="133">
        <f>SUM(T150:T158)</f>
        <v>0</v>
      </c>
      <c r="AR149" s="127" t="s">
        <v>76</v>
      </c>
      <c r="AT149" s="134" t="s">
        <v>68</v>
      </c>
      <c r="AU149" s="134" t="s">
        <v>76</v>
      </c>
      <c r="AY149" s="127" t="s">
        <v>116</v>
      </c>
      <c r="BK149" s="135">
        <f>SUM(BK150:BK158)</f>
        <v>0</v>
      </c>
    </row>
    <row r="150" spans="1:65" s="2" customFormat="1" ht="16.5" customHeight="1">
      <c r="A150" s="26"/>
      <c r="B150" s="138"/>
      <c r="C150" s="139" t="s">
        <v>194</v>
      </c>
      <c r="D150" s="139" t="s">
        <v>118</v>
      </c>
      <c r="E150" s="140" t="s">
        <v>195</v>
      </c>
      <c r="F150" s="141" t="s">
        <v>196</v>
      </c>
      <c r="G150" s="142" t="s">
        <v>197</v>
      </c>
      <c r="H150" s="143">
        <v>1</v>
      </c>
      <c r="I150" s="144"/>
      <c r="J150" s="144">
        <f t="shared" ref="J150:J158" si="10">ROUND(I150*H150,2)</f>
        <v>0</v>
      </c>
      <c r="K150" s="145"/>
      <c r="L150" s="27"/>
      <c r="M150" s="146" t="s">
        <v>1</v>
      </c>
      <c r="N150" s="147" t="s">
        <v>34</v>
      </c>
      <c r="O150" s="148">
        <v>0</v>
      </c>
      <c r="P150" s="148">
        <f t="shared" ref="P150:P158" si="11">O150*H150</f>
        <v>0</v>
      </c>
      <c r="Q150" s="148">
        <v>0</v>
      </c>
      <c r="R150" s="148">
        <f t="shared" ref="R150:R158" si="12">Q150*H150</f>
        <v>0</v>
      </c>
      <c r="S150" s="148">
        <v>0</v>
      </c>
      <c r="T150" s="149">
        <f t="shared" ref="T150:T158" si="1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122</v>
      </c>
      <c r="AT150" s="150" t="s">
        <v>118</v>
      </c>
      <c r="AU150" s="150" t="s">
        <v>78</v>
      </c>
      <c r="AY150" s="14" t="s">
        <v>116</v>
      </c>
      <c r="BE150" s="151">
        <f t="shared" ref="BE150:BE158" si="14">IF(N150="základní",J150,0)</f>
        <v>0</v>
      </c>
      <c r="BF150" s="151">
        <f t="shared" ref="BF150:BF158" si="15">IF(N150="snížená",J150,0)</f>
        <v>0</v>
      </c>
      <c r="BG150" s="151">
        <f t="shared" ref="BG150:BG158" si="16">IF(N150="zákl. přenesená",J150,0)</f>
        <v>0</v>
      </c>
      <c r="BH150" s="151">
        <f t="shared" ref="BH150:BH158" si="17">IF(N150="sníž. přenesená",J150,0)</f>
        <v>0</v>
      </c>
      <c r="BI150" s="151">
        <f t="shared" ref="BI150:BI158" si="18">IF(N150="nulová",J150,0)</f>
        <v>0</v>
      </c>
      <c r="BJ150" s="14" t="s">
        <v>76</v>
      </c>
      <c r="BK150" s="151">
        <f t="shared" ref="BK150:BK158" si="19">ROUND(I150*H150,2)</f>
        <v>0</v>
      </c>
      <c r="BL150" s="14" t="s">
        <v>122</v>
      </c>
      <c r="BM150" s="150" t="s">
        <v>198</v>
      </c>
    </row>
    <row r="151" spans="1:65" s="2" customFormat="1" ht="21.75" customHeight="1">
      <c r="A151" s="26"/>
      <c r="B151" s="138"/>
      <c r="C151" s="139" t="s">
        <v>199</v>
      </c>
      <c r="D151" s="139" t="s">
        <v>118</v>
      </c>
      <c r="E151" s="140" t="s">
        <v>200</v>
      </c>
      <c r="F151" s="141" t="s">
        <v>201</v>
      </c>
      <c r="G151" s="142" t="s">
        <v>202</v>
      </c>
      <c r="H151" s="143">
        <v>66</v>
      </c>
      <c r="I151" s="144"/>
      <c r="J151" s="144">
        <f t="shared" si="10"/>
        <v>0</v>
      </c>
      <c r="K151" s="145"/>
      <c r="L151" s="27"/>
      <c r="M151" s="146" t="s">
        <v>1</v>
      </c>
      <c r="N151" s="147" t="s">
        <v>34</v>
      </c>
      <c r="O151" s="148">
        <v>0.20699999999999999</v>
      </c>
      <c r="P151" s="148">
        <f t="shared" si="11"/>
        <v>13.661999999999999</v>
      </c>
      <c r="Q151" s="148">
        <v>7.4599999999999996E-3</v>
      </c>
      <c r="R151" s="148">
        <f t="shared" si="12"/>
        <v>0.49235999999999996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122</v>
      </c>
      <c r="AT151" s="150" t="s">
        <v>118</v>
      </c>
      <c r="AU151" s="150" t="s">
        <v>78</v>
      </c>
      <c r="AY151" s="14" t="s">
        <v>116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76</v>
      </c>
      <c r="BK151" s="151">
        <f t="shared" si="19"/>
        <v>0</v>
      </c>
      <c r="BL151" s="14" t="s">
        <v>122</v>
      </c>
      <c r="BM151" s="150" t="s">
        <v>203</v>
      </c>
    </row>
    <row r="152" spans="1:65" s="2" customFormat="1" ht="21.75" customHeight="1">
      <c r="A152" s="26"/>
      <c r="B152" s="138"/>
      <c r="C152" s="139" t="s">
        <v>7</v>
      </c>
      <c r="D152" s="139" t="s">
        <v>118</v>
      </c>
      <c r="E152" s="140" t="s">
        <v>204</v>
      </c>
      <c r="F152" s="141" t="s">
        <v>205</v>
      </c>
      <c r="G152" s="142" t="s">
        <v>202</v>
      </c>
      <c r="H152" s="143">
        <v>14</v>
      </c>
      <c r="I152" s="144"/>
      <c r="J152" s="144">
        <f t="shared" si="10"/>
        <v>0</v>
      </c>
      <c r="K152" s="145"/>
      <c r="L152" s="27"/>
      <c r="M152" s="146" t="s">
        <v>1</v>
      </c>
      <c r="N152" s="147" t="s">
        <v>34</v>
      </c>
      <c r="O152" s="148">
        <v>0.25800000000000001</v>
      </c>
      <c r="P152" s="148">
        <f t="shared" si="11"/>
        <v>3.6120000000000001</v>
      </c>
      <c r="Q152" s="148">
        <v>2.7599999999999999E-3</v>
      </c>
      <c r="R152" s="148">
        <f t="shared" si="12"/>
        <v>3.8640000000000001E-2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122</v>
      </c>
      <c r="AT152" s="150" t="s">
        <v>118</v>
      </c>
      <c r="AU152" s="150" t="s">
        <v>78</v>
      </c>
      <c r="AY152" s="14" t="s">
        <v>116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76</v>
      </c>
      <c r="BK152" s="151">
        <f t="shared" si="19"/>
        <v>0</v>
      </c>
      <c r="BL152" s="14" t="s">
        <v>122</v>
      </c>
      <c r="BM152" s="150" t="s">
        <v>206</v>
      </c>
    </row>
    <row r="153" spans="1:65" s="2" customFormat="1" ht="16.5" customHeight="1">
      <c r="A153" s="26"/>
      <c r="B153" s="138"/>
      <c r="C153" s="139" t="s">
        <v>207</v>
      </c>
      <c r="D153" s="139" t="s">
        <v>118</v>
      </c>
      <c r="E153" s="140" t="s">
        <v>208</v>
      </c>
      <c r="F153" s="141" t="s">
        <v>209</v>
      </c>
      <c r="G153" s="142" t="s">
        <v>202</v>
      </c>
      <c r="H153" s="143">
        <v>35</v>
      </c>
      <c r="I153" s="144"/>
      <c r="J153" s="144">
        <f t="shared" si="10"/>
        <v>0</v>
      </c>
      <c r="K153" s="145"/>
      <c r="L153" s="27"/>
      <c r="M153" s="146" t="s">
        <v>1</v>
      </c>
      <c r="N153" s="147" t="s">
        <v>34</v>
      </c>
      <c r="O153" s="148">
        <v>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122</v>
      </c>
      <c r="AT153" s="150" t="s">
        <v>118</v>
      </c>
      <c r="AU153" s="150" t="s">
        <v>78</v>
      </c>
      <c r="AY153" s="14" t="s">
        <v>116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76</v>
      </c>
      <c r="BK153" s="151">
        <f t="shared" si="19"/>
        <v>0</v>
      </c>
      <c r="BL153" s="14" t="s">
        <v>122</v>
      </c>
      <c r="BM153" s="150" t="s">
        <v>210</v>
      </c>
    </row>
    <row r="154" spans="1:65" s="2" customFormat="1" ht="16.5" customHeight="1">
      <c r="A154" s="26"/>
      <c r="B154" s="138"/>
      <c r="C154" s="139" t="s">
        <v>211</v>
      </c>
      <c r="D154" s="139" t="s">
        <v>118</v>
      </c>
      <c r="E154" s="140" t="s">
        <v>212</v>
      </c>
      <c r="F154" s="141" t="s">
        <v>213</v>
      </c>
      <c r="G154" s="142" t="s">
        <v>214</v>
      </c>
      <c r="H154" s="143">
        <v>13</v>
      </c>
      <c r="I154" s="144"/>
      <c r="J154" s="144">
        <f t="shared" si="10"/>
        <v>0</v>
      </c>
      <c r="K154" s="145"/>
      <c r="L154" s="27"/>
      <c r="M154" s="146" t="s">
        <v>1</v>
      </c>
      <c r="N154" s="147" t="s">
        <v>34</v>
      </c>
      <c r="O154" s="148">
        <v>0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122</v>
      </c>
      <c r="AT154" s="150" t="s">
        <v>118</v>
      </c>
      <c r="AU154" s="150" t="s">
        <v>78</v>
      </c>
      <c r="AY154" s="14" t="s">
        <v>116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76</v>
      </c>
      <c r="BK154" s="151">
        <f t="shared" si="19"/>
        <v>0</v>
      </c>
      <c r="BL154" s="14" t="s">
        <v>122</v>
      </c>
      <c r="BM154" s="150" t="s">
        <v>215</v>
      </c>
    </row>
    <row r="155" spans="1:65" s="2" customFormat="1" ht="16.5" customHeight="1">
      <c r="A155" s="26"/>
      <c r="B155" s="138"/>
      <c r="C155" s="139" t="s">
        <v>216</v>
      </c>
      <c r="D155" s="139" t="s">
        <v>118</v>
      </c>
      <c r="E155" s="140" t="s">
        <v>217</v>
      </c>
      <c r="F155" s="141" t="s">
        <v>218</v>
      </c>
      <c r="G155" s="142" t="s">
        <v>219</v>
      </c>
      <c r="H155" s="143">
        <v>1</v>
      </c>
      <c r="I155" s="144"/>
      <c r="J155" s="144">
        <f t="shared" si="10"/>
        <v>0</v>
      </c>
      <c r="K155" s="145"/>
      <c r="L155" s="27"/>
      <c r="M155" s="146" t="s">
        <v>1</v>
      </c>
      <c r="N155" s="147" t="s">
        <v>34</v>
      </c>
      <c r="O155" s="148">
        <v>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122</v>
      </c>
      <c r="AT155" s="150" t="s">
        <v>118</v>
      </c>
      <c r="AU155" s="150" t="s">
        <v>78</v>
      </c>
      <c r="AY155" s="14" t="s">
        <v>116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76</v>
      </c>
      <c r="BK155" s="151">
        <f t="shared" si="19"/>
        <v>0</v>
      </c>
      <c r="BL155" s="14" t="s">
        <v>122</v>
      </c>
      <c r="BM155" s="150" t="s">
        <v>220</v>
      </c>
    </row>
    <row r="156" spans="1:65" s="2" customFormat="1" ht="21.75" customHeight="1">
      <c r="A156" s="26"/>
      <c r="B156" s="138"/>
      <c r="C156" s="139" t="s">
        <v>221</v>
      </c>
      <c r="D156" s="139" t="s">
        <v>118</v>
      </c>
      <c r="E156" s="140" t="s">
        <v>222</v>
      </c>
      <c r="F156" s="141" t="s">
        <v>223</v>
      </c>
      <c r="G156" s="142" t="s">
        <v>202</v>
      </c>
      <c r="H156" s="143">
        <v>25</v>
      </c>
      <c r="I156" s="144"/>
      <c r="J156" s="144">
        <f t="shared" si="10"/>
        <v>0</v>
      </c>
      <c r="K156" s="145"/>
      <c r="L156" s="27"/>
      <c r="M156" s="146" t="s">
        <v>1</v>
      </c>
      <c r="N156" s="147" t="s">
        <v>34</v>
      </c>
      <c r="O156" s="148">
        <v>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122</v>
      </c>
      <c r="AT156" s="150" t="s">
        <v>118</v>
      </c>
      <c r="AU156" s="150" t="s">
        <v>78</v>
      </c>
      <c r="AY156" s="14" t="s">
        <v>116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76</v>
      </c>
      <c r="BK156" s="151">
        <f t="shared" si="19"/>
        <v>0</v>
      </c>
      <c r="BL156" s="14" t="s">
        <v>122</v>
      </c>
      <c r="BM156" s="150" t="s">
        <v>224</v>
      </c>
    </row>
    <row r="157" spans="1:65" s="2" customFormat="1" ht="21.75" customHeight="1">
      <c r="A157" s="26"/>
      <c r="B157" s="138"/>
      <c r="C157" s="139" t="s">
        <v>225</v>
      </c>
      <c r="D157" s="139" t="s">
        <v>118</v>
      </c>
      <c r="E157" s="140" t="s">
        <v>226</v>
      </c>
      <c r="F157" s="141" t="s">
        <v>227</v>
      </c>
      <c r="G157" s="142" t="s">
        <v>228</v>
      </c>
      <c r="H157" s="143">
        <v>2</v>
      </c>
      <c r="I157" s="144"/>
      <c r="J157" s="144">
        <f t="shared" si="10"/>
        <v>0</v>
      </c>
      <c r="K157" s="145"/>
      <c r="L157" s="27"/>
      <c r="M157" s="146" t="s">
        <v>1</v>
      </c>
      <c r="N157" s="147" t="s">
        <v>34</v>
      </c>
      <c r="O157" s="148">
        <v>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122</v>
      </c>
      <c r="AT157" s="150" t="s">
        <v>118</v>
      </c>
      <c r="AU157" s="150" t="s">
        <v>78</v>
      </c>
      <c r="AY157" s="14" t="s">
        <v>116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76</v>
      </c>
      <c r="BK157" s="151">
        <f t="shared" si="19"/>
        <v>0</v>
      </c>
      <c r="BL157" s="14" t="s">
        <v>122</v>
      </c>
      <c r="BM157" s="150" t="s">
        <v>229</v>
      </c>
    </row>
    <row r="158" spans="1:65" s="2" customFormat="1" ht="16.5" customHeight="1">
      <c r="A158" s="26"/>
      <c r="B158" s="138"/>
      <c r="C158" s="139" t="s">
        <v>230</v>
      </c>
      <c r="D158" s="139" t="s">
        <v>118</v>
      </c>
      <c r="E158" s="140" t="s">
        <v>231</v>
      </c>
      <c r="F158" s="141" t="s">
        <v>232</v>
      </c>
      <c r="G158" s="142" t="s">
        <v>202</v>
      </c>
      <c r="H158" s="143">
        <v>115</v>
      </c>
      <c r="I158" s="144"/>
      <c r="J158" s="144">
        <f t="shared" si="10"/>
        <v>0</v>
      </c>
      <c r="K158" s="145"/>
      <c r="L158" s="27"/>
      <c r="M158" s="146" t="s">
        <v>1</v>
      </c>
      <c r="N158" s="147" t="s">
        <v>34</v>
      </c>
      <c r="O158" s="148">
        <v>0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233</v>
      </c>
      <c r="AT158" s="150" t="s">
        <v>118</v>
      </c>
      <c r="AU158" s="150" t="s">
        <v>78</v>
      </c>
      <c r="AY158" s="14" t="s">
        <v>116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4" t="s">
        <v>76</v>
      </c>
      <c r="BK158" s="151">
        <f t="shared" si="19"/>
        <v>0</v>
      </c>
      <c r="BL158" s="14" t="s">
        <v>233</v>
      </c>
      <c r="BM158" s="150" t="s">
        <v>234</v>
      </c>
    </row>
    <row r="159" spans="1:65" s="12" customFormat="1" ht="22.9" customHeight="1">
      <c r="B159" s="126"/>
      <c r="D159" s="127" t="s">
        <v>68</v>
      </c>
      <c r="E159" s="136" t="s">
        <v>235</v>
      </c>
      <c r="F159" s="136" t="s">
        <v>236</v>
      </c>
      <c r="J159" s="137">
        <f>BK159</f>
        <v>0</v>
      </c>
      <c r="L159" s="126"/>
      <c r="M159" s="130"/>
      <c r="N159" s="131"/>
      <c r="O159" s="131"/>
      <c r="P159" s="132">
        <f>SUM(P160:P163)</f>
        <v>1.9740000000000002</v>
      </c>
      <c r="Q159" s="131"/>
      <c r="R159" s="132">
        <f>SUM(R160:R163)</f>
        <v>0</v>
      </c>
      <c r="S159" s="131"/>
      <c r="T159" s="133">
        <f>SUM(T160:T163)</f>
        <v>0</v>
      </c>
      <c r="AR159" s="127" t="s">
        <v>76</v>
      </c>
      <c r="AT159" s="134" t="s">
        <v>68</v>
      </c>
      <c r="AU159" s="134" t="s">
        <v>76</v>
      </c>
      <c r="AY159" s="127" t="s">
        <v>116</v>
      </c>
      <c r="BK159" s="135">
        <f>SUM(BK160:BK163)</f>
        <v>0</v>
      </c>
    </row>
    <row r="160" spans="1:65" s="2" customFormat="1" ht="16.5" customHeight="1">
      <c r="A160" s="26"/>
      <c r="B160" s="138"/>
      <c r="C160" s="139" t="s">
        <v>237</v>
      </c>
      <c r="D160" s="139" t="s">
        <v>118</v>
      </c>
      <c r="E160" s="140" t="s">
        <v>238</v>
      </c>
      <c r="F160" s="141" t="s">
        <v>239</v>
      </c>
      <c r="G160" s="142" t="s">
        <v>240</v>
      </c>
      <c r="H160" s="143">
        <v>30</v>
      </c>
      <c r="I160" s="144"/>
      <c r="J160" s="144">
        <f>ROUND(I160*H160,2)</f>
        <v>0</v>
      </c>
      <c r="K160" s="145"/>
      <c r="L160" s="27"/>
      <c r="M160" s="146" t="s">
        <v>1</v>
      </c>
      <c r="N160" s="147" t="s">
        <v>34</v>
      </c>
      <c r="O160" s="148">
        <v>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122</v>
      </c>
      <c r="AT160" s="150" t="s">
        <v>118</v>
      </c>
      <c r="AU160" s="150" t="s">
        <v>78</v>
      </c>
      <c r="AY160" s="14" t="s">
        <v>116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4" t="s">
        <v>76</v>
      </c>
      <c r="BK160" s="151">
        <f>ROUND(I160*H160,2)</f>
        <v>0</v>
      </c>
      <c r="BL160" s="14" t="s">
        <v>122</v>
      </c>
      <c r="BM160" s="150" t="s">
        <v>241</v>
      </c>
    </row>
    <row r="161" spans="1:65" s="2" customFormat="1" ht="16.5" customHeight="1">
      <c r="A161" s="26"/>
      <c r="B161" s="138"/>
      <c r="C161" s="139" t="s">
        <v>242</v>
      </c>
      <c r="D161" s="139" t="s">
        <v>118</v>
      </c>
      <c r="E161" s="140" t="s">
        <v>243</v>
      </c>
      <c r="F161" s="141" t="s">
        <v>244</v>
      </c>
      <c r="G161" s="142" t="s">
        <v>219</v>
      </c>
      <c r="H161" s="143">
        <v>7</v>
      </c>
      <c r="I161" s="144"/>
      <c r="J161" s="144">
        <f>ROUND(I161*H161,2)</f>
        <v>0</v>
      </c>
      <c r="K161" s="145"/>
      <c r="L161" s="27"/>
      <c r="M161" s="146" t="s">
        <v>1</v>
      </c>
      <c r="N161" s="147" t="s">
        <v>34</v>
      </c>
      <c r="O161" s="148">
        <v>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122</v>
      </c>
      <c r="AT161" s="150" t="s">
        <v>118</v>
      </c>
      <c r="AU161" s="150" t="s">
        <v>78</v>
      </c>
      <c r="AY161" s="14" t="s">
        <v>116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4" t="s">
        <v>76</v>
      </c>
      <c r="BK161" s="151">
        <f>ROUND(I161*H161,2)</f>
        <v>0</v>
      </c>
      <c r="BL161" s="14" t="s">
        <v>122</v>
      </c>
      <c r="BM161" s="150" t="s">
        <v>245</v>
      </c>
    </row>
    <row r="162" spans="1:65" s="2" customFormat="1" ht="16.5" customHeight="1">
      <c r="A162" s="26"/>
      <c r="B162" s="138"/>
      <c r="C162" s="139" t="s">
        <v>246</v>
      </c>
      <c r="D162" s="139" t="s">
        <v>118</v>
      </c>
      <c r="E162" s="140" t="s">
        <v>247</v>
      </c>
      <c r="F162" s="141" t="s">
        <v>248</v>
      </c>
      <c r="G162" s="142" t="s">
        <v>219</v>
      </c>
      <c r="H162" s="143">
        <v>1</v>
      </c>
      <c r="I162" s="144"/>
      <c r="J162" s="144">
        <f>ROUND(I162*H162,2)</f>
        <v>0</v>
      </c>
      <c r="K162" s="145"/>
      <c r="L162" s="27"/>
      <c r="M162" s="146" t="s">
        <v>1</v>
      </c>
      <c r="N162" s="147" t="s">
        <v>34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233</v>
      </c>
      <c r="AT162" s="150" t="s">
        <v>118</v>
      </c>
      <c r="AU162" s="150" t="s">
        <v>78</v>
      </c>
      <c r="AY162" s="14" t="s">
        <v>116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4" t="s">
        <v>76</v>
      </c>
      <c r="BK162" s="151">
        <f>ROUND(I162*H162,2)</f>
        <v>0</v>
      </c>
      <c r="BL162" s="14" t="s">
        <v>233</v>
      </c>
      <c r="BM162" s="150" t="s">
        <v>249</v>
      </c>
    </row>
    <row r="163" spans="1:65" s="2" customFormat="1" ht="33" customHeight="1">
      <c r="A163" s="26"/>
      <c r="B163" s="138"/>
      <c r="C163" s="139" t="s">
        <v>250</v>
      </c>
      <c r="D163" s="139" t="s">
        <v>118</v>
      </c>
      <c r="E163" s="140" t="s">
        <v>251</v>
      </c>
      <c r="F163" s="141" t="s">
        <v>252</v>
      </c>
      <c r="G163" s="142" t="s">
        <v>121</v>
      </c>
      <c r="H163" s="143">
        <v>6</v>
      </c>
      <c r="I163" s="144"/>
      <c r="J163" s="144">
        <f>ROUND(I163*H163,2)</f>
        <v>0</v>
      </c>
      <c r="K163" s="145"/>
      <c r="L163" s="27"/>
      <c r="M163" s="146" t="s">
        <v>1</v>
      </c>
      <c r="N163" s="147" t="s">
        <v>34</v>
      </c>
      <c r="O163" s="148">
        <v>0.32900000000000001</v>
      </c>
      <c r="P163" s="148">
        <f>O163*H163</f>
        <v>1.9740000000000002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122</v>
      </c>
      <c r="AT163" s="150" t="s">
        <v>118</v>
      </c>
      <c r="AU163" s="150" t="s">
        <v>78</v>
      </c>
      <c r="AY163" s="14" t="s">
        <v>116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4" t="s">
        <v>76</v>
      </c>
      <c r="BK163" s="151">
        <f>ROUND(I163*H163,2)</f>
        <v>0</v>
      </c>
      <c r="BL163" s="14" t="s">
        <v>122</v>
      </c>
      <c r="BM163" s="150" t="s">
        <v>253</v>
      </c>
    </row>
    <row r="164" spans="1:65" s="12" customFormat="1" ht="22.9" customHeight="1">
      <c r="B164" s="126"/>
      <c r="D164" s="127" t="s">
        <v>68</v>
      </c>
      <c r="E164" s="136" t="s">
        <v>254</v>
      </c>
      <c r="F164" s="136" t="s">
        <v>255</v>
      </c>
      <c r="J164" s="137">
        <f>BK164</f>
        <v>0</v>
      </c>
      <c r="L164" s="126"/>
      <c r="M164" s="130"/>
      <c r="N164" s="131"/>
      <c r="O164" s="131"/>
      <c r="P164" s="132">
        <f>SUM(P165:P169)</f>
        <v>42.323903999999999</v>
      </c>
      <c r="Q164" s="131"/>
      <c r="R164" s="132">
        <f>SUM(R165:R169)</f>
        <v>0</v>
      </c>
      <c r="S164" s="131"/>
      <c r="T164" s="133">
        <f>SUM(T165:T169)</f>
        <v>0</v>
      </c>
      <c r="AR164" s="127" t="s">
        <v>76</v>
      </c>
      <c r="AT164" s="134" t="s">
        <v>68</v>
      </c>
      <c r="AU164" s="134" t="s">
        <v>76</v>
      </c>
      <c r="AY164" s="127" t="s">
        <v>116</v>
      </c>
      <c r="BK164" s="135">
        <f>SUM(BK165:BK169)</f>
        <v>0</v>
      </c>
    </row>
    <row r="165" spans="1:65" s="2" customFormat="1" ht="21.75" customHeight="1">
      <c r="A165" s="26"/>
      <c r="B165" s="138"/>
      <c r="C165" s="139" t="s">
        <v>256</v>
      </c>
      <c r="D165" s="139" t="s">
        <v>118</v>
      </c>
      <c r="E165" s="140" t="s">
        <v>257</v>
      </c>
      <c r="F165" s="141" t="s">
        <v>258</v>
      </c>
      <c r="G165" s="142" t="s">
        <v>162</v>
      </c>
      <c r="H165" s="143">
        <v>27.992000000000001</v>
      </c>
      <c r="I165" s="144"/>
      <c r="J165" s="144">
        <f>ROUND(I165*H165,2)</f>
        <v>0</v>
      </c>
      <c r="K165" s="145"/>
      <c r="L165" s="27"/>
      <c r="M165" s="146" t="s">
        <v>1</v>
      </c>
      <c r="N165" s="147" t="s">
        <v>34</v>
      </c>
      <c r="O165" s="148">
        <v>1.47</v>
      </c>
      <c r="P165" s="148">
        <f>O165*H165</f>
        <v>41.148240000000001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122</v>
      </c>
      <c r="AT165" s="150" t="s">
        <v>118</v>
      </c>
      <c r="AU165" s="150" t="s">
        <v>78</v>
      </c>
      <c r="AY165" s="14" t="s">
        <v>116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4" t="s">
        <v>76</v>
      </c>
      <c r="BK165" s="151">
        <f>ROUND(I165*H165,2)</f>
        <v>0</v>
      </c>
      <c r="BL165" s="14" t="s">
        <v>122</v>
      </c>
      <c r="BM165" s="150" t="s">
        <v>259</v>
      </c>
    </row>
    <row r="166" spans="1:65" s="2" customFormat="1" ht="21.75" customHeight="1">
      <c r="A166" s="26"/>
      <c r="B166" s="138"/>
      <c r="C166" s="139" t="s">
        <v>260</v>
      </c>
      <c r="D166" s="139" t="s">
        <v>118</v>
      </c>
      <c r="E166" s="140" t="s">
        <v>261</v>
      </c>
      <c r="F166" s="141" t="s">
        <v>262</v>
      </c>
      <c r="G166" s="142" t="s">
        <v>162</v>
      </c>
      <c r="H166" s="143">
        <v>27.992000000000001</v>
      </c>
      <c r="I166" s="144"/>
      <c r="J166" s="144">
        <f>ROUND(I166*H166,2)</f>
        <v>0</v>
      </c>
      <c r="K166" s="145"/>
      <c r="L166" s="27"/>
      <c r="M166" s="146" t="s">
        <v>1</v>
      </c>
      <c r="N166" s="147" t="s">
        <v>34</v>
      </c>
      <c r="O166" s="148">
        <v>0.03</v>
      </c>
      <c r="P166" s="148">
        <f>O166*H166</f>
        <v>0.83975999999999995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122</v>
      </c>
      <c r="AT166" s="150" t="s">
        <v>118</v>
      </c>
      <c r="AU166" s="150" t="s">
        <v>78</v>
      </c>
      <c r="AY166" s="14" t="s">
        <v>116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4" t="s">
        <v>76</v>
      </c>
      <c r="BK166" s="151">
        <f>ROUND(I166*H166,2)</f>
        <v>0</v>
      </c>
      <c r="BL166" s="14" t="s">
        <v>122</v>
      </c>
      <c r="BM166" s="150" t="s">
        <v>263</v>
      </c>
    </row>
    <row r="167" spans="1:65" s="2" customFormat="1" ht="21.75" customHeight="1">
      <c r="A167" s="26"/>
      <c r="B167" s="138"/>
      <c r="C167" s="139" t="s">
        <v>264</v>
      </c>
      <c r="D167" s="139" t="s">
        <v>118</v>
      </c>
      <c r="E167" s="140" t="s">
        <v>265</v>
      </c>
      <c r="F167" s="141" t="s">
        <v>266</v>
      </c>
      <c r="G167" s="142" t="s">
        <v>162</v>
      </c>
      <c r="H167" s="143">
        <v>167.952</v>
      </c>
      <c r="I167" s="144"/>
      <c r="J167" s="144">
        <f>ROUND(I167*H167,2)</f>
        <v>0</v>
      </c>
      <c r="K167" s="145"/>
      <c r="L167" s="27"/>
      <c r="M167" s="146" t="s">
        <v>1</v>
      </c>
      <c r="N167" s="147" t="s">
        <v>34</v>
      </c>
      <c r="O167" s="148">
        <v>2E-3</v>
      </c>
      <c r="P167" s="148">
        <f>O167*H167</f>
        <v>0.33590399999999998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122</v>
      </c>
      <c r="AT167" s="150" t="s">
        <v>118</v>
      </c>
      <c r="AU167" s="150" t="s">
        <v>78</v>
      </c>
      <c r="AY167" s="14" t="s">
        <v>116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4" t="s">
        <v>76</v>
      </c>
      <c r="BK167" s="151">
        <f>ROUND(I167*H167,2)</f>
        <v>0</v>
      </c>
      <c r="BL167" s="14" t="s">
        <v>122</v>
      </c>
      <c r="BM167" s="150" t="s">
        <v>267</v>
      </c>
    </row>
    <row r="168" spans="1:65" s="2" customFormat="1" ht="21.75" customHeight="1">
      <c r="A168" s="26"/>
      <c r="B168" s="138"/>
      <c r="C168" s="139" t="s">
        <v>268</v>
      </c>
      <c r="D168" s="139" t="s">
        <v>118</v>
      </c>
      <c r="E168" s="140" t="s">
        <v>269</v>
      </c>
      <c r="F168" s="141" t="s">
        <v>270</v>
      </c>
      <c r="G168" s="142" t="s">
        <v>162</v>
      </c>
      <c r="H168" s="143">
        <v>27.992000000000001</v>
      </c>
      <c r="I168" s="144"/>
      <c r="J168" s="144">
        <f>ROUND(I168*H168,2)</f>
        <v>0</v>
      </c>
      <c r="K168" s="145"/>
      <c r="L168" s="27"/>
      <c r="M168" s="146" t="s">
        <v>1</v>
      </c>
      <c r="N168" s="147" t="s">
        <v>34</v>
      </c>
      <c r="O168" s="148">
        <v>0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122</v>
      </c>
      <c r="AT168" s="150" t="s">
        <v>118</v>
      </c>
      <c r="AU168" s="150" t="s">
        <v>78</v>
      </c>
      <c r="AY168" s="14" t="s">
        <v>116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4" t="s">
        <v>76</v>
      </c>
      <c r="BK168" s="151">
        <f>ROUND(I168*H168,2)</f>
        <v>0</v>
      </c>
      <c r="BL168" s="14" t="s">
        <v>122</v>
      </c>
      <c r="BM168" s="150" t="s">
        <v>271</v>
      </c>
    </row>
    <row r="169" spans="1:65" s="2" customFormat="1" ht="21.75" customHeight="1">
      <c r="A169" s="26"/>
      <c r="B169" s="138"/>
      <c r="C169" s="139" t="s">
        <v>272</v>
      </c>
      <c r="D169" s="139" t="s">
        <v>118</v>
      </c>
      <c r="E169" s="140" t="s">
        <v>273</v>
      </c>
      <c r="F169" s="141" t="s">
        <v>274</v>
      </c>
      <c r="G169" s="142" t="s">
        <v>162</v>
      </c>
      <c r="H169" s="143">
        <v>27.992000000000001</v>
      </c>
      <c r="I169" s="144"/>
      <c r="J169" s="144">
        <f>ROUND(I169*H169,2)</f>
        <v>0</v>
      </c>
      <c r="K169" s="145"/>
      <c r="L169" s="27"/>
      <c r="M169" s="146" t="s">
        <v>1</v>
      </c>
      <c r="N169" s="147" t="s">
        <v>34</v>
      </c>
      <c r="O169" s="148">
        <v>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122</v>
      </c>
      <c r="AT169" s="150" t="s">
        <v>118</v>
      </c>
      <c r="AU169" s="150" t="s">
        <v>78</v>
      </c>
      <c r="AY169" s="14" t="s">
        <v>116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4" t="s">
        <v>76</v>
      </c>
      <c r="BK169" s="151">
        <f>ROUND(I169*H169,2)</f>
        <v>0</v>
      </c>
      <c r="BL169" s="14" t="s">
        <v>122</v>
      </c>
      <c r="BM169" s="150" t="s">
        <v>275</v>
      </c>
    </row>
    <row r="170" spans="1:65" s="12" customFormat="1" ht="22.9" customHeight="1">
      <c r="B170" s="126"/>
      <c r="D170" s="127" t="s">
        <v>68</v>
      </c>
      <c r="E170" s="136" t="s">
        <v>276</v>
      </c>
      <c r="F170" s="136" t="s">
        <v>277</v>
      </c>
      <c r="J170" s="137">
        <f>BK170</f>
        <v>0</v>
      </c>
      <c r="L170" s="126"/>
      <c r="M170" s="130"/>
      <c r="N170" s="131"/>
      <c r="O170" s="131"/>
      <c r="P170" s="132">
        <f>P171</f>
        <v>0</v>
      </c>
      <c r="Q170" s="131"/>
      <c r="R170" s="132">
        <f>R171</f>
        <v>0</v>
      </c>
      <c r="S170" s="131"/>
      <c r="T170" s="133">
        <f>T171</f>
        <v>0</v>
      </c>
      <c r="AR170" s="127" t="s">
        <v>76</v>
      </c>
      <c r="AT170" s="134" t="s">
        <v>68</v>
      </c>
      <c r="AU170" s="134" t="s">
        <v>76</v>
      </c>
      <c r="AY170" s="127" t="s">
        <v>116</v>
      </c>
      <c r="BK170" s="135">
        <f>BK171</f>
        <v>0</v>
      </c>
    </row>
    <row r="171" spans="1:65" s="2" customFormat="1" ht="21.75" customHeight="1">
      <c r="A171" s="26"/>
      <c r="B171" s="138"/>
      <c r="C171" s="139" t="s">
        <v>278</v>
      </c>
      <c r="D171" s="139" t="s">
        <v>118</v>
      </c>
      <c r="E171" s="140" t="s">
        <v>279</v>
      </c>
      <c r="F171" s="141" t="s">
        <v>280</v>
      </c>
      <c r="G171" s="142" t="s">
        <v>162</v>
      </c>
      <c r="H171" s="143">
        <v>51.905999999999999</v>
      </c>
      <c r="I171" s="144"/>
      <c r="J171" s="144">
        <f>ROUND(I171*H171,2)</f>
        <v>0</v>
      </c>
      <c r="K171" s="145"/>
      <c r="L171" s="27"/>
      <c r="M171" s="146" t="s">
        <v>1</v>
      </c>
      <c r="N171" s="147" t="s">
        <v>34</v>
      </c>
      <c r="O171" s="148">
        <v>0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122</v>
      </c>
      <c r="AT171" s="150" t="s">
        <v>118</v>
      </c>
      <c r="AU171" s="150" t="s">
        <v>78</v>
      </c>
      <c r="AY171" s="14" t="s">
        <v>116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4" t="s">
        <v>76</v>
      </c>
      <c r="BK171" s="151">
        <f>ROUND(I171*H171,2)</f>
        <v>0</v>
      </c>
      <c r="BL171" s="14" t="s">
        <v>122</v>
      </c>
      <c r="BM171" s="150" t="s">
        <v>281</v>
      </c>
    </row>
    <row r="172" spans="1:65" s="12" customFormat="1" ht="25.9" customHeight="1">
      <c r="B172" s="126"/>
      <c r="D172" s="127" t="s">
        <v>68</v>
      </c>
      <c r="E172" s="128" t="s">
        <v>282</v>
      </c>
      <c r="F172" s="128" t="s">
        <v>283</v>
      </c>
      <c r="J172" s="129">
        <f>BK172</f>
        <v>0</v>
      </c>
      <c r="L172" s="126"/>
      <c r="M172" s="130"/>
      <c r="N172" s="131"/>
      <c r="O172" s="131"/>
      <c r="P172" s="132">
        <f>P173</f>
        <v>12.288</v>
      </c>
      <c r="Q172" s="131"/>
      <c r="R172" s="132">
        <f>R173</f>
        <v>1.8000000000000002E-2</v>
      </c>
      <c r="S172" s="131"/>
      <c r="T172" s="133">
        <f>T173</f>
        <v>0.30204000000000003</v>
      </c>
      <c r="AR172" s="127" t="s">
        <v>78</v>
      </c>
      <c r="AT172" s="134" t="s">
        <v>68</v>
      </c>
      <c r="AU172" s="134" t="s">
        <v>69</v>
      </c>
      <c r="AY172" s="127" t="s">
        <v>116</v>
      </c>
      <c r="BK172" s="135">
        <f>BK173</f>
        <v>0</v>
      </c>
    </row>
    <row r="173" spans="1:65" s="12" customFormat="1" ht="22.9" customHeight="1">
      <c r="B173" s="126"/>
      <c r="D173" s="127" t="s">
        <v>68</v>
      </c>
      <c r="E173" s="136" t="s">
        <v>284</v>
      </c>
      <c r="F173" s="136" t="s">
        <v>285</v>
      </c>
      <c r="J173" s="137">
        <f>BK173</f>
        <v>0</v>
      </c>
      <c r="L173" s="126"/>
      <c r="M173" s="130"/>
      <c r="N173" s="131"/>
      <c r="O173" s="131"/>
      <c r="P173" s="132">
        <f>SUM(P174:P175)</f>
        <v>12.288</v>
      </c>
      <c r="Q173" s="131"/>
      <c r="R173" s="132">
        <f>SUM(R174:R175)</f>
        <v>1.8000000000000002E-2</v>
      </c>
      <c r="S173" s="131"/>
      <c r="T173" s="133">
        <f>SUM(T174:T175)</f>
        <v>0.30204000000000003</v>
      </c>
      <c r="AR173" s="127" t="s">
        <v>78</v>
      </c>
      <c r="AT173" s="134" t="s">
        <v>68</v>
      </c>
      <c r="AU173" s="134" t="s">
        <v>76</v>
      </c>
      <c r="AY173" s="127" t="s">
        <v>116</v>
      </c>
      <c r="BK173" s="135">
        <f>SUM(BK174:BK175)</f>
        <v>0</v>
      </c>
    </row>
    <row r="174" spans="1:65" s="2" customFormat="1" ht="21.75" customHeight="1">
      <c r="A174" s="26"/>
      <c r="B174" s="138"/>
      <c r="C174" s="139" t="s">
        <v>286</v>
      </c>
      <c r="D174" s="139" t="s">
        <v>118</v>
      </c>
      <c r="E174" s="140" t="s">
        <v>287</v>
      </c>
      <c r="F174" s="141" t="s">
        <v>288</v>
      </c>
      <c r="G174" s="142" t="s">
        <v>228</v>
      </c>
      <c r="H174" s="143">
        <v>12</v>
      </c>
      <c r="I174" s="144"/>
      <c r="J174" s="144">
        <f>ROUND(I174*H174,2)</f>
        <v>0</v>
      </c>
      <c r="K174" s="145"/>
      <c r="L174" s="27"/>
      <c r="M174" s="146" t="s">
        <v>1</v>
      </c>
      <c r="N174" s="147" t="s">
        <v>34</v>
      </c>
      <c r="O174" s="148">
        <v>0.55900000000000005</v>
      </c>
      <c r="P174" s="148">
        <f>O174*H174</f>
        <v>6.7080000000000002</v>
      </c>
      <c r="Q174" s="148">
        <v>1.5E-3</v>
      </c>
      <c r="R174" s="148">
        <f>Q174*H174</f>
        <v>1.8000000000000002E-2</v>
      </c>
      <c r="S174" s="148">
        <v>0</v>
      </c>
      <c r="T174" s="149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181</v>
      </c>
      <c r="AT174" s="150" t="s">
        <v>118</v>
      </c>
      <c r="AU174" s="150" t="s">
        <v>78</v>
      </c>
      <c r="AY174" s="14" t="s">
        <v>116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4" t="s">
        <v>76</v>
      </c>
      <c r="BK174" s="151">
        <f>ROUND(I174*H174,2)</f>
        <v>0</v>
      </c>
      <c r="BL174" s="14" t="s">
        <v>181</v>
      </c>
      <c r="BM174" s="150" t="s">
        <v>289</v>
      </c>
    </row>
    <row r="175" spans="1:65" s="2" customFormat="1" ht="16.5" customHeight="1">
      <c r="A175" s="26"/>
      <c r="B175" s="138"/>
      <c r="C175" s="139" t="s">
        <v>290</v>
      </c>
      <c r="D175" s="139" t="s">
        <v>118</v>
      </c>
      <c r="E175" s="140" t="s">
        <v>291</v>
      </c>
      <c r="F175" s="141" t="s">
        <v>292</v>
      </c>
      <c r="G175" s="142" t="s">
        <v>228</v>
      </c>
      <c r="H175" s="143">
        <v>12</v>
      </c>
      <c r="I175" s="144"/>
      <c r="J175" s="144">
        <f>ROUND(I175*H175,2)</f>
        <v>0</v>
      </c>
      <c r="K175" s="145"/>
      <c r="L175" s="27"/>
      <c r="M175" s="146" t="s">
        <v>1</v>
      </c>
      <c r="N175" s="147" t="s">
        <v>34</v>
      </c>
      <c r="O175" s="148">
        <v>0.46500000000000002</v>
      </c>
      <c r="P175" s="148">
        <f>O175*H175</f>
        <v>5.58</v>
      </c>
      <c r="Q175" s="148">
        <v>0</v>
      </c>
      <c r="R175" s="148">
        <f>Q175*H175</f>
        <v>0</v>
      </c>
      <c r="S175" s="148">
        <v>2.5170000000000001E-2</v>
      </c>
      <c r="T175" s="149">
        <f>S175*H175</f>
        <v>0.30204000000000003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0" t="s">
        <v>181</v>
      </c>
      <c r="AT175" s="150" t="s">
        <v>118</v>
      </c>
      <c r="AU175" s="150" t="s">
        <v>78</v>
      </c>
      <c r="AY175" s="14" t="s">
        <v>116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4" t="s">
        <v>76</v>
      </c>
      <c r="BK175" s="151">
        <f>ROUND(I175*H175,2)</f>
        <v>0</v>
      </c>
      <c r="BL175" s="14" t="s">
        <v>181</v>
      </c>
      <c r="BM175" s="150" t="s">
        <v>293</v>
      </c>
    </row>
    <row r="176" spans="1:65" s="12" customFormat="1" ht="25.9" customHeight="1">
      <c r="B176" s="126"/>
      <c r="D176" s="127" t="s">
        <v>68</v>
      </c>
      <c r="E176" s="128" t="s">
        <v>294</v>
      </c>
      <c r="F176" s="128" t="s">
        <v>294</v>
      </c>
      <c r="J176" s="129">
        <f>BK176</f>
        <v>0</v>
      </c>
      <c r="L176" s="126"/>
      <c r="M176" s="130"/>
      <c r="N176" s="131"/>
      <c r="O176" s="131"/>
      <c r="P176" s="132">
        <f>P177</f>
        <v>0</v>
      </c>
      <c r="Q176" s="131"/>
      <c r="R176" s="132">
        <f>R177</f>
        <v>0</v>
      </c>
      <c r="S176" s="131"/>
      <c r="T176" s="133">
        <f>T177</f>
        <v>0</v>
      </c>
      <c r="AR176" s="127" t="s">
        <v>134</v>
      </c>
      <c r="AT176" s="134" t="s">
        <v>68</v>
      </c>
      <c r="AU176" s="134" t="s">
        <v>69</v>
      </c>
      <c r="AY176" s="127" t="s">
        <v>116</v>
      </c>
      <c r="BK176" s="135">
        <f>BK177</f>
        <v>0</v>
      </c>
    </row>
    <row r="177" spans="1:65" s="12" customFormat="1" ht="22.9" customHeight="1">
      <c r="B177" s="126"/>
      <c r="D177" s="127" t="s">
        <v>68</v>
      </c>
      <c r="E177" s="136" t="s">
        <v>295</v>
      </c>
      <c r="F177" s="136" t="s">
        <v>296</v>
      </c>
      <c r="J177" s="137">
        <f>BK177</f>
        <v>0</v>
      </c>
      <c r="L177" s="126"/>
      <c r="M177" s="130"/>
      <c r="N177" s="131"/>
      <c r="O177" s="131"/>
      <c r="P177" s="132">
        <f>SUM(P178:P179)</f>
        <v>0</v>
      </c>
      <c r="Q177" s="131"/>
      <c r="R177" s="132">
        <f>SUM(R178:R179)</f>
        <v>0</v>
      </c>
      <c r="S177" s="131"/>
      <c r="T177" s="133">
        <f>SUM(T178:T179)</f>
        <v>0</v>
      </c>
      <c r="AR177" s="127" t="s">
        <v>134</v>
      </c>
      <c r="AT177" s="134" t="s">
        <v>68</v>
      </c>
      <c r="AU177" s="134" t="s">
        <v>76</v>
      </c>
      <c r="AY177" s="127" t="s">
        <v>116</v>
      </c>
      <c r="BK177" s="135">
        <f>SUM(BK178:BK179)</f>
        <v>0</v>
      </c>
    </row>
    <row r="178" spans="1:65" s="2" customFormat="1" ht="16.5" customHeight="1">
      <c r="A178" s="26"/>
      <c r="B178" s="138"/>
      <c r="C178" s="139" t="s">
        <v>297</v>
      </c>
      <c r="D178" s="139" t="s">
        <v>118</v>
      </c>
      <c r="E178" s="140" t="s">
        <v>298</v>
      </c>
      <c r="F178" s="141" t="s">
        <v>299</v>
      </c>
      <c r="G178" s="142" t="s">
        <v>219</v>
      </c>
      <c r="H178" s="143">
        <v>1</v>
      </c>
      <c r="I178" s="144"/>
      <c r="J178" s="144">
        <f>ROUND(I178*H178,2)</f>
        <v>0</v>
      </c>
      <c r="K178" s="145"/>
      <c r="L178" s="27"/>
      <c r="M178" s="146" t="s">
        <v>1</v>
      </c>
      <c r="N178" s="147" t="s">
        <v>34</v>
      </c>
      <c r="O178" s="148">
        <v>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0" t="s">
        <v>122</v>
      </c>
      <c r="AT178" s="150" t="s">
        <v>118</v>
      </c>
      <c r="AU178" s="150" t="s">
        <v>78</v>
      </c>
      <c r="AY178" s="14" t="s">
        <v>116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4" t="s">
        <v>76</v>
      </c>
      <c r="BK178" s="151">
        <f>ROUND(I178*H178,2)</f>
        <v>0</v>
      </c>
      <c r="BL178" s="14" t="s">
        <v>122</v>
      </c>
      <c r="BM178" s="150" t="s">
        <v>300</v>
      </c>
    </row>
    <row r="179" spans="1:65" s="2" customFormat="1" ht="16.5" customHeight="1">
      <c r="A179" s="26"/>
      <c r="B179" s="138"/>
      <c r="C179" s="139" t="s">
        <v>301</v>
      </c>
      <c r="D179" s="139" t="s">
        <v>118</v>
      </c>
      <c r="E179" s="140" t="s">
        <v>302</v>
      </c>
      <c r="F179" s="141" t="s">
        <v>303</v>
      </c>
      <c r="G179" s="142" t="s">
        <v>219</v>
      </c>
      <c r="H179" s="143">
        <v>1</v>
      </c>
      <c r="I179" s="144"/>
      <c r="J179" s="144">
        <f>ROUND(I179*H179,2)</f>
        <v>0</v>
      </c>
      <c r="K179" s="145"/>
      <c r="L179" s="27"/>
      <c r="M179" s="162" t="s">
        <v>1</v>
      </c>
      <c r="N179" s="163" t="s">
        <v>34</v>
      </c>
      <c r="O179" s="164">
        <v>0</v>
      </c>
      <c r="P179" s="164">
        <f>O179*H179</f>
        <v>0</v>
      </c>
      <c r="Q179" s="164">
        <v>0</v>
      </c>
      <c r="R179" s="164">
        <f>Q179*H179</f>
        <v>0</v>
      </c>
      <c r="S179" s="164">
        <v>0</v>
      </c>
      <c r="T179" s="165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0" t="s">
        <v>122</v>
      </c>
      <c r="AT179" s="150" t="s">
        <v>118</v>
      </c>
      <c r="AU179" s="150" t="s">
        <v>78</v>
      </c>
      <c r="AY179" s="14" t="s">
        <v>116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4" t="s">
        <v>76</v>
      </c>
      <c r="BK179" s="151">
        <f>ROUND(I179*H179,2)</f>
        <v>0</v>
      </c>
      <c r="BL179" s="14" t="s">
        <v>122</v>
      </c>
      <c r="BM179" s="150" t="s">
        <v>304</v>
      </c>
    </row>
    <row r="180" spans="1:65" s="2" customFormat="1" ht="6.95" customHeight="1">
      <c r="A180" s="26"/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27"/>
      <c r="M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</row>
  </sheetData>
  <autoFilter ref="C126:K179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9"/>
  <sheetViews>
    <sheetView showGridLines="0" topLeftCell="A31" workbookViewId="0">
      <selection activeCell="I126" sqref="I126:I16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8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83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03" t="str">
        <f>'Rekapitulace stavby'!K6</f>
        <v>Čištění  a opravy kanalizačních přípojek pro objekty ZŠ v Karviné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455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'Rekapitulace stavby'!AN8</f>
        <v>14.9.2021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168" t="s">
        <v>458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166" t="s">
        <v>457</v>
      </c>
      <c r="F15" s="26"/>
      <c r="G15" s="26"/>
      <c r="H15" s="26"/>
      <c r="I15" s="23" t="s">
        <v>22</v>
      </c>
      <c r="J15" s="167" t="s">
        <v>459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2" t="s">
        <v>1</v>
      </c>
      <c r="F27" s="172"/>
      <c r="G27" s="172"/>
      <c r="H27" s="172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ROUND(J123,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ROUND((SUM(BE123:BE168)),  2)</f>
        <v>0</v>
      </c>
      <c r="G33" s="26"/>
      <c r="H33" s="26"/>
      <c r="I33" s="95">
        <v>0.21</v>
      </c>
      <c r="J33" s="94">
        <f>ROUND(((SUM(BE123:BE168))*I33),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ROUND((SUM(BF123:BF168)),  2)</f>
        <v>0</v>
      </c>
      <c r="G34" s="26"/>
      <c r="H34" s="26"/>
      <c r="I34" s="95">
        <v>0.15</v>
      </c>
      <c r="J34" s="94">
        <f>ROUND(((SUM(BF123:BF168))*I34),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ROUND((SUM(BG123:BG168)),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ROUND((SUM(BH123:BH168)),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ROUND((SUM(BI123:BI168)),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Čištění  a opravy kanalizačních přípojek pro objekty ZŠ v Karviné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ZŠ Družby - Dílny - oprava části kanalizační přípojky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Karviná</v>
      </c>
      <c r="G89" s="26"/>
      <c r="H89" s="26"/>
      <c r="I89" s="23" t="s">
        <v>18</v>
      </c>
      <c r="J89" s="49" t="str">
        <f>IF(J12="","",J12)</f>
        <v>14.9.2021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20</v>
      </c>
      <c r="D91" s="26"/>
      <c r="E91" s="26"/>
      <c r="F91" s="21" t="str">
        <f>E15</f>
        <v>statutární město Karviná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/>
      </c>
      <c r="G92" s="26"/>
      <c r="H92" s="26"/>
      <c r="I92" s="23" t="s">
        <v>27</v>
      </c>
      <c r="J92" s="24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86</v>
      </c>
      <c r="D94" s="96"/>
      <c r="E94" s="96"/>
      <c r="F94" s="96"/>
      <c r="G94" s="96"/>
      <c r="H94" s="96"/>
      <c r="I94" s="96"/>
      <c r="J94" s="105" t="s">
        <v>87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88</v>
      </c>
      <c r="D96" s="26"/>
      <c r="E96" s="26"/>
      <c r="F96" s="26"/>
      <c r="G96" s="26"/>
      <c r="H96" s="26"/>
      <c r="I96" s="26"/>
      <c r="J96" s="65">
        <f>J123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89</v>
      </c>
    </row>
    <row r="97" spans="1:31" s="9" customFormat="1" ht="24.95" customHeight="1">
      <c r="B97" s="107"/>
      <c r="D97" s="108" t="s">
        <v>90</v>
      </c>
      <c r="E97" s="109"/>
      <c r="F97" s="109"/>
      <c r="G97" s="109"/>
      <c r="H97" s="109"/>
      <c r="I97" s="109"/>
      <c r="J97" s="110">
        <f>J124</f>
        <v>0</v>
      </c>
      <c r="L97" s="107"/>
    </row>
    <row r="98" spans="1:31" s="10" customFormat="1" ht="19.899999999999999" customHeight="1">
      <c r="B98" s="111"/>
      <c r="D98" s="112" t="s">
        <v>91</v>
      </c>
      <c r="E98" s="113"/>
      <c r="F98" s="113"/>
      <c r="G98" s="113"/>
      <c r="H98" s="113"/>
      <c r="I98" s="113"/>
      <c r="J98" s="114">
        <f>J125</f>
        <v>0</v>
      </c>
      <c r="L98" s="111"/>
    </row>
    <row r="99" spans="1:31" s="10" customFormat="1" ht="19.899999999999999" customHeight="1">
      <c r="B99" s="111"/>
      <c r="D99" s="112" t="s">
        <v>92</v>
      </c>
      <c r="E99" s="113"/>
      <c r="F99" s="113"/>
      <c r="G99" s="113"/>
      <c r="H99" s="113"/>
      <c r="I99" s="113"/>
      <c r="J99" s="114">
        <f>J139</f>
        <v>0</v>
      </c>
      <c r="L99" s="111"/>
    </row>
    <row r="100" spans="1:31" s="10" customFormat="1" ht="19.899999999999999" customHeight="1">
      <c r="B100" s="111"/>
      <c r="D100" s="112" t="s">
        <v>93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customHeight="1">
      <c r="B101" s="111"/>
      <c r="D101" s="112" t="s">
        <v>94</v>
      </c>
      <c r="E101" s="113"/>
      <c r="F101" s="113"/>
      <c r="G101" s="113"/>
      <c r="H101" s="113"/>
      <c r="I101" s="113"/>
      <c r="J101" s="114">
        <f>J155</f>
        <v>0</v>
      </c>
      <c r="L101" s="111"/>
    </row>
    <row r="102" spans="1:31" s="10" customFormat="1" ht="19.899999999999999" customHeight="1">
      <c r="B102" s="111"/>
      <c r="D102" s="112" t="s">
        <v>95</v>
      </c>
      <c r="E102" s="113"/>
      <c r="F102" s="113"/>
      <c r="G102" s="113"/>
      <c r="H102" s="113"/>
      <c r="I102" s="113"/>
      <c r="J102" s="114">
        <f>J160</f>
        <v>0</v>
      </c>
      <c r="L102" s="111"/>
    </row>
    <row r="103" spans="1:31" s="10" customFormat="1" ht="19.899999999999999" customHeight="1">
      <c r="B103" s="111"/>
      <c r="D103" s="112" t="s">
        <v>96</v>
      </c>
      <c r="E103" s="113"/>
      <c r="F103" s="113"/>
      <c r="G103" s="113"/>
      <c r="H103" s="113"/>
      <c r="I103" s="113"/>
      <c r="J103" s="114">
        <f>J166</f>
        <v>0</v>
      </c>
      <c r="L103" s="111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101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>
      <c r="A113" s="26"/>
      <c r="B113" s="27"/>
      <c r="C113" s="26"/>
      <c r="D113" s="26"/>
      <c r="E113" s="203" t="str">
        <f>E7</f>
        <v>Čištění  a opravy kanalizačních přípojek pro objekty ZŠ v Karviné</v>
      </c>
      <c r="F113" s="204"/>
      <c r="G113" s="204"/>
      <c r="H113" s="204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84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0" t="str">
        <f>E9</f>
        <v>ZŠ Družby - Dílny - oprava části kanalizační přípojky</v>
      </c>
      <c r="F115" s="205"/>
      <c r="G115" s="205"/>
      <c r="H115" s="205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16</v>
      </c>
      <c r="D117" s="26"/>
      <c r="E117" s="26"/>
      <c r="F117" s="21" t="str">
        <f>F12</f>
        <v>Karviná</v>
      </c>
      <c r="G117" s="26"/>
      <c r="H117" s="26"/>
      <c r="I117" s="23" t="s">
        <v>18</v>
      </c>
      <c r="J117" s="49" t="str">
        <f>IF(J12="","",J12)</f>
        <v>14.9.2021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20</v>
      </c>
      <c r="D119" s="26"/>
      <c r="E119" s="26"/>
      <c r="F119" s="21" t="str">
        <f>E15</f>
        <v>statutární město Karviná</v>
      </c>
      <c r="G119" s="26"/>
      <c r="H119" s="26"/>
      <c r="I119" s="23" t="s">
        <v>24</v>
      </c>
      <c r="J119" s="24" t="str">
        <f>E21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23</v>
      </c>
      <c r="D120" s="26"/>
      <c r="E120" s="26"/>
      <c r="F120" s="21" t="str">
        <f>IF(E18="","",E18)</f>
        <v/>
      </c>
      <c r="G120" s="26"/>
      <c r="H120" s="26"/>
      <c r="I120" s="23" t="s">
        <v>27</v>
      </c>
      <c r="J120" s="24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5"/>
      <c r="B122" s="116"/>
      <c r="C122" s="117" t="s">
        <v>102</v>
      </c>
      <c r="D122" s="118" t="s">
        <v>54</v>
      </c>
      <c r="E122" s="118" t="s">
        <v>50</v>
      </c>
      <c r="F122" s="118" t="s">
        <v>51</v>
      </c>
      <c r="G122" s="118" t="s">
        <v>103</v>
      </c>
      <c r="H122" s="118" t="s">
        <v>104</v>
      </c>
      <c r="I122" s="118" t="s">
        <v>105</v>
      </c>
      <c r="J122" s="119" t="s">
        <v>87</v>
      </c>
      <c r="K122" s="120" t="s">
        <v>106</v>
      </c>
      <c r="L122" s="121"/>
      <c r="M122" s="56" t="s">
        <v>1</v>
      </c>
      <c r="N122" s="57" t="s">
        <v>33</v>
      </c>
      <c r="O122" s="57" t="s">
        <v>107</v>
      </c>
      <c r="P122" s="57" t="s">
        <v>108</v>
      </c>
      <c r="Q122" s="57" t="s">
        <v>109</v>
      </c>
      <c r="R122" s="57" t="s">
        <v>110</v>
      </c>
      <c r="S122" s="57" t="s">
        <v>111</v>
      </c>
      <c r="T122" s="58" t="s">
        <v>112</v>
      </c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</row>
    <row r="123" spans="1:65" s="2" customFormat="1" ht="22.9" customHeight="1">
      <c r="A123" s="26"/>
      <c r="B123" s="27"/>
      <c r="C123" s="63" t="s">
        <v>113</v>
      </c>
      <c r="D123" s="26"/>
      <c r="E123" s="26"/>
      <c r="F123" s="26"/>
      <c r="G123" s="26"/>
      <c r="H123" s="26"/>
      <c r="I123" s="26"/>
      <c r="J123" s="122">
        <f>BK123</f>
        <v>0</v>
      </c>
      <c r="K123" s="26"/>
      <c r="L123" s="27"/>
      <c r="M123" s="59"/>
      <c r="N123" s="50"/>
      <c r="O123" s="60"/>
      <c r="P123" s="123">
        <f>P124</f>
        <v>220.34280200000001</v>
      </c>
      <c r="Q123" s="60"/>
      <c r="R123" s="123">
        <f>R124</f>
        <v>53.261520000000004</v>
      </c>
      <c r="S123" s="60"/>
      <c r="T123" s="124">
        <f>T124</f>
        <v>15.470499999999999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68</v>
      </c>
      <c r="AU123" s="14" t="s">
        <v>89</v>
      </c>
      <c r="BK123" s="125">
        <f>BK124</f>
        <v>0</v>
      </c>
    </row>
    <row r="124" spans="1:65" s="12" customFormat="1" ht="25.9" customHeight="1">
      <c r="B124" s="126"/>
      <c r="D124" s="127" t="s">
        <v>68</v>
      </c>
      <c r="E124" s="128" t="s">
        <v>114</v>
      </c>
      <c r="F124" s="128" t="s">
        <v>115</v>
      </c>
      <c r="J124" s="129">
        <f>BK124</f>
        <v>0</v>
      </c>
      <c r="L124" s="126"/>
      <c r="M124" s="130"/>
      <c r="N124" s="131"/>
      <c r="O124" s="131"/>
      <c r="P124" s="132">
        <f>P125+P139+P143+P155+P160+P166</f>
        <v>220.34280200000001</v>
      </c>
      <c r="Q124" s="131"/>
      <c r="R124" s="132">
        <f>R125+R139+R143+R155+R160+R166</f>
        <v>53.261520000000004</v>
      </c>
      <c r="S124" s="131"/>
      <c r="T124" s="133">
        <f>T125+T139+T143+T155+T160+T166</f>
        <v>15.470499999999999</v>
      </c>
      <c r="AR124" s="127" t="s">
        <v>76</v>
      </c>
      <c r="AT124" s="134" t="s">
        <v>68</v>
      </c>
      <c r="AU124" s="134" t="s">
        <v>69</v>
      </c>
      <c r="AY124" s="127" t="s">
        <v>116</v>
      </c>
      <c r="BK124" s="135">
        <f>BK125+BK139+BK143+BK155+BK160+BK166</f>
        <v>0</v>
      </c>
    </row>
    <row r="125" spans="1:65" s="12" customFormat="1" ht="22.9" customHeight="1">
      <c r="B125" s="126"/>
      <c r="D125" s="127" t="s">
        <v>68</v>
      </c>
      <c r="E125" s="136" t="s">
        <v>76</v>
      </c>
      <c r="F125" s="136" t="s">
        <v>117</v>
      </c>
      <c r="J125" s="137">
        <f>BK125</f>
        <v>0</v>
      </c>
      <c r="L125" s="126"/>
      <c r="M125" s="130"/>
      <c r="N125" s="131"/>
      <c r="O125" s="131"/>
      <c r="P125" s="132">
        <f>SUM(P126:P138)</f>
        <v>99.375079999999997</v>
      </c>
      <c r="Q125" s="131"/>
      <c r="R125" s="132">
        <f>SUM(R126:R138)</f>
        <v>30.740000000000002</v>
      </c>
      <c r="S125" s="131"/>
      <c r="T125" s="133">
        <f>SUM(T126:T138)</f>
        <v>15.12</v>
      </c>
      <c r="AR125" s="127" t="s">
        <v>76</v>
      </c>
      <c r="AT125" s="134" t="s">
        <v>68</v>
      </c>
      <c r="AU125" s="134" t="s">
        <v>76</v>
      </c>
      <c r="AY125" s="127" t="s">
        <v>116</v>
      </c>
      <c r="BK125" s="135">
        <f>SUM(BK126:BK138)</f>
        <v>0</v>
      </c>
    </row>
    <row r="126" spans="1:65" s="2" customFormat="1" ht="21.75" customHeight="1">
      <c r="A126" s="26"/>
      <c r="B126" s="138"/>
      <c r="C126" s="139" t="s">
        <v>76</v>
      </c>
      <c r="D126" s="139" t="s">
        <v>118</v>
      </c>
      <c r="E126" s="140" t="s">
        <v>119</v>
      </c>
      <c r="F126" s="141" t="s">
        <v>120</v>
      </c>
      <c r="G126" s="142" t="s">
        <v>121</v>
      </c>
      <c r="H126" s="143">
        <v>18</v>
      </c>
      <c r="I126" s="144"/>
      <c r="J126" s="144">
        <f t="shared" ref="J126:J138" si="0">ROUND(I126*H126,2)</f>
        <v>0</v>
      </c>
      <c r="K126" s="145"/>
      <c r="L126" s="27"/>
      <c r="M126" s="146" t="s">
        <v>1</v>
      </c>
      <c r="N126" s="147" t="s">
        <v>34</v>
      </c>
      <c r="O126" s="148">
        <v>0.41</v>
      </c>
      <c r="P126" s="148">
        <f t="shared" ref="P126:P138" si="1">O126*H126</f>
        <v>7.38</v>
      </c>
      <c r="Q126" s="148">
        <v>0</v>
      </c>
      <c r="R126" s="148">
        <f t="shared" ref="R126:R138" si="2">Q126*H126</f>
        <v>0</v>
      </c>
      <c r="S126" s="148">
        <v>0.26</v>
      </c>
      <c r="T126" s="149">
        <f t="shared" ref="T126:T138" si="3">S126*H126</f>
        <v>4.68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122</v>
      </c>
      <c r="AT126" s="150" t="s">
        <v>118</v>
      </c>
      <c r="AU126" s="150" t="s">
        <v>78</v>
      </c>
      <c r="AY126" s="14" t="s">
        <v>116</v>
      </c>
      <c r="BE126" s="151">
        <f t="shared" ref="BE126:BE138" si="4">IF(N126="základní",J126,0)</f>
        <v>0</v>
      </c>
      <c r="BF126" s="151">
        <f t="shared" ref="BF126:BF138" si="5">IF(N126="snížená",J126,0)</f>
        <v>0</v>
      </c>
      <c r="BG126" s="151">
        <f t="shared" ref="BG126:BG138" si="6">IF(N126="zákl. přenesená",J126,0)</f>
        <v>0</v>
      </c>
      <c r="BH126" s="151">
        <f t="shared" ref="BH126:BH138" si="7">IF(N126="sníž. přenesená",J126,0)</f>
        <v>0</v>
      </c>
      <c r="BI126" s="151">
        <f t="shared" ref="BI126:BI138" si="8">IF(N126="nulová",J126,0)</f>
        <v>0</v>
      </c>
      <c r="BJ126" s="14" t="s">
        <v>76</v>
      </c>
      <c r="BK126" s="151">
        <f t="shared" ref="BK126:BK138" si="9">ROUND(I126*H126,2)</f>
        <v>0</v>
      </c>
      <c r="BL126" s="14" t="s">
        <v>122</v>
      </c>
      <c r="BM126" s="150" t="s">
        <v>305</v>
      </c>
    </row>
    <row r="127" spans="1:65" s="2" customFormat="1" ht="21.75" customHeight="1">
      <c r="A127" s="26"/>
      <c r="B127" s="138"/>
      <c r="C127" s="139" t="s">
        <v>78</v>
      </c>
      <c r="D127" s="139" t="s">
        <v>118</v>
      </c>
      <c r="E127" s="140" t="s">
        <v>124</v>
      </c>
      <c r="F127" s="141" t="s">
        <v>306</v>
      </c>
      <c r="G127" s="142" t="s">
        <v>121</v>
      </c>
      <c r="H127" s="143">
        <v>36</v>
      </c>
      <c r="I127" s="144"/>
      <c r="J127" s="144">
        <f t="shared" si="0"/>
        <v>0</v>
      </c>
      <c r="K127" s="145"/>
      <c r="L127" s="27"/>
      <c r="M127" s="146" t="s">
        <v>1</v>
      </c>
      <c r="N127" s="147" t="s">
        <v>34</v>
      </c>
      <c r="O127" s="148">
        <v>0.69499999999999995</v>
      </c>
      <c r="P127" s="148">
        <f t="shared" si="1"/>
        <v>25.02</v>
      </c>
      <c r="Q127" s="148">
        <v>0</v>
      </c>
      <c r="R127" s="148">
        <f t="shared" si="2"/>
        <v>0</v>
      </c>
      <c r="S127" s="148">
        <v>0.28999999999999998</v>
      </c>
      <c r="T127" s="149">
        <f t="shared" si="3"/>
        <v>10.44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122</v>
      </c>
      <c r="AT127" s="150" t="s">
        <v>118</v>
      </c>
      <c r="AU127" s="150" t="s">
        <v>78</v>
      </c>
      <c r="AY127" s="14" t="s">
        <v>116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4" t="s">
        <v>76</v>
      </c>
      <c r="BK127" s="151">
        <f t="shared" si="9"/>
        <v>0</v>
      </c>
      <c r="BL127" s="14" t="s">
        <v>122</v>
      </c>
      <c r="BM127" s="150" t="s">
        <v>307</v>
      </c>
    </row>
    <row r="128" spans="1:65" s="2" customFormat="1" ht="33" customHeight="1">
      <c r="A128" s="26"/>
      <c r="B128" s="138"/>
      <c r="C128" s="139" t="s">
        <v>127</v>
      </c>
      <c r="D128" s="139" t="s">
        <v>118</v>
      </c>
      <c r="E128" s="140" t="s">
        <v>135</v>
      </c>
      <c r="F128" s="141" t="s">
        <v>308</v>
      </c>
      <c r="G128" s="142" t="s">
        <v>137</v>
      </c>
      <c r="H128" s="143">
        <v>65</v>
      </c>
      <c r="I128" s="144"/>
      <c r="J128" s="144">
        <f t="shared" si="0"/>
        <v>0</v>
      </c>
      <c r="K128" s="145"/>
      <c r="L128" s="27"/>
      <c r="M128" s="146" t="s">
        <v>1</v>
      </c>
      <c r="N128" s="147" t="s">
        <v>34</v>
      </c>
      <c r="O128" s="148">
        <v>0.86499999999999999</v>
      </c>
      <c r="P128" s="148">
        <f t="shared" si="1"/>
        <v>56.225000000000001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122</v>
      </c>
      <c r="AT128" s="150" t="s">
        <v>118</v>
      </c>
      <c r="AU128" s="150" t="s">
        <v>78</v>
      </c>
      <c r="AY128" s="14" t="s">
        <v>116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76</v>
      </c>
      <c r="BK128" s="151">
        <f t="shared" si="9"/>
        <v>0</v>
      </c>
      <c r="BL128" s="14" t="s">
        <v>122</v>
      </c>
      <c r="BM128" s="150" t="s">
        <v>309</v>
      </c>
    </row>
    <row r="129" spans="1:65" s="2" customFormat="1" ht="21.75" customHeight="1">
      <c r="A129" s="26"/>
      <c r="B129" s="138"/>
      <c r="C129" s="139" t="s">
        <v>122</v>
      </c>
      <c r="D129" s="139" t="s">
        <v>118</v>
      </c>
      <c r="E129" s="140" t="s">
        <v>140</v>
      </c>
      <c r="F129" s="141" t="s">
        <v>141</v>
      </c>
      <c r="G129" s="142" t="s">
        <v>137</v>
      </c>
      <c r="H129" s="143">
        <v>0.96</v>
      </c>
      <c r="I129" s="144"/>
      <c r="J129" s="144">
        <f t="shared" si="0"/>
        <v>0</v>
      </c>
      <c r="K129" s="145"/>
      <c r="L129" s="27"/>
      <c r="M129" s="146" t="s">
        <v>1</v>
      </c>
      <c r="N129" s="147" t="s">
        <v>34</v>
      </c>
      <c r="O129" s="148">
        <v>11.198</v>
      </c>
      <c r="P129" s="148">
        <f t="shared" si="1"/>
        <v>10.750080000000001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122</v>
      </c>
      <c r="AT129" s="150" t="s">
        <v>118</v>
      </c>
      <c r="AU129" s="150" t="s">
        <v>78</v>
      </c>
      <c r="AY129" s="14" t="s">
        <v>116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76</v>
      </c>
      <c r="BK129" s="151">
        <f t="shared" si="9"/>
        <v>0</v>
      </c>
      <c r="BL129" s="14" t="s">
        <v>122</v>
      </c>
      <c r="BM129" s="150" t="s">
        <v>310</v>
      </c>
    </row>
    <row r="130" spans="1:65" s="2" customFormat="1" ht="21.75" customHeight="1">
      <c r="A130" s="26"/>
      <c r="B130" s="138"/>
      <c r="C130" s="139" t="s">
        <v>134</v>
      </c>
      <c r="D130" s="139" t="s">
        <v>118</v>
      </c>
      <c r="E130" s="140" t="s">
        <v>144</v>
      </c>
      <c r="F130" s="141" t="s">
        <v>145</v>
      </c>
      <c r="G130" s="142" t="s">
        <v>121</v>
      </c>
      <c r="H130" s="143">
        <v>103.75</v>
      </c>
      <c r="I130" s="144"/>
      <c r="J130" s="144">
        <f t="shared" si="0"/>
        <v>0</v>
      </c>
      <c r="K130" s="145"/>
      <c r="L130" s="27"/>
      <c r="M130" s="146" t="s">
        <v>1</v>
      </c>
      <c r="N130" s="147" t="s">
        <v>34</v>
      </c>
      <c r="O130" s="148">
        <v>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122</v>
      </c>
      <c r="AT130" s="150" t="s">
        <v>118</v>
      </c>
      <c r="AU130" s="150" t="s">
        <v>78</v>
      </c>
      <c r="AY130" s="14" t="s">
        <v>116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76</v>
      </c>
      <c r="BK130" s="151">
        <f t="shared" si="9"/>
        <v>0</v>
      </c>
      <c r="BL130" s="14" t="s">
        <v>122</v>
      </c>
      <c r="BM130" s="150" t="s">
        <v>311</v>
      </c>
    </row>
    <row r="131" spans="1:65" s="2" customFormat="1" ht="16.5" customHeight="1">
      <c r="A131" s="26"/>
      <c r="B131" s="138"/>
      <c r="C131" s="139" t="s">
        <v>139</v>
      </c>
      <c r="D131" s="139" t="s">
        <v>118</v>
      </c>
      <c r="E131" s="140" t="s">
        <v>148</v>
      </c>
      <c r="F131" s="141" t="s">
        <v>149</v>
      </c>
      <c r="G131" s="142" t="s">
        <v>121</v>
      </c>
      <c r="H131" s="143">
        <v>103.75</v>
      </c>
      <c r="I131" s="144"/>
      <c r="J131" s="144">
        <f t="shared" si="0"/>
        <v>0</v>
      </c>
      <c r="K131" s="145"/>
      <c r="L131" s="27"/>
      <c r="M131" s="146" t="s">
        <v>1</v>
      </c>
      <c r="N131" s="147" t="s">
        <v>34</v>
      </c>
      <c r="O131" s="148">
        <v>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122</v>
      </c>
      <c r="AT131" s="150" t="s">
        <v>118</v>
      </c>
      <c r="AU131" s="150" t="s">
        <v>78</v>
      </c>
      <c r="AY131" s="14" t="s">
        <v>116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76</v>
      </c>
      <c r="BK131" s="151">
        <f t="shared" si="9"/>
        <v>0</v>
      </c>
      <c r="BL131" s="14" t="s">
        <v>122</v>
      </c>
      <c r="BM131" s="150" t="s">
        <v>312</v>
      </c>
    </row>
    <row r="132" spans="1:65" s="2" customFormat="1" ht="21.75" customHeight="1">
      <c r="A132" s="26"/>
      <c r="B132" s="138"/>
      <c r="C132" s="139" t="s">
        <v>143</v>
      </c>
      <c r="D132" s="139" t="s">
        <v>118</v>
      </c>
      <c r="E132" s="140" t="s">
        <v>152</v>
      </c>
      <c r="F132" s="141" t="s">
        <v>153</v>
      </c>
      <c r="G132" s="142" t="s">
        <v>137</v>
      </c>
      <c r="H132" s="143">
        <v>28</v>
      </c>
      <c r="I132" s="144"/>
      <c r="J132" s="144">
        <f t="shared" si="0"/>
        <v>0</v>
      </c>
      <c r="K132" s="145"/>
      <c r="L132" s="27"/>
      <c r="M132" s="146" t="s">
        <v>1</v>
      </c>
      <c r="N132" s="147" t="s">
        <v>34</v>
      </c>
      <c r="O132" s="148">
        <v>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122</v>
      </c>
      <c r="AT132" s="150" t="s">
        <v>118</v>
      </c>
      <c r="AU132" s="150" t="s">
        <v>78</v>
      </c>
      <c r="AY132" s="14" t="s">
        <v>116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76</v>
      </c>
      <c r="BK132" s="151">
        <f t="shared" si="9"/>
        <v>0</v>
      </c>
      <c r="BL132" s="14" t="s">
        <v>122</v>
      </c>
      <c r="BM132" s="150" t="s">
        <v>313</v>
      </c>
    </row>
    <row r="133" spans="1:65" s="2" customFormat="1" ht="21.75" customHeight="1">
      <c r="A133" s="26"/>
      <c r="B133" s="138"/>
      <c r="C133" s="139" t="s">
        <v>147</v>
      </c>
      <c r="D133" s="139" t="s">
        <v>118</v>
      </c>
      <c r="E133" s="140" t="s">
        <v>156</v>
      </c>
      <c r="F133" s="141" t="s">
        <v>157</v>
      </c>
      <c r="G133" s="142" t="s">
        <v>137</v>
      </c>
      <c r="H133" s="143">
        <v>28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34</v>
      </c>
      <c r="O133" s="148">
        <v>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122</v>
      </c>
      <c r="AT133" s="150" t="s">
        <v>118</v>
      </c>
      <c r="AU133" s="150" t="s">
        <v>78</v>
      </c>
      <c r="AY133" s="14" t="s">
        <v>116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76</v>
      </c>
      <c r="BK133" s="151">
        <f t="shared" si="9"/>
        <v>0</v>
      </c>
      <c r="BL133" s="14" t="s">
        <v>122</v>
      </c>
      <c r="BM133" s="150" t="s">
        <v>314</v>
      </c>
    </row>
    <row r="134" spans="1:65" s="2" customFormat="1" ht="21.75" customHeight="1">
      <c r="A134" s="26"/>
      <c r="B134" s="138"/>
      <c r="C134" s="139" t="s">
        <v>151</v>
      </c>
      <c r="D134" s="139" t="s">
        <v>118</v>
      </c>
      <c r="E134" s="140" t="s">
        <v>160</v>
      </c>
      <c r="F134" s="141" t="s">
        <v>161</v>
      </c>
      <c r="G134" s="142" t="s">
        <v>162</v>
      </c>
      <c r="H134" s="143">
        <v>47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34</v>
      </c>
      <c r="O134" s="148">
        <v>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122</v>
      </c>
      <c r="AT134" s="150" t="s">
        <v>118</v>
      </c>
      <c r="AU134" s="150" t="s">
        <v>78</v>
      </c>
      <c r="AY134" s="14" t="s">
        <v>116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76</v>
      </c>
      <c r="BK134" s="151">
        <f t="shared" si="9"/>
        <v>0</v>
      </c>
      <c r="BL134" s="14" t="s">
        <v>122</v>
      </c>
      <c r="BM134" s="150" t="s">
        <v>315</v>
      </c>
    </row>
    <row r="135" spans="1:65" s="2" customFormat="1" ht="16.5" customHeight="1">
      <c r="A135" s="26"/>
      <c r="B135" s="138"/>
      <c r="C135" s="139" t="s">
        <v>155</v>
      </c>
      <c r="D135" s="139" t="s">
        <v>118</v>
      </c>
      <c r="E135" s="140" t="s">
        <v>165</v>
      </c>
      <c r="F135" s="141" t="s">
        <v>166</v>
      </c>
      <c r="G135" s="142" t="s">
        <v>137</v>
      </c>
      <c r="H135" s="143">
        <v>28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34</v>
      </c>
      <c r="O135" s="148">
        <v>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122</v>
      </c>
      <c r="AT135" s="150" t="s">
        <v>118</v>
      </c>
      <c r="AU135" s="150" t="s">
        <v>78</v>
      </c>
      <c r="AY135" s="14" t="s">
        <v>116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76</v>
      </c>
      <c r="BK135" s="151">
        <f t="shared" si="9"/>
        <v>0</v>
      </c>
      <c r="BL135" s="14" t="s">
        <v>122</v>
      </c>
      <c r="BM135" s="150" t="s">
        <v>316</v>
      </c>
    </row>
    <row r="136" spans="1:65" s="2" customFormat="1" ht="21.75" customHeight="1">
      <c r="A136" s="26"/>
      <c r="B136" s="138"/>
      <c r="C136" s="139" t="s">
        <v>159</v>
      </c>
      <c r="D136" s="139" t="s">
        <v>118</v>
      </c>
      <c r="E136" s="140" t="s">
        <v>169</v>
      </c>
      <c r="F136" s="141" t="s">
        <v>170</v>
      </c>
      <c r="G136" s="142" t="s">
        <v>137</v>
      </c>
      <c r="H136" s="143">
        <v>36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34</v>
      </c>
      <c r="O136" s="148">
        <v>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122</v>
      </c>
      <c r="AT136" s="150" t="s">
        <v>118</v>
      </c>
      <c r="AU136" s="150" t="s">
        <v>78</v>
      </c>
      <c r="AY136" s="14" t="s">
        <v>116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76</v>
      </c>
      <c r="BK136" s="151">
        <f t="shared" si="9"/>
        <v>0</v>
      </c>
      <c r="BL136" s="14" t="s">
        <v>122</v>
      </c>
      <c r="BM136" s="150" t="s">
        <v>317</v>
      </c>
    </row>
    <row r="137" spans="1:65" s="2" customFormat="1" ht="16.5" customHeight="1">
      <c r="A137" s="26"/>
      <c r="B137" s="138"/>
      <c r="C137" s="139" t="s">
        <v>164</v>
      </c>
      <c r="D137" s="139" t="s">
        <v>118</v>
      </c>
      <c r="E137" s="140" t="s">
        <v>173</v>
      </c>
      <c r="F137" s="141" t="s">
        <v>174</v>
      </c>
      <c r="G137" s="142" t="s">
        <v>137</v>
      </c>
      <c r="H137" s="143">
        <v>29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34</v>
      </c>
      <c r="O137" s="148">
        <v>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122</v>
      </c>
      <c r="AT137" s="150" t="s">
        <v>118</v>
      </c>
      <c r="AU137" s="150" t="s">
        <v>78</v>
      </c>
      <c r="AY137" s="14" t="s">
        <v>116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76</v>
      </c>
      <c r="BK137" s="151">
        <f t="shared" si="9"/>
        <v>0</v>
      </c>
      <c r="BL137" s="14" t="s">
        <v>122</v>
      </c>
      <c r="BM137" s="150" t="s">
        <v>318</v>
      </c>
    </row>
    <row r="138" spans="1:65" s="2" customFormat="1" ht="16.5" customHeight="1">
      <c r="A138" s="26"/>
      <c r="B138" s="138"/>
      <c r="C138" s="152" t="s">
        <v>168</v>
      </c>
      <c r="D138" s="152" t="s">
        <v>176</v>
      </c>
      <c r="E138" s="153" t="s">
        <v>177</v>
      </c>
      <c r="F138" s="154" t="s">
        <v>178</v>
      </c>
      <c r="G138" s="155" t="s">
        <v>162</v>
      </c>
      <c r="H138" s="156">
        <v>58</v>
      </c>
      <c r="I138" s="157"/>
      <c r="J138" s="157">
        <f t="shared" si="0"/>
        <v>0</v>
      </c>
      <c r="K138" s="158"/>
      <c r="L138" s="159"/>
      <c r="M138" s="160" t="s">
        <v>1</v>
      </c>
      <c r="N138" s="161" t="s">
        <v>34</v>
      </c>
      <c r="O138" s="148">
        <v>0</v>
      </c>
      <c r="P138" s="148">
        <f t="shared" si="1"/>
        <v>0</v>
      </c>
      <c r="Q138" s="148">
        <v>0.53</v>
      </c>
      <c r="R138" s="148">
        <f t="shared" si="2"/>
        <v>30.740000000000002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147</v>
      </c>
      <c r="AT138" s="150" t="s">
        <v>176</v>
      </c>
      <c r="AU138" s="150" t="s">
        <v>78</v>
      </c>
      <c r="AY138" s="14" t="s">
        <v>116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76</v>
      </c>
      <c r="BK138" s="151">
        <f t="shared" si="9"/>
        <v>0</v>
      </c>
      <c r="BL138" s="14" t="s">
        <v>122</v>
      </c>
      <c r="BM138" s="150" t="s">
        <v>319</v>
      </c>
    </row>
    <row r="139" spans="1:65" s="12" customFormat="1" ht="22.9" customHeight="1">
      <c r="B139" s="126"/>
      <c r="D139" s="127" t="s">
        <v>68</v>
      </c>
      <c r="E139" s="136" t="s">
        <v>134</v>
      </c>
      <c r="F139" s="136" t="s">
        <v>180</v>
      </c>
      <c r="J139" s="137">
        <f>BK139</f>
        <v>0</v>
      </c>
      <c r="L139" s="126"/>
      <c r="M139" s="130"/>
      <c r="N139" s="131"/>
      <c r="O139" s="131"/>
      <c r="P139" s="132">
        <f>SUM(P140:P142)</f>
        <v>34.182000000000002</v>
      </c>
      <c r="Q139" s="131"/>
      <c r="R139" s="132">
        <f>SUM(R140:R142)</f>
        <v>22.212000000000003</v>
      </c>
      <c r="S139" s="131"/>
      <c r="T139" s="133">
        <f>SUM(T140:T142)</f>
        <v>0</v>
      </c>
      <c r="AR139" s="127" t="s">
        <v>76</v>
      </c>
      <c r="AT139" s="134" t="s">
        <v>68</v>
      </c>
      <c r="AU139" s="134" t="s">
        <v>76</v>
      </c>
      <c r="AY139" s="127" t="s">
        <v>116</v>
      </c>
      <c r="BK139" s="135">
        <f>SUM(BK140:BK142)</f>
        <v>0</v>
      </c>
    </row>
    <row r="140" spans="1:65" s="2" customFormat="1" ht="21.75" customHeight="1">
      <c r="A140" s="26"/>
      <c r="B140" s="138"/>
      <c r="C140" s="139" t="s">
        <v>172</v>
      </c>
      <c r="D140" s="139" t="s">
        <v>118</v>
      </c>
      <c r="E140" s="140" t="s">
        <v>182</v>
      </c>
      <c r="F140" s="141" t="s">
        <v>183</v>
      </c>
      <c r="G140" s="142" t="s">
        <v>121</v>
      </c>
      <c r="H140" s="143">
        <v>36</v>
      </c>
      <c r="I140" s="144"/>
      <c r="J140" s="144">
        <f>ROUND(I140*H140,2)</f>
        <v>0</v>
      </c>
      <c r="K140" s="145"/>
      <c r="L140" s="27"/>
      <c r="M140" s="146" t="s">
        <v>1</v>
      </c>
      <c r="N140" s="147" t="s">
        <v>34</v>
      </c>
      <c r="O140" s="148">
        <v>0.36</v>
      </c>
      <c r="P140" s="148">
        <f>O140*H140</f>
        <v>12.959999999999999</v>
      </c>
      <c r="Q140" s="148">
        <v>0.28499999999999998</v>
      </c>
      <c r="R140" s="148">
        <f>Q140*H140</f>
        <v>10.26</v>
      </c>
      <c r="S140" s="148">
        <v>0</v>
      </c>
      <c r="T140" s="149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122</v>
      </c>
      <c r="AT140" s="150" t="s">
        <v>118</v>
      </c>
      <c r="AU140" s="150" t="s">
        <v>78</v>
      </c>
      <c r="AY140" s="14" t="s">
        <v>116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4" t="s">
        <v>76</v>
      </c>
      <c r="BK140" s="151">
        <f>ROUND(I140*H140,2)</f>
        <v>0</v>
      </c>
      <c r="BL140" s="14" t="s">
        <v>122</v>
      </c>
      <c r="BM140" s="150" t="s">
        <v>320</v>
      </c>
    </row>
    <row r="141" spans="1:65" s="2" customFormat="1" ht="21.75" customHeight="1">
      <c r="A141" s="26"/>
      <c r="B141" s="138"/>
      <c r="C141" s="139" t="s">
        <v>8</v>
      </c>
      <c r="D141" s="139" t="s">
        <v>118</v>
      </c>
      <c r="E141" s="140" t="s">
        <v>321</v>
      </c>
      <c r="F141" s="141" t="s">
        <v>322</v>
      </c>
      <c r="G141" s="142" t="s">
        <v>121</v>
      </c>
      <c r="H141" s="143">
        <v>18</v>
      </c>
      <c r="I141" s="144"/>
      <c r="J141" s="144">
        <f>ROUND(I141*H141,2)</f>
        <v>0</v>
      </c>
      <c r="K141" s="145"/>
      <c r="L141" s="27"/>
      <c r="M141" s="146" t="s">
        <v>1</v>
      </c>
      <c r="N141" s="147" t="s">
        <v>34</v>
      </c>
      <c r="O141" s="148">
        <v>0.45900000000000002</v>
      </c>
      <c r="P141" s="148">
        <f>O141*H141</f>
        <v>8.2620000000000005</v>
      </c>
      <c r="Q141" s="148">
        <v>0.45400000000000001</v>
      </c>
      <c r="R141" s="148">
        <f>Q141*H141</f>
        <v>8.1720000000000006</v>
      </c>
      <c r="S141" s="148">
        <v>0</v>
      </c>
      <c r="T141" s="149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122</v>
      </c>
      <c r="AT141" s="150" t="s">
        <v>118</v>
      </c>
      <c r="AU141" s="150" t="s">
        <v>78</v>
      </c>
      <c r="AY141" s="14" t="s">
        <v>116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4" t="s">
        <v>76</v>
      </c>
      <c r="BK141" s="151">
        <f>ROUND(I141*H141,2)</f>
        <v>0</v>
      </c>
      <c r="BL141" s="14" t="s">
        <v>122</v>
      </c>
      <c r="BM141" s="150" t="s">
        <v>323</v>
      </c>
    </row>
    <row r="142" spans="1:65" s="2" customFormat="1" ht="21.75" customHeight="1">
      <c r="A142" s="26"/>
      <c r="B142" s="138"/>
      <c r="C142" s="139" t="s">
        <v>181</v>
      </c>
      <c r="D142" s="139" t="s">
        <v>118</v>
      </c>
      <c r="E142" s="140" t="s">
        <v>190</v>
      </c>
      <c r="F142" s="141" t="s">
        <v>191</v>
      </c>
      <c r="G142" s="142" t="s">
        <v>121</v>
      </c>
      <c r="H142" s="143">
        <v>18</v>
      </c>
      <c r="I142" s="144"/>
      <c r="J142" s="144">
        <f>ROUND(I142*H142,2)</f>
        <v>0</v>
      </c>
      <c r="K142" s="145"/>
      <c r="L142" s="27"/>
      <c r="M142" s="146" t="s">
        <v>1</v>
      </c>
      <c r="N142" s="147" t="s">
        <v>34</v>
      </c>
      <c r="O142" s="148">
        <v>0.72</v>
      </c>
      <c r="P142" s="148">
        <f>O142*H142</f>
        <v>12.959999999999999</v>
      </c>
      <c r="Q142" s="148">
        <v>0.21</v>
      </c>
      <c r="R142" s="148">
        <f>Q142*H142</f>
        <v>3.78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122</v>
      </c>
      <c r="AT142" s="150" t="s">
        <v>118</v>
      </c>
      <c r="AU142" s="150" t="s">
        <v>78</v>
      </c>
      <c r="AY142" s="14" t="s">
        <v>116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4" t="s">
        <v>76</v>
      </c>
      <c r="BK142" s="151">
        <f>ROUND(I142*H142,2)</f>
        <v>0</v>
      </c>
      <c r="BL142" s="14" t="s">
        <v>122</v>
      </c>
      <c r="BM142" s="150" t="s">
        <v>324</v>
      </c>
    </row>
    <row r="143" spans="1:65" s="12" customFormat="1" ht="22.9" customHeight="1">
      <c r="B143" s="126"/>
      <c r="D143" s="127" t="s">
        <v>68</v>
      </c>
      <c r="E143" s="136" t="s">
        <v>147</v>
      </c>
      <c r="F143" s="136" t="s">
        <v>193</v>
      </c>
      <c r="J143" s="137">
        <f>BK143</f>
        <v>0</v>
      </c>
      <c r="L143" s="126"/>
      <c r="M143" s="130"/>
      <c r="N143" s="131"/>
      <c r="O143" s="131"/>
      <c r="P143" s="132">
        <f>SUM(P144:P154)</f>
        <v>2.2665000000000002</v>
      </c>
      <c r="Q143" s="131"/>
      <c r="R143" s="132">
        <f>SUM(R144:R154)</f>
        <v>0.30952000000000002</v>
      </c>
      <c r="S143" s="131"/>
      <c r="T143" s="133">
        <f>SUM(T144:T154)</f>
        <v>0.35049999999999998</v>
      </c>
      <c r="AR143" s="127" t="s">
        <v>76</v>
      </c>
      <c r="AT143" s="134" t="s">
        <v>68</v>
      </c>
      <c r="AU143" s="134" t="s">
        <v>76</v>
      </c>
      <c r="AY143" s="127" t="s">
        <v>116</v>
      </c>
      <c r="BK143" s="135">
        <f>SUM(BK144:BK154)</f>
        <v>0</v>
      </c>
    </row>
    <row r="144" spans="1:65" s="2" customFormat="1" ht="21.75" customHeight="1">
      <c r="A144" s="26"/>
      <c r="B144" s="138"/>
      <c r="C144" s="139" t="s">
        <v>185</v>
      </c>
      <c r="D144" s="139" t="s">
        <v>118</v>
      </c>
      <c r="E144" s="140" t="s">
        <v>325</v>
      </c>
      <c r="F144" s="141" t="s">
        <v>326</v>
      </c>
      <c r="G144" s="142" t="s">
        <v>202</v>
      </c>
      <c r="H144" s="143">
        <v>2</v>
      </c>
      <c r="I144" s="144"/>
      <c r="J144" s="144">
        <f t="shared" ref="J144:J154" si="10">ROUND(I144*H144,2)</f>
        <v>0</v>
      </c>
      <c r="K144" s="145"/>
      <c r="L144" s="27"/>
      <c r="M144" s="146" t="s">
        <v>1</v>
      </c>
      <c r="N144" s="147" t="s">
        <v>34</v>
      </c>
      <c r="O144" s="148">
        <v>0.09</v>
      </c>
      <c r="P144" s="148">
        <f t="shared" ref="P144:P154" si="11">O144*H144</f>
        <v>0.18</v>
      </c>
      <c r="Q144" s="148">
        <v>0</v>
      </c>
      <c r="R144" s="148">
        <f t="shared" ref="R144:R154" si="12">Q144*H144</f>
        <v>0</v>
      </c>
      <c r="S144" s="148">
        <v>2.9000000000000001E-2</v>
      </c>
      <c r="T144" s="149">
        <f t="shared" ref="T144:T154" si="13">S144*H144</f>
        <v>5.8000000000000003E-2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122</v>
      </c>
      <c r="AT144" s="150" t="s">
        <v>118</v>
      </c>
      <c r="AU144" s="150" t="s">
        <v>78</v>
      </c>
      <c r="AY144" s="14" t="s">
        <v>116</v>
      </c>
      <c r="BE144" s="151">
        <f t="shared" ref="BE144:BE154" si="14">IF(N144="základní",J144,0)</f>
        <v>0</v>
      </c>
      <c r="BF144" s="151">
        <f t="shared" ref="BF144:BF154" si="15">IF(N144="snížená",J144,0)</f>
        <v>0</v>
      </c>
      <c r="BG144" s="151">
        <f t="shared" ref="BG144:BG154" si="16">IF(N144="zákl. přenesená",J144,0)</f>
        <v>0</v>
      </c>
      <c r="BH144" s="151">
        <f t="shared" ref="BH144:BH154" si="17">IF(N144="sníž. přenesená",J144,0)</f>
        <v>0</v>
      </c>
      <c r="BI144" s="151">
        <f t="shared" ref="BI144:BI154" si="18">IF(N144="nulová",J144,0)</f>
        <v>0</v>
      </c>
      <c r="BJ144" s="14" t="s">
        <v>76</v>
      </c>
      <c r="BK144" s="151">
        <f t="shared" ref="BK144:BK154" si="19">ROUND(I144*H144,2)</f>
        <v>0</v>
      </c>
      <c r="BL144" s="14" t="s">
        <v>122</v>
      </c>
      <c r="BM144" s="150" t="s">
        <v>327</v>
      </c>
    </row>
    <row r="145" spans="1:65" s="2" customFormat="1" ht="21.75" customHeight="1">
      <c r="A145" s="26"/>
      <c r="B145" s="138"/>
      <c r="C145" s="139" t="s">
        <v>189</v>
      </c>
      <c r="D145" s="139" t="s">
        <v>118</v>
      </c>
      <c r="E145" s="140" t="s">
        <v>328</v>
      </c>
      <c r="F145" s="141" t="s">
        <v>329</v>
      </c>
      <c r="G145" s="142" t="s">
        <v>202</v>
      </c>
      <c r="H145" s="143">
        <v>4.5</v>
      </c>
      <c r="I145" s="144"/>
      <c r="J145" s="144">
        <f t="shared" si="10"/>
        <v>0</v>
      </c>
      <c r="K145" s="145"/>
      <c r="L145" s="27"/>
      <c r="M145" s="146" t="s">
        <v>1</v>
      </c>
      <c r="N145" s="147" t="s">
        <v>34</v>
      </c>
      <c r="O145" s="148">
        <v>0.127</v>
      </c>
      <c r="P145" s="148">
        <f t="shared" si="11"/>
        <v>0.57150000000000001</v>
      </c>
      <c r="Q145" s="148">
        <v>0</v>
      </c>
      <c r="R145" s="148">
        <f t="shared" si="12"/>
        <v>0</v>
      </c>
      <c r="S145" s="148">
        <v>6.5000000000000002E-2</v>
      </c>
      <c r="T145" s="149">
        <f t="shared" si="13"/>
        <v>0.29249999999999998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122</v>
      </c>
      <c r="AT145" s="150" t="s">
        <v>118</v>
      </c>
      <c r="AU145" s="150" t="s">
        <v>78</v>
      </c>
      <c r="AY145" s="14" t="s">
        <v>116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4" t="s">
        <v>76</v>
      </c>
      <c r="BK145" s="151">
        <f t="shared" si="19"/>
        <v>0</v>
      </c>
      <c r="BL145" s="14" t="s">
        <v>122</v>
      </c>
      <c r="BM145" s="150" t="s">
        <v>330</v>
      </c>
    </row>
    <row r="146" spans="1:65" s="2" customFormat="1" ht="21.75" customHeight="1">
      <c r="A146" s="26"/>
      <c r="B146" s="138"/>
      <c r="C146" s="139" t="s">
        <v>194</v>
      </c>
      <c r="D146" s="139" t="s">
        <v>118</v>
      </c>
      <c r="E146" s="140" t="s">
        <v>204</v>
      </c>
      <c r="F146" s="141" t="s">
        <v>205</v>
      </c>
      <c r="G146" s="142" t="s">
        <v>202</v>
      </c>
      <c r="H146" s="143">
        <v>2</v>
      </c>
      <c r="I146" s="144"/>
      <c r="J146" s="144">
        <f t="shared" si="10"/>
        <v>0</v>
      </c>
      <c r="K146" s="145"/>
      <c r="L146" s="27"/>
      <c r="M146" s="146" t="s">
        <v>1</v>
      </c>
      <c r="N146" s="147" t="s">
        <v>34</v>
      </c>
      <c r="O146" s="148">
        <v>0.25800000000000001</v>
      </c>
      <c r="P146" s="148">
        <f t="shared" si="11"/>
        <v>0.51600000000000001</v>
      </c>
      <c r="Q146" s="148">
        <v>2.7599999999999999E-3</v>
      </c>
      <c r="R146" s="148">
        <f t="shared" si="12"/>
        <v>5.5199999999999997E-3</v>
      </c>
      <c r="S146" s="148">
        <v>0</v>
      </c>
      <c r="T146" s="149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122</v>
      </c>
      <c r="AT146" s="150" t="s">
        <v>118</v>
      </c>
      <c r="AU146" s="150" t="s">
        <v>78</v>
      </c>
      <c r="AY146" s="14" t="s">
        <v>116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4" t="s">
        <v>76</v>
      </c>
      <c r="BK146" s="151">
        <f t="shared" si="19"/>
        <v>0</v>
      </c>
      <c r="BL146" s="14" t="s">
        <v>122</v>
      </c>
      <c r="BM146" s="150" t="s">
        <v>331</v>
      </c>
    </row>
    <row r="147" spans="1:65" s="2" customFormat="1" ht="16.5" customHeight="1">
      <c r="A147" s="26"/>
      <c r="B147" s="138"/>
      <c r="C147" s="139" t="s">
        <v>199</v>
      </c>
      <c r="D147" s="139" t="s">
        <v>118</v>
      </c>
      <c r="E147" s="140" t="s">
        <v>208</v>
      </c>
      <c r="F147" s="141" t="s">
        <v>209</v>
      </c>
      <c r="G147" s="142" t="s">
        <v>202</v>
      </c>
      <c r="H147" s="143">
        <v>47</v>
      </c>
      <c r="I147" s="144"/>
      <c r="J147" s="144">
        <f t="shared" si="10"/>
        <v>0</v>
      </c>
      <c r="K147" s="145"/>
      <c r="L147" s="27"/>
      <c r="M147" s="146" t="s">
        <v>1</v>
      </c>
      <c r="N147" s="147" t="s">
        <v>34</v>
      </c>
      <c r="O147" s="148">
        <v>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122</v>
      </c>
      <c r="AT147" s="150" t="s">
        <v>118</v>
      </c>
      <c r="AU147" s="150" t="s">
        <v>78</v>
      </c>
      <c r="AY147" s="14" t="s">
        <v>116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4" t="s">
        <v>76</v>
      </c>
      <c r="BK147" s="151">
        <f t="shared" si="19"/>
        <v>0</v>
      </c>
      <c r="BL147" s="14" t="s">
        <v>122</v>
      </c>
      <c r="BM147" s="150" t="s">
        <v>332</v>
      </c>
    </row>
    <row r="148" spans="1:65" s="2" customFormat="1" ht="16.5" customHeight="1">
      <c r="A148" s="26"/>
      <c r="B148" s="138"/>
      <c r="C148" s="139" t="s">
        <v>7</v>
      </c>
      <c r="D148" s="139" t="s">
        <v>118</v>
      </c>
      <c r="E148" s="140" t="s">
        <v>212</v>
      </c>
      <c r="F148" s="141" t="s">
        <v>213</v>
      </c>
      <c r="G148" s="142" t="s">
        <v>214</v>
      </c>
      <c r="H148" s="143">
        <v>13</v>
      </c>
      <c r="I148" s="144"/>
      <c r="J148" s="144">
        <f t="shared" si="10"/>
        <v>0</v>
      </c>
      <c r="K148" s="145"/>
      <c r="L148" s="27"/>
      <c r="M148" s="146" t="s">
        <v>1</v>
      </c>
      <c r="N148" s="147" t="s">
        <v>34</v>
      </c>
      <c r="O148" s="148">
        <v>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122</v>
      </c>
      <c r="AT148" s="150" t="s">
        <v>118</v>
      </c>
      <c r="AU148" s="150" t="s">
        <v>78</v>
      </c>
      <c r="AY148" s="14" t="s">
        <v>116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4" t="s">
        <v>76</v>
      </c>
      <c r="BK148" s="151">
        <f t="shared" si="19"/>
        <v>0</v>
      </c>
      <c r="BL148" s="14" t="s">
        <v>122</v>
      </c>
      <c r="BM148" s="150" t="s">
        <v>333</v>
      </c>
    </row>
    <row r="149" spans="1:65" s="2" customFormat="1" ht="16.5" customHeight="1">
      <c r="A149" s="26"/>
      <c r="B149" s="138"/>
      <c r="C149" s="139" t="s">
        <v>207</v>
      </c>
      <c r="D149" s="139" t="s">
        <v>118</v>
      </c>
      <c r="E149" s="140" t="s">
        <v>217</v>
      </c>
      <c r="F149" s="141" t="s">
        <v>218</v>
      </c>
      <c r="G149" s="142" t="s">
        <v>219</v>
      </c>
      <c r="H149" s="143">
        <v>1</v>
      </c>
      <c r="I149" s="144"/>
      <c r="J149" s="144">
        <f t="shared" si="10"/>
        <v>0</v>
      </c>
      <c r="K149" s="145"/>
      <c r="L149" s="27"/>
      <c r="M149" s="146" t="s">
        <v>1</v>
      </c>
      <c r="N149" s="147" t="s">
        <v>34</v>
      </c>
      <c r="O149" s="148">
        <v>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122</v>
      </c>
      <c r="AT149" s="150" t="s">
        <v>118</v>
      </c>
      <c r="AU149" s="150" t="s">
        <v>78</v>
      </c>
      <c r="AY149" s="14" t="s">
        <v>116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76</v>
      </c>
      <c r="BK149" s="151">
        <f t="shared" si="19"/>
        <v>0</v>
      </c>
      <c r="BL149" s="14" t="s">
        <v>122</v>
      </c>
      <c r="BM149" s="150" t="s">
        <v>334</v>
      </c>
    </row>
    <row r="150" spans="1:65" s="2" customFormat="1" ht="21.75" customHeight="1">
      <c r="A150" s="26"/>
      <c r="B150" s="138"/>
      <c r="C150" s="139" t="s">
        <v>211</v>
      </c>
      <c r="D150" s="139" t="s">
        <v>118</v>
      </c>
      <c r="E150" s="140" t="s">
        <v>222</v>
      </c>
      <c r="F150" s="141" t="s">
        <v>223</v>
      </c>
      <c r="G150" s="142" t="s">
        <v>202</v>
      </c>
      <c r="H150" s="143">
        <v>32</v>
      </c>
      <c r="I150" s="144"/>
      <c r="J150" s="144">
        <f t="shared" si="10"/>
        <v>0</v>
      </c>
      <c r="K150" s="145"/>
      <c r="L150" s="27"/>
      <c r="M150" s="146" t="s">
        <v>1</v>
      </c>
      <c r="N150" s="147" t="s">
        <v>34</v>
      </c>
      <c r="O150" s="148">
        <v>0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122</v>
      </c>
      <c r="AT150" s="150" t="s">
        <v>118</v>
      </c>
      <c r="AU150" s="150" t="s">
        <v>78</v>
      </c>
      <c r="AY150" s="14" t="s">
        <v>116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76</v>
      </c>
      <c r="BK150" s="151">
        <f t="shared" si="19"/>
        <v>0</v>
      </c>
      <c r="BL150" s="14" t="s">
        <v>122</v>
      </c>
      <c r="BM150" s="150" t="s">
        <v>335</v>
      </c>
    </row>
    <row r="151" spans="1:65" s="2" customFormat="1" ht="21.75" customHeight="1">
      <c r="A151" s="26"/>
      <c r="B151" s="138"/>
      <c r="C151" s="139" t="s">
        <v>216</v>
      </c>
      <c r="D151" s="139" t="s">
        <v>118</v>
      </c>
      <c r="E151" s="140" t="s">
        <v>226</v>
      </c>
      <c r="F151" s="141" t="s">
        <v>227</v>
      </c>
      <c r="G151" s="142" t="s">
        <v>228</v>
      </c>
      <c r="H151" s="143">
        <v>2</v>
      </c>
      <c r="I151" s="144"/>
      <c r="J151" s="144">
        <f t="shared" si="10"/>
        <v>0</v>
      </c>
      <c r="K151" s="145"/>
      <c r="L151" s="27"/>
      <c r="M151" s="146" t="s">
        <v>1</v>
      </c>
      <c r="N151" s="147" t="s">
        <v>34</v>
      </c>
      <c r="O151" s="148">
        <v>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122</v>
      </c>
      <c r="AT151" s="150" t="s">
        <v>118</v>
      </c>
      <c r="AU151" s="150" t="s">
        <v>78</v>
      </c>
      <c r="AY151" s="14" t="s">
        <v>116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76</v>
      </c>
      <c r="BK151" s="151">
        <f t="shared" si="19"/>
        <v>0</v>
      </c>
      <c r="BL151" s="14" t="s">
        <v>122</v>
      </c>
      <c r="BM151" s="150" t="s">
        <v>336</v>
      </c>
    </row>
    <row r="152" spans="1:65" s="2" customFormat="1" ht="21.75" customHeight="1">
      <c r="A152" s="26"/>
      <c r="B152" s="138"/>
      <c r="C152" s="139" t="s">
        <v>221</v>
      </c>
      <c r="D152" s="139" t="s">
        <v>118</v>
      </c>
      <c r="E152" s="140" t="s">
        <v>337</v>
      </c>
      <c r="F152" s="141" t="s">
        <v>338</v>
      </c>
      <c r="G152" s="142" t="s">
        <v>228</v>
      </c>
      <c r="H152" s="143">
        <v>1</v>
      </c>
      <c r="I152" s="144"/>
      <c r="J152" s="144">
        <f t="shared" si="10"/>
        <v>0</v>
      </c>
      <c r="K152" s="145"/>
      <c r="L152" s="27"/>
      <c r="M152" s="146" t="s">
        <v>1</v>
      </c>
      <c r="N152" s="147" t="s">
        <v>34</v>
      </c>
      <c r="O152" s="148">
        <v>0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122</v>
      </c>
      <c r="AT152" s="150" t="s">
        <v>118</v>
      </c>
      <c r="AU152" s="150" t="s">
        <v>78</v>
      </c>
      <c r="AY152" s="14" t="s">
        <v>116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76</v>
      </c>
      <c r="BK152" s="151">
        <f t="shared" si="19"/>
        <v>0</v>
      </c>
      <c r="BL152" s="14" t="s">
        <v>122</v>
      </c>
      <c r="BM152" s="150" t="s">
        <v>339</v>
      </c>
    </row>
    <row r="153" spans="1:65" s="2" customFormat="1" ht="21.75" customHeight="1">
      <c r="A153" s="26"/>
      <c r="B153" s="138"/>
      <c r="C153" s="139" t="s">
        <v>225</v>
      </c>
      <c r="D153" s="139" t="s">
        <v>118</v>
      </c>
      <c r="E153" s="140" t="s">
        <v>340</v>
      </c>
      <c r="F153" s="141" t="s">
        <v>341</v>
      </c>
      <c r="G153" s="142" t="s">
        <v>228</v>
      </c>
      <c r="H153" s="143">
        <v>1</v>
      </c>
      <c r="I153" s="144"/>
      <c r="J153" s="144">
        <f t="shared" si="10"/>
        <v>0</v>
      </c>
      <c r="K153" s="145"/>
      <c r="L153" s="27"/>
      <c r="M153" s="146" t="s">
        <v>1</v>
      </c>
      <c r="N153" s="147" t="s">
        <v>34</v>
      </c>
      <c r="O153" s="148">
        <v>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122</v>
      </c>
      <c r="AT153" s="150" t="s">
        <v>118</v>
      </c>
      <c r="AU153" s="150" t="s">
        <v>78</v>
      </c>
      <c r="AY153" s="14" t="s">
        <v>116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76</v>
      </c>
      <c r="BK153" s="151">
        <f t="shared" si="19"/>
        <v>0</v>
      </c>
      <c r="BL153" s="14" t="s">
        <v>122</v>
      </c>
      <c r="BM153" s="150" t="s">
        <v>342</v>
      </c>
    </row>
    <row r="154" spans="1:65" s="2" customFormat="1" ht="33" customHeight="1">
      <c r="A154" s="26"/>
      <c r="B154" s="138"/>
      <c r="C154" s="139" t="s">
        <v>230</v>
      </c>
      <c r="D154" s="139" t="s">
        <v>118</v>
      </c>
      <c r="E154" s="140" t="s">
        <v>343</v>
      </c>
      <c r="F154" s="141" t="s">
        <v>344</v>
      </c>
      <c r="G154" s="142" t="s">
        <v>228</v>
      </c>
      <c r="H154" s="143">
        <v>1</v>
      </c>
      <c r="I154" s="144"/>
      <c r="J154" s="144">
        <f t="shared" si="10"/>
        <v>0</v>
      </c>
      <c r="K154" s="145"/>
      <c r="L154" s="27"/>
      <c r="M154" s="146" t="s">
        <v>1</v>
      </c>
      <c r="N154" s="147" t="s">
        <v>34</v>
      </c>
      <c r="O154" s="148">
        <v>0.999</v>
      </c>
      <c r="P154" s="148">
        <f t="shared" si="11"/>
        <v>0.999</v>
      </c>
      <c r="Q154" s="148">
        <v>0.30399999999999999</v>
      </c>
      <c r="R154" s="148">
        <f t="shared" si="12"/>
        <v>0.30399999999999999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122</v>
      </c>
      <c r="AT154" s="150" t="s">
        <v>118</v>
      </c>
      <c r="AU154" s="150" t="s">
        <v>78</v>
      </c>
      <c r="AY154" s="14" t="s">
        <v>116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76</v>
      </c>
      <c r="BK154" s="151">
        <f t="shared" si="19"/>
        <v>0</v>
      </c>
      <c r="BL154" s="14" t="s">
        <v>122</v>
      </c>
      <c r="BM154" s="150" t="s">
        <v>345</v>
      </c>
    </row>
    <row r="155" spans="1:65" s="12" customFormat="1" ht="22.9" customHeight="1">
      <c r="B155" s="126"/>
      <c r="D155" s="127" t="s">
        <v>68</v>
      </c>
      <c r="E155" s="136" t="s">
        <v>235</v>
      </c>
      <c r="F155" s="136" t="s">
        <v>236</v>
      </c>
      <c r="J155" s="137">
        <f>BK155</f>
        <v>0</v>
      </c>
      <c r="L155" s="126"/>
      <c r="M155" s="130"/>
      <c r="N155" s="131"/>
      <c r="O155" s="131"/>
      <c r="P155" s="132">
        <f>SUM(P156:P159)</f>
        <v>8.8920000000000012</v>
      </c>
      <c r="Q155" s="131"/>
      <c r="R155" s="132">
        <f>SUM(R156:R159)</f>
        <v>0</v>
      </c>
      <c r="S155" s="131"/>
      <c r="T155" s="133">
        <f>SUM(T156:T159)</f>
        <v>0</v>
      </c>
      <c r="AR155" s="127" t="s">
        <v>76</v>
      </c>
      <c r="AT155" s="134" t="s">
        <v>68</v>
      </c>
      <c r="AU155" s="134" t="s">
        <v>76</v>
      </c>
      <c r="AY155" s="127" t="s">
        <v>116</v>
      </c>
      <c r="BK155" s="135">
        <f>SUM(BK156:BK159)</f>
        <v>0</v>
      </c>
    </row>
    <row r="156" spans="1:65" s="2" customFormat="1" ht="16.5" customHeight="1">
      <c r="A156" s="26"/>
      <c r="B156" s="138"/>
      <c r="C156" s="139" t="s">
        <v>237</v>
      </c>
      <c r="D156" s="139" t="s">
        <v>118</v>
      </c>
      <c r="E156" s="140" t="s">
        <v>238</v>
      </c>
      <c r="F156" s="141" t="s">
        <v>239</v>
      </c>
      <c r="G156" s="142" t="s">
        <v>240</v>
      </c>
      <c r="H156" s="143">
        <v>10</v>
      </c>
      <c r="I156" s="144"/>
      <c r="J156" s="144">
        <f>ROUND(I156*H156,2)</f>
        <v>0</v>
      </c>
      <c r="K156" s="145"/>
      <c r="L156" s="27"/>
      <c r="M156" s="146" t="s">
        <v>1</v>
      </c>
      <c r="N156" s="147" t="s">
        <v>34</v>
      </c>
      <c r="O156" s="148">
        <v>0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122</v>
      </c>
      <c r="AT156" s="150" t="s">
        <v>118</v>
      </c>
      <c r="AU156" s="150" t="s">
        <v>78</v>
      </c>
      <c r="AY156" s="14" t="s">
        <v>116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4" t="s">
        <v>76</v>
      </c>
      <c r="BK156" s="151">
        <f>ROUND(I156*H156,2)</f>
        <v>0</v>
      </c>
      <c r="BL156" s="14" t="s">
        <v>122</v>
      </c>
      <c r="BM156" s="150" t="s">
        <v>346</v>
      </c>
    </row>
    <row r="157" spans="1:65" s="2" customFormat="1" ht="16.5" customHeight="1">
      <c r="A157" s="26"/>
      <c r="B157" s="138"/>
      <c r="C157" s="139" t="s">
        <v>242</v>
      </c>
      <c r="D157" s="139" t="s">
        <v>118</v>
      </c>
      <c r="E157" s="140" t="s">
        <v>243</v>
      </c>
      <c r="F157" s="141" t="s">
        <v>244</v>
      </c>
      <c r="G157" s="142" t="s">
        <v>219</v>
      </c>
      <c r="H157" s="143">
        <v>3</v>
      </c>
      <c r="I157" s="144"/>
      <c r="J157" s="144">
        <f>ROUND(I157*H157,2)</f>
        <v>0</v>
      </c>
      <c r="K157" s="145"/>
      <c r="L157" s="27"/>
      <c r="M157" s="146" t="s">
        <v>1</v>
      </c>
      <c r="N157" s="147" t="s">
        <v>34</v>
      </c>
      <c r="O157" s="148">
        <v>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122</v>
      </c>
      <c r="AT157" s="150" t="s">
        <v>118</v>
      </c>
      <c r="AU157" s="150" t="s">
        <v>78</v>
      </c>
      <c r="AY157" s="14" t="s">
        <v>116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4" t="s">
        <v>76</v>
      </c>
      <c r="BK157" s="151">
        <f>ROUND(I157*H157,2)</f>
        <v>0</v>
      </c>
      <c r="BL157" s="14" t="s">
        <v>122</v>
      </c>
      <c r="BM157" s="150" t="s">
        <v>347</v>
      </c>
    </row>
    <row r="158" spans="1:65" s="2" customFormat="1" ht="33" customHeight="1">
      <c r="A158" s="26"/>
      <c r="B158" s="138"/>
      <c r="C158" s="139" t="s">
        <v>246</v>
      </c>
      <c r="D158" s="139" t="s">
        <v>118</v>
      </c>
      <c r="E158" s="140" t="s">
        <v>251</v>
      </c>
      <c r="F158" s="141" t="s">
        <v>252</v>
      </c>
      <c r="G158" s="142" t="s">
        <v>121</v>
      </c>
      <c r="H158" s="143">
        <v>18</v>
      </c>
      <c r="I158" s="144"/>
      <c r="J158" s="144">
        <f>ROUND(I158*H158,2)</f>
        <v>0</v>
      </c>
      <c r="K158" s="145"/>
      <c r="L158" s="27"/>
      <c r="M158" s="146" t="s">
        <v>1</v>
      </c>
      <c r="N158" s="147" t="s">
        <v>34</v>
      </c>
      <c r="O158" s="148">
        <v>0.32900000000000001</v>
      </c>
      <c r="P158" s="148">
        <f>O158*H158</f>
        <v>5.9220000000000006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122</v>
      </c>
      <c r="AT158" s="150" t="s">
        <v>118</v>
      </c>
      <c r="AU158" s="150" t="s">
        <v>78</v>
      </c>
      <c r="AY158" s="14" t="s">
        <v>116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4" t="s">
        <v>76</v>
      </c>
      <c r="BK158" s="151">
        <f>ROUND(I158*H158,2)</f>
        <v>0</v>
      </c>
      <c r="BL158" s="14" t="s">
        <v>122</v>
      </c>
      <c r="BM158" s="150" t="s">
        <v>348</v>
      </c>
    </row>
    <row r="159" spans="1:65" s="2" customFormat="1" ht="21.75" customHeight="1">
      <c r="A159" s="26"/>
      <c r="B159" s="138"/>
      <c r="C159" s="139" t="s">
        <v>250</v>
      </c>
      <c r="D159" s="139" t="s">
        <v>118</v>
      </c>
      <c r="E159" s="140" t="s">
        <v>349</v>
      </c>
      <c r="F159" s="141" t="s">
        <v>350</v>
      </c>
      <c r="G159" s="142" t="s">
        <v>121</v>
      </c>
      <c r="H159" s="143">
        <v>18</v>
      </c>
      <c r="I159" s="144"/>
      <c r="J159" s="144">
        <f>ROUND(I159*H159,2)</f>
        <v>0</v>
      </c>
      <c r="K159" s="145"/>
      <c r="L159" s="27"/>
      <c r="M159" s="146" t="s">
        <v>1</v>
      </c>
      <c r="N159" s="147" t="s">
        <v>34</v>
      </c>
      <c r="O159" s="148">
        <v>0.16500000000000001</v>
      </c>
      <c r="P159" s="148">
        <f>O159*H159</f>
        <v>2.97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122</v>
      </c>
      <c r="AT159" s="150" t="s">
        <v>118</v>
      </c>
      <c r="AU159" s="150" t="s">
        <v>78</v>
      </c>
      <c r="AY159" s="14" t="s">
        <v>116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4" t="s">
        <v>76</v>
      </c>
      <c r="BK159" s="151">
        <f>ROUND(I159*H159,2)</f>
        <v>0</v>
      </c>
      <c r="BL159" s="14" t="s">
        <v>122</v>
      </c>
      <c r="BM159" s="150" t="s">
        <v>351</v>
      </c>
    </row>
    <row r="160" spans="1:65" s="12" customFormat="1" ht="22.9" customHeight="1">
      <c r="B160" s="126"/>
      <c r="D160" s="127" t="s">
        <v>68</v>
      </c>
      <c r="E160" s="136" t="s">
        <v>254</v>
      </c>
      <c r="F160" s="136" t="s">
        <v>255</v>
      </c>
      <c r="J160" s="137">
        <f>BK160</f>
        <v>0</v>
      </c>
      <c r="L160" s="126"/>
      <c r="M160" s="130"/>
      <c r="N160" s="131"/>
      <c r="O160" s="131"/>
      <c r="P160" s="132">
        <f>SUM(P161:P165)</f>
        <v>23.392122000000001</v>
      </c>
      <c r="Q160" s="131"/>
      <c r="R160" s="132">
        <f>SUM(R161:R165)</f>
        <v>0</v>
      </c>
      <c r="S160" s="131"/>
      <c r="T160" s="133">
        <f>SUM(T161:T165)</f>
        <v>0</v>
      </c>
      <c r="AR160" s="127" t="s">
        <v>76</v>
      </c>
      <c r="AT160" s="134" t="s">
        <v>68</v>
      </c>
      <c r="AU160" s="134" t="s">
        <v>76</v>
      </c>
      <c r="AY160" s="127" t="s">
        <v>116</v>
      </c>
      <c r="BK160" s="135">
        <f>SUM(BK161:BK165)</f>
        <v>0</v>
      </c>
    </row>
    <row r="161" spans="1:65" s="2" customFormat="1" ht="21.75" customHeight="1">
      <c r="A161" s="26"/>
      <c r="B161" s="138"/>
      <c r="C161" s="139" t="s">
        <v>256</v>
      </c>
      <c r="D161" s="139" t="s">
        <v>118</v>
      </c>
      <c r="E161" s="140" t="s">
        <v>257</v>
      </c>
      <c r="F161" s="141" t="s">
        <v>258</v>
      </c>
      <c r="G161" s="142" t="s">
        <v>162</v>
      </c>
      <c r="H161" s="143">
        <v>15.471</v>
      </c>
      <c r="I161" s="144"/>
      <c r="J161" s="144">
        <f>ROUND(I161*H161,2)</f>
        <v>0</v>
      </c>
      <c r="K161" s="145"/>
      <c r="L161" s="27"/>
      <c r="M161" s="146" t="s">
        <v>1</v>
      </c>
      <c r="N161" s="147" t="s">
        <v>34</v>
      </c>
      <c r="O161" s="148">
        <v>1.47</v>
      </c>
      <c r="P161" s="148">
        <f>O161*H161</f>
        <v>22.742370000000001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122</v>
      </c>
      <c r="AT161" s="150" t="s">
        <v>118</v>
      </c>
      <c r="AU161" s="150" t="s">
        <v>78</v>
      </c>
      <c r="AY161" s="14" t="s">
        <v>116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4" t="s">
        <v>76</v>
      </c>
      <c r="BK161" s="151">
        <f>ROUND(I161*H161,2)</f>
        <v>0</v>
      </c>
      <c r="BL161" s="14" t="s">
        <v>122</v>
      </c>
      <c r="BM161" s="150" t="s">
        <v>352</v>
      </c>
    </row>
    <row r="162" spans="1:65" s="2" customFormat="1" ht="21.75" customHeight="1">
      <c r="A162" s="26"/>
      <c r="B162" s="138"/>
      <c r="C162" s="139" t="s">
        <v>260</v>
      </c>
      <c r="D162" s="139" t="s">
        <v>118</v>
      </c>
      <c r="E162" s="140" t="s">
        <v>273</v>
      </c>
      <c r="F162" s="141" t="s">
        <v>274</v>
      </c>
      <c r="G162" s="142" t="s">
        <v>162</v>
      </c>
      <c r="H162" s="143">
        <v>15.47</v>
      </c>
      <c r="I162" s="144"/>
      <c r="J162" s="144">
        <f>ROUND(I162*H162,2)</f>
        <v>0</v>
      </c>
      <c r="K162" s="145"/>
      <c r="L162" s="27"/>
      <c r="M162" s="146" t="s">
        <v>1</v>
      </c>
      <c r="N162" s="147" t="s">
        <v>34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122</v>
      </c>
      <c r="AT162" s="150" t="s">
        <v>118</v>
      </c>
      <c r="AU162" s="150" t="s">
        <v>78</v>
      </c>
      <c r="AY162" s="14" t="s">
        <v>116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4" t="s">
        <v>76</v>
      </c>
      <c r="BK162" s="151">
        <f>ROUND(I162*H162,2)</f>
        <v>0</v>
      </c>
      <c r="BL162" s="14" t="s">
        <v>122</v>
      </c>
      <c r="BM162" s="150" t="s">
        <v>353</v>
      </c>
    </row>
    <row r="163" spans="1:65" s="2" customFormat="1" ht="21.75" customHeight="1">
      <c r="A163" s="26"/>
      <c r="B163" s="138"/>
      <c r="C163" s="139" t="s">
        <v>264</v>
      </c>
      <c r="D163" s="139" t="s">
        <v>118</v>
      </c>
      <c r="E163" s="140" t="s">
        <v>261</v>
      </c>
      <c r="F163" s="141" t="s">
        <v>262</v>
      </c>
      <c r="G163" s="142" t="s">
        <v>162</v>
      </c>
      <c r="H163" s="143">
        <v>15.47</v>
      </c>
      <c r="I163" s="144"/>
      <c r="J163" s="144">
        <f>ROUND(I163*H163,2)</f>
        <v>0</v>
      </c>
      <c r="K163" s="145"/>
      <c r="L163" s="27"/>
      <c r="M163" s="146" t="s">
        <v>1</v>
      </c>
      <c r="N163" s="147" t="s">
        <v>34</v>
      </c>
      <c r="O163" s="148">
        <v>0.03</v>
      </c>
      <c r="P163" s="148">
        <f>O163*H163</f>
        <v>0.46410000000000001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122</v>
      </c>
      <c r="AT163" s="150" t="s">
        <v>118</v>
      </c>
      <c r="AU163" s="150" t="s">
        <v>78</v>
      </c>
      <c r="AY163" s="14" t="s">
        <v>116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4" t="s">
        <v>76</v>
      </c>
      <c r="BK163" s="151">
        <f>ROUND(I163*H163,2)</f>
        <v>0</v>
      </c>
      <c r="BL163" s="14" t="s">
        <v>122</v>
      </c>
      <c r="BM163" s="150" t="s">
        <v>354</v>
      </c>
    </row>
    <row r="164" spans="1:65" s="2" customFormat="1" ht="21.75" customHeight="1">
      <c r="A164" s="26"/>
      <c r="B164" s="138"/>
      <c r="C164" s="139" t="s">
        <v>268</v>
      </c>
      <c r="D164" s="139" t="s">
        <v>118</v>
      </c>
      <c r="E164" s="140" t="s">
        <v>265</v>
      </c>
      <c r="F164" s="141" t="s">
        <v>266</v>
      </c>
      <c r="G164" s="142" t="s">
        <v>162</v>
      </c>
      <c r="H164" s="143">
        <v>92.825999999999993</v>
      </c>
      <c r="I164" s="144"/>
      <c r="J164" s="144">
        <f>ROUND(I164*H164,2)</f>
        <v>0</v>
      </c>
      <c r="K164" s="145"/>
      <c r="L164" s="27"/>
      <c r="M164" s="146" t="s">
        <v>1</v>
      </c>
      <c r="N164" s="147" t="s">
        <v>34</v>
      </c>
      <c r="O164" s="148">
        <v>2E-3</v>
      </c>
      <c r="P164" s="148">
        <f>O164*H164</f>
        <v>0.18565199999999998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122</v>
      </c>
      <c r="AT164" s="150" t="s">
        <v>118</v>
      </c>
      <c r="AU164" s="150" t="s">
        <v>78</v>
      </c>
      <c r="AY164" s="14" t="s">
        <v>116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4" t="s">
        <v>76</v>
      </c>
      <c r="BK164" s="151">
        <f>ROUND(I164*H164,2)</f>
        <v>0</v>
      </c>
      <c r="BL164" s="14" t="s">
        <v>122</v>
      </c>
      <c r="BM164" s="150" t="s">
        <v>355</v>
      </c>
    </row>
    <row r="165" spans="1:65" s="2" customFormat="1" ht="21.75" customHeight="1">
      <c r="A165" s="26"/>
      <c r="B165" s="138"/>
      <c r="C165" s="139" t="s">
        <v>272</v>
      </c>
      <c r="D165" s="139" t="s">
        <v>118</v>
      </c>
      <c r="E165" s="140" t="s">
        <v>269</v>
      </c>
      <c r="F165" s="141" t="s">
        <v>270</v>
      </c>
      <c r="G165" s="142" t="s">
        <v>162</v>
      </c>
      <c r="H165" s="143">
        <v>15.47</v>
      </c>
      <c r="I165" s="144"/>
      <c r="J165" s="144">
        <f>ROUND(I165*H165,2)</f>
        <v>0</v>
      </c>
      <c r="K165" s="145"/>
      <c r="L165" s="27"/>
      <c r="M165" s="146" t="s">
        <v>1</v>
      </c>
      <c r="N165" s="147" t="s">
        <v>34</v>
      </c>
      <c r="O165" s="148">
        <v>0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122</v>
      </c>
      <c r="AT165" s="150" t="s">
        <v>118</v>
      </c>
      <c r="AU165" s="150" t="s">
        <v>78</v>
      </c>
      <c r="AY165" s="14" t="s">
        <v>116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4" t="s">
        <v>76</v>
      </c>
      <c r="BK165" s="151">
        <f>ROUND(I165*H165,2)</f>
        <v>0</v>
      </c>
      <c r="BL165" s="14" t="s">
        <v>122</v>
      </c>
      <c r="BM165" s="150" t="s">
        <v>356</v>
      </c>
    </row>
    <row r="166" spans="1:65" s="12" customFormat="1" ht="22.9" customHeight="1">
      <c r="B166" s="126"/>
      <c r="D166" s="127" t="s">
        <v>68</v>
      </c>
      <c r="E166" s="136" t="s">
        <v>276</v>
      </c>
      <c r="F166" s="136" t="s">
        <v>277</v>
      </c>
      <c r="J166" s="137">
        <f>BK166</f>
        <v>0</v>
      </c>
      <c r="L166" s="126"/>
      <c r="M166" s="130"/>
      <c r="N166" s="131"/>
      <c r="O166" s="131"/>
      <c r="P166" s="132">
        <f>SUM(P167:P168)</f>
        <v>52.235100000000003</v>
      </c>
      <c r="Q166" s="131"/>
      <c r="R166" s="132">
        <f>SUM(R167:R168)</f>
        <v>0</v>
      </c>
      <c r="S166" s="131"/>
      <c r="T166" s="133">
        <f>SUM(T167:T168)</f>
        <v>0</v>
      </c>
      <c r="AR166" s="127" t="s">
        <v>76</v>
      </c>
      <c r="AT166" s="134" t="s">
        <v>68</v>
      </c>
      <c r="AU166" s="134" t="s">
        <v>76</v>
      </c>
      <c r="AY166" s="127" t="s">
        <v>116</v>
      </c>
      <c r="BK166" s="135">
        <f>SUM(BK167:BK168)</f>
        <v>0</v>
      </c>
    </row>
    <row r="167" spans="1:65" s="2" customFormat="1" ht="21.75" customHeight="1">
      <c r="A167" s="26"/>
      <c r="B167" s="138"/>
      <c r="C167" s="139" t="s">
        <v>278</v>
      </c>
      <c r="D167" s="139" t="s">
        <v>118</v>
      </c>
      <c r="E167" s="140" t="s">
        <v>357</v>
      </c>
      <c r="F167" s="141" t="s">
        <v>358</v>
      </c>
      <c r="G167" s="142" t="s">
        <v>162</v>
      </c>
      <c r="H167" s="143">
        <v>41.13</v>
      </c>
      <c r="I167" s="144"/>
      <c r="J167" s="144">
        <f>ROUND(I167*H167,2)</f>
        <v>0</v>
      </c>
      <c r="K167" s="145"/>
      <c r="L167" s="27"/>
      <c r="M167" s="146" t="s">
        <v>1</v>
      </c>
      <c r="N167" s="147" t="s">
        <v>34</v>
      </c>
      <c r="O167" s="148">
        <v>1.27</v>
      </c>
      <c r="P167" s="148">
        <f>O167*H167</f>
        <v>52.235100000000003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122</v>
      </c>
      <c r="AT167" s="150" t="s">
        <v>118</v>
      </c>
      <c r="AU167" s="150" t="s">
        <v>78</v>
      </c>
      <c r="AY167" s="14" t="s">
        <v>116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4" t="s">
        <v>76</v>
      </c>
      <c r="BK167" s="151">
        <f>ROUND(I167*H167,2)</f>
        <v>0</v>
      </c>
      <c r="BL167" s="14" t="s">
        <v>122</v>
      </c>
      <c r="BM167" s="150" t="s">
        <v>359</v>
      </c>
    </row>
    <row r="168" spans="1:65" s="2" customFormat="1" ht="21.75" customHeight="1">
      <c r="A168" s="26"/>
      <c r="B168" s="138"/>
      <c r="C168" s="139" t="s">
        <v>286</v>
      </c>
      <c r="D168" s="139" t="s">
        <v>118</v>
      </c>
      <c r="E168" s="140" t="s">
        <v>279</v>
      </c>
      <c r="F168" s="141" t="s">
        <v>280</v>
      </c>
      <c r="G168" s="142" t="s">
        <v>162</v>
      </c>
      <c r="H168" s="143">
        <v>7.25</v>
      </c>
      <c r="I168" s="144"/>
      <c r="J168" s="144">
        <f>ROUND(I168*H168,2)</f>
        <v>0</v>
      </c>
      <c r="K168" s="145"/>
      <c r="L168" s="27"/>
      <c r="M168" s="162" t="s">
        <v>1</v>
      </c>
      <c r="N168" s="163" t="s">
        <v>34</v>
      </c>
      <c r="O168" s="164">
        <v>0</v>
      </c>
      <c r="P168" s="164">
        <f>O168*H168</f>
        <v>0</v>
      </c>
      <c r="Q168" s="164">
        <v>0</v>
      </c>
      <c r="R168" s="164">
        <f>Q168*H168</f>
        <v>0</v>
      </c>
      <c r="S168" s="164">
        <v>0</v>
      </c>
      <c r="T168" s="165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122</v>
      </c>
      <c r="AT168" s="150" t="s">
        <v>118</v>
      </c>
      <c r="AU168" s="150" t="s">
        <v>78</v>
      </c>
      <c r="AY168" s="14" t="s">
        <v>116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4" t="s">
        <v>76</v>
      </c>
      <c r="BK168" s="151">
        <f>ROUND(I168*H168,2)</f>
        <v>0</v>
      </c>
      <c r="BL168" s="14" t="s">
        <v>122</v>
      </c>
      <c r="BM168" s="150" t="s">
        <v>360</v>
      </c>
    </row>
    <row r="169" spans="1:65" s="2" customFormat="1" ht="6.95" customHeight="1">
      <c r="A169" s="26"/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27"/>
      <c r="M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</sheetData>
  <autoFilter ref="C122:K168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7"/>
  <sheetViews>
    <sheetView showGridLines="0" topLeftCell="A16" workbookViewId="0">
      <selection activeCell="I127" sqref="I127:I16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8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>
      <c r="B4" s="17"/>
      <c r="D4" s="18" t="s">
        <v>83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03" t="str">
        <f>'Rekapitulace stavby'!K6</f>
        <v>Čištění  a opravy kanalizačních přípojek pro objekty ZŠ v Karviné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90" t="s">
        <v>456</v>
      </c>
      <c r="F9" s="205"/>
      <c r="G9" s="205"/>
      <c r="H9" s="205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'Rekapitulace stavby'!AN8</f>
        <v>14.9.2021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168" t="s">
        <v>458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166" t="s">
        <v>457</v>
      </c>
      <c r="F15" s="26"/>
      <c r="G15" s="26"/>
      <c r="H15" s="26"/>
      <c r="I15" s="23" t="s">
        <v>22</v>
      </c>
      <c r="J15" s="167" t="s">
        <v>459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21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/>
      <c r="F24" s="26"/>
      <c r="G24" s="26"/>
      <c r="H24" s="26"/>
      <c r="I24" s="23" t="s">
        <v>22</v>
      </c>
      <c r="J24" s="21" t="s">
        <v>1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72" t="s">
        <v>1</v>
      </c>
      <c r="F27" s="172"/>
      <c r="G27" s="172"/>
      <c r="H27" s="172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29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33</v>
      </c>
      <c r="E33" s="23" t="s">
        <v>34</v>
      </c>
      <c r="F33" s="94">
        <f>ROUND((SUM(BE124:BE166)),  2)</f>
        <v>0</v>
      </c>
      <c r="G33" s="26"/>
      <c r="H33" s="26"/>
      <c r="I33" s="95">
        <v>0.21</v>
      </c>
      <c r="J33" s="94">
        <f>ROUND(((SUM(BE124:BE166))*I33),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35</v>
      </c>
      <c r="F34" s="94">
        <f>ROUND((SUM(BF124:BF166)),  2)</f>
        <v>0</v>
      </c>
      <c r="G34" s="26"/>
      <c r="H34" s="26"/>
      <c r="I34" s="95">
        <v>0.15</v>
      </c>
      <c r="J34" s="94">
        <f>ROUND(((SUM(BF124:BF166))*I34),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36</v>
      </c>
      <c r="F35" s="94">
        <f>ROUND((SUM(BG124:BG166)),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37</v>
      </c>
      <c r="F36" s="94">
        <f>ROUND((SUM(BH124:BH166)),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4">
        <f>ROUND((SUM(BI124:BI166)),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39</v>
      </c>
      <c r="E39" s="54"/>
      <c r="F39" s="54"/>
      <c r="G39" s="98" t="s">
        <v>40</v>
      </c>
      <c r="H39" s="99" t="s">
        <v>41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44</v>
      </c>
      <c r="E61" s="29"/>
      <c r="F61" s="102" t="s">
        <v>45</v>
      </c>
      <c r="G61" s="39" t="s">
        <v>44</v>
      </c>
      <c r="H61" s="29"/>
      <c r="I61" s="29"/>
      <c r="J61" s="103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44</v>
      </c>
      <c r="E76" s="29"/>
      <c r="F76" s="102" t="s">
        <v>45</v>
      </c>
      <c r="G76" s="39" t="s">
        <v>44</v>
      </c>
      <c r="H76" s="29"/>
      <c r="I76" s="29"/>
      <c r="J76" s="103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Čištění  a opravy kanalizačních přípojek pro objekty ZŠ v Karviné</v>
      </c>
      <c r="F85" s="204"/>
      <c r="G85" s="204"/>
      <c r="H85" s="204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90" t="str">
        <f>E9</f>
        <v>ZŠ Mendelova - čištění a oprava části kanalizační přípojky</v>
      </c>
      <c r="F87" s="205"/>
      <c r="G87" s="205"/>
      <c r="H87" s="205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16</v>
      </c>
      <c r="D89" s="26"/>
      <c r="E89" s="26"/>
      <c r="F89" s="21" t="str">
        <f>F12</f>
        <v>Karviná</v>
      </c>
      <c r="G89" s="26"/>
      <c r="H89" s="26"/>
      <c r="I89" s="23" t="s">
        <v>18</v>
      </c>
      <c r="J89" s="49" t="str">
        <f>IF(J12="","",J12)</f>
        <v>14.9.2021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20</v>
      </c>
      <c r="D91" s="26"/>
      <c r="E91" s="26"/>
      <c r="F91" s="21" t="str">
        <f>E15</f>
        <v>statutární město Karviná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23</v>
      </c>
      <c r="D92" s="26"/>
      <c r="E92" s="26"/>
      <c r="F92" s="21" t="str">
        <f>IF(E18="","",E18)</f>
        <v/>
      </c>
      <c r="G92" s="26"/>
      <c r="H92" s="26"/>
      <c r="I92" s="23" t="s">
        <v>27</v>
      </c>
      <c r="J92" s="24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86</v>
      </c>
      <c r="D94" s="96"/>
      <c r="E94" s="96"/>
      <c r="F94" s="96"/>
      <c r="G94" s="96"/>
      <c r="H94" s="96"/>
      <c r="I94" s="96"/>
      <c r="J94" s="105" t="s">
        <v>87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88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89</v>
      </c>
    </row>
    <row r="97" spans="1:31" s="9" customFormat="1" ht="24.95" customHeight="1">
      <c r="B97" s="107"/>
      <c r="D97" s="108" t="s">
        <v>90</v>
      </c>
      <c r="E97" s="109"/>
      <c r="F97" s="109"/>
      <c r="G97" s="109"/>
      <c r="H97" s="109"/>
      <c r="I97" s="109"/>
      <c r="J97" s="110">
        <f>J125</f>
        <v>0</v>
      </c>
      <c r="L97" s="107"/>
    </row>
    <row r="98" spans="1:31" s="10" customFormat="1" ht="19.899999999999999" customHeight="1">
      <c r="B98" s="111"/>
      <c r="D98" s="112" t="s">
        <v>91</v>
      </c>
      <c r="E98" s="113"/>
      <c r="F98" s="113"/>
      <c r="G98" s="113"/>
      <c r="H98" s="113"/>
      <c r="I98" s="113"/>
      <c r="J98" s="114">
        <f>J126</f>
        <v>0</v>
      </c>
      <c r="L98" s="111"/>
    </row>
    <row r="99" spans="1:31" s="10" customFormat="1" ht="19.899999999999999" customHeight="1">
      <c r="B99" s="111"/>
      <c r="D99" s="112" t="s">
        <v>92</v>
      </c>
      <c r="E99" s="113"/>
      <c r="F99" s="113"/>
      <c r="G99" s="113"/>
      <c r="H99" s="113"/>
      <c r="I99" s="113"/>
      <c r="J99" s="114">
        <f>J138</f>
        <v>0</v>
      </c>
      <c r="L99" s="111"/>
    </row>
    <row r="100" spans="1:31" s="10" customFormat="1" ht="19.899999999999999" customHeight="1">
      <c r="B100" s="111"/>
      <c r="D100" s="112" t="s">
        <v>93</v>
      </c>
      <c r="E100" s="113"/>
      <c r="F100" s="113"/>
      <c r="G100" s="113"/>
      <c r="H100" s="113"/>
      <c r="I100" s="113"/>
      <c r="J100" s="114">
        <f>J141</f>
        <v>0</v>
      </c>
      <c r="L100" s="111"/>
    </row>
    <row r="101" spans="1:31" s="10" customFormat="1" ht="19.899999999999999" customHeight="1">
      <c r="B101" s="111"/>
      <c r="D101" s="112" t="s">
        <v>361</v>
      </c>
      <c r="E101" s="113"/>
      <c r="F101" s="113"/>
      <c r="G101" s="113"/>
      <c r="H101" s="113"/>
      <c r="I101" s="113"/>
      <c r="J101" s="114">
        <f>J153</f>
        <v>0</v>
      </c>
      <c r="L101" s="111"/>
    </row>
    <row r="102" spans="1:31" s="10" customFormat="1" ht="19.899999999999999" customHeight="1">
      <c r="B102" s="111"/>
      <c r="D102" s="112" t="s">
        <v>362</v>
      </c>
      <c r="E102" s="113"/>
      <c r="F102" s="113"/>
      <c r="G102" s="113"/>
      <c r="H102" s="113"/>
      <c r="I102" s="113"/>
      <c r="J102" s="114">
        <f>J155</f>
        <v>0</v>
      </c>
      <c r="L102" s="111"/>
    </row>
    <row r="103" spans="1:31" s="10" customFormat="1" ht="19.899999999999999" customHeight="1">
      <c r="B103" s="111"/>
      <c r="D103" s="112" t="s">
        <v>95</v>
      </c>
      <c r="E103" s="113"/>
      <c r="F103" s="113"/>
      <c r="G103" s="113"/>
      <c r="H103" s="113"/>
      <c r="I103" s="113"/>
      <c r="J103" s="114">
        <f>J159</f>
        <v>0</v>
      </c>
      <c r="L103" s="111"/>
    </row>
    <row r="104" spans="1:31" s="10" customFormat="1" ht="19.899999999999999" customHeight="1">
      <c r="B104" s="111"/>
      <c r="D104" s="112" t="s">
        <v>96</v>
      </c>
      <c r="E104" s="113"/>
      <c r="F104" s="113"/>
      <c r="G104" s="113"/>
      <c r="H104" s="113"/>
      <c r="I104" s="113"/>
      <c r="J104" s="114">
        <f>J165</f>
        <v>0</v>
      </c>
      <c r="L104" s="111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>
      <c r="A111" s="26"/>
      <c r="B111" s="27"/>
      <c r="C111" s="18" t="s">
        <v>101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203" t="str">
        <f>E7</f>
        <v>Čištění  a opravy kanalizačních přípojek pro objekty ZŠ v Karviné</v>
      </c>
      <c r="F114" s="204"/>
      <c r="G114" s="204"/>
      <c r="H114" s="204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84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90" t="str">
        <f>E9</f>
        <v>ZŠ Mendelova - čištění a oprava části kanalizační přípojky</v>
      </c>
      <c r="F116" s="205"/>
      <c r="G116" s="205"/>
      <c r="H116" s="205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16</v>
      </c>
      <c r="D118" s="26"/>
      <c r="E118" s="26"/>
      <c r="F118" s="21" t="str">
        <f>F12</f>
        <v>Karviná</v>
      </c>
      <c r="G118" s="26"/>
      <c r="H118" s="26"/>
      <c r="I118" s="23" t="s">
        <v>18</v>
      </c>
      <c r="J118" s="49" t="str">
        <f>IF(J12="","",J12)</f>
        <v>14.9.2021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20</v>
      </c>
      <c r="D120" s="26"/>
      <c r="E120" s="26"/>
      <c r="F120" s="21" t="str">
        <f>E15</f>
        <v>statutární město Karviná</v>
      </c>
      <c r="G120" s="26"/>
      <c r="H120" s="26"/>
      <c r="I120" s="23" t="s">
        <v>24</v>
      </c>
      <c r="J120" s="24" t="str">
        <f>E21</f>
        <v xml:space="preserve"> 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23</v>
      </c>
      <c r="D121" s="26"/>
      <c r="E121" s="26"/>
      <c r="F121" s="21" t="str">
        <f>IF(E18="","",E18)</f>
        <v/>
      </c>
      <c r="G121" s="26"/>
      <c r="H121" s="26"/>
      <c r="I121" s="23" t="s">
        <v>27</v>
      </c>
      <c r="J121" s="24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15"/>
      <c r="B123" s="116"/>
      <c r="C123" s="117" t="s">
        <v>102</v>
      </c>
      <c r="D123" s="118" t="s">
        <v>54</v>
      </c>
      <c r="E123" s="118" t="s">
        <v>50</v>
      </c>
      <c r="F123" s="118" t="s">
        <v>51</v>
      </c>
      <c r="G123" s="118" t="s">
        <v>103</v>
      </c>
      <c r="H123" s="118" t="s">
        <v>104</v>
      </c>
      <c r="I123" s="118" t="s">
        <v>105</v>
      </c>
      <c r="J123" s="119" t="s">
        <v>87</v>
      </c>
      <c r="K123" s="120" t="s">
        <v>106</v>
      </c>
      <c r="L123" s="121"/>
      <c r="M123" s="56" t="s">
        <v>1</v>
      </c>
      <c r="N123" s="57" t="s">
        <v>33</v>
      </c>
      <c r="O123" s="57" t="s">
        <v>107</v>
      </c>
      <c r="P123" s="57" t="s">
        <v>108</v>
      </c>
      <c r="Q123" s="57" t="s">
        <v>109</v>
      </c>
      <c r="R123" s="57" t="s">
        <v>110</v>
      </c>
      <c r="S123" s="57" t="s">
        <v>111</v>
      </c>
      <c r="T123" s="58" t="s">
        <v>112</v>
      </c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</row>
    <row r="124" spans="1:65" s="2" customFormat="1" ht="22.9" customHeight="1">
      <c r="A124" s="26"/>
      <c r="B124" s="27"/>
      <c r="C124" s="63" t="s">
        <v>113</v>
      </c>
      <c r="D124" s="26"/>
      <c r="E124" s="26"/>
      <c r="F124" s="26"/>
      <c r="G124" s="26"/>
      <c r="H124" s="26"/>
      <c r="I124" s="26"/>
      <c r="J124" s="122">
        <f>BK124</f>
        <v>0</v>
      </c>
      <c r="K124" s="26"/>
      <c r="L124" s="27"/>
      <c r="M124" s="59"/>
      <c r="N124" s="50"/>
      <c r="O124" s="60"/>
      <c r="P124" s="123">
        <f>P125</f>
        <v>48.224999999999994</v>
      </c>
      <c r="Q124" s="60"/>
      <c r="R124" s="123">
        <f>R125</f>
        <v>0</v>
      </c>
      <c r="S124" s="60"/>
      <c r="T124" s="124">
        <f>T125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68</v>
      </c>
      <c r="AU124" s="14" t="s">
        <v>89</v>
      </c>
      <c r="BK124" s="125">
        <f>BK125</f>
        <v>0</v>
      </c>
    </row>
    <row r="125" spans="1:65" s="12" customFormat="1" ht="25.9" customHeight="1">
      <c r="B125" s="126"/>
      <c r="D125" s="127" t="s">
        <v>68</v>
      </c>
      <c r="E125" s="128" t="s">
        <v>114</v>
      </c>
      <c r="F125" s="128" t="s">
        <v>115</v>
      </c>
      <c r="J125" s="129">
        <f>BK125</f>
        <v>0</v>
      </c>
      <c r="L125" s="126"/>
      <c r="M125" s="130"/>
      <c r="N125" s="131"/>
      <c r="O125" s="131"/>
      <c r="P125" s="132">
        <f>P126+P138+P141+P153+P155+P159+P165</f>
        <v>48.224999999999994</v>
      </c>
      <c r="Q125" s="131"/>
      <c r="R125" s="132">
        <f>R126+R138+R141+R153+R155+R159+R165</f>
        <v>0</v>
      </c>
      <c r="S125" s="131"/>
      <c r="T125" s="133">
        <f>T126+T138+T141+T153+T155+T159+T165</f>
        <v>0</v>
      </c>
      <c r="AR125" s="127" t="s">
        <v>76</v>
      </c>
      <c r="AT125" s="134" t="s">
        <v>68</v>
      </c>
      <c r="AU125" s="134" t="s">
        <v>69</v>
      </c>
      <c r="AY125" s="127" t="s">
        <v>116</v>
      </c>
      <c r="BK125" s="135">
        <f>BK126+BK138+BK141+BK153+BK155+BK159+BK165</f>
        <v>0</v>
      </c>
    </row>
    <row r="126" spans="1:65" s="12" customFormat="1" ht="22.9" customHeight="1">
      <c r="B126" s="126"/>
      <c r="D126" s="127" t="s">
        <v>68</v>
      </c>
      <c r="E126" s="136" t="s">
        <v>76</v>
      </c>
      <c r="F126" s="136" t="s">
        <v>117</v>
      </c>
      <c r="J126" s="137">
        <f>BK126</f>
        <v>0</v>
      </c>
      <c r="L126" s="126"/>
      <c r="M126" s="130"/>
      <c r="N126" s="131"/>
      <c r="O126" s="131"/>
      <c r="P126" s="132">
        <f>SUM(P127:P137)</f>
        <v>48.224999999999994</v>
      </c>
      <c r="Q126" s="131"/>
      <c r="R126" s="132">
        <f>SUM(R127:R137)</f>
        <v>0</v>
      </c>
      <c r="S126" s="131"/>
      <c r="T126" s="133">
        <f>SUM(T127:T137)</f>
        <v>0</v>
      </c>
      <c r="AR126" s="127" t="s">
        <v>76</v>
      </c>
      <c r="AT126" s="134" t="s">
        <v>68</v>
      </c>
      <c r="AU126" s="134" t="s">
        <v>76</v>
      </c>
      <c r="AY126" s="127" t="s">
        <v>116</v>
      </c>
      <c r="BK126" s="135">
        <f>SUM(BK127:BK137)</f>
        <v>0</v>
      </c>
    </row>
    <row r="127" spans="1:65" s="2" customFormat="1" ht="21.75" customHeight="1">
      <c r="A127" s="26"/>
      <c r="B127" s="138"/>
      <c r="C127" s="139" t="s">
        <v>76</v>
      </c>
      <c r="D127" s="139" t="s">
        <v>118</v>
      </c>
      <c r="E127" s="140" t="s">
        <v>119</v>
      </c>
      <c r="F127" s="141" t="s">
        <v>120</v>
      </c>
      <c r="G127" s="142" t="s">
        <v>121</v>
      </c>
      <c r="H127" s="143">
        <v>9</v>
      </c>
      <c r="I127" s="144"/>
      <c r="J127" s="144">
        <f t="shared" ref="J127:J137" si="0">ROUND(I127*H127,2)</f>
        <v>0</v>
      </c>
      <c r="K127" s="145"/>
      <c r="L127" s="27"/>
      <c r="M127" s="146" t="s">
        <v>1</v>
      </c>
      <c r="N127" s="147" t="s">
        <v>34</v>
      </c>
      <c r="O127" s="148">
        <v>0</v>
      </c>
      <c r="P127" s="148">
        <f t="shared" ref="P127:P137" si="1">O127*H127</f>
        <v>0</v>
      </c>
      <c r="Q127" s="148">
        <v>0</v>
      </c>
      <c r="R127" s="148">
        <f t="shared" ref="R127:R137" si="2">Q127*H127</f>
        <v>0</v>
      </c>
      <c r="S127" s="148">
        <v>0</v>
      </c>
      <c r="T127" s="149">
        <f t="shared" ref="T127:T137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122</v>
      </c>
      <c r="AT127" s="150" t="s">
        <v>118</v>
      </c>
      <c r="AU127" s="150" t="s">
        <v>78</v>
      </c>
      <c r="AY127" s="14" t="s">
        <v>116</v>
      </c>
      <c r="BE127" s="151">
        <f t="shared" ref="BE127:BE137" si="4">IF(N127="základní",J127,0)</f>
        <v>0</v>
      </c>
      <c r="BF127" s="151">
        <f t="shared" ref="BF127:BF137" si="5">IF(N127="snížená",J127,0)</f>
        <v>0</v>
      </c>
      <c r="BG127" s="151">
        <f t="shared" ref="BG127:BG137" si="6">IF(N127="zákl. přenesená",J127,0)</f>
        <v>0</v>
      </c>
      <c r="BH127" s="151">
        <f t="shared" ref="BH127:BH137" si="7">IF(N127="sníž. přenesená",J127,0)</f>
        <v>0</v>
      </c>
      <c r="BI127" s="151">
        <f t="shared" ref="BI127:BI137" si="8">IF(N127="nulová",J127,0)</f>
        <v>0</v>
      </c>
      <c r="BJ127" s="14" t="s">
        <v>76</v>
      </c>
      <c r="BK127" s="151">
        <f t="shared" ref="BK127:BK137" si="9">ROUND(I127*H127,2)</f>
        <v>0</v>
      </c>
      <c r="BL127" s="14" t="s">
        <v>122</v>
      </c>
      <c r="BM127" s="150" t="s">
        <v>363</v>
      </c>
    </row>
    <row r="128" spans="1:65" s="2" customFormat="1" ht="21.75" customHeight="1">
      <c r="A128" s="26"/>
      <c r="B128" s="138"/>
      <c r="C128" s="139" t="s">
        <v>78</v>
      </c>
      <c r="D128" s="139" t="s">
        <v>118</v>
      </c>
      <c r="E128" s="140" t="s">
        <v>364</v>
      </c>
      <c r="F128" s="141" t="s">
        <v>365</v>
      </c>
      <c r="G128" s="142" t="s">
        <v>121</v>
      </c>
      <c r="H128" s="143">
        <v>9</v>
      </c>
      <c r="I128" s="144"/>
      <c r="J128" s="144">
        <f t="shared" si="0"/>
        <v>0</v>
      </c>
      <c r="K128" s="145"/>
      <c r="L128" s="27"/>
      <c r="M128" s="146" t="s">
        <v>1</v>
      </c>
      <c r="N128" s="147" t="s">
        <v>34</v>
      </c>
      <c r="O128" s="148">
        <v>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122</v>
      </c>
      <c r="AT128" s="150" t="s">
        <v>118</v>
      </c>
      <c r="AU128" s="150" t="s">
        <v>78</v>
      </c>
      <c r="AY128" s="14" t="s">
        <v>116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76</v>
      </c>
      <c r="BK128" s="151">
        <f t="shared" si="9"/>
        <v>0</v>
      </c>
      <c r="BL128" s="14" t="s">
        <v>122</v>
      </c>
      <c r="BM128" s="150" t="s">
        <v>366</v>
      </c>
    </row>
    <row r="129" spans="1:65" s="2" customFormat="1" ht="33" customHeight="1">
      <c r="A129" s="26"/>
      <c r="B129" s="138"/>
      <c r="C129" s="139" t="s">
        <v>127</v>
      </c>
      <c r="D129" s="139" t="s">
        <v>118</v>
      </c>
      <c r="E129" s="140" t="s">
        <v>367</v>
      </c>
      <c r="F129" s="141" t="s">
        <v>368</v>
      </c>
      <c r="G129" s="142" t="s">
        <v>137</v>
      </c>
      <c r="H129" s="143">
        <v>41</v>
      </c>
      <c r="I129" s="144"/>
      <c r="J129" s="144">
        <f t="shared" si="0"/>
        <v>0</v>
      </c>
      <c r="K129" s="145"/>
      <c r="L129" s="27"/>
      <c r="M129" s="146" t="s">
        <v>1</v>
      </c>
      <c r="N129" s="147" t="s">
        <v>34</v>
      </c>
      <c r="O129" s="148">
        <v>0.81799999999999995</v>
      </c>
      <c r="P129" s="148">
        <f t="shared" si="1"/>
        <v>33.537999999999997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122</v>
      </c>
      <c r="AT129" s="150" t="s">
        <v>118</v>
      </c>
      <c r="AU129" s="150" t="s">
        <v>78</v>
      </c>
      <c r="AY129" s="14" t="s">
        <v>116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76</v>
      </c>
      <c r="BK129" s="151">
        <f t="shared" si="9"/>
        <v>0</v>
      </c>
      <c r="BL129" s="14" t="s">
        <v>122</v>
      </c>
      <c r="BM129" s="150" t="s">
        <v>369</v>
      </c>
    </row>
    <row r="130" spans="1:65" s="2" customFormat="1" ht="21.75" customHeight="1">
      <c r="A130" s="26"/>
      <c r="B130" s="138"/>
      <c r="C130" s="139" t="s">
        <v>122</v>
      </c>
      <c r="D130" s="139" t="s">
        <v>118</v>
      </c>
      <c r="E130" s="140" t="s">
        <v>140</v>
      </c>
      <c r="F130" s="141" t="s">
        <v>370</v>
      </c>
      <c r="G130" s="142" t="s">
        <v>137</v>
      </c>
      <c r="H130" s="143">
        <v>0.6</v>
      </c>
      <c r="I130" s="144"/>
      <c r="J130" s="144">
        <f t="shared" si="0"/>
        <v>0</v>
      </c>
      <c r="K130" s="145"/>
      <c r="L130" s="27"/>
      <c r="M130" s="146" t="s">
        <v>1</v>
      </c>
      <c r="N130" s="147" t="s">
        <v>34</v>
      </c>
      <c r="O130" s="148">
        <v>20.21</v>
      </c>
      <c r="P130" s="148">
        <f t="shared" si="1"/>
        <v>12.125999999999999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122</v>
      </c>
      <c r="AT130" s="150" t="s">
        <v>118</v>
      </c>
      <c r="AU130" s="150" t="s">
        <v>78</v>
      </c>
      <c r="AY130" s="14" t="s">
        <v>116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76</v>
      </c>
      <c r="BK130" s="151">
        <f t="shared" si="9"/>
        <v>0</v>
      </c>
      <c r="BL130" s="14" t="s">
        <v>122</v>
      </c>
      <c r="BM130" s="150" t="s">
        <v>371</v>
      </c>
    </row>
    <row r="131" spans="1:65" s="2" customFormat="1" ht="21.75" customHeight="1">
      <c r="A131" s="26"/>
      <c r="B131" s="138"/>
      <c r="C131" s="139" t="s">
        <v>134</v>
      </c>
      <c r="D131" s="139" t="s">
        <v>118</v>
      </c>
      <c r="E131" s="140" t="s">
        <v>372</v>
      </c>
      <c r="F131" s="141" t="s">
        <v>373</v>
      </c>
      <c r="G131" s="142" t="s">
        <v>121</v>
      </c>
      <c r="H131" s="143">
        <v>80</v>
      </c>
      <c r="I131" s="144"/>
      <c r="J131" s="144">
        <f t="shared" si="0"/>
        <v>0</v>
      </c>
      <c r="K131" s="145"/>
      <c r="L131" s="27"/>
      <c r="M131" s="146" t="s">
        <v>1</v>
      </c>
      <c r="N131" s="147" t="s">
        <v>34</v>
      </c>
      <c r="O131" s="148">
        <v>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122</v>
      </c>
      <c r="AT131" s="150" t="s">
        <v>118</v>
      </c>
      <c r="AU131" s="150" t="s">
        <v>78</v>
      </c>
      <c r="AY131" s="14" t="s">
        <v>116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76</v>
      </c>
      <c r="BK131" s="151">
        <f t="shared" si="9"/>
        <v>0</v>
      </c>
      <c r="BL131" s="14" t="s">
        <v>122</v>
      </c>
      <c r="BM131" s="150" t="s">
        <v>374</v>
      </c>
    </row>
    <row r="132" spans="1:65" s="2" customFormat="1" ht="21.75" customHeight="1">
      <c r="A132" s="26"/>
      <c r="B132" s="138"/>
      <c r="C132" s="139" t="s">
        <v>139</v>
      </c>
      <c r="D132" s="139" t="s">
        <v>118</v>
      </c>
      <c r="E132" s="140" t="s">
        <v>375</v>
      </c>
      <c r="F132" s="141" t="s">
        <v>376</v>
      </c>
      <c r="G132" s="142" t="s">
        <v>121</v>
      </c>
      <c r="H132" s="143">
        <v>80</v>
      </c>
      <c r="I132" s="144"/>
      <c r="J132" s="144">
        <f t="shared" si="0"/>
        <v>0</v>
      </c>
      <c r="K132" s="145"/>
      <c r="L132" s="27"/>
      <c r="M132" s="146" t="s">
        <v>1</v>
      </c>
      <c r="N132" s="147" t="s">
        <v>34</v>
      </c>
      <c r="O132" s="148">
        <v>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122</v>
      </c>
      <c r="AT132" s="150" t="s">
        <v>118</v>
      </c>
      <c r="AU132" s="150" t="s">
        <v>78</v>
      </c>
      <c r="AY132" s="14" t="s">
        <v>116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76</v>
      </c>
      <c r="BK132" s="151">
        <f t="shared" si="9"/>
        <v>0</v>
      </c>
      <c r="BL132" s="14" t="s">
        <v>122</v>
      </c>
      <c r="BM132" s="150" t="s">
        <v>377</v>
      </c>
    </row>
    <row r="133" spans="1:65" s="2" customFormat="1" ht="21.75" customHeight="1">
      <c r="A133" s="26"/>
      <c r="B133" s="138"/>
      <c r="C133" s="139" t="s">
        <v>143</v>
      </c>
      <c r="D133" s="139" t="s">
        <v>118</v>
      </c>
      <c r="E133" s="140" t="s">
        <v>378</v>
      </c>
      <c r="F133" s="141" t="s">
        <v>379</v>
      </c>
      <c r="G133" s="142" t="s">
        <v>137</v>
      </c>
      <c r="H133" s="143">
        <v>13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34</v>
      </c>
      <c r="O133" s="148">
        <v>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122</v>
      </c>
      <c r="AT133" s="150" t="s">
        <v>118</v>
      </c>
      <c r="AU133" s="150" t="s">
        <v>78</v>
      </c>
      <c r="AY133" s="14" t="s">
        <v>116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76</v>
      </c>
      <c r="BK133" s="151">
        <f t="shared" si="9"/>
        <v>0</v>
      </c>
      <c r="BL133" s="14" t="s">
        <v>122</v>
      </c>
      <c r="BM133" s="150" t="s">
        <v>380</v>
      </c>
    </row>
    <row r="134" spans="1:65" s="2" customFormat="1" ht="21.75" customHeight="1">
      <c r="A134" s="26"/>
      <c r="B134" s="138"/>
      <c r="C134" s="139" t="s">
        <v>147</v>
      </c>
      <c r="D134" s="139" t="s">
        <v>118</v>
      </c>
      <c r="E134" s="140" t="s">
        <v>156</v>
      </c>
      <c r="F134" s="141" t="s">
        <v>157</v>
      </c>
      <c r="G134" s="142" t="s">
        <v>137</v>
      </c>
      <c r="H134" s="143">
        <v>13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34</v>
      </c>
      <c r="O134" s="148">
        <v>0.19700000000000001</v>
      </c>
      <c r="P134" s="148">
        <f t="shared" si="1"/>
        <v>2.5609999999999999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122</v>
      </c>
      <c r="AT134" s="150" t="s">
        <v>118</v>
      </c>
      <c r="AU134" s="150" t="s">
        <v>78</v>
      </c>
      <c r="AY134" s="14" t="s">
        <v>116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76</v>
      </c>
      <c r="BK134" s="151">
        <f t="shared" si="9"/>
        <v>0</v>
      </c>
      <c r="BL134" s="14" t="s">
        <v>122</v>
      </c>
      <c r="BM134" s="150" t="s">
        <v>381</v>
      </c>
    </row>
    <row r="135" spans="1:65" s="2" customFormat="1" ht="16.5" customHeight="1">
      <c r="A135" s="26"/>
      <c r="B135" s="138"/>
      <c r="C135" s="139" t="s">
        <v>151</v>
      </c>
      <c r="D135" s="139" t="s">
        <v>118</v>
      </c>
      <c r="E135" s="140" t="s">
        <v>382</v>
      </c>
      <c r="F135" s="141" t="s">
        <v>383</v>
      </c>
      <c r="G135" s="142" t="s">
        <v>137</v>
      </c>
      <c r="H135" s="143">
        <v>13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34</v>
      </c>
      <c r="O135" s="148">
        <v>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122</v>
      </c>
      <c r="AT135" s="150" t="s">
        <v>118</v>
      </c>
      <c r="AU135" s="150" t="s">
        <v>78</v>
      </c>
      <c r="AY135" s="14" t="s">
        <v>116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76</v>
      </c>
      <c r="BK135" s="151">
        <f t="shared" si="9"/>
        <v>0</v>
      </c>
      <c r="BL135" s="14" t="s">
        <v>122</v>
      </c>
      <c r="BM135" s="150" t="s">
        <v>384</v>
      </c>
    </row>
    <row r="136" spans="1:65" s="2" customFormat="1" ht="21.75" customHeight="1">
      <c r="A136" s="26"/>
      <c r="B136" s="138"/>
      <c r="C136" s="139" t="s">
        <v>155</v>
      </c>
      <c r="D136" s="139" t="s">
        <v>118</v>
      </c>
      <c r="E136" s="140" t="s">
        <v>385</v>
      </c>
      <c r="F136" s="141" t="s">
        <v>386</v>
      </c>
      <c r="G136" s="142" t="s">
        <v>162</v>
      </c>
      <c r="H136" s="143">
        <v>22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34</v>
      </c>
      <c r="O136" s="148">
        <v>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122</v>
      </c>
      <c r="AT136" s="150" t="s">
        <v>118</v>
      </c>
      <c r="AU136" s="150" t="s">
        <v>78</v>
      </c>
      <c r="AY136" s="14" t="s">
        <v>116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76</v>
      </c>
      <c r="BK136" s="151">
        <f t="shared" si="9"/>
        <v>0</v>
      </c>
      <c r="BL136" s="14" t="s">
        <v>122</v>
      </c>
      <c r="BM136" s="150" t="s">
        <v>387</v>
      </c>
    </row>
    <row r="137" spans="1:65" s="2" customFormat="1" ht="21.75" customHeight="1">
      <c r="A137" s="26"/>
      <c r="B137" s="138"/>
      <c r="C137" s="139" t="s">
        <v>159</v>
      </c>
      <c r="D137" s="139" t="s">
        <v>118</v>
      </c>
      <c r="E137" s="140" t="s">
        <v>388</v>
      </c>
      <c r="F137" s="141" t="s">
        <v>170</v>
      </c>
      <c r="G137" s="142" t="s">
        <v>137</v>
      </c>
      <c r="H137" s="143">
        <v>28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34</v>
      </c>
      <c r="O137" s="148">
        <v>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122</v>
      </c>
      <c r="AT137" s="150" t="s">
        <v>118</v>
      </c>
      <c r="AU137" s="150" t="s">
        <v>78</v>
      </c>
      <c r="AY137" s="14" t="s">
        <v>116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76</v>
      </c>
      <c r="BK137" s="151">
        <f t="shared" si="9"/>
        <v>0</v>
      </c>
      <c r="BL137" s="14" t="s">
        <v>122</v>
      </c>
      <c r="BM137" s="150" t="s">
        <v>389</v>
      </c>
    </row>
    <row r="138" spans="1:65" s="12" customFormat="1" ht="22.9" customHeight="1">
      <c r="B138" s="126"/>
      <c r="D138" s="127" t="s">
        <v>68</v>
      </c>
      <c r="E138" s="136" t="s">
        <v>134</v>
      </c>
      <c r="F138" s="136" t="s">
        <v>180</v>
      </c>
      <c r="J138" s="137">
        <f>BK138</f>
        <v>0</v>
      </c>
      <c r="L138" s="126"/>
      <c r="M138" s="130"/>
      <c r="N138" s="131"/>
      <c r="O138" s="131"/>
      <c r="P138" s="132">
        <f>SUM(P139:P140)</f>
        <v>0</v>
      </c>
      <c r="Q138" s="131"/>
      <c r="R138" s="132">
        <f>SUM(R139:R140)</f>
        <v>0</v>
      </c>
      <c r="S138" s="131"/>
      <c r="T138" s="133">
        <f>SUM(T139:T140)</f>
        <v>0</v>
      </c>
      <c r="AR138" s="127" t="s">
        <v>76</v>
      </c>
      <c r="AT138" s="134" t="s">
        <v>68</v>
      </c>
      <c r="AU138" s="134" t="s">
        <v>76</v>
      </c>
      <c r="AY138" s="127" t="s">
        <v>116</v>
      </c>
      <c r="BK138" s="135">
        <f>SUM(BK139:BK140)</f>
        <v>0</v>
      </c>
    </row>
    <row r="139" spans="1:65" s="2" customFormat="1" ht="33" customHeight="1">
      <c r="A139" s="26"/>
      <c r="B139" s="138"/>
      <c r="C139" s="139" t="s">
        <v>164</v>
      </c>
      <c r="D139" s="139" t="s">
        <v>118</v>
      </c>
      <c r="E139" s="140" t="s">
        <v>390</v>
      </c>
      <c r="F139" s="141" t="s">
        <v>391</v>
      </c>
      <c r="G139" s="142" t="s">
        <v>121</v>
      </c>
      <c r="H139" s="143">
        <v>9</v>
      </c>
      <c r="I139" s="144"/>
      <c r="J139" s="144">
        <f>ROUND(I139*H139,2)</f>
        <v>0</v>
      </c>
      <c r="K139" s="145"/>
      <c r="L139" s="27"/>
      <c r="M139" s="146" t="s">
        <v>1</v>
      </c>
      <c r="N139" s="147" t="s">
        <v>34</v>
      </c>
      <c r="O139" s="148">
        <v>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122</v>
      </c>
      <c r="AT139" s="150" t="s">
        <v>118</v>
      </c>
      <c r="AU139" s="150" t="s">
        <v>78</v>
      </c>
      <c r="AY139" s="14" t="s">
        <v>116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4" t="s">
        <v>76</v>
      </c>
      <c r="BK139" s="151">
        <f>ROUND(I139*H139,2)</f>
        <v>0</v>
      </c>
      <c r="BL139" s="14" t="s">
        <v>122</v>
      </c>
      <c r="BM139" s="150" t="s">
        <v>392</v>
      </c>
    </row>
    <row r="140" spans="1:65" s="2" customFormat="1" ht="21.75" customHeight="1">
      <c r="A140" s="26"/>
      <c r="B140" s="138"/>
      <c r="C140" s="139" t="s">
        <v>168</v>
      </c>
      <c r="D140" s="139" t="s">
        <v>118</v>
      </c>
      <c r="E140" s="140" t="s">
        <v>393</v>
      </c>
      <c r="F140" s="141" t="s">
        <v>394</v>
      </c>
      <c r="G140" s="142" t="s">
        <v>121</v>
      </c>
      <c r="H140" s="143">
        <v>9</v>
      </c>
      <c r="I140" s="144"/>
      <c r="J140" s="144">
        <f>ROUND(I140*H140,2)</f>
        <v>0</v>
      </c>
      <c r="K140" s="145"/>
      <c r="L140" s="27"/>
      <c r="M140" s="146" t="s">
        <v>1</v>
      </c>
      <c r="N140" s="147" t="s">
        <v>34</v>
      </c>
      <c r="O140" s="148">
        <v>0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122</v>
      </c>
      <c r="AT140" s="150" t="s">
        <v>118</v>
      </c>
      <c r="AU140" s="150" t="s">
        <v>78</v>
      </c>
      <c r="AY140" s="14" t="s">
        <v>116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4" t="s">
        <v>76</v>
      </c>
      <c r="BK140" s="151">
        <f>ROUND(I140*H140,2)</f>
        <v>0</v>
      </c>
      <c r="BL140" s="14" t="s">
        <v>122</v>
      </c>
      <c r="BM140" s="150" t="s">
        <v>395</v>
      </c>
    </row>
    <row r="141" spans="1:65" s="12" customFormat="1" ht="22.9" customHeight="1">
      <c r="B141" s="126"/>
      <c r="D141" s="127" t="s">
        <v>68</v>
      </c>
      <c r="E141" s="136" t="s">
        <v>147</v>
      </c>
      <c r="F141" s="136" t="s">
        <v>193</v>
      </c>
      <c r="J141" s="137">
        <f>BK141</f>
        <v>0</v>
      </c>
      <c r="L141" s="126"/>
      <c r="M141" s="130"/>
      <c r="N141" s="131"/>
      <c r="O141" s="131"/>
      <c r="P141" s="132">
        <f>SUM(P142:P152)</f>
        <v>0</v>
      </c>
      <c r="Q141" s="131"/>
      <c r="R141" s="132">
        <f>SUM(R142:R152)</f>
        <v>0</v>
      </c>
      <c r="S141" s="131"/>
      <c r="T141" s="133">
        <f>SUM(T142:T152)</f>
        <v>0</v>
      </c>
      <c r="AR141" s="127" t="s">
        <v>76</v>
      </c>
      <c r="AT141" s="134" t="s">
        <v>68</v>
      </c>
      <c r="AU141" s="134" t="s">
        <v>76</v>
      </c>
      <c r="AY141" s="127" t="s">
        <v>116</v>
      </c>
      <c r="BK141" s="135">
        <f>SUM(BK142:BK152)</f>
        <v>0</v>
      </c>
    </row>
    <row r="142" spans="1:65" s="2" customFormat="1" ht="21.75" customHeight="1">
      <c r="A142" s="26"/>
      <c r="B142" s="138"/>
      <c r="C142" s="139" t="s">
        <v>172</v>
      </c>
      <c r="D142" s="139" t="s">
        <v>118</v>
      </c>
      <c r="E142" s="140" t="s">
        <v>396</v>
      </c>
      <c r="F142" s="141" t="s">
        <v>397</v>
      </c>
      <c r="G142" s="142" t="s">
        <v>137</v>
      </c>
      <c r="H142" s="143">
        <v>13</v>
      </c>
      <c r="I142" s="144"/>
      <c r="J142" s="144">
        <f t="shared" ref="J142:J152" si="10">ROUND(I142*H142,2)</f>
        <v>0</v>
      </c>
      <c r="K142" s="145"/>
      <c r="L142" s="27"/>
      <c r="M142" s="146" t="s">
        <v>1</v>
      </c>
      <c r="N142" s="147" t="s">
        <v>34</v>
      </c>
      <c r="O142" s="148">
        <v>0</v>
      </c>
      <c r="P142" s="148">
        <f t="shared" ref="P142:P152" si="11">O142*H142</f>
        <v>0</v>
      </c>
      <c r="Q142" s="148">
        <v>0</v>
      </c>
      <c r="R142" s="148">
        <f t="shared" ref="R142:R152" si="12">Q142*H142</f>
        <v>0</v>
      </c>
      <c r="S142" s="148">
        <v>0</v>
      </c>
      <c r="T142" s="149">
        <f t="shared" ref="T142:T152" si="13"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122</v>
      </c>
      <c r="AT142" s="150" t="s">
        <v>118</v>
      </c>
      <c r="AU142" s="150" t="s">
        <v>78</v>
      </c>
      <c r="AY142" s="14" t="s">
        <v>116</v>
      </c>
      <c r="BE142" s="151">
        <f t="shared" ref="BE142:BE152" si="14">IF(N142="základní",J142,0)</f>
        <v>0</v>
      </c>
      <c r="BF142" s="151">
        <f t="shared" ref="BF142:BF152" si="15">IF(N142="snížená",J142,0)</f>
        <v>0</v>
      </c>
      <c r="BG142" s="151">
        <f t="shared" ref="BG142:BG152" si="16">IF(N142="zákl. přenesená",J142,0)</f>
        <v>0</v>
      </c>
      <c r="BH142" s="151">
        <f t="shared" ref="BH142:BH152" si="17">IF(N142="sníž. přenesená",J142,0)</f>
        <v>0</v>
      </c>
      <c r="BI142" s="151">
        <f t="shared" ref="BI142:BI152" si="18">IF(N142="nulová",J142,0)</f>
        <v>0</v>
      </c>
      <c r="BJ142" s="14" t="s">
        <v>76</v>
      </c>
      <c r="BK142" s="151">
        <f t="shared" ref="BK142:BK152" si="19">ROUND(I142*H142,2)</f>
        <v>0</v>
      </c>
      <c r="BL142" s="14" t="s">
        <v>122</v>
      </c>
      <c r="BM142" s="150" t="s">
        <v>398</v>
      </c>
    </row>
    <row r="143" spans="1:65" s="2" customFormat="1" ht="16.5" customHeight="1">
      <c r="A143" s="26"/>
      <c r="B143" s="138"/>
      <c r="C143" s="139" t="s">
        <v>8</v>
      </c>
      <c r="D143" s="139" t="s">
        <v>118</v>
      </c>
      <c r="E143" s="140" t="s">
        <v>195</v>
      </c>
      <c r="F143" s="141" t="s">
        <v>196</v>
      </c>
      <c r="G143" s="142" t="s">
        <v>197</v>
      </c>
      <c r="H143" s="143">
        <v>1</v>
      </c>
      <c r="I143" s="144"/>
      <c r="J143" s="144">
        <f t="shared" si="10"/>
        <v>0</v>
      </c>
      <c r="K143" s="145"/>
      <c r="L143" s="27"/>
      <c r="M143" s="146" t="s">
        <v>1</v>
      </c>
      <c r="N143" s="147" t="s">
        <v>34</v>
      </c>
      <c r="O143" s="148">
        <v>0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122</v>
      </c>
      <c r="AT143" s="150" t="s">
        <v>118</v>
      </c>
      <c r="AU143" s="150" t="s">
        <v>78</v>
      </c>
      <c r="AY143" s="14" t="s">
        <v>116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4" t="s">
        <v>76</v>
      </c>
      <c r="BK143" s="151">
        <f t="shared" si="19"/>
        <v>0</v>
      </c>
      <c r="BL143" s="14" t="s">
        <v>122</v>
      </c>
      <c r="BM143" s="150" t="s">
        <v>399</v>
      </c>
    </row>
    <row r="144" spans="1:65" s="2" customFormat="1" ht="16.5" customHeight="1">
      <c r="A144" s="26"/>
      <c r="B144" s="138"/>
      <c r="C144" s="139" t="s">
        <v>181</v>
      </c>
      <c r="D144" s="139" t="s">
        <v>118</v>
      </c>
      <c r="E144" s="140" t="s">
        <v>231</v>
      </c>
      <c r="F144" s="141" t="s">
        <v>232</v>
      </c>
      <c r="G144" s="142" t="s">
        <v>202</v>
      </c>
      <c r="H144" s="143">
        <v>2.2999999999999998</v>
      </c>
      <c r="I144" s="144"/>
      <c r="J144" s="144">
        <f t="shared" si="10"/>
        <v>0</v>
      </c>
      <c r="K144" s="145"/>
      <c r="L144" s="27"/>
      <c r="M144" s="146" t="s">
        <v>1</v>
      </c>
      <c r="N144" s="147" t="s">
        <v>34</v>
      </c>
      <c r="O144" s="148">
        <v>0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122</v>
      </c>
      <c r="AT144" s="150" t="s">
        <v>118</v>
      </c>
      <c r="AU144" s="150" t="s">
        <v>78</v>
      </c>
      <c r="AY144" s="14" t="s">
        <v>116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4" t="s">
        <v>76</v>
      </c>
      <c r="BK144" s="151">
        <f t="shared" si="19"/>
        <v>0</v>
      </c>
      <c r="BL144" s="14" t="s">
        <v>122</v>
      </c>
      <c r="BM144" s="150" t="s">
        <v>400</v>
      </c>
    </row>
    <row r="145" spans="1:65" s="2" customFormat="1" ht="21.75" customHeight="1">
      <c r="A145" s="26"/>
      <c r="B145" s="138"/>
      <c r="C145" s="139" t="s">
        <v>185</v>
      </c>
      <c r="D145" s="139" t="s">
        <v>118</v>
      </c>
      <c r="E145" s="140" t="s">
        <v>401</v>
      </c>
      <c r="F145" s="141" t="s">
        <v>402</v>
      </c>
      <c r="G145" s="142" t="s">
        <v>202</v>
      </c>
      <c r="H145" s="143">
        <v>16.5</v>
      </c>
      <c r="I145" s="144"/>
      <c r="J145" s="144">
        <f t="shared" si="10"/>
        <v>0</v>
      </c>
      <c r="K145" s="145"/>
      <c r="L145" s="27"/>
      <c r="M145" s="146" t="s">
        <v>1</v>
      </c>
      <c r="N145" s="147" t="s">
        <v>34</v>
      </c>
      <c r="O145" s="148">
        <v>0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122</v>
      </c>
      <c r="AT145" s="150" t="s">
        <v>118</v>
      </c>
      <c r="AU145" s="150" t="s">
        <v>78</v>
      </c>
      <c r="AY145" s="14" t="s">
        <v>116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4" t="s">
        <v>76</v>
      </c>
      <c r="BK145" s="151">
        <f t="shared" si="19"/>
        <v>0</v>
      </c>
      <c r="BL145" s="14" t="s">
        <v>122</v>
      </c>
      <c r="BM145" s="150" t="s">
        <v>403</v>
      </c>
    </row>
    <row r="146" spans="1:65" s="2" customFormat="1" ht="21.75" customHeight="1">
      <c r="A146" s="26"/>
      <c r="B146" s="138"/>
      <c r="C146" s="139" t="s">
        <v>189</v>
      </c>
      <c r="D146" s="139" t="s">
        <v>118</v>
      </c>
      <c r="E146" s="140" t="s">
        <v>404</v>
      </c>
      <c r="F146" s="141" t="s">
        <v>405</v>
      </c>
      <c r="G146" s="142" t="s">
        <v>228</v>
      </c>
      <c r="H146" s="143">
        <v>3</v>
      </c>
      <c r="I146" s="144"/>
      <c r="J146" s="144">
        <f t="shared" si="10"/>
        <v>0</v>
      </c>
      <c r="K146" s="145"/>
      <c r="L146" s="27"/>
      <c r="M146" s="146" t="s">
        <v>1</v>
      </c>
      <c r="N146" s="147" t="s">
        <v>34</v>
      </c>
      <c r="O146" s="148">
        <v>0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122</v>
      </c>
      <c r="AT146" s="150" t="s">
        <v>118</v>
      </c>
      <c r="AU146" s="150" t="s">
        <v>78</v>
      </c>
      <c r="AY146" s="14" t="s">
        <v>116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4" t="s">
        <v>76</v>
      </c>
      <c r="BK146" s="151">
        <f t="shared" si="19"/>
        <v>0</v>
      </c>
      <c r="BL146" s="14" t="s">
        <v>122</v>
      </c>
      <c r="BM146" s="150" t="s">
        <v>406</v>
      </c>
    </row>
    <row r="147" spans="1:65" s="2" customFormat="1" ht="21.75" customHeight="1">
      <c r="A147" s="26"/>
      <c r="B147" s="138"/>
      <c r="C147" s="139" t="s">
        <v>194</v>
      </c>
      <c r="D147" s="139" t="s">
        <v>118</v>
      </c>
      <c r="E147" s="140" t="s">
        <v>407</v>
      </c>
      <c r="F147" s="141" t="s">
        <v>408</v>
      </c>
      <c r="G147" s="142" t="s">
        <v>137</v>
      </c>
      <c r="H147" s="143">
        <v>2.2999999999999998</v>
      </c>
      <c r="I147" s="144"/>
      <c r="J147" s="144">
        <f t="shared" si="10"/>
        <v>0</v>
      </c>
      <c r="K147" s="145"/>
      <c r="L147" s="27"/>
      <c r="M147" s="146" t="s">
        <v>1</v>
      </c>
      <c r="N147" s="147" t="s">
        <v>34</v>
      </c>
      <c r="O147" s="148">
        <v>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122</v>
      </c>
      <c r="AT147" s="150" t="s">
        <v>118</v>
      </c>
      <c r="AU147" s="150" t="s">
        <v>78</v>
      </c>
      <c r="AY147" s="14" t="s">
        <v>116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4" t="s">
        <v>76</v>
      </c>
      <c r="BK147" s="151">
        <f t="shared" si="19"/>
        <v>0</v>
      </c>
      <c r="BL147" s="14" t="s">
        <v>122</v>
      </c>
      <c r="BM147" s="150" t="s">
        <v>409</v>
      </c>
    </row>
    <row r="148" spans="1:65" s="2" customFormat="1" ht="33" customHeight="1">
      <c r="A148" s="26"/>
      <c r="B148" s="138"/>
      <c r="C148" s="139" t="s">
        <v>199</v>
      </c>
      <c r="D148" s="139" t="s">
        <v>118</v>
      </c>
      <c r="E148" s="140" t="s">
        <v>410</v>
      </c>
      <c r="F148" s="141" t="s">
        <v>411</v>
      </c>
      <c r="G148" s="142" t="s">
        <v>228</v>
      </c>
      <c r="H148" s="143">
        <v>1</v>
      </c>
      <c r="I148" s="144"/>
      <c r="J148" s="144">
        <f t="shared" si="10"/>
        <v>0</v>
      </c>
      <c r="K148" s="145"/>
      <c r="L148" s="27"/>
      <c r="M148" s="146" t="s">
        <v>1</v>
      </c>
      <c r="N148" s="147" t="s">
        <v>34</v>
      </c>
      <c r="O148" s="148">
        <v>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122</v>
      </c>
      <c r="AT148" s="150" t="s">
        <v>118</v>
      </c>
      <c r="AU148" s="150" t="s">
        <v>78</v>
      </c>
      <c r="AY148" s="14" t="s">
        <v>116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4" t="s">
        <v>76</v>
      </c>
      <c r="BK148" s="151">
        <f t="shared" si="19"/>
        <v>0</v>
      </c>
      <c r="BL148" s="14" t="s">
        <v>122</v>
      </c>
      <c r="BM148" s="150" t="s">
        <v>412</v>
      </c>
    </row>
    <row r="149" spans="1:65" s="2" customFormat="1" ht="21.75" customHeight="1">
      <c r="A149" s="26"/>
      <c r="B149" s="138"/>
      <c r="C149" s="139" t="s">
        <v>7</v>
      </c>
      <c r="D149" s="139" t="s">
        <v>118</v>
      </c>
      <c r="E149" s="140" t="s">
        <v>413</v>
      </c>
      <c r="F149" s="141" t="s">
        <v>414</v>
      </c>
      <c r="G149" s="142" t="s">
        <v>228</v>
      </c>
      <c r="H149" s="143">
        <v>1</v>
      </c>
      <c r="I149" s="144"/>
      <c r="J149" s="144">
        <f t="shared" si="10"/>
        <v>0</v>
      </c>
      <c r="K149" s="145"/>
      <c r="L149" s="27"/>
      <c r="M149" s="146" t="s">
        <v>1</v>
      </c>
      <c r="N149" s="147" t="s">
        <v>34</v>
      </c>
      <c r="O149" s="148">
        <v>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122</v>
      </c>
      <c r="AT149" s="150" t="s">
        <v>118</v>
      </c>
      <c r="AU149" s="150" t="s">
        <v>78</v>
      </c>
      <c r="AY149" s="14" t="s">
        <v>116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76</v>
      </c>
      <c r="BK149" s="151">
        <f t="shared" si="19"/>
        <v>0</v>
      </c>
      <c r="BL149" s="14" t="s">
        <v>122</v>
      </c>
      <c r="BM149" s="150" t="s">
        <v>415</v>
      </c>
    </row>
    <row r="150" spans="1:65" s="2" customFormat="1" ht="21.75" customHeight="1">
      <c r="A150" s="26"/>
      <c r="B150" s="138"/>
      <c r="C150" s="152" t="s">
        <v>207</v>
      </c>
      <c r="D150" s="152" t="s">
        <v>176</v>
      </c>
      <c r="E150" s="153" t="s">
        <v>416</v>
      </c>
      <c r="F150" s="154" t="s">
        <v>417</v>
      </c>
      <c r="G150" s="155" t="s">
        <v>228</v>
      </c>
      <c r="H150" s="156">
        <v>1</v>
      </c>
      <c r="I150" s="157"/>
      <c r="J150" s="157">
        <f t="shared" si="10"/>
        <v>0</v>
      </c>
      <c r="K150" s="158"/>
      <c r="L150" s="159"/>
      <c r="M150" s="160" t="s">
        <v>1</v>
      </c>
      <c r="N150" s="161" t="s">
        <v>34</v>
      </c>
      <c r="O150" s="148">
        <v>0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147</v>
      </c>
      <c r="AT150" s="150" t="s">
        <v>176</v>
      </c>
      <c r="AU150" s="150" t="s">
        <v>78</v>
      </c>
      <c r="AY150" s="14" t="s">
        <v>116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76</v>
      </c>
      <c r="BK150" s="151">
        <f t="shared" si="19"/>
        <v>0</v>
      </c>
      <c r="BL150" s="14" t="s">
        <v>122</v>
      </c>
      <c r="BM150" s="150" t="s">
        <v>418</v>
      </c>
    </row>
    <row r="151" spans="1:65" s="2" customFormat="1" ht="21.75" customHeight="1">
      <c r="A151" s="26"/>
      <c r="B151" s="138"/>
      <c r="C151" s="139" t="s">
        <v>211</v>
      </c>
      <c r="D151" s="139" t="s">
        <v>118</v>
      </c>
      <c r="E151" s="140" t="s">
        <v>419</v>
      </c>
      <c r="F151" s="141" t="s">
        <v>420</v>
      </c>
      <c r="G151" s="142" t="s">
        <v>228</v>
      </c>
      <c r="H151" s="143">
        <v>1</v>
      </c>
      <c r="I151" s="144"/>
      <c r="J151" s="144">
        <f t="shared" si="10"/>
        <v>0</v>
      </c>
      <c r="K151" s="145"/>
      <c r="L151" s="27"/>
      <c r="M151" s="146" t="s">
        <v>1</v>
      </c>
      <c r="N151" s="147" t="s">
        <v>34</v>
      </c>
      <c r="O151" s="148">
        <v>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122</v>
      </c>
      <c r="AT151" s="150" t="s">
        <v>118</v>
      </c>
      <c r="AU151" s="150" t="s">
        <v>78</v>
      </c>
      <c r="AY151" s="14" t="s">
        <v>116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76</v>
      </c>
      <c r="BK151" s="151">
        <f t="shared" si="19"/>
        <v>0</v>
      </c>
      <c r="BL151" s="14" t="s">
        <v>122</v>
      </c>
      <c r="BM151" s="150" t="s">
        <v>421</v>
      </c>
    </row>
    <row r="152" spans="1:65" s="2" customFormat="1" ht="21.75" customHeight="1">
      <c r="A152" s="26"/>
      <c r="B152" s="138"/>
      <c r="C152" s="139" t="s">
        <v>216</v>
      </c>
      <c r="D152" s="139" t="s">
        <v>118</v>
      </c>
      <c r="E152" s="140" t="s">
        <v>422</v>
      </c>
      <c r="F152" s="141" t="s">
        <v>423</v>
      </c>
      <c r="G152" s="142" t="s">
        <v>202</v>
      </c>
      <c r="H152" s="143">
        <v>20</v>
      </c>
      <c r="I152" s="144"/>
      <c r="J152" s="144">
        <f t="shared" si="10"/>
        <v>0</v>
      </c>
      <c r="K152" s="145"/>
      <c r="L152" s="27"/>
      <c r="M152" s="146" t="s">
        <v>1</v>
      </c>
      <c r="N152" s="147" t="s">
        <v>34</v>
      </c>
      <c r="O152" s="148">
        <v>0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122</v>
      </c>
      <c r="AT152" s="150" t="s">
        <v>118</v>
      </c>
      <c r="AU152" s="150" t="s">
        <v>78</v>
      </c>
      <c r="AY152" s="14" t="s">
        <v>116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76</v>
      </c>
      <c r="BK152" s="151">
        <f t="shared" si="19"/>
        <v>0</v>
      </c>
      <c r="BL152" s="14" t="s">
        <v>122</v>
      </c>
      <c r="BM152" s="150" t="s">
        <v>424</v>
      </c>
    </row>
    <row r="153" spans="1:65" s="12" customFormat="1" ht="22.9" customHeight="1">
      <c r="B153" s="126"/>
      <c r="D153" s="127" t="s">
        <v>68</v>
      </c>
      <c r="E153" s="136" t="s">
        <v>151</v>
      </c>
      <c r="F153" s="136" t="s">
        <v>425</v>
      </c>
      <c r="J153" s="137">
        <f>BK153</f>
        <v>0</v>
      </c>
      <c r="L153" s="126"/>
      <c r="M153" s="130"/>
      <c r="N153" s="131"/>
      <c r="O153" s="131"/>
      <c r="P153" s="132">
        <f>P154</f>
        <v>0</v>
      </c>
      <c r="Q153" s="131"/>
      <c r="R153" s="132">
        <f>R154</f>
        <v>0</v>
      </c>
      <c r="S153" s="131"/>
      <c r="T153" s="133">
        <f>T154</f>
        <v>0</v>
      </c>
      <c r="AR153" s="127" t="s">
        <v>76</v>
      </c>
      <c r="AT153" s="134" t="s">
        <v>68</v>
      </c>
      <c r="AU153" s="134" t="s">
        <v>76</v>
      </c>
      <c r="AY153" s="127" t="s">
        <v>116</v>
      </c>
      <c r="BK153" s="135">
        <f>BK154</f>
        <v>0</v>
      </c>
    </row>
    <row r="154" spans="1:65" s="2" customFormat="1" ht="16.5" customHeight="1">
      <c r="A154" s="26"/>
      <c r="B154" s="138"/>
      <c r="C154" s="139" t="s">
        <v>221</v>
      </c>
      <c r="D154" s="139" t="s">
        <v>118</v>
      </c>
      <c r="E154" s="140" t="s">
        <v>426</v>
      </c>
      <c r="F154" s="141" t="s">
        <v>427</v>
      </c>
      <c r="G154" s="142" t="s">
        <v>240</v>
      </c>
      <c r="H154" s="143">
        <v>10</v>
      </c>
      <c r="I154" s="144"/>
      <c r="J154" s="144">
        <f>ROUND(I154*H154,2)</f>
        <v>0</v>
      </c>
      <c r="K154" s="145"/>
      <c r="L154" s="27"/>
      <c r="M154" s="146" t="s">
        <v>1</v>
      </c>
      <c r="N154" s="147" t="s">
        <v>34</v>
      </c>
      <c r="O154" s="148">
        <v>0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122</v>
      </c>
      <c r="AT154" s="150" t="s">
        <v>118</v>
      </c>
      <c r="AU154" s="150" t="s">
        <v>78</v>
      </c>
      <c r="AY154" s="14" t="s">
        <v>116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4" t="s">
        <v>76</v>
      </c>
      <c r="BK154" s="151">
        <f>ROUND(I154*H154,2)</f>
        <v>0</v>
      </c>
      <c r="BL154" s="14" t="s">
        <v>122</v>
      </c>
      <c r="BM154" s="150" t="s">
        <v>428</v>
      </c>
    </row>
    <row r="155" spans="1:65" s="12" customFormat="1" ht="22.9" customHeight="1">
      <c r="B155" s="126"/>
      <c r="D155" s="127" t="s">
        <v>68</v>
      </c>
      <c r="E155" s="136" t="s">
        <v>429</v>
      </c>
      <c r="F155" s="136" t="s">
        <v>430</v>
      </c>
      <c r="J155" s="137">
        <f>BK155</f>
        <v>0</v>
      </c>
      <c r="L155" s="126"/>
      <c r="M155" s="130"/>
      <c r="N155" s="131"/>
      <c r="O155" s="131"/>
      <c r="P155" s="132">
        <f>SUM(P156:P158)</f>
        <v>0</v>
      </c>
      <c r="Q155" s="131"/>
      <c r="R155" s="132">
        <f>SUM(R156:R158)</f>
        <v>0</v>
      </c>
      <c r="S155" s="131"/>
      <c r="T155" s="133">
        <f>SUM(T156:T158)</f>
        <v>0</v>
      </c>
      <c r="AR155" s="127" t="s">
        <v>76</v>
      </c>
      <c r="AT155" s="134" t="s">
        <v>68</v>
      </c>
      <c r="AU155" s="134" t="s">
        <v>76</v>
      </c>
      <c r="AY155" s="127" t="s">
        <v>116</v>
      </c>
      <c r="BK155" s="135">
        <f>SUM(BK156:BK158)</f>
        <v>0</v>
      </c>
    </row>
    <row r="156" spans="1:65" s="2" customFormat="1" ht="21.75" customHeight="1">
      <c r="A156" s="26"/>
      <c r="B156" s="138"/>
      <c r="C156" s="139" t="s">
        <v>225</v>
      </c>
      <c r="D156" s="139" t="s">
        <v>118</v>
      </c>
      <c r="E156" s="140" t="s">
        <v>208</v>
      </c>
      <c r="F156" s="141" t="s">
        <v>431</v>
      </c>
      <c r="G156" s="142" t="s">
        <v>202</v>
      </c>
      <c r="H156" s="143">
        <v>2.5</v>
      </c>
      <c r="I156" s="144"/>
      <c r="J156" s="144">
        <f>ROUND(I156*H156,2)</f>
        <v>0</v>
      </c>
      <c r="K156" s="145"/>
      <c r="L156" s="27"/>
      <c r="M156" s="146" t="s">
        <v>1</v>
      </c>
      <c r="N156" s="147" t="s">
        <v>34</v>
      </c>
      <c r="O156" s="148">
        <v>0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122</v>
      </c>
      <c r="AT156" s="150" t="s">
        <v>118</v>
      </c>
      <c r="AU156" s="150" t="s">
        <v>78</v>
      </c>
      <c r="AY156" s="14" t="s">
        <v>116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4" t="s">
        <v>76</v>
      </c>
      <c r="BK156" s="151">
        <f>ROUND(I156*H156,2)</f>
        <v>0</v>
      </c>
      <c r="BL156" s="14" t="s">
        <v>122</v>
      </c>
      <c r="BM156" s="150" t="s">
        <v>432</v>
      </c>
    </row>
    <row r="157" spans="1:65" s="2" customFormat="1" ht="21.75" customHeight="1">
      <c r="A157" s="26"/>
      <c r="B157" s="138"/>
      <c r="C157" s="139" t="s">
        <v>230</v>
      </c>
      <c r="D157" s="139" t="s">
        <v>118</v>
      </c>
      <c r="E157" s="140" t="s">
        <v>433</v>
      </c>
      <c r="F157" s="141" t="s">
        <v>434</v>
      </c>
      <c r="G157" s="142" t="s">
        <v>202</v>
      </c>
      <c r="H157" s="143">
        <v>2</v>
      </c>
      <c r="I157" s="144"/>
      <c r="J157" s="144">
        <f>ROUND(I157*H157,2)</f>
        <v>0</v>
      </c>
      <c r="K157" s="145"/>
      <c r="L157" s="27"/>
      <c r="M157" s="146" t="s">
        <v>1</v>
      </c>
      <c r="N157" s="147" t="s">
        <v>34</v>
      </c>
      <c r="O157" s="148">
        <v>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122</v>
      </c>
      <c r="AT157" s="150" t="s">
        <v>118</v>
      </c>
      <c r="AU157" s="150" t="s">
        <v>78</v>
      </c>
      <c r="AY157" s="14" t="s">
        <v>116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4" t="s">
        <v>76</v>
      </c>
      <c r="BK157" s="151">
        <f>ROUND(I157*H157,2)</f>
        <v>0</v>
      </c>
      <c r="BL157" s="14" t="s">
        <v>122</v>
      </c>
      <c r="BM157" s="150" t="s">
        <v>435</v>
      </c>
    </row>
    <row r="158" spans="1:65" s="2" customFormat="1" ht="21.75" customHeight="1">
      <c r="A158" s="26"/>
      <c r="B158" s="138"/>
      <c r="C158" s="139" t="s">
        <v>237</v>
      </c>
      <c r="D158" s="139" t="s">
        <v>118</v>
      </c>
      <c r="E158" s="140" t="s">
        <v>436</v>
      </c>
      <c r="F158" s="141" t="s">
        <v>437</v>
      </c>
      <c r="G158" s="142" t="s">
        <v>202</v>
      </c>
      <c r="H158" s="143">
        <v>14</v>
      </c>
      <c r="I158" s="144"/>
      <c r="J158" s="144">
        <f>ROUND(I158*H158,2)</f>
        <v>0</v>
      </c>
      <c r="K158" s="145"/>
      <c r="L158" s="27"/>
      <c r="M158" s="146" t="s">
        <v>1</v>
      </c>
      <c r="N158" s="147" t="s">
        <v>34</v>
      </c>
      <c r="O158" s="148">
        <v>0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122</v>
      </c>
      <c r="AT158" s="150" t="s">
        <v>118</v>
      </c>
      <c r="AU158" s="150" t="s">
        <v>78</v>
      </c>
      <c r="AY158" s="14" t="s">
        <v>116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4" t="s">
        <v>76</v>
      </c>
      <c r="BK158" s="151">
        <f>ROUND(I158*H158,2)</f>
        <v>0</v>
      </c>
      <c r="BL158" s="14" t="s">
        <v>122</v>
      </c>
      <c r="BM158" s="150" t="s">
        <v>438</v>
      </c>
    </row>
    <row r="159" spans="1:65" s="12" customFormat="1" ht="22.9" customHeight="1">
      <c r="B159" s="126"/>
      <c r="D159" s="127" t="s">
        <v>68</v>
      </c>
      <c r="E159" s="136" t="s">
        <v>254</v>
      </c>
      <c r="F159" s="136" t="s">
        <v>255</v>
      </c>
      <c r="J159" s="137">
        <f>BK159</f>
        <v>0</v>
      </c>
      <c r="L159" s="126"/>
      <c r="M159" s="130"/>
      <c r="N159" s="131"/>
      <c r="O159" s="131"/>
      <c r="P159" s="132">
        <f>SUM(P160:P164)</f>
        <v>0</v>
      </c>
      <c r="Q159" s="131"/>
      <c r="R159" s="132">
        <f>SUM(R160:R164)</f>
        <v>0</v>
      </c>
      <c r="S159" s="131"/>
      <c r="T159" s="133">
        <f>SUM(T160:T164)</f>
        <v>0</v>
      </c>
      <c r="AR159" s="127" t="s">
        <v>76</v>
      </c>
      <c r="AT159" s="134" t="s">
        <v>68</v>
      </c>
      <c r="AU159" s="134" t="s">
        <v>76</v>
      </c>
      <c r="AY159" s="127" t="s">
        <v>116</v>
      </c>
      <c r="BK159" s="135">
        <f>SUM(BK160:BK164)</f>
        <v>0</v>
      </c>
    </row>
    <row r="160" spans="1:65" s="2" customFormat="1" ht="21.75" customHeight="1">
      <c r="A160" s="26"/>
      <c r="B160" s="138"/>
      <c r="C160" s="139" t="s">
        <v>242</v>
      </c>
      <c r="D160" s="139" t="s">
        <v>118</v>
      </c>
      <c r="E160" s="140" t="s">
        <v>257</v>
      </c>
      <c r="F160" s="141" t="s">
        <v>439</v>
      </c>
      <c r="G160" s="142" t="s">
        <v>162</v>
      </c>
      <c r="H160" s="143">
        <v>13.574</v>
      </c>
      <c r="I160" s="144"/>
      <c r="J160" s="144">
        <f>ROUND(I160*H160,2)</f>
        <v>0</v>
      </c>
      <c r="K160" s="145"/>
      <c r="L160" s="27"/>
      <c r="M160" s="146" t="s">
        <v>1</v>
      </c>
      <c r="N160" s="147" t="s">
        <v>34</v>
      </c>
      <c r="O160" s="148">
        <v>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122</v>
      </c>
      <c r="AT160" s="150" t="s">
        <v>118</v>
      </c>
      <c r="AU160" s="150" t="s">
        <v>78</v>
      </c>
      <c r="AY160" s="14" t="s">
        <v>116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4" t="s">
        <v>76</v>
      </c>
      <c r="BK160" s="151">
        <f>ROUND(I160*H160,2)</f>
        <v>0</v>
      </c>
      <c r="BL160" s="14" t="s">
        <v>122</v>
      </c>
      <c r="BM160" s="150" t="s">
        <v>440</v>
      </c>
    </row>
    <row r="161" spans="1:65" s="2" customFormat="1" ht="21.75" customHeight="1">
      <c r="A161" s="26"/>
      <c r="B161" s="138"/>
      <c r="C161" s="139" t="s">
        <v>246</v>
      </c>
      <c r="D161" s="139" t="s">
        <v>118</v>
      </c>
      <c r="E161" s="140" t="s">
        <v>441</v>
      </c>
      <c r="F161" s="141" t="s">
        <v>442</v>
      </c>
      <c r="G161" s="142" t="s">
        <v>162</v>
      </c>
      <c r="H161" s="143">
        <v>13.574</v>
      </c>
      <c r="I161" s="144"/>
      <c r="J161" s="144">
        <f>ROUND(I161*H161,2)</f>
        <v>0</v>
      </c>
      <c r="K161" s="145"/>
      <c r="L161" s="27"/>
      <c r="M161" s="146" t="s">
        <v>1</v>
      </c>
      <c r="N161" s="147" t="s">
        <v>34</v>
      </c>
      <c r="O161" s="148">
        <v>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122</v>
      </c>
      <c r="AT161" s="150" t="s">
        <v>118</v>
      </c>
      <c r="AU161" s="150" t="s">
        <v>78</v>
      </c>
      <c r="AY161" s="14" t="s">
        <v>116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4" t="s">
        <v>76</v>
      </c>
      <c r="BK161" s="151">
        <f>ROUND(I161*H161,2)</f>
        <v>0</v>
      </c>
      <c r="BL161" s="14" t="s">
        <v>122</v>
      </c>
      <c r="BM161" s="150" t="s">
        <v>443</v>
      </c>
    </row>
    <row r="162" spans="1:65" s="2" customFormat="1" ht="21.75" customHeight="1">
      <c r="A162" s="26"/>
      <c r="B162" s="138"/>
      <c r="C162" s="139" t="s">
        <v>250</v>
      </c>
      <c r="D162" s="139" t="s">
        <v>118</v>
      </c>
      <c r="E162" s="140" t="s">
        <v>444</v>
      </c>
      <c r="F162" s="141" t="s">
        <v>445</v>
      </c>
      <c r="G162" s="142" t="s">
        <v>162</v>
      </c>
      <c r="H162" s="143">
        <v>81.444000000000003</v>
      </c>
      <c r="I162" s="144"/>
      <c r="J162" s="144">
        <f>ROUND(I162*H162,2)</f>
        <v>0</v>
      </c>
      <c r="K162" s="145"/>
      <c r="L162" s="27"/>
      <c r="M162" s="146" t="s">
        <v>1</v>
      </c>
      <c r="N162" s="147" t="s">
        <v>34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122</v>
      </c>
      <c r="AT162" s="150" t="s">
        <v>118</v>
      </c>
      <c r="AU162" s="150" t="s">
        <v>78</v>
      </c>
      <c r="AY162" s="14" t="s">
        <v>116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4" t="s">
        <v>76</v>
      </c>
      <c r="BK162" s="151">
        <f>ROUND(I162*H162,2)</f>
        <v>0</v>
      </c>
      <c r="BL162" s="14" t="s">
        <v>122</v>
      </c>
      <c r="BM162" s="150" t="s">
        <v>446</v>
      </c>
    </row>
    <row r="163" spans="1:65" s="2" customFormat="1" ht="21.75" customHeight="1">
      <c r="A163" s="26"/>
      <c r="B163" s="138"/>
      <c r="C163" s="139" t="s">
        <v>256</v>
      </c>
      <c r="D163" s="139" t="s">
        <v>118</v>
      </c>
      <c r="E163" s="140" t="s">
        <v>269</v>
      </c>
      <c r="F163" s="141" t="s">
        <v>270</v>
      </c>
      <c r="G163" s="142" t="s">
        <v>162</v>
      </c>
      <c r="H163" s="143">
        <v>13.574</v>
      </c>
      <c r="I163" s="144"/>
      <c r="J163" s="144">
        <f>ROUND(I163*H163,2)</f>
        <v>0</v>
      </c>
      <c r="K163" s="145"/>
      <c r="L163" s="27"/>
      <c r="M163" s="146" t="s">
        <v>1</v>
      </c>
      <c r="N163" s="147" t="s">
        <v>34</v>
      </c>
      <c r="O163" s="148">
        <v>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122</v>
      </c>
      <c r="AT163" s="150" t="s">
        <v>118</v>
      </c>
      <c r="AU163" s="150" t="s">
        <v>78</v>
      </c>
      <c r="AY163" s="14" t="s">
        <v>116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4" t="s">
        <v>76</v>
      </c>
      <c r="BK163" s="151">
        <f>ROUND(I163*H163,2)</f>
        <v>0</v>
      </c>
      <c r="BL163" s="14" t="s">
        <v>122</v>
      </c>
      <c r="BM163" s="150" t="s">
        <v>447</v>
      </c>
    </row>
    <row r="164" spans="1:65" s="2" customFormat="1" ht="16.5" customHeight="1">
      <c r="A164" s="26"/>
      <c r="B164" s="138"/>
      <c r="C164" s="139" t="s">
        <v>260</v>
      </c>
      <c r="D164" s="139" t="s">
        <v>118</v>
      </c>
      <c r="E164" s="140" t="s">
        <v>448</v>
      </c>
      <c r="F164" s="141" t="s">
        <v>449</v>
      </c>
      <c r="G164" s="142" t="s">
        <v>162</v>
      </c>
      <c r="H164" s="143">
        <v>13.574</v>
      </c>
      <c r="I164" s="144"/>
      <c r="J164" s="144">
        <f>ROUND(I164*H164,2)</f>
        <v>0</v>
      </c>
      <c r="K164" s="145"/>
      <c r="L164" s="27"/>
      <c r="M164" s="146" t="s">
        <v>1</v>
      </c>
      <c r="N164" s="147" t="s">
        <v>34</v>
      </c>
      <c r="O164" s="148">
        <v>0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122</v>
      </c>
      <c r="AT164" s="150" t="s">
        <v>118</v>
      </c>
      <c r="AU164" s="150" t="s">
        <v>78</v>
      </c>
      <c r="AY164" s="14" t="s">
        <v>116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4" t="s">
        <v>76</v>
      </c>
      <c r="BK164" s="151">
        <f>ROUND(I164*H164,2)</f>
        <v>0</v>
      </c>
      <c r="BL164" s="14" t="s">
        <v>122</v>
      </c>
      <c r="BM164" s="150" t="s">
        <v>450</v>
      </c>
    </row>
    <row r="165" spans="1:65" s="12" customFormat="1" ht="22.9" customHeight="1">
      <c r="B165" s="126"/>
      <c r="D165" s="127" t="s">
        <v>68</v>
      </c>
      <c r="E165" s="136" t="s">
        <v>276</v>
      </c>
      <c r="F165" s="136" t="s">
        <v>277</v>
      </c>
      <c r="J165" s="137">
        <f>BK165</f>
        <v>0</v>
      </c>
      <c r="L165" s="126"/>
      <c r="M165" s="130"/>
      <c r="N165" s="131"/>
      <c r="O165" s="131"/>
      <c r="P165" s="132">
        <f>P166</f>
        <v>0</v>
      </c>
      <c r="Q165" s="131"/>
      <c r="R165" s="132">
        <f>R166</f>
        <v>0</v>
      </c>
      <c r="S165" s="131"/>
      <c r="T165" s="133">
        <f>T166</f>
        <v>0</v>
      </c>
      <c r="AR165" s="127" t="s">
        <v>76</v>
      </c>
      <c r="AT165" s="134" t="s">
        <v>68</v>
      </c>
      <c r="AU165" s="134" t="s">
        <v>76</v>
      </c>
      <c r="AY165" s="127" t="s">
        <v>116</v>
      </c>
      <c r="BK165" s="135">
        <f>BK166</f>
        <v>0</v>
      </c>
    </row>
    <row r="166" spans="1:65" s="2" customFormat="1" ht="21.75" customHeight="1">
      <c r="A166" s="26"/>
      <c r="B166" s="138"/>
      <c r="C166" s="139" t="s">
        <v>264</v>
      </c>
      <c r="D166" s="139" t="s">
        <v>118</v>
      </c>
      <c r="E166" s="140" t="s">
        <v>279</v>
      </c>
      <c r="F166" s="141" t="s">
        <v>451</v>
      </c>
      <c r="G166" s="142" t="s">
        <v>162</v>
      </c>
      <c r="H166" s="143">
        <v>26.92</v>
      </c>
      <c r="I166" s="144"/>
      <c r="J166" s="144">
        <f>ROUND(I166*H166,2)</f>
        <v>0</v>
      </c>
      <c r="K166" s="145"/>
      <c r="L166" s="27"/>
      <c r="M166" s="162" t="s">
        <v>1</v>
      </c>
      <c r="N166" s="163" t="s">
        <v>34</v>
      </c>
      <c r="O166" s="164">
        <v>0</v>
      </c>
      <c r="P166" s="164">
        <f>O166*H166</f>
        <v>0</v>
      </c>
      <c r="Q166" s="164">
        <v>0</v>
      </c>
      <c r="R166" s="164">
        <f>Q166*H166</f>
        <v>0</v>
      </c>
      <c r="S166" s="164">
        <v>0</v>
      </c>
      <c r="T166" s="16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122</v>
      </c>
      <c r="AT166" s="150" t="s">
        <v>118</v>
      </c>
      <c r="AU166" s="150" t="s">
        <v>78</v>
      </c>
      <c r="AY166" s="14" t="s">
        <v>116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4" t="s">
        <v>76</v>
      </c>
      <c r="BK166" s="151">
        <f>ROUND(I166*H166,2)</f>
        <v>0</v>
      </c>
      <c r="BL166" s="14" t="s">
        <v>122</v>
      </c>
      <c r="BM166" s="150" t="s">
        <v>452</v>
      </c>
    </row>
    <row r="167" spans="1:65" s="2" customFormat="1" ht="6.95" customHeight="1">
      <c r="A167" s="26"/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autoFilter ref="C123:K166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ZŠ Družby - venk.kan.</vt:lpstr>
      <vt:lpstr>02 - ZŠ Družby_Dílny - kan.</vt:lpstr>
      <vt:lpstr>03 - ZŠ Mendelova - venk.kan.</vt:lpstr>
      <vt:lpstr>'01 - ZŠ Družby - venk.kan.'!Názvy_tisku</vt:lpstr>
      <vt:lpstr>'02 - ZŠ Družby_Dílny - kan.'!Názvy_tisku</vt:lpstr>
      <vt:lpstr>'03 - ZŠ Mendelova - venk.kan.'!Názvy_tisku</vt:lpstr>
      <vt:lpstr>'Rekapitulace stavby'!Názvy_tisku</vt:lpstr>
      <vt:lpstr>'01 - ZŠ Družby - venk.kan.'!Oblast_tisku</vt:lpstr>
      <vt:lpstr>'02 - ZŠ Družby_Dílny - kan.'!Oblast_tisku</vt:lpstr>
      <vt:lpstr>'03 - ZŠ Mendelova - venk.kan.'!Oblast_tisku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Janura Pavel</dc:creator>
  <cp:lastModifiedBy>Friedlová Radmila</cp:lastModifiedBy>
  <cp:lastPrinted>2021-09-27T06:52:20Z</cp:lastPrinted>
  <dcterms:created xsi:type="dcterms:W3CDTF">2021-09-23T06:52:32Z</dcterms:created>
  <dcterms:modified xsi:type="dcterms:W3CDTF">2021-10-01T09:32:24Z</dcterms:modified>
</cp:coreProperties>
</file>