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3"/>
  <workbookPr defaultThemeVersion="124226"/>
  <bookViews>
    <workbookView xWindow="65416" yWindow="65416" windowWidth="29040" windowHeight="1599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list'!$B$28</definedName>
    <definedName name="Dil">'Rekapitulace'!$A$6</definedName>
    <definedName name="Dodavka">'Rekapitulace'!$G$9</definedName>
    <definedName name="Dodavka0">'Položky'!#REF!</definedName>
    <definedName name="HSV">'Rekapitulace'!$E$9</definedName>
    <definedName name="HSV0">'Položky'!#REF!</definedName>
    <definedName name="HZS">'Rekapitulace'!$I$9</definedName>
    <definedName name="HZS0">'Položky'!#REF!</definedName>
    <definedName name="JKSO">'Krycí list'!$F$4</definedName>
    <definedName name="MJ">'Krycí list'!$G$4</definedName>
    <definedName name="Mont">'Rekapitulace'!$H$9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list'!$A$1:$G$42</definedName>
    <definedName name="_xlnm.Print_Area" localSheetId="2">'Položky'!$A$1:$H$55</definedName>
    <definedName name="_xlnm.Print_Area" localSheetId="1">'Rekapitulace'!$A$1:$I$15</definedName>
    <definedName name="PocetMJ">'Krycí list'!$G$7</definedName>
    <definedName name="Poznamka">'Krycí list'!$B$39</definedName>
    <definedName name="Projektant">'Krycí list'!$C$7</definedName>
    <definedName name="PSV">'Rekapitulace'!$F$9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'Rekapitulace'!$H$15</definedName>
    <definedName name="VRNKc">'Rekapitulace'!$E$14</definedName>
    <definedName name="VRNnazev">'Rekapitulace'!$A$14</definedName>
    <definedName name="VRNproc">'Rekapitulace'!$F$14</definedName>
    <definedName name="VRNzakl">'Rekapitulace'!$G$14</definedName>
    <definedName name="Zakazka">'Krycí list'!$G$9</definedName>
    <definedName name="Zaklad22">'Krycí list'!$F$34</definedName>
    <definedName name="Zaklad5">'Krycí list'!$F$32</definedName>
    <definedName name="Zhotovitel">'Krycí list'!$E$13</definedName>
    <definedName name="_xlnm.Print_Titles" localSheetId="1">'Rekapitulace'!$1:$6</definedName>
    <definedName name="_xlnm.Print_Titles" localSheetId="2">'Položky'!$1:$6</definedName>
  </definedNames>
  <calcPr calcId="191029"/>
</workbook>
</file>

<file path=xl/sharedStrings.xml><?xml version="1.0" encoding="utf-8"?>
<sst xmlns="http://schemas.openxmlformats.org/spreadsheetml/2006/main" count="286" uniqueCount="179">
  <si>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</si>
  <si>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</si>
  <si>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</si>
  <si>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</si>
  <si>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</si>
  <si>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</si>
  <si>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</si>
  <si>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</si>
  <si>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</si>
  <si>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</si>
  <si>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</si>
  <si>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</si>
  <si>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</si>
  <si>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</si>
  <si>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</si>
  <si>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</si>
  <si>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</si>
  <si>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</si>
  <si>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</si>
  <si>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</si>
  <si>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</si>
  <si>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</si>
  <si>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</si>
  <si>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</si>
  <si>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</si>
  <si>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</si>
  <si>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</si>
  <si>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</si>
  <si>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</si>
  <si>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</si>
  <si>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</si>
  <si>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</si>
  <si>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</si>
  <si>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</si>
  <si>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</si>
  <si>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</si>
  <si>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</si>
  <si>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</si>
  <si>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</si>
  <si>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</si>
  <si>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</si>
  <si>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</si>
  <si>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</si>
  <si>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</si>
  <si>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</si>
  <si>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</si>
  <si>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</si>
  <si>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</si>
  <si>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</si>
  <si>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</si>
  <si>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</si>
  <si>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</si>
  <si>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</si>
  <si>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</si>
  <si>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</si>
  <si>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</si>
  <si>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</si>
  <si>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</si>
  <si>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</si>
  <si>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</si>
  <si>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</si>
  <si>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</si>
  <si>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</si>
  <si>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</si>
  <si>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</si>
  <si>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</si>
  <si>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</si>
  <si>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m</t>
  </si>
  <si>
    <t>kus</t>
  </si>
  <si>
    <t>M21</t>
  </si>
  <si>
    <t>Elektromontáže</t>
  </si>
  <si>
    <t>210 22-0301.R00</t>
  </si>
  <si>
    <t xml:space="preserve">Svorka hromosvodová do 2 šroubů /SS, SZ, SO/ </t>
  </si>
  <si>
    <t>hod</t>
  </si>
  <si>
    <t xml:space="preserve">Měření zem. odporu, demontáž/montáž svorky </t>
  </si>
  <si>
    <t xml:space="preserve">Revize </t>
  </si>
  <si>
    <t>341-95.1</t>
  </si>
  <si>
    <t xml:space="preserve">FeZn d8 </t>
  </si>
  <si>
    <t>kg</t>
  </si>
  <si>
    <t>210 22-0022.R00</t>
  </si>
  <si>
    <t xml:space="preserve">Vedení uzemňovací v zemi FeZn, D 8 - 10 mm </t>
  </si>
  <si>
    <t>211 22-0102.R00</t>
  </si>
  <si>
    <t xml:space="preserve">Vedení uzemňovací v zemi FeZn, do 120 mm2 </t>
  </si>
  <si>
    <t>354-41120</t>
  </si>
  <si>
    <t xml:space="preserve">Pásek uzemňovací pozinkovaný 30 x 4 mm </t>
  </si>
  <si>
    <t>354-41986</t>
  </si>
  <si>
    <t xml:space="preserve">Svorka SR 2b pro pásek 30 x 4 mm </t>
  </si>
  <si>
    <t>M46</t>
  </si>
  <si>
    <t>Zemní práce při montážích</t>
  </si>
  <si>
    <t>specifikace</t>
  </si>
  <si>
    <t>odečteno z výkresu E-02 a tz</t>
  </si>
  <si>
    <t xml:space="preserve">Ukončení celoplast. kabelů zákl./pás.do 4x25 mm2 </t>
  </si>
  <si>
    <t>210 10-0252.R00</t>
  </si>
  <si>
    <t>R01</t>
  </si>
  <si>
    <t>R02</t>
  </si>
  <si>
    <t>R03</t>
  </si>
  <si>
    <t>montážní plošina</t>
  </si>
  <si>
    <t>geodetické zaměření kabelu</t>
  </si>
  <si>
    <t>R04</t>
  </si>
  <si>
    <t>R05</t>
  </si>
  <si>
    <t>R06</t>
  </si>
  <si>
    <t>R07</t>
  </si>
  <si>
    <t>R08</t>
  </si>
  <si>
    <t>460 20-0154.R00</t>
  </si>
  <si>
    <t xml:space="preserve">Výkop kabelové rýhy 35/70 cm  hor.4 </t>
  </si>
  <si>
    <t>460 57-0154.R00</t>
  </si>
  <si>
    <t xml:space="preserve">Zához rýhy 35/70 cm, hornina třídy 4, se zhutněním </t>
  </si>
  <si>
    <t>460 49-0012.R00</t>
  </si>
  <si>
    <t xml:space="preserve">Zakrytí kabelu výstražnou folií PVC, šířka 33 cm </t>
  </si>
  <si>
    <t>345-71147.08</t>
  </si>
  <si>
    <t>174 10-1101.R00</t>
  </si>
  <si>
    <t xml:space="preserve">Zásyp jam, rýh, šachet se zhutněním </t>
  </si>
  <si>
    <t>m3</t>
  </si>
  <si>
    <t>460 42-0001.RT3</t>
  </si>
  <si>
    <t>Zřízení kab.lože v rýze do 65 cm ze zeminy 5 cm lože tloušťky 15 cm</t>
  </si>
  <si>
    <t>460 03-0071.RT3</t>
  </si>
  <si>
    <t>Bourání živičných povrchů tl. vrstvy do 5 cm v ploše nad 10 m2</t>
  </si>
  <si>
    <t>m2</t>
  </si>
  <si>
    <t>460 20-0284.R00</t>
  </si>
  <si>
    <t xml:space="preserve">Výkop kabelové rýhy 50/100 cm hor.4 </t>
  </si>
  <si>
    <t>460 57-0284.R00</t>
  </si>
  <si>
    <t xml:space="preserve">Zához rýhy 50/100 cm, hornina tř. 4, se zhutněním </t>
  </si>
  <si>
    <t>345-71147.05</t>
  </si>
  <si>
    <t>460 01-0024.RT3</t>
  </si>
  <si>
    <t>Vytýčení kabelové trasy v zastavěném prostoru délka trasy do 1000 m</t>
  </si>
  <si>
    <t>km</t>
  </si>
  <si>
    <t>460 05-0703.R00</t>
  </si>
  <si>
    <t xml:space="preserve">Jáma do 2 m3 pro stožár veřejného osvětlení, hor.3 </t>
  </si>
  <si>
    <t>460 10-0006.R00</t>
  </si>
  <si>
    <t>460 08-0101.RT1</t>
  </si>
  <si>
    <t>111 30-1111.R00</t>
  </si>
  <si>
    <t xml:space="preserve">Sejmutí drnu tl. do 10 cm, s přemístěním do 50 m </t>
  </si>
  <si>
    <t>210 81-0045.R00</t>
  </si>
  <si>
    <t xml:space="preserve">Kabel CYKY-m 750 V 3 x 1,5 mm2 pevně uložený </t>
  </si>
  <si>
    <t>odečteno z výkresu E-02, E03 a tz</t>
  </si>
  <si>
    <t>341-11030</t>
  </si>
  <si>
    <t xml:space="preserve">Kabel silový s Cu jádrem 750 V CYKY 3 x 1,5 mm2 </t>
  </si>
  <si>
    <t>210 20-4011.R00</t>
  </si>
  <si>
    <t xml:space="preserve">Stožár osvětlovací ocelový délky do 12 m </t>
  </si>
  <si>
    <t>210 20-4203.R00</t>
  </si>
  <si>
    <t xml:space="preserve">Elektrovýzbroj stožáru pro 3 okruhy </t>
  </si>
  <si>
    <t>210 20-4104.RS2</t>
  </si>
  <si>
    <t>210 20-2011.R00</t>
  </si>
  <si>
    <t>R09</t>
  </si>
  <si>
    <t>R10</t>
  </si>
  <si>
    <t>R12</t>
  </si>
  <si>
    <t>R13</t>
  </si>
  <si>
    <t>R14</t>
  </si>
  <si>
    <t>prostý beton B10</t>
  </si>
  <si>
    <t xml:space="preserve">Elektrovýzbroj stožáru pro 3 okruhy do 4x25mm2 </t>
  </si>
  <si>
    <t>Výložník ocelový nad 35 kg včetně nákladů na montážní plošinu</t>
  </si>
  <si>
    <t xml:space="preserve">Svítidlo výbojkové na výložník </t>
  </si>
  <si>
    <t>Rozbourání betonového základu vybourání betonu, odvoz na skládku do 15km</t>
  </si>
  <si>
    <t>měření osvětlení, protokol</t>
  </si>
  <si>
    <t>Trubka kabelová chránička D75</t>
  </si>
  <si>
    <t>odečteno z výkresu E-02,04 a tz</t>
  </si>
  <si>
    <t>210 81-0013.R00</t>
  </si>
  <si>
    <t>341-11100-1</t>
  </si>
  <si>
    <t xml:space="preserve">sloup BM8, žárový zinek </t>
  </si>
  <si>
    <t>nátěr sloupů dle standardu VO</t>
  </si>
  <si>
    <t xml:space="preserve">Pouzdrový základ pro svítidlo VO do 500x2000mm mimo osu trasy </t>
  </si>
  <si>
    <t>Josef Nezval</t>
  </si>
  <si>
    <t>tel 605310610</t>
  </si>
  <si>
    <t>Cenová úrověň :</t>
  </si>
  <si>
    <t>Cenová soustva :</t>
  </si>
  <si>
    <t>RTS</t>
  </si>
  <si>
    <t>STATUTÁRNÍ MĚSTO KARVINÁ, FRYŠTÁTSKÁ 72/1, 733 01 KARVINÁ</t>
  </si>
  <si>
    <t>napojení na stávajícím svítidle</t>
  </si>
  <si>
    <t>Kabel CYKY-m 750 V 4 x 16 mm2  v chráničce</t>
  </si>
  <si>
    <t xml:space="preserve">Kabel silový s Cu jádrem 750 V CYKY 4 x 16 mm2 </t>
  </si>
  <si>
    <t>SO 401 - VEŘEJNÉ OSVĚTLENÍ - PARKOVIŠTĚ</t>
  </si>
  <si>
    <t xml:space="preserve">VÝSTAVBA PARKOVACÍ PLOCHY NA UL. DIVIŠOVĚ V KARVINÉ-HRANICÍCH </t>
  </si>
  <si>
    <t xml:space="preserve">výložník 2m, jednoramenný </t>
  </si>
  <si>
    <t xml:space="preserve">uliční svítlidlo LED svítidlo 37W, do 3200 K, 500mA, noční tlumení do 75%, zdroj, dle standardu správce VO </t>
  </si>
  <si>
    <t>demontáž svítidla vo, odvoz do 15km</t>
  </si>
  <si>
    <t>Trubka kabelová chránička D110 , dělená</t>
  </si>
  <si>
    <t>591 10-0020.RAA</t>
  </si>
  <si>
    <t>Rozebrání a oprava chhodníku z dlažby zámkové, podklad štěrkopísek dlažba přírodní tloušťka 6 cm</t>
  </si>
  <si>
    <t>RTS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</si>
</sst>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#,##0\ &quot;Kč&quot;"/>
    <numFmt numFmtId="166" formatCode="0.0"/>
  </numFmts>
  <fonts count="17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8"/>
      <color rgb="FFFF000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51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6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5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4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5" xfId="0" applyNumberFormat="1" applyBorder="1"/>
    <xf numFmtId="165" fontId="0" fillId="0" borderId="0" xfId="0" applyNumberFormat="1" applyBorder="1"/>
    <xf numFmtId="0" fontId="7" fillId="0" borderId="34" xfId="0" applyFont="1" applyFill="1" applyBorder="1"/>
    <xf numFmtId="0" fontId="7" fillId="0" borderId="35" xfId="0" applyFont="1" applyFill="1" applyBorder="1"/>
    <xf numFmtId="0" fontId="7" fillId="0" borderId="38" xfId="0" applyFont="1" applyFill="1" applyBorder="1"/>
    <xf numFmtId="165" fontId="7" fillId="0" borderId="35" xfId="0" applyNumberFormat="1" applyFont="1" applyFill="1" applyBorder="1"/>
    <xf numFmtId="0" fontId="7" fillId="0" borderId="3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21" xfId="0" applyNumberFormat="1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0" fontId="6" fillId="0" borderId="21" xfId="0" applyFont="1" applyFill="1" applyBorder="1"/>
    <xf numFmtId="3" fontId="6" fillId="0" borderId="23" xfId="0" applyNumberFormat="1" applyFont="1" applyFill="1" applyBorder="1"/>
    <xf numFmtId="3" fontId="6" fillId="0" borderId="43" xfId="0" applyNumberFormat="1" applyFont="1" applyFill="1" applyBorder="1"/>
    <xf numFmtId="3" fontId="6" fillId="0" borderId="44" xfId="0" applyNumberFormat="1" applyFont="1" applyFill="1" applyBorder="1"/>
    <xf numFmtId="3" fontId="6" fillId="0" borderId="45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7" xfId="0" applyFont="1" applyFill="1" applyBorder="1"/>
    <xf numFmtId="0" fontId="6" fillId="0" borderId="28" xfId="0" applyFont="1" applyFill="1" applyBorder="1"/>
    <xf numFmtId="0" fontId="0" fillId="0" borderId="46" xfId="0" applyFill="1" applyBorder="1"/>
    <xf numFmtId="0" fontId="6" fillId="0" borderId="47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right"/>
    </xf>
    <xf numFmtId="0" fontId="0" fillId="0" borderId="32" xfId="0" applyFont="1" applyFill="1" applyBorder="1"/>
    <xf numFmtId="0" fontId="0" fillId="0" borderId="25" xfId="0" applyFont="1" applyFill="1" applyBorder="1"/>
    <xf numFmtId="0" fontId="0" fillId="0" borderId="48" xfId="0" applyFont="1" applyFill="1" applyBorder="1"/>
    <xf numFmtId="3" fontId="0" fillId="0" borderId="31" xfId="0" applyNumberFormat="1" applyFont="1" applyFill="1" applyBorder="1" applyAlignment="1">
      <alignment horizontal="right"/>
    </xf>
    <xf numFmtId="166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4" xfId="0" applyFill="1" applyBorder="1"/>
    <xf numFmtId="0" fontId="6" fillId="0" borderId="35" xfId="0" applyFont="1" applyFill="1" applyBorder="1"/>
    <xf numFmtId="0" fontId="0" fillId="0" borderId="35" xfId="0" applyFill="1" applyBorder="1"/>
    <xf numFmtId="4" fontId="0" fillId="0" borderId="51" xfId="0" applyNumberFormat="1" applyFill="1" applyBorder="1"/>
    <xf numFmtId="4" fontId="0" fillId="0" borderId="34" xfId="0" applyNumberFormat="1" applyFill="1" applyBorder="1"/>
    <xf numFmtId="4" fontId="0" fillId="0" borderId="35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4" fillId="0" borderId="40" xfId="20" applyFont="1" applyFill="1" applyBorder="1">
      <alignment/>
      <protection/>
    </xf>
    <xf numFmtId="0" fontId="0" fillId="0" borderId="40" xfId="20" applyFill="1" applyBorder="1">
      <alignment/>
      <protection/>
    </xf>
    <xf numFmtId="0" fontId="9" fillId="0" borderId="40" xfId="20" applyFont="1" applyFill="1" applyBorder="1" applyAlignment="1">
      <alignment horizontal="right"/>
      <protection/>
    </xf>
    <xf numFmtId="0" fontId="0" fillId="0" borderId="40" xfId="20" applyFill="1" applyBorder="1" applyAlignment="1">
      <alignment horizontal="left"/>
      <protection/>
    </xf>
    <xf numFmtId="0" fontId="0" fillId="0" borderId="41" xfId="20" applyFill="1" applyBorder="1">
      <alignment/>
      <protection/>
    </xf>
    <xf numFmtId="0" fontId="4" fillId="0" borderId="42" xfId="20" applyFont="1" applyFill="1" applyBorder="1">
      <alignment/>
      <protection/>
    </xf>
    <xf numFmtId="0" fontId="0" fillId="0" borderId="42" xfId="20" applyFill="1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49" xfId="20" applyNumberFormat="1" applyFont="1" applyFill="1" applyBorder="1">
      <alignment/>
      <protection/>
    </xf>
    <xf numFmtId="0" fontId="5" fillId="0" borderId="30" xfId="20" applyFont="1" applyFill="1" applyBorder="1" applyAlignment="1">
      <alignment horizontal="center"/>
      <protection/>
    </xf>
    <xf numFmtId="0" fontId="5" fillId="0" borderId="30" xfId="20" applyNumberFormat="1" applyFont="1" applyFill="1" applyBorder="1" applyAlignment="1">
      <alignment horizontal="center"/>
      <protection/>
    </xf>
    <xf numFmtId="0" fontId="5" fillId="0" borderId="49" xfId="20" applyFont="1" applyFill="1" applyBorder="1" applyAlignment="1">
      <alignment horizontal="center"/>
      <protection/>
    </xf>
    <xf numFmtId="0" fontId="6" fillId="0" borderId="52" xfId="20" applyFont="1" applyFill="1" applyBorder="1" applyAlignment="1">
      <alignment horizontal="center"/>
      <protection/>
    </xf>
    <xf numFmtId="49" fontId="6" fillId="0" borderId="52" xfId="20" applyNumberFormat="1" applyFont="1" applyFill="1" applyBorder="1" applyAlignment="1">
      <alignment horizontal="left"/>
      <protection/>
    </xf>
    <xf numFmtId="0" fontId="6" fillId="0" borderId="52" xfId="20" applyFont="1" applyFill="1" applyBorder="1">
      <alignment/>
      <protection/>
    </xf>
    <xf numFmtId="0" fontId="0" fillId="0" borderId="52" xfId="20" applyFill="1" applyBorder="1" applyAlignment="1">
      <alignment horizontal="center"/>
      <protection/>
    </xf>
    <xf numFmtId="0" fontId="0" fillId="0" borderId="52" xfId="20" applyNumberFormat="1" applyFill="1" applyBorder="1" applyAlignment="1">
      <alignment horizontal="right"/>
      <protection/>
    </xf>
    <xf numFmtId="0" fontId="0" fillId="0" borderId="52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3" xfId="20" applyFill="1" applyBorder="1" applyAlignment="1">
      <alignment horizontal="center"/>
      <protection/>
    </xf>
    <xf numFmtId="49" fontId="4" fillId="0" borderId="53" xfId="20" applyNumberFormat="1" applyFont="1" applyFill="1" applyBorder="1" applyAlignment="1">
      <alignment horizontal="left"/>
      <protection/>
    </xf>
    <xf numFmtId="0" fontId="4" fillId="0" borderId="53" xfId="20" applyFont="1" applyFill="1" applyBorder="1">
      <alignment/>
      <protection/>
    </xf>
    <xf numFmtId="4" fontId="0" fillId="0" borderId="53" xfId="20" applyNumberFormat="1" applyFill="1" applyBorder="1" applyAlignment="1">
      <alignment horizontal="right"/>
      <protection/>
    </xf>
    <xf numFmtId="4" fontId="6" fillId="0" borderId="5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4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5" fillId="0" borderId="0" xfId="20" applyFont="1" applyBorder="1">
      <alignment/>
      <protection/>
    </xf>
    <xf numFmtId="3" fontId="15" fillId="0" borderId="0" xfId="20" applyNumberFormat="1" applyFont="1" applyBorder="1" applyAlignment="1">
      <alignment horizontal="right"/>
      <protection/>
    </xf>
    <xf numFmtId="4" fontId="15" fillId="0" borderId="0" xfId="20" applyNumberFormat="1" applyFont="1" applyBorder="1">
      <alignment/>
      <protection/>
    </xf>
    <xf numFmtId="0" fontId="14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52" xfId="0" applyNumberFormat="1" applyFont="1" applyFill="1" applyBorder="1"/>
    <xf numFmtId="3" fontId="0" fillId="0" borderId="54" xfId="0" applyNumberFormat="1" applyFont="1" applyFill="1" applyBorder="1"/>
    <xf numFmtId="0" fontId="10" fillId="0" borderId="0" xfId="20" applyFont="1" applyAlignment="1">
      <alignment horizontal="center"/>
      <protection/>
    </xf>
    <xf numFmtId="0" fontId="8" fillId="0" borderId="52" xfId="20" applyFont="1" applyFill="1" applyBorder="1" applyAlignment="1">
      <alignment horizontal="center"/>
      <protection/>
    </xf>
    <xf numFmtId="0" fontId="0" fillId="0" borderId="0" xfId="20" applyFill="1" applyBorder="1">
      <alignment/>
      <protection/>
    </xf>
    <xf numFmtId="0" fontId="0" fillId="0" borderId="0" xfId="20" applyFill="1" applyBorder="1" applyAlignment="1">
      <alignment horizontal="center" shrinkToFit="1"/>
      <protection/>
    </xf>
    <xf numFmtId="0" fontId="5" fillId="0" borderId="0" xfId="20" applyFont="1" applyFill="1" applyBorder="1" applyAlignment="1">
      <alignment horizontal="center"/>
      <protection/>
    </xf>
    <xf numFmtId="0" fontId="0" fillId="0" borderId="0" xfId="20" applyNumberFormat="1" applyFill="1" applyBorder="1">
      <alignment/>
      <protection/>
    </xf>
    <xf numFmtId="4" fontId="8" fillId="0" borderId="0" xfId="20" applyNumberFormat="1" applyFont="1" applyFill="1" applyBorder="1">
      <alignment/>
      <protection/>
    </xf>
    <xf numFmtId="4" fontId="6" fillId="0" borderId="0" xfId="20" applyNumberFormat="1" applyFont="1" applyFill="1" applyBorder="1">
      <alignment/>
      <protection/>
    </xf>
    <xf numFmtId="0" fontId="0" fillId="0" borderId="0" xfId="20">
      <alignment/>
      <protection/>
    </xf>
    <xf numFmtId="0" fontId="13" fillId="0" borderId="0" xfId="20" applyFont="1">
      <alignment/>
      <protection/>
    </xf>
    <xf numFmtId="0" fontId="0" fillId="0" borderId="0" xfId="20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0" xfId="20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0" xfId="20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4" fontId="16" fillId="0" borderId="52" xfId="20" applyNumberFormat="1" applyFont="1" applyFill="1" applyBorder="1" applyAlignment="1">
      <alignment horizontal="right"/>
      <protection/>
    </xf>
    <xf numFmtId="0" fontId="0" fillId="0" borderId="0" xfId="20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0" xfId="20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0" xfId="20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0" xfId="20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0" xfId="20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49" fontId="8" fillId="0" borderId="52" xfId="20" applyNumberFormat="1" applyFont="1" applyFill="1" applyBorder="1" applyAlignment="1">
      <alignment horizontal="left"/>
      <protection/>
    </xf>
    <xf numFmtId="0" fontId="0" fillId="0" borderId="0" xfId="20">
      <alignment/>
      <protection/>
    </xf>
    <xf numFmtId="0" fontId="13" fillId="0" borderId="0" xfId="20" applyFont="1">
      <alignment/>
      <protection/>
    </xf>
    <xf numFmtId="0" fontId="0" fillId="0" borderId="0" xfId="20">
      <alignment/>
      <protection/>
    </xf>
    <xf numFmtId="0" fontId="13" fillId="0" borderId="0" xfId="20" applyFont="1">
      <alignment/>
      <protection/>
    </xf>
    <xf numFmtId="49" fontId="8" fillId="0" borderId="52" xfId="20" applyNumberFormat="1" applyFont="1" applyFill="1" applyBorder="1" applyAlignment="1">
      <alignment horizontal="left" vertical="center"/>
      <protection/>
    </xf>
    <xf numFmtId="0" fontId="0" fillId="0" borderId="0" xfId="20">
      <alignment/>
      <protection/>
    </xf>
    <xf numFmtId="0" fontId="13" fillId="0" borderId="0" xfId="20" applyFont="1">
      <alignment/>
      <protection/>
    </xf>
    <xf numFmtId="0" fontId="0" fillId="0" borderId="0" xfId="20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8" fillId="0" borderId="52" xfId="20" applyFont="1" applyFill="1" applyBorder="1" applyAlignment="1">
      <alignment wrapText="1"/>
      <protection/>
    </xf>
    <xf numFmtId="49" fontId="8" fillId="0" borderId="52" xfId="20" applyNumberFormat="1" applyFont="1" applyFill="1" applyBorder="1" applyAlignment="1">
      <alignment horizontal="center" shrinkToFit="1"/>
      <protection/>
    </xf>
    <xf numFmtId="4" fontId="8" fillId="0" borderId="52" xfId="20" applyNumberFormat="1" applyFont="1" applyFill="1" applyBorder="1" applyAlignment="1">
      <alignment horizontal="right"/>
      <protection/>
    </xf>
    <xf numFmtId="4" fontId="8" fillId="0" borderId="52" xfId="20" applyNumberFormat="1" applyFont="1" applyFill="1" applyBorder="1">
      <alignment/>
      <protection/>
    </xf>
    <xf numFmtId="49" fontId="8" fillId="0" borderId="52" xfId="20" applyNumberFormat="1" applyFont="1" applyFill="1" applyBorder="1" applyAlignment="1">
      <alignment horizontal="center" shrinkToFit="1"/>
      <protection/>
    </xf>
    <xf numFmtId="49" fontId="8" fillId="0" borderId="52" xfId="20" applyNumberFormat="1" applyFont="1" applyFill="1" applyBorder="1" applyAlignment="1">
      <alignment horizontal="left" vertical="top"/>
      <protection/>
    </xf>
    <xf numFmtId="0" fontId="8" fillId="0" borderId="52" xfId="20" applyFont="1" applyFill="1" applyBorder="1" applyAlignment="1">
      <alignment vertical="top" wrapText="1"/>
      <protection/>
    </xf>
    <xf numFmtId="0" fontId="0" fillId="0" borderId="15" xfId="0" applyBorder="1" applyAlignment="1">
      <alignment horizontal="left"/>
    </xf>
    <xf numFmtId="49" fontId="8" fillId="0" borderId="52" xfId="20" applyNumberFormat="1" applyFont="1" applyBorder="1" applyAlignment="1">
      <alignment horizontal="left"/>
      <protection/>
    </xf>
    <xf numFmtId="0" fontId="8" fillId="0" borderId="52" xfId="20" applyFont="1" applyBorder="1" applyAlignment="1">
      <alignment wrapText="1"/>
      <protection/>
    </xf>
    <xf numFmtId="49" fontId="8" fillId="0" borderId="52" xfId="20" applyNumberFormat="1" applyFont="1" applyBorder="1" applyAlignment="1">
      <alignment horizontal="center" shrinkToFit="1"/>
      <protection/>
    </xf>
    <xf numFmtId="4" fontId="8" fillId="0" borderId="52" xfId="20" applyNumberFormat="1" applyFont="1" applyBorder="1" applyAlignment="1">
      <alignment horizontal="right"/>
      <protection/>
    </xf>
    <xf numFmtId="4" fontId="8" fillId="0" borderId="52" xfId="20" applyNumberFormat="1" applyFont="1" applyBorder="1">
      <alignment/>
      <protection/>
    </xf>
    <xf numFmtId="0" fontId="0" fillId="0" borderId="0" xfId="0" applyAlignment="1">
      <alignment horizontal="left" wrapText="1"/>
    </xf>
    <xf numFmtId="0" fontId="5" fillId="0" borderId="15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56" xfId="20" applyFont="1" applyBorder="1" applyAlignment="1">
      <alignment horizontal="center"/>
      <protection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42" xfId="20" applyFont="1" applyBorder="1" applyAlignment="1">
      <alignment horizontal="left"/>
      <protection/>
    </xf>
    <xf numFmtId="0" fontId="0" fillId="0" borderId="60" xfId="20" applyFont="1" applyBorder="1" applyAlignment="1">
      <alignment horizontal="left"/>
      <protection/>
    </xf>
    <xf numFmtId="3" fontId="6" fillId="0" borderId="35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0" fontId="10" fillId="0" borderId="0" xfId="20" applyFont="1" applyAlignment="1">
      <alignment horizontal="center"/>
      <protection/>
    </xf>
    <xf numFmtId="0" fontId="0" fillId="0" borderId="56" xfId="20" applyFont="1" applyFill="1" applyBorder="1" applyAlignment="1">
      <alignment horizontal="center"/>
      <protection/>
    </xf>
    <xf numFmtId="0" fontId="0" fillId="0" borderId="57" xfId="20" applyFont="1" applyFill="1" applyBorder="1" applyAlignment="1">
      <alignment horizontal="center"/>
      <protection/>
    </xf>
    <xf numFmtId="49" fontId="0" fillId="0" borderId="58" xfId="20" applyNumberFormat="1" applyFont="1" applyFill="1" applyBorder="1" applyAlignment="1">
      <alignment horizontal="center"/>
      <protection/>
    </xf>
    <xf numFmtId="0" fontId="0" fillId="0" borderId="59" xfId="20" applyFont="1" applyFill="1" applyBorder="1" applyAlignment="1">
      <alignment horizontal="center"/>
      <protection/>
    </xf>
    <xf numFmtId="0" fontId="0" fillId="0" borderId="42" xfId="20" applyFill="1" applyBorder="1" applyAlignment="1">
      <alignment horizontal="center" shrinkToFit="1"/>
      <protection/>
    </xf>
    <xf numFmtId="0" fontId="0" fillId="0" borderId="60" xfId="20" applyFill="1" applyBorder="1" applyAlignment="1">
      <alignment horizontal="center" shrinkToFit="1"/>
      <protection/>
    </xf>
    <xf numFmtId="2" fontId="6" fillId="0" borderId="53" xfId="20" applyNumberFormat="1" applyFont="1" applyFill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57"/>
  <sheetViews>
    <sheetView tabSelected="1" workbookViewId="0" topLeftCell="A22">
      <selection activeCell="L16" sqref="L16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39.125" style="0" customWidth="1"/>
    <col min="5" max="5" width="27.75390625" style="0" customWidth="1"/>
    <col min="6" max="6" width="12.875" style="0" customWidth="1"/>
    <col min="7" max="7" width="9.7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 t="s">
        <v>170</v>
      </c>
      <c r="D4" s="10"/>
      <c r="E4" s="10"/>
      <c r="F4" s="11"/>
      <c r="G4" s="12"/>
    </row>
    <row r="5" spans="1: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95" customHeight="1">
      <c r="A6" s="7"/>
      <c r="B6" s="8"/>
      <c r="C6" s="9" t="s">
        <v>171</v>
      </c>
      <c r="D6" s="10"/>
      <c r="E6" s="10"/>
      <c r="F6" s="18"/>
      <c r="G6" s="12"/>
    </row>
    <row r="7" spans="1:9" ht="12.75">
      <c r="A7" s="13" t="s">
        <v>8</v>
      </c>
      <c r="B7" s="15"/>
      <c r="C7" s="229" t="s">
        <v>161</v>
      </c>
      <c r="D7" s="230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229" t="s">
        <v>166</v>
      </c>
      <c r="D8" s="230"/>
      <c r="E8" s="16" t="s">
        <v>11</v>
      </c>
      <c r="F8" s="15"/>
      <c r="G8" s="23">
        <f>IF(PocetMJ=0,,ROUND((F32+F34)/PocetMJ,1))</f>
        <v>0</v>
      </c>
    </row>
    <row r="9" spans="1:7" ht="12.75">
      <c r="A9" s="24" t="s">
        <v>12</v>
      </c>
      <c r="B9" s="25"/>
      <c r="C9" s="222">
        <v>4</v>
      </c>
      <c r="D9" s="25"/>
      <c r="E9" s="26" t="s">
        <v>13</v>
      </c>
      <c r="F9" s="25"/>
      <c r="G9" s="27"/>
    </row>
    <row r="10" spans="1:7" ht="12.75">
      <c r="A10" s="24" t="s">
        <v>163</v>
      </c>
      <c r="B10" s="25"/>
      <c r="C10" s="25" t="s">
        <v>178</v>
      </c>
      <c r="D10" s="25"/>
      <c r="E10" s="26"/>
      <c r="F10" s="25"/>
      <c r="G10" s="27"/>
    </row>
    <row r="11" spans="1:7" ht="12.75">
      <c r="A11" s="24" t="s">
        <v>164</v>
      </c>
      <c r="B11" s="25"/>
      <c r="C11" s="25" t="s">
        <v>165</v>
      </c>
      <c r="D11" s="25"/>
      <c r="E11" s="26"/>
      <c r="F11" s="25"/>
      <c r="G11" s="27"/>
    </row>
    <row r="12" spans="1:57" ht="12.75">
      <c r="A12" s="28" t="s">
        <v>14</v>
      </c>
      <c r="B12" s="11"/>
      <c r="C12" s="11" t="s">
        <v>161</v>
      </c>
      <c r="D12" s="11"/>
      <c r="E12" s="29" t="s">
        <v>15</v>
      </c>
      <c r="F12" s="11"/>
      <c r="G12" s="12"/>
      <c r="BA12" s="30"/>
      <c r="BB12" s="30"/>
      <c r="BC12" s="30"/>
      <c r="BD12" s="30"/>
      <c r="BE12" s="30"/>
    </row>
    <row r="13" spans="1:7" ht="12.75">
      <c r="A13" s="28"/>
      <c r="B13" s="11"/>
      <c r="C13" s="11" t="s">
        <v>162</v>
      </c>
      <c r="D13" s="11"/>
      <c r="E13" s="231"/>
      <c r="F13" s="232"/>
      <c r="G13" s="233"/>
    </row>
    <row r="14" spans="1:7" ht="28.5" customHeight="1" thickBot="1">
      <c r="A14" s="31" t="s">
        <v>16</v>
      </c>
      <c r="B14" s="32"/>
      <c r="C14" s="32"/>
      <c r="D14" s="32"/>
      <c r="E14" s="33"/>
      <c r="F14" s="33"/>
      <c r="G14" s="34"/>
    </row>
    <row r="15" spans="1:7" ht="17.25" customHeight="1" thickBot="1">
      <c r="A15" s="35" t="s">
        <v>17</v>
      </c>
      <c r="B15" s="36"/>
      <c r="C15" s="37"/>
      <c r="D15" s="38" t="s">
        <v>18</v>
      </c>
      <c r="E15" s="39"/>
      <c r="F15" s="39"/>
      <c r="G15" s="37"/>
    </row>
    <row r="16" spans="1:7" ht="15.95" customHeight="1">
      <c r="A16" s="40"/>
      <c r="B16" s="41" t="s">
        <v>19</v>
      </c>
      <c r="C16" s="42">
        <f>Dodavka</f>
        <v>0</v>
      </c>
      <c r="D16" s="43"/>
      <c r="E16" s="44"/>
      <c r="F16" s="45"/>
      <c r="G16" s="42"/>
    </row>
    <row r="17" spans="1:7" ht="15.95" customHeight="1">
      <c r="A17" s="40" t="s">
        <v>20</v>
      </c>
      <c r="B17" s="41" t="s">
        <v>21</v>
      </c>
      <c r="C17" s="42">
        <f>Mont</f>
        <v>0</v>
      </c>
      <c r="D17" s="24"/>
      <c r="E17" s="46"/>
      <c r="F17" s="47"/>
      <c r="G17" s="42"/>
    </row>
    <row r="18" spans="1:7" ht="15.95" customHeight="1">
      <c r="A18" s="40" t="s">
        <v>22</v>
      </c>
      <c r="B18" s="41" t="s">
        <v>23</v>
      </c>
      <c r="C18" s="42">
        <f>HSV</f>
        <v>0</v>
      </c>
      <c r="D18" s="24"/>
      <c r="E18" s="46"/>
      <c r="F18" s="47"/>
      <c r="G18" s="42"/>
    </row>
    <row r="19" spans="1:7" ht="15.95" customHeight="1">
      <c r="A19" s="48" t="s">
        <v>24</v>
      </c>
      <c r="B19" s="41" t="s">
        <v>25</v>
      </c>
      <c r="C19" s="42">
        <f>PSV</f>
        <v>0</v>
      </c>
      <c r="D19" s="24"/>
      <c r="E19" s="46"/>
      <c r="F19" s="47"/>
      <c r="G19" s="42"/>
    </row>
    <row r="20" spans="1:7" ht="15.95" customHeight="1">
      <c r="A20" s="49" t="s">
        <v>26</v>
      </c>
      <c r="B20" s="41"/>
      <c r="C20" s="42">
        <f>SUM(C16:C19)</f>
        <v>0</v>
      </c>
      <c r="D20" s="50"/>
      <c r="E20" s="46"/>
      <c r="F20" s="47"/>
      <c r="G20" s="42"/>
    </row>
    <row r="21" spans="1:7" ht="15.95" customHeight="1">
      <c r="A21" s="49"/>
      <c r="B21" s="41"/>
      <c r="C21" s="42"/>
      <c r="D21" s="24"/>
      <c r="E21" s="46"/>
      <c r="F21" s="47"/>
      <c r="G21" s="42"/>
    </row>
    <row r="22" spans="1:7" ht="15.95" customHeight="1">
      <c r="A22" s="49" t="s">
        <v>27</v>
      </c>
      <c r="B22" s="41"/>
      <c r="C22" s="42">
        <f>HZS</f>
        <v>0</v>
      </c>
      <c r="D22" s="24"/>
      <c r="E22" s="46"/>
      <c r="F22" s="47"/>
      <c r="G22" s="42"/>
    </row>
    <row r="23" spans="1:7" ht="15.95" customHeight="1">
      <c r="A23" s="28" t="s">
        <v>28</v>
      </c>
      <c r="B23" s="11"/>
      <c r="C23" s="42">
        <f>C20+C22</f>
        <v>0</v>
      </c>
      <c r="D23" s="24" t="s">
        <v>29</v>
      </c>
      <c r="E23" s="46"/>
      <c r="F23" s="47"/>
      <c r="G23" s="42">
        <f>G24-SUM(G16:G22)</f>
        <v>0</v>
      </c>
    </row>
    <row r="24" spans="1:7" ht="15.95" customHeight="1" thickBot="1">
      <c r="A24" s="24" t="s">
        <v>30</v>
      </c>
      <c r="B24" s="25"/>
      <c r="C24" s="51">
        <f>C23+G24</f>
        <v>0</v>
      </c>
      <c r="D24" s="52" t="s">
        <v>31</v>
      </c>
      <c r="E24" s="53"/>
      <c r="F24" s="54"/>
      <c r="G24" s="42">
        <f>VRN</f>
        <v>0</v>
      </c>
    </row>
    <row r="25" spans="1:7" ht="12.75">
      <c r="A25" s="3" t="s">
        <v>32</v>
      </c>
      <c r="B25" s="5"/>
      <c r="C25" s="55" t="s">
        <v>33</v>
      </c>
      <c r="D25" s="5"/>
      <c r="E25" s="55" t="s">
        <v>34</v>
      </c>
      <c r="F25" s="5"/>
      <c r="G25" s="6"/>
    </row>
    <row r="26" spans="1:7" ht="12.75">
      <c r="A26" s="13"/>
      <c r="B26" s="15"/>
      <c r="C26" s="16" t="s">
        <v>35</v>
      </c>
      <c r="D26" s="15"/>
      <c r="E26" s="16" t="s">
        <v>35</v>
      </c>
      <c r="F26" s="15"/>
      <c r="G26" s="17"/>
    </row>
    <row r="27" spans="1:7" ht="12.75">
      <c r="A27" s="28" t="s">
        <v>36</v>
      </c>
      <c r="B27" s="56"/>
      <c r="C27" s="29" t="s">
        <v>36</v>
      </c>
      <c r="D27" s="11"/>
      <c r="E27" s="29" t="s">
        <v>36</v>
      </c>
      <c r="F27" s="11"/>
      <c r="G27" s="12"/>
    </row>
    <row r="28" spans="1:7" ht="12.75">
      <c r="A28" s="28"/>
      <c r="B28" s="57"/>
      <c r="C28" s="29" t="s">
        <v>37</v>
      </c>
      <c r="D28" s="11"/>
      <c r="E28" s="29" t="s">
        <v>38</v>
      </c>
      <c r="F28" s="11"/>
      <c r="G28" s="12"/>
    </row>
    <row r="29" spans="1:7" ht="12.75">
      <c r="A29" s="28"/>
      <c r="B29" s="11"/>
      <c r="C29" s="29"/>
      <c r="D29" s="11"/>
      <c r="E29" s="29"/>
      <c r="F29" s="11"/>
      <c r="G29" s="12"/>
    </row>
    <row r="30" spans="1:7" ht="97.5" customHeight="1">
      <c r="A30" s="28"/>
      <c r="B30" s="11"/>
      <c r="C30" s="29"/>
      <c r="D30" s="11"/>
      <c r="E30" s="29"/>
      <c r="F30" s="11"/>
      <c r="G30" s="12"/>
    </row>
    <row r="31" spans="1:7" ht="12.75">
      <c r="A31" s="13" t="s">
        <v>39</v>
      </c>
      <c r="B31" s="15"/>
      <c r="C31" s="58">
        <v>0</v>
      </c>
      <c r="D31" s="15" t="s">
        <v>40</v>
      </c>
      <c r="E31" s="16"/>
      <c r="F31" s="59">
        <v>0</v>
      </c>
      <c r="G31" s="17"/>
    </row>
    <row r="32" spans="1:7" ht="12.75">
      <c r="A32" s="13" t="s">
        <v>39</v>
      </c>
      <c r="B32" s="15"/>
      <c r="C32" s="58">
        <v>15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15</v>
      </c>
      <c r="D33" s="15" t="s">
        <v>40</v>
      </c>
      <c r="E33" s="16"/>
      <c r="F33" s="60">
        <f>ROUND(PRODUCT(F32,C33/100),1)</f>
        <v>0</v>
      </c>
      <c r="G33" s="27"/>
    </row>
    <row r="34" spans="1:7" ht="12.75">
      <c r="A34" s="13" t="s">
        <v>39</v>
      </c>
      <c r="B34" s="15"/>
      <c r="C34" s="58">
        <v>21</v>
      </c>
      <c r="D34" s="15" t="s">
        <v>40</v>
      </c>
      <c r="E34" s="16"/>
      <c r="F34" s="59">
        <f>C24</f>
        <v>0</v>
      </c>
      <c r="G34" s="17"/>
    </row>
    <row r="35" spans="1:7" ht="12.75">
      <c r="A35" s="13" t="s">
        <v>41</v>
      </c>
      <c r="B35" s="15"/>
      <c r="C35" s="58">
        <v>21</v>
      </c>
      <c r="D35" s="15" t="s">
        <v>40</v>
      </c>
      <c r="E35" s="16"/>
      <c r="F35" s="60">
        <f>ROUND(PRODUCT(F34,C35/100),1)</f>
        <v>0</v>
      </c>
      <c r="G35" s="27"/>
    </row>
    <row r="36" spans="1:7" s="66" customFormat="1" ht="19.5" customHeight="1" thickBot="1">
      <c r="A36" s="61" t="s">
        <v>42</v>
      </c>
      <c r="B36" s="62"/>
      <c r="C36" s="62"/>
      <c r="D36" s="62"/>
      <c r="E36" s="63"/>
      <c r="F36" s="64">
        <f>CEILING(SUM(F31:F35),IF(SUM(F31:F35)&gt;=0,1,-1))</f>
        <v>0</v>
      </c>
      <c r="G36" s="65"/>
    </row>
    <row r="38" spans="1:8" ht="12.75">
      <c r="A38" s="67" t="s">
        <v>43</v>
      </c>
      <c r="B38" s="67"/>
      <c r="C38" s="67"/>
      <c r="D38" s="67"/>
      <c r="E38" s="67"/>
      <c r="F38" s="67"/>
      <c r="G38" s="67"/>
      <c r="H38" t="s">
        <v>4</v>
      </c>
    </row>
    <row r="39" spans="1:8" ht="14.25" customHeight="1">
      <c r="A39" s="67"/>
      <c r="B39" s="234"/>
      <c r="C39" s="234"/>
      <c r="D39" s="234"/>
      <c r="E39" s="234"/>
      <c r="F39" s="234"/>
      <c r="G39" s="234"/>
      <c r="H39" t="s">
        <v>4</v>
      </c>
    </row>
    <row r="40" spans="1:8" ht="12.75" customHeight="1">
      <c r="A40" s="68"/>
      <c r="B40" s="234"/>
      <c r="C40" s="234"/>
      <c r="D40" s="234"/>
      <c r="E40" s="234"/>
      <c r="F40" s="234"/>
      <c r="G40" s="234"/>
      <c r="H40" t="s">
        <v>4</v>
      </c>
    </row>
    <row r="41" spans="1:8" ht="12.75">
      <c r="A41" s="68"/>
      <c r="B41" s="234"/>
      <c r="C41" s="234"/>
      <c r="D41" s="234"/>
      <c r="E41" s="234"/>
      <c r="F41" s="234"/>
      <c r="G41" s="234"/>
      <c r="H41" t="s">
        <v>4</v>
      </c>
    </row>
    <row r="42" spans="1:8" ht="12.75">
      <c r="A42" s="68"/>
      <c r="B42" s="234"/>
      <c r="C42" s="234"/>
      <c r="D42" s="234"/>
      <c r="E42" s="234"/>
      <c r="F42" s="234"/>
      <c r="G42" s="234"/>
      <c r="H42" t="s">
        <v>4</v>
      </c>
    </row>
    <row r="43" spans="1:8" ht="12.75">
      <c r="A43" s="68"/>
      <c r="B43" s="234"/>
      <c r="C43" s="234"/>
      <c r="D43" s="234"/>
      <c r="E43" s="234"/>
      <c r="F43" s="234"/>
      <c r="G43" s="234"/>
      <c r="H43" t="s">
        <v>4</v>
      </c>
    </row>
    <row r="44" spans="1:8" ht="12.75">
      <c r="A44" s="68"/>
      <c r="B44" s="234"/>
      <c r="C44" s="234"/>
      <c r="D44" s="234"/>
      <c r="E44" s="234"/>
      <c r="F44" s="234"/>
      <c r="G44" s="234"/>
      <c r="H44" t="s">
        <v>4</v>
      </c>
    </row>
    <row r="45" spans="1:8" ht="12.75">
      <c r="A45" s="68"/>
      <c r="B45" s="234"/>
      <c r="C45" s="234"/>
      <c r="D45" s="234"/>
      <c r="E45" s="234"/>
      <c r="F45" s="234"/>
      <c r="G45" s="234"/>
      <c r="H45" t="s">
        <v>4</v>
      </c>
    </row>
    <row r="46" spans="1:8" ht="12.75">
      <c r="A46" s="68"/>
      <c r="B46" s="234"/>
      <c r="C46" s="234"/>
      <c r="D46" s="234"/>
      <c r="E46" s="234"/>
      <c r="F46" s="234"/>
      <c r="G46" s="234"/>
      <c r="H46" t="s">
        <v>4</v>
      </c>
    </row>
    <row r="47" spans="1:8" ht="3" customHeight="1">
      <c r="A47" s="68"/>
      <c r="B47" s="234"/>
      <c r="C47" s="234"/>
      <c r="D47" s="234"/>
      <c r="E47" s="234"/>
      <c r="F47" s="234"/>
      <c r="G47" s="234"/>
      <c r="H47" t="s">
        <v>4</v>
      </c>
    </row>
    <row r="48" spans="2:7" ht="12.75">
      <c r="B48" s="228"/>
      <c r="C48" s="228"/>
      <c r="D48" s="228"/>
      <c r="E48" s="228"/>
      <c r="F48" s="228"/>
      <c r="G48" s="228"/>
    </row>
    <row r="49" spans="2:7" ht="12.75">
      <c r="B49" s="228"/>
      <c r="C49" s="228"/>
      <c r="D49" s="228"/>
      <c r="E49" s="228"/>
      <c r="F49" s="228"/>
      <c r="G49" s="228"/>
    </row>
    <row r="50" spans="2:7" ht="12.75">
      <c r="B50" s="228"/>
      <c r="C50" s="228"/>
      <c r="D50" s="228"/>
      <c r="E50" s="228"/>
      <c r="F50" s="228"/>
      <c r="G50" s="228"/>
    </row>
    <row r="51" spans="2:7" ht="12.75">
      <c r="B51" s="228"/>
      <c r="C51" s="228"/>
      <c r="D51" s="228"/>
      <c r="E51" s="228"/>
      <c r="F51" s="228"/>
      <c r="G51" s="228"/>
    </row>
    <row r="52" spans="2:7" ht="12.75">
      <c r="B52" s="228"/>
      <c r="C52" s="228"/>
      <c r="D52" s="228"/>
      <c r="E52" s="228"/>
      <c r="F52" s="228"/>
      <c r="G52" s="228"/>
    </row>
    <row r="53" spans="2:7" ht="12.75">
      <c r="B53" s="228"/>
      <c r="C53" s="228"/>
      <c r="D53" s="228"/>
      <c r="E53" s="228"/>
      <c r="F53" s="228"/>
      <c r="G53" s="228"/>
    </row>
    <row r="54" spans="2:7" ht="12.75">
      <c r="B54" s="228"/>
      <c r="C54" s="228"/>
      <c r="D54" s="228"/>
      <c r="E54" s="228"/>
      <c r="F54" s="228"/>
      <c r="G54" s="228"/>
    </row>
    <row r="55" spans="2:7" ht="12.75">
      <c r="B55" s="228"/>
      <c r="C55" s="228"/>
      <c r="D55" s="228"/>
      <c r="E55" s="228"/>
      <c r="F55" s="228"/>
      <c r="G55" s="228"/>
    </row>
    <row r="56" spans="2:7" ht="12.75">
      <c r="B56" s="228"/>
      <c r="C56" s="228"/>
      <c r="D56" s="228"/>
      <c r="E56" s="228"/>
      <c r="F56" s="228"/>
      <c r="G56" s="228"/>
    </row>
    <row r="57" spans="2:7" ht="12.75">
      <c r="B57" s="228"/>
      <c r="C57" s="228"/>
      <c r="D57" s="228"/>
      <c r="E57" s="228"/>
      <c r="F57" s="228"/>
      <c r="G57" s="228"/>
    </row>
  </sheetData>
  <mergeCells count="14">
    <mergeCell ref="B49:G49"/>
    <mergeCell ref="C7:D7"/>
    <mergeCell ref="C8:D8"/>
    <mergeCell ref="E13:G13"/>
    <mergeCell ref="B39:G47"/>
    <mergeCell ref="B48:G48"/>
    <mergeCell ref="B56:G56"/>
    <mergeCell ref="B57:G57"/>
    <mergeCell ref="B50:G50"/>
    <mergeCell ref="B51:G51"/>
    <mergeCell ref="B52:G52"/>
    <mergeCell ref="B53:G53"/>
    <mergeCell ref="B54:G54"/>
    <mergeCell ref="B55:G55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portrait" paperSize="9" scale="80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66"/>
  <sheetViews>
    <sheetView workbookViewId="0" topLeftCell="A1">
      <selection activeCell="I13" sqref="I1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35" t="s">
        <v>5</v>
      </c>
      <c r="B1" s="236"/>
      <c r="C1" s="69" t="str">
        <f>CONCATENATE(cislostavby," ",nazevstavby)</f>
        <v xml:space="preserve"> VÝSTAVBA PARKOVACÍ PLOCHY NA UL. DIVIŠOVĚ V KARVINÉ-HRANICÍCH </v>
      </c>
      <c r="D1" s="70"/>
      <c r="E1" s="71"/>
      <c r="F1" s="70"/>
      <c r="G1" s="72"/>
      <c r="H1" s="73"/>
      <c r="I1" s="74"/>
    </row>
    <row r="2" spans="1:9" ht="13.5" thickBot="1">
      <c r="A2" s="237" t="s">
        <v>1</v>
      </c>
      <c r="B2" s="238"/>
      <c r="C2" s="75" t="str">
        <f>CONCATENATE(cisloobjektu," ",nazevobjektu)</f>
        <v xml:space="preserve"> SO 401 - VEŘEJNÉ OSVĚTLENÍ - PARKOVIŠTĚ</v>
      </c>
      <c r="D2" s="76"/>
      <c r="E2" s="77"/>
      <c r="F2" s="76"/>
      <c r="G2" s="239"/>
      <c r="H2" s="239"/>
      <c r="I2" s="240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65" t="str">
        <f>Položky!B7</f>
        <v>M21</v>
      </c>
      <c r="B7" s="86" t="str">
        <f>Položky!C7</f>
        <v>Elektromontáže</v>
      </c>
      <c r="C7" s="87"/>
      <c r="D7" s="88"/>
      <c r="E7" s="166">
        <f>Položky!BB36</f>
        <v>0</v>
      </c>
      <c r="F7" s="167">
        <f>Položky!BC36</f>
        <v>0</v>
      </c>
      <c r="G7" s="167">
        <f>SUM(Položky!G19:G35)</f>
        <v>0</v>
      </c>
      <c r="H7" s="167">
        <f>SUM(Položky!G8:G17)</f>
        <v>0</v>
      </c>
      <c r="I7" s="168">
        <f>Položky!BF36</f>
        <v>0</v>
      </c>
    </row>
    <row r="8" spans="1:9" s="11" customFormat="1" ht="13.5" thickBot="1">
      <c r="A8" s="165" t="str">
        <f>Položky!B37</f>
        <v>M46</v>
      </c>
      <c r="B8" s="86" t="str">
        <f>Položky!C37</f>
        <v>Zemní práce při montážích</v>
      </c>
      <c r="C8" s="87"/>
      <c r="D8" s="88"/>
      <c r="E8" s="166">
        <f>Položky!BB55</f>
        <v>0</v>
      </c>
      <c r="F8" s="167">
        <f>Položky!BC55</f>
        <v>0</v>
      </c>
      <c r="G8" s="167">
        <f>Položky!BD55</f>
        <v>0</v>
      </c>
      <c r="H8" s="167">
        <f>SUM(Položky!G38:G54)</f>
        <v>0</v>
      </c>
      <c r="I8" s="168">
        <f>Položky!BF55</f>
        <v>0</v>
      </c>
    </row>
    <row r="9" spans="1:9" s="94" customFormat="1" ht="13.5" thickBot="1">
      <c r="A9" s="89"/>
      <c r="B9" s="81" t="s">
        <v>50</v>
      </c>
      <c r="C9" s="81"/>
      <c r="D9" s="90"/>
      <c r="E9" s="91">
        <f>SUM(E7:E8)</f>
        <v>0</v>
      </c>
      <c r="F9" s="92">
        <f>SUM(F7:F8)</f>
        <v>0</v>
      </c>
      <c r="G9" s="92">
        <f>SUM(G7:G8)</f>
        <v>0</v>
      </c>
      <c r="H9" s="92">
        <f>SUM(H7:H8)</f>
        <v>0</v>
      </c>
      <c r="I9" s="93">
        <f>SUM(I7:I8)</f>
        <v>0</v>
      </c>
    </row>
    <row r="10" spans="1:9" ht="12.75">
      <c r="A10" s="87"/>
      <c r="B10" s="87"/>
      <c r="C10" s="87"/>
      <c r="D10" s="87"/>
      <c r="E10" s="87"/>
      <c r="F10" s="87"/>
      <c r="G10" s="87"/>
      <c r="H10" s="87"/>
      <c r="I10" s="87"/>
    </row>
    <row r="11" spans="1:57" ht="19.5" customHeight="1">
      <c r="A11" s="95" t="s">
        <v>51</v>
      </c>
      <c r="B11" s="95"/>
      <c r="C11" s="95"/>
      <c r="D11" s="95"/>
      <c r="E11" s="95"/>
      <c r="F11" s="95"/>
      <c r="G11" s="96"/>
      <c r="H11" s="95"/>
      <c r="I11" s="95"/>
      <c r="BA11" s="30"/>
      <c r="BB11" s="30"/>
      <c r="BC11" s="30"/>
      <c r="BD11" s="30"/>
      <c r="BE11" s="30"/>
    </row>
    <row r="12" spans="1:9" ht="13.5" thickBot="1">
      <c r="A12" s="97"/>
      <c r="B12" s="97"/>
      <c r="C12" s="97"/>
      <c r="D12" s="97"/>
      <c r="E12" s="97"/>
      <c r="F12" s="97"/>
      <c r="G12" s="97"/>
      <c r="H12" s="97"/>
      <c r="I12" s="97"/>
    </row>
    <row r="13" spans="1:9" ht="12.75">
      <c r="A13" s="98" t="s">
        <v>52</v>
      </c>
      <c r="B13" s="99"/>
      <c r="C13" s="99"/>
      <c r="D13" s="100"/>
      <c r="E13" s="101" t="s">
        <v>53</v>
      </c>
      <c r="F13" s="102" t="s">
        <v>54</v>
      </c>
      <c r="G13" s="103" t="s">
        <v>55</v>
      </c>
      <c r="H13" s="104"/>
      <c r="I13" s="105" t="s">
        <v>53</v>
      </c>
    </row>
    <row r="14" spans="1:53" ht="12.75">
      <c r="A14" s="106"/>
      <c r="B14" s="107"/>
      <c r="C14" s="107"/>
      <c r="D14" s="108"/>
      <c r="E14" s="109"/>
      <c r="F14" s="110"/>
      <c r="G14" s="111">
        <f>CHOOSE(BA14+1,HSV+PSV,HSV+PSV+Mont,HSV+PSV+Dodavka+Mont,HSV,PSV,Mont,Dodavka,Mont+Dodavka,0)</f>
        <v>0</v>
      </c>
      <c r="H14" s="112"/>
      <c r="I14" s="113">
        <f>E14+F14*G14/100</f>
        <v>0</v>
      </c>
      <c r="BA14">
        <v>8</v>
      </c>
    </row>
    <row r="15" spans="1:9" ht="13.5" thickBot="1">
      <c r="A15" s="114"/>
      <c r="B15" s="115" t="s">
        <v>56</v>
      </c>
      <c r="C15" s="116"/>
      <c r="D15" s="117"/>
      <c r="E15" s="118"/>
      <c r="F15" s="119"/>
      <c r="G15" s="119"/>
      <c r="H15" s="241">
        <f>SUM(H14:H14)</f>
        <v>0</v>
      </c>
      <c r="I15" s="242"/>
    </row>
    <row r="16" spans="1:9" ht="12.75">
      <c r="A16" s="97"/>
      <c r="B16" s="97"/>
      <c r="C16" s="97"/>
      <c r="D16" s="97"/>
      <c r="E16" s="97"/>
      <c r="F16" s="97"/>
      <c r="G16" s="97"/>
      <c r="H16" s="97"/>
      <c r="I16" s="97"/>
    </row>
    <row r="17" spans="2:9" ht="12.75">
      <c r="B17" s="94"/>
      <c r="F17" s="120"/>
      <c r="G17" s="121"/>
      <c r="H17" s="121"/>
      <c r="I17" s="122"/>
    </row>
    <row r="18" spans="6:9" ht="12.75">
      <c r="F18" s="120"/>
      <c r="G18" s="121"/>
      <c r="H18" s="121"/>
      <c r="I18" s="122"/>
    </row>
    <row r="19" spans="6:9" ht="12.75">
      <c r="F19" s="120"/>
      <c r="G19" s="121"/>
      <c r="H19" s="121"/>
      <c r="I19" s="122"/>
    </row>
    <row r="20" spans="6:9" ht="12.75">
      <c r="F20" s="120"/>
      <c r="G20" s="121"/>
      <c r="H20" s="121"/>
      <c r="I20" s="122"/>
    </row>
    <row r="21" spans="6:9" ht="12.75">
      <c r="F21" s="120"/>
      <c r="G21" s="121"/>
      <c r="H21" s="121"/>
      <c r="I21" s="122"/>
    </row>
    <row r="22" spans="6:9" ht="12.75">
      <c r="F22" s="120"/>
      <c r="G22" s="121"/>
      <c r="H22" s="121"/>
      <c r="I22" s="122"/>
    </row>
    <row r="23" spans="6:9" ht="12.75">
      <c r="F23" s="120"/>
      <c r="G23" s="121"/>
      <c r="H23" s="121"/>
      <c r="I23" s="122"/>
    </row>
    <row r="24" spans="6:9" ht="12.75">
      <c r="F24" s="120"/>
      <c r="G24" s="121"/>
      <c r="H24" s="121"/>
      <c r="I24" s="122"/>
    </row>
    <row r="25" spans="6:9" ht="12.75">
      <c r="F25" s="120"/>
      <c r="G25" s="121"/>
      <c r="H25" s="121"/>
      <c r="I25" s="122"/>
    </row>
    <row r="26" spans="6:9" ht="12.75"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</sheetData>
  <mergeCells count="4">
    <mergeCell ref="A1:B1"/>
    <mergeCell ref="A2:B2"/>
    <mergeCell ref="G2:I2"/>
    <mergeCell ref="H15:I1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28"/>
  <sheetViews>
    <sheetView showGridLines="0" showZeros="0" zoomScale="115" zoomScaleNormal="115" workbookViewId="0" topLeftCell="A26">
      <selection activeCell="L52" sqref="L52"/>
    </sheetView>
  </sheetViews>
  <sheetFormatPr defaultColWidth="9.00390625" defaultRowHeight="12.75"/>
  <cols>
    <col min="1" max="1" width="4.25390625" style="123" customWidth="1"/>
    <col min="2" max="2" width="15.00390625" style="123" customWidth="1"/>
    <col min="3" max="3" width="59.875" style="123" customWidth="1"/>
    <col min="4" max="4" width="5.625" style="123" customWidth="1"/>
    <col min="5" max="5" width="8.625" style="159" customWidth="1"/>
    <col min="6" max="6" width="9.875" style="123" customWidth="1"/>
    <col min="7" max="7" width="13.875" style="123" customWidth="1"/>
    <col min="8" max="8" width="24.75390625" style="123" customWidth="1"/>
    <col min="9" max="16384" width="9.125" style="123" customWidth="1"/>
  </cols>
  <sheetData>
    <row r="1" spans="1:8" ht="15.75">
      <c r="A1" s="243" t="s">
        <v>57</v>
      </c>
      <c r="B1" s="243"/>
      <c r="C1" s="243"/>
      <c r="D1" s="243"/>
      <c r="E1" s="243"/>
      <c r="F1" s="243"/>
      <c r="G1" s="243"/>
      <c r="H1" s="169"/>
    </row>
    <row r="2" spans="1:8" ht="13.5" thickBot="1">
      <c r="A2" s="124"/>
      <c r="B2" s="125"/>
      <c r="C2" s="126"/>
      <c r="D2" s="126"/>
      <c r="E2" s="127"/>
      <c r="F2" s="126"/>
      <c r="G2" s="126"/>
      <c r="H2" s="126"/>
    </row>
    <row r="3" spans="1:8" ht="13.5" thickTop="1">
      <c r="A3" s="244" t="s">
        <v>5</v>
      </c>
      <c r="B3" s="245"/>
      <c r="C3" s="128" t="str">
        <f>CONCATENATE(cislostavby," ",nazevstavby)</f>
        <v xml:space="preserve"> VÝSTAVBA PARKOVACÍ PLOCHY NA UL. DIVIŠOVĚ V KARVINÉ-HRANICÍCH </v>
      </c>
      <c r="D3" s="129"/>
      <c r="E3" s="130"/>
      <c r="F3" s="131">
        <f>Rekapitulace!H1</f>
        <v>0</v>
      </c>
      <c r="G3" s="132"/>
      <c r="H3" s="171"/>
    </row>
    <row r="4" spans="1:8" ht="13.5" thickBot="1">
      <c r="A4" s="246" t="s">
        <v>1</v>
      </c>
      <c r="B4" s="247"/>
      <c r="C4" s="133" t="str">
        <f>CONCATENATE(cisloobjektu," ",nazevobjektu)</f>
        <v xml:space="preserve"> SO 401 - VEŘEJNÉ OSVĚTLENÍ - PARKOVIŠTĚ</v>
      </c>
      <c r="D4" s="134"/>
      <c r="E4" s="248"/>
      <c r="F4" s="248"/>
      <c r="G4" s="249"/>
      <c r="H4" s="172"/>
    </row>
    <row r="5" spans="1:8" ht="13.5" thickTop="1">
      <c r="A5" s="135"/>
      <c r="B5" s="136"/>
      <c r="C5" s="136"/>
      <c r="D5" s="124"/>
      <c r="E5" s="137"/>
      <c r="F5" s="124"/>
      <c r="G5" s="138"/>
      <c r="H5" s="138"/>
    </row>
    <row r="6" spans="1:8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  <c r="H6" s="173" t="s">
        <v>89</v>
      </c>
    </row>
    <row r="7" spans="1:16" ht="12.75">
      <c r="A7" s="143" t="s">
        <v>65</v>
      </c>
      <c r="B7" s="144" t="s">
        <v>69</v>
      </c>
      <c r="C7" s="145" t="s">
        <v>70</v>
      </c>
      <c r="D7" s="146"/>
      <c r="E7" s="147"/>
      <c r="F7" s="147"/>
      <c r="G7" s="148"/>
      <c r="H7" s="174"/>
      <c r="I7" s="149"/>
      <c r="J7" s="149"/>
      <c r="P7" s="150"/>
    </row>
    <row r="8" spans="1:105" ht="12.75">
      <c r="A8" s="170">
        <v>1</v>
      </c>
      <c r="B8" s="209" t="s">
        <v>81</v>
      </c>
      <c r="C8" s="215" t="s">
        <v>82</v>
      </c>
      <c r="D8" s="216" t="s">
        <v>67</v>
      </c>
      <c r="E8" s="217">
        <v>250</v>
      </c>
      <c r="F8" s="217">
        <v>0</v>
      </c>
      <c r="G8" s="218">
        <f aca="true" t="shared" si="0" ref="G8:G35">E8*F8</f>
        <v>0</v>
      </c>
      <c r="H8" s="175" t="s">
        <v>90</v>
      </c>
      <c r="P8" s="150"/>
      <c r="BA8" s="123">
        <v>4</v>
      </c>
      <c r="BB8" s="123">
        <f aca="true" t="shared" si="1" ref="BB8">IF(BA8=1,G8,0)</f>
        <v>0</v>
      </c>
      <c r="BC8" s="123">
        <f aca="true" t="shared" si="2" ref="BC8">IF(BA8=2,G8,0)</f>
        <v>0</v>
      </c>
      <c r="BD8" s="123">
        <f aca="true" t="shared" si="3" ref="BD8">IF(BA8=3,G8,0)</f>
        <v>0</v>
      </c>
      <c r="BE8" s="123">
        <f aca="true" t="shared" si="4" ref="BE8">IF(BA8=4,G8,0)</f>
        <v>0</v>
      </c>
      <c r="BF8" s="123">
        <f aca="true" t="shared" si="5" ref="BF8">IF(BA8=5,G8,0)</f>
        <v>0</v>
      </c>
      <c r="DA8" s="123">
        <v>0</v>
      </c>
    </row>
    <row r="9" spans="1:16" ht="12.75">
      <c r="A9" s="170">
        <v>2</v>
      </c>
      <c r="B9" s="209" t="s">
        <v>79</v>
      </c>
      <c r="C9" s="215" t="s">
        <v>80</v>
      </c>
      <c r="D9" s="216" t="s">
        <v>67</v>
      </c>
      <c r="E9" s="217">
        <v>30</v>
      </c>
      <c r="F9" s="217">
        <v>0</v>
      </c>
      <c r="G9" s="218">
        <f t="shared" si="0"/>
        <v>0</v>
      </c>
      <c r="H9" s="175" t="s">
        <v>90</v>
      </c>
      <c r="P9" s="150"/>
    </row>
    <row r="10" spans="1:16" ht="12.75">
      <c r="A10" s="170">
        <v>3</v>
      </c>
      <c r="B10" s="209" t="s">
        <v>71</v>
      </c>
      <c r="C10" s="215" t="s">
        <v>72</v>
      </c>
      <c r="D10" s="216" t="s">
        <v>68</v>
      </c>
      <c r="E10" s="217">
        <v>10</v>
      </c>
      <c r="F10" s="217">
        <v>0</v>
      </c>
      <c r="G10" s="218">
        <f t="shared" si="0"/>
        <v>0</v>
      </c>
      <c r="H10" s="175" t="s">
        <v>90</v>
      </c>
      <c r="P10" s="150"/>
    </row>
    <row r="11" spans="1:16" ht="12.75">
      <c r="A11" s="170">
        <v>4</v>
      </c>
      <c r="B11" s="209" t="s">
        <v>92</v>
      </c>
      <c r="C11" s="215" t="s">
        <v>91</v>
      </c>
      <c r="D11" s="216" t="s">
        <v>68</v>
      </c>
      <c r="E11" s="217">
        <v>14</v>
      </c>
      <c r="F11" s="217">
        <v>0</v>
      </c>
      <c r="G11" s="218">
        <f t="shared" si="0"/>
        <v>0</v>
      </c>
      <c r="H11" s="175" t="s">
        <v>90</v>
      </c>
      <c r="P11" s="150"/>
    </row>
    <row r="12" spans="1:16" s="212" customFormat="1" ht="12.75">
      <c r="A12" s="170">
        <v>5</v>
      </c>
      <c r="B12" s="204" t="s">
        <v>156</v>
      </c>
      <c r="C12" s="215" t="s">
        <v>168</v>
      </c>
      <c r="D12" s="219" t="s">
        <v>67</v>
      </c>
      <c r="E12" s="217">
        <v>310</v>
      </c>
      <c r="F12" s="217">
        <v>0</v>
      </c>
      <c r="G12" s="218">
        <f t="shared" si="0"/>
        <v>0</v>
      </c>
      <c r="H12" s="175" t="s">
        <v>90</v>
      </c>
      <c r="P12" s="214"/>
    </row>
    <row r="13" spans="1:16" s="205" customFormat="1" ht="12.75">
      <c r="A13" s="170">
        <v>6</v>
      </c>
      <c r="B13" s="209" t="s">
        <v>132</v>
      </c>
      <c r="C13" s="215" t="s">
        <v>133</v>
      </c>
      <c r="D13" s="216" t="s">
        <v>67</v>
      </c>
      <c r="E13" s="217">
        <v>50</v>
      </c>
      <c r="F13" s="217">
        <v>0</v>
      </c>
      <c r="G13" s="218">
        <f t="shared" si="0"/>
        <v>0</v>
      </c>
      <c r="H13" s="175" t="s">
        <v>90</v>
      </c>
      <c r="P13" s="206"/>
    </row>
    <row r="14" spans="1:16" s="207" customFormat="1" ht="12.75">
      <c r="A14" s="170">
        <v>7</v>
      </c>
      <c r="B14" s="209" t="s">
        <v>137</v>
      </c>
      <c r="C14" s="215" t="s">
        <v>138</v>
      </c>
      <c r="D14" s="216" t="s">
        <v>68</v>
      </c>
      <c r="E14" s="217">
        <v>6</v>
      </c>
      <c r="F14" s="217">
        <v>0</v>
      </c>
      <c r="G14" s="218">
        <f t="shared" si="0"/>
        <v>0</v>
      </c>
      <c r="H14" s="175" t="s">
        <v>90</v>
      </c>
      <c r="P14" s="208"/>
    </row>
    <row r="15" spans="1:16" s="207" customFormat="1" ht="12.75">
      <c r="A15" s="170">
        <v>8</v>
      </c>
      <c r="B15" s="209" t="s">
        <v>139</v>
      </c>
      <c r="C15" s="215" t="s">
        <v>140</v>
      </c>
      <c r="D15" s="216" t="s">
        <v>68</v>
      </c>
      <c r="E15" s="217">
        <v>8</v>
      </c>
      <c r="F15" s="217">
        <v>0</v>
      </c>
      <c r="G15" s="218">
        <f t="shared" si="0"/>
        <v>0</v>
      </c>
      <c r="H15" s="175" t="s">
        <v>90</v>
      </c>
      <c r="P15" s="208"/>
    </row>
    <row r="16" spans="1:16" s="207" customFormat="1" ht="12.75">
      <c r="A16" s="170">
        <v>9</v>
      </c>
      <c r="B16" s="209" t="s">
        <v>141</v>
      </c>
      <c r="C16" s="215" t="s">
        <v>150</v>
      </c>
      <c r="D16" s="216" t="s">
        <v>68</v>
      </c>
      <c r="E16" s="217">
        <v>6</v>
      </c>
      <c r="F16" s="217">
        <v>0</v>
      </c>
      <c r="G16" s="218">
        <f t="shared" si="0"/>
        <v>0</v>
      </c>
      <c r="H16" s="175" t="s">
        <v>90</v>
      </c>
      <c r="P16" s="208"/>
    </row>
    <row r="17" spans="1:16" s="207" customFormat="1" ht="12.75">
      <c r="A17" s="170">
        <v>10</v>
      </c>
      <c r="B17" s="209" t="s">
        <v>142</v>
      </c>
      <c r="C17" s="215" t="s">
        <v>151</v>
      </c>
      <c r="D17" s="216" t="s">
        <v>68</v>
      </c>
      <c r="E17" s="217">
        <v>14</v>
      </c>
      <c r="F17" s="217">
        <v>0</v>
      </c>
      <c r="G17" s="218">
        <f t="shared" si="0"/>
        <v>0</v>
      </c>
      <c r="H17" s="175" t="s">
        <v>90</v>
      </c>
      <c r="P17" s="208"/>
    </row>
    <row r="18" spans="1:16" ht="12.75">
      <c r="A18" s="170">
        <v>11</v>
      </c>
      <c r="B18" s="209"/>
      <c r="C18" s="145" t="s">
        <v>48</v>
      </c>
      <c r="D18" s="216"/>
      <c r="E18" s="188"/>
      <c r="F18" s="217"/>
      <c r="G18" s="218">
        <f t="shared" si="0"/>
        <v>0</v>
      </c>
      <c r="H18" s="175"/>
      <c r="P18" s="150"/>
    </row>
    <row r="19" spans="1:16" s="212" customFormat="1" ht="12.75">
      <c r="A19" s="170">
        <v>12</v>
      </c>
      <c r="B19" s="220" t="s">
        <v>157</v>
      </c>
      <c r="C19" s="221" t="s">
        <v>169</v>
      </c>
      <c r="D19" s="216" t="s">
        <v>67</v>
      </c>
      <c r="E19" s="217">
        <v>310</v>
      </c>
      <c r="F19" s="217">
        <v>0</v>
      </c>
      <c r="G19" s="218">
        <f t="shared" si="0"/>
        <v>0</v>
      </c>
      <c r="H19" s="175" t="s">
        <v>90</v>
      </c>
      <c r="P19" s="214"/>
    </row>
    <row r="20" spans="1:16" s="212" customFormat="1" ht="12.75">
      <c r="A20" s="170">
        <v>13</v>
      </c>
      <c r="B20" s="209" t="s">
        <v>135</v>
      </c>
      <c r="C20" s="215" t="s">
        <v>136</v>
      </c>
      <c r="D20" s="216" t="s">
        <v>67</v>
      </c>
      <c r="E20" s="217">
        <v>50</v>
      </c>
      <c r="F20" s="217">
        <v>0</v>
      </c>
      <c r="G20" s="218">
        <f t="shared" si="0"/>
        <v>0</v>
      </c>
      <c r="H20" s="175" t="s">
        <v>90</v>
      </c>
      <c r="P20" s="214"/>
    </row>
    <row r="21" spans="1:16" s="212" customFormat="1" ht="12.75">
      <c r="A21" s="170">
        <v>14</v>
      </c>
      <c r="B21" s="209" t="s">
        <v>85</v>
      </c>
      <c r="C21" s="215" t="s">
        <v>86</v>
      </c>
      <c r="D21" s="216" t="s">
        <v>68</v>
      </c>
      <c r="E21" s="217">
        <v>10</v>
      </c>
      <c r="F21" s="217">
        <v>0</v>
      </c>
      <c r="G21" s="218">
        <f t="shared" si="0"/>
        <v>0</v>
      </c>
      <c r="H21" s="175" t="s">
        <v>90</v>
      </c>
      <c r="P21" s="214"/>
    </row>
    <row r="22" spans="1:16" s="212" customFormat="1" ht="12.75">
      <c r="A22" s="170">
        <v>15</v>
      </c>
      <c r="B22" s="209" t="s">
        <v>76</v>
      </c>
      <c r="C22" s="215" t="s">
        <v>77</v>
      </c>
      <c r="D22" s="216" t="s">
        <v>78</v>
      </c>
      <c r="E22" s="217">
        <v>15</v>
      </c>
      <c r="F22" s="217">
        <v>0</v>
      </c>
      <c r="G22" s="218">
        <f t="shared" si="0"/>
        <v>0</v>
      </c>
      <c r="H22" s="175" t="s">
        <v>90</v>
      </c>
      <c r="P22" s="214"/>
    </row>
    <row r="23" spans="1:16" s="212" customFormat="1" ht="12.75">
      <c r="A23" s="170">
        <v>16</v>
      </c>
      <c r="B23" s="209" t="s">
        <v>83</v>
      </c>
      <c r="C23" s="215" t="s">
        <v>84</v>
      </c>
      <c r="D23" s="216" t="s">
        <v>78</v>
      </c>
      <c r="E23" s="217">
        <v>210</v>
      </c>
      <c r="F23" s="217">
        <v>0</v>
      </c>
      <c r="G23" s="218">
        <f t="shared" si="0"/>
        <v>0</v>
      </c>
      <c r="H23" s="175" t="s">
        <v>90</v>
      </c>
      <c r="P23" s="214"/>
    </row>
    <row r="24" spans="1:16" s="212" customFormat="1" ht="12.75">
      <c r="A24" s="170">
        <v>17</v>
      </c>
      <c r="B24" s="209" t="s">
        <v>93</v>
      </c>
      <c r="C24" s="215" t="s">
        <v>158</v>
      </c>
      <c r="D24" s="216" t="s">
        <v>68</v>
      </c>
      <c r="E24" s="217">
        <v>6</v>
      </c>
      <c r="F24" s="217">
        <v>0</v>
      </c>
      <c r="G24" s="218">
        <f t="shared" si="0"/>
        <v>0</v>
      </c>
      <c r="H24" s="175" t="s">
        <v>155</v>
      </c>
      <c r="P24" s="214"/>
    </row>
    <row r="25" spans="1:16" s="212" customFormat="1" ht="12.75">
      <c r="A25" s="170">
        <v>19</v>
      </c>
      <c r="B25" s="209" t="s">
        <v>94</v>
      </c>
      <c r="C25" s="215" t="s">
        <v>172</v>
      </c>
      <c r="D25" s="216" t="s">
        <v>68</v>
      </c>
      <c r="E25" s="217">
        <v>6</v>
      </c>
      <c r="F25" s="217">
        <v>0</v>
      </c>
      <c r="G25" s="218">
        <f t="shared" si="0"/>
        <v>0</v>
      </c>
      <c r="H25" s="175" t="s">
        <v>155</v>
      </c>
      <c r="P25" s="214"/>
    </row>
    <row r="26" spans="1:16" s="212" customFormat="1" ht="22.5">
      <c r="A26" s="170">
        <v>21</v>
      </c>
      <c r="B26" s="209" t="s">
        <v>95</v>
      </c>
      <c r="C26" s="215" t="s">
        <v>173</v>
      </c>
      <c r="D26" s="216" t="s">
        <v>68</v>
      </c>
      <c r="E26" s="217">
        <v>14</v>
      </c>
      <c r="F26" s="217">
        <v>0</v>
      </c>
      <c r="G26" s="218">
        <f aca="true" t="shared" si="6" ref="G26">E26*F26</f>
        <v>0</v>
      </c>
      <c r="H26" s="175" t="s">
        <v>90</v>
      </c>
      <c r="P26" s="214"/>
    </row>
    <row r="27" spans="1:16" s="210" customFormat="1" ht="12.75">
      <c r="A27" s="170">
        <v>22</v>
      </c>
      <c r="B27" s="209" t="s">
        <v>98</v>
      </c>
      <c r="C27" s="215" t="s">
        <v>149</v>
      </c>
      <c r="D27" s="216" t="s">
        <v>68</v>
      </c>
      <c r="E27" s="217">
        <v>8</v>
      </c>
      <c r="F27" s="217">
        <v>0</v>
      </c>
      <c r="G27" s="218">
        <f t="shared" si="0"/>
        <v>0</v>
      </c>
      <c r="H27" s="175" t="s">
        <v>90</v>
      </c>
      <c r="P27" s="211"/>
    </row>
    <row r="28" spans="1:16" ht="12.75">
      <c r="A28" s="170">
        <v>23</v>
      </c>
      <c r="B28" s="209" t="s">
        <v>99</v>
      </c>
      <c r="C28" s="215" t="s">
        <v>74</v>
      </c>
      <c r="D28" s="216" t="s">
        <v>68</v>
      </c>
      <c r="E28" s="217">
        <v>6</v>
      </c>
      <c r="F28" s="217">
        <v>0</v>
      </c>
      <c r="G28" s="218">
        <f t="shared" si="0"/>
        <v>0</v>
      </c>
      <c r="H28" s="175" t="s">
        <v>90</v>
      </c>
      <c r="P28" s="150"/>
    </row>
    <row r="29" spans="1:16" ht="12.75">
      <c r="A29" s="170">
        <v>24</v>
      </c>
      <c r="B29" s="209" t="s">
        <v>100</v>
      </c>
      <c r="C29" s="215" t="s">
        <v>75</v>
      </c>
      <c r="D29" s="216" t="s">
        <v>73</v>
      </c>
      <c r="E29" s="217">
        <v>12</v>
      </c>
      <c r="F29" s="217">
        <v>0</v>
      </c>
      <c r="G29" s="218">
        <f t="shared" si="0"/>
        <v>0</v>
      </c>
      <c r="H29" s="175" t="s">
        <v>90</v>
      </c>
      <c r="P29" s="150"/>
    </row>
    <row r="30" spans="1:16" ht="12.75">
      <c r="A30" s="170">
        <v>25</v>
      </c>
      <c r="B30" s="209" t="s">
        <v>101</v>
      </c>
      <c r="C30" s="215" t="s">
        <v>167</v>
      </c>
      <c r="D30" s="216" t="s">
        <v>73</v>
      </c>
      <c r="E30" s="217">
        <v>8</v>
      </c>
      <c r="F30" s="217">
        <v>0</v>
      </c>
      <c r="G30" s="218">
        <f t="shared" si="0"/>
        <v>0</v>
      </c>
      <c r="H30" s="175" t="s">
        <v>90</v>
      </c>
      <c r="P30" s="150"/>
    </row>
    <row r="31" spans="1:16" s="177" customFormat="1" ht="12.75">
      <c r="A31" s="170">
        <v>26</v>
      </c>
      <c r="B31" s="209" t="s">
        <v>102</v>
      </c>
      <c r="C31" s="215" t="s">
        <v>96</v>
      </c>
      <c r="D31" s="216" t="s">
        <v>73</v>
      </c>
      <c r="E31" s="217">
        <v>12</v>
      </c>
      <c r="F31" s="217">
        <v>0</v>
      </c>
      <c r="G31" s="218">
        <f t="shared" si="0"/>
        <v>0</v>
      </c>
      <c r="H31" s="175" t="s">
        <v>90</v>
      </c>
      <c r="P31" s="178"/>
    </row>
    <row r="32" spans="1:16" s="177" customFormat="1" ht="12.75">
      <c r="A32" s="170">
        <v>27</v>
      </c>
      <c r="B32" s="209" t="s">
        <v>143</v>
      </c>
      <c r="C32" s="215" t="s">
        <v>97</v>
      </c>
      <c r="D32" s="216" t="s">
        <v>73</v>
      </c>
      <c r="E32" s="217">
        <v>12</v>
      </c>
      <c r="F32" s="217">
        <v>0</v>
      </c>
      <c r="G32" s="218">
        <f t="shared" si="0"/>
        <v>0</v>
      </c>
      <c r="H32" s="175" t="s">
        <v>90</v>
      </c>
      <c r="P32" s="178"/>
    </row>
    <row r="33" spans="1:16" s="212" customFormat="1" ht="12.75">
      <c r="A33" s="170">
        <v>28</v>
      </c>
      <c r="B33" s="209" t="s">
        <v>144</v>
      </c>
      <c r="C33" s="215" t="s">
        <v>153</v>
      </c>
      <c r="D33" s="216" t="s">
        <v>73</v>
      </c>
      <c r="E33" s="217">
        <v>8</v>
      </c>
      <c r="F33" s="217">
        <v>0</v>
      </c>
      <c r="G33" s="218">
        <f t="shared" si="0"/>
        <v>0</v>
      </c>
      <c r="H33" s="175" t="s">
        <v>90</v>
      </c>
      <c r="P33" s="214"/>
    </row>
    <row r="34" spans="1:16" s="212" customFormat="1" ht="12.75">
      <c r="A34" s="170">
        <v>30</v>
      </c>
      <c r="B34" s="209" t="s">
        <v>145</v>
      </c>
      <c r="C34" s="215" t="s">
        <v>174</v>
      </c>
      <c r="D34" s="216" t="s">
        <v>68</v>
      </c>
      <c r="E34" s="217">
        <v>8</v>
      </c>
      <c r="F34" s="217">
        <v>0</v>
      </c>
      <c r="G34" s="218">
        <f t="shared" si="0"/>
        <v>0</v>
      </c>
      <c r="H34" s="175" t="s">
        <v>90</v>
      </c>
      <c r="P34" s="214"/>
    </row>
    <row r="35" spans="1:16" s="212" customFormat="1" ht="12.75">
      <c r="A35" s="170">
        <v>31</v>
      </c>
      <c r="B35" s="209" t="s">
        <v>146</v>
      </c>
      <c r="C35" s="215" t="s">
        <v>159</v>
      </c>
      <c r="D35" s="216" t="s">
        <v>68</v>
      </c>
      <c r="E35" s="217">
        <v>6</v>
      </c>
      <c r="F35" s="217">
        <v>0</v>
      </c>
      <c r="G35" s="218">
        <f t="shared" si="0"/>
        <v>0</v>
      </c>
      <c r="H35" s="175" t="s">
        <v>90</v>
      </c>
      <c r="P35" s="214"/>
    </row>
    <row r="36" spans="1:58" ht="12.75">
      <c r="A36" s="151"/>
      <c r="B36" s="152" t="s">
        <v>66</v>
      </c>
      <c r="C36" s="153"/>
      <c r="D36" s="151"/>
      <c r="E36" s="154"/>
      <c r="F36" s="154"/>
      <c r="G36" s="250">
        <f>SUM(G7:G35)</f>
        <v>0</v>
      </c>
      <c r="H36" s="176"/>
      <c r="P36" s="150"/>
      <c r="BB36" s="156">
        <f>SUM(BB7:BB30)</f>
        <v>0</v>
      </c>
      <c r="BC36" s="156">
        <f>SUM(BC7:BC30)</f>
        <v>0</v>
      </c>
      <c r="BD36" s="156">
        <f>SUM(BD7:BD30)</f>
        <v>0</v>
      </c>
      <c r="BE36" s="156">
        <f>SUM(BE7:BE30)</f>
        <v>0</v>
      </c>
      <c r="BF36" s="156">
        <f>SUM(BF7:BF30)</f>
        <v>0</v>
      </c>
    </row>
    <row r="37" spans="1:16" ht="12.75">
      <c r="A37" s="143" t="s">
        <v>65</v>
      </c>
      <c r="B37" s="144" t="s">
        <v>87</v>
      </c>
      <c r="C37" s="145" t="s">
        <v>88</v>
      </c>
      <c r="D37" s="146"/>
      <c r="E37" s="147"/>
      <c r="F37" s="147"/>
      <c r="G37" s="148"/>
      <c r="H37" s="174"/>
      <c r="I37" s="149"/>
      <c r="J37" s="149"/>
      <c r="P37" s="150"/>
    </row>
    <row r="38" spans="1:16" ht="12.75">
      <c r="A38" s="170">
        <v>1</v>
      </c>
      <c r="B38" s="204" t="s">
        <v>103</v>
      </c>
      <c r="C38" s="215" t="s">
        <v>104</v>
      </c>
      <c r="D38" s="216" t="s">
        <v>67</v>
      </c>
      <c r="E38" s="217">
        <v>265</v>
      </c>
      <c r="F38" s="217"/>
      <c r="G38" s="218">
        <f aca="true" t="shared" si="7" ref="G38:G54">E38*F38</f>
        <v>0</v>
      </c>
      <c r="H38" s="175" t="s">
        <v>134</v>
      </c>
      <c r="I38" s="149"/>
      <c r="J38" s="149"/>
      <c r="P38" s="150"/>
    </row>
    <row r="39" spans="1:16" ht="12.75">
      <c r="A39" s="170">
        <v>2</v>
      </c>
      <c r="B39" s="204" t="s">
        <v>105</v>
      </c>
      <c r="C39" s="215" t="s">
        <v>106</v>
      </c>
      <c r="D39" s="216" t="s">
        <v>67</v>
      </c>
      <c r="E39" s="217">
        <v>265</v>
      </c>
      <c r="F39" s="217"/>
      <c r="G39" s="218">
        <f t="shared" si="7"/>
        <v>0</v>
      </c>
      <c r="H39" s="175" t="s">
        <v>134</v>
      </c>
      <c r="I39" s="149"/>
      <c r="J39" s="149"/>
      <c r="P39" s="150"/>
    </row>
    <row r="40" spans="1:16" s="185" customFormat="1" ht="12.75">
      <c r="A40" s="170">
        <v>3</v>
      </c>
      <c r="B40" s="204" t="s">
        <v>118</v>
      </c>
      <c r="C40" s="215" t="s">
        <v>119</v>
      </c>
      <c r="D40" s="216" t="s">
        <v>67</v>
      </c>
      <c r="E40" s="217">
        <v>15</v>
      </c>
      <c r="F40" s="217"/>
      <c r="G40" s="218">
        <f t="shared" si="7"/>
        <v>0</v>
      </c>
      <c r="H40" s="175" t="s">
        <v>134</v>
      </c>
      <c r="I40" s="186"/>
      <c r="J40" s="186"/>
      <c r="P40" s="187"/>
    </row>
    <row r="41" spans="1:16" s="185" customFormat="1" ht="12.75">
      <c r="A41" s="170">
        <v>4</v>
      </c>
      <c r="B41" s="204" t="s">
        <v>120</v>
      </c>
      <c r="C41" s="215" t="s">
        <v>121</v>
      </c>
      <c r="D41" s="216" t="s">
        <v>67</v>
      </c>
      <c r="E41" s="217">
        <v>15</v>
      </c>
      <c r="F41" s="217"/>
      <c r="G41" s="218">
        <f t="shared" si="7"/>
        <v>0</v>
      </c>
      <c r="H41" s="175" t="s">
        <v>134</v>
      </c>
      <c r="I41" s="186"/>
      <c r="J41" s="186"/>
      <c r="P41" s="187"/>
    </row>
    <row r="42" spans="1:16" s="185" customFormat="1" ht="12.75">
      <c r="A42" s="170">
        <v>5</v>
      </c>
      <c r="B42" s="204" t="s">
        <v>113</v>
      </c>
      <c r="C42" s="215" t="s">
        <v>114</v>
      </c>
      <c r="D42" s="216" t="s">
        <v>67</v>
      </c>
      <c r="E42" s="217">
        <v>270</v>
      </c>
      <c r="F42" s="217"/>
      <c r="G42" s="218">
        <f t="shared" si="7"/>
        <v>0</v>
      </c>
      <c r="H42" s="175" t="s">
        <v>134</v>
      </c>
      <c r="I42" s="186"/>
      <c r="J42" s="186"/>
      <c r="P42" s="187"/>
    </row>
    <row r="43" spans="1:16" s="185" customFormat="1" ht="12.75">
      <c r="A43" s="170">
        <v>6</v>
      </c>
      <c r="B43" s="204" t="s">
        <v>126</v>
      </c>
      <c r="C43" s="215" t="s">
        <v>127</v>
      </c>
      <c r="D43" s="216" t="s">
        <v>68</v>
      </c>
      <c r="E43" s="217">
        <v>6</v>
      </c>
      <c r="F43" s="217"/>
      <c r="G43" s="218">
        <f t="shared" si="7"/>
        <v>0</v>
      </c>
      <c r="H43" s="175" t="s">
        <v>90</v>
      </c>
      <c r="I43" s="186"/>
      <c r="J43" s="186"/>
      <c r="P43" s="187"/>
    </row>
    <row r="44" spans="1:16" s="198" customFormat="1" ht="12.75">
      <c r="A44" s="170">
        <v>7</v>
      </c>
      <c r="B44" s="204" t="s">
        <v>128</v>
      </c>
      <c r="C44" s="215" t="s">
        <v>160</v>
      </c>
      <c r="D44" s="216" t="s">
        <v>68</v>
      </c>
      <c r="E44" s="217">
        <v>6</v>
      </c>
      <c r="F44" s="217"/>
      <c r="G44" s="218">
        <f t="shared" si="7"/>
        <v>0</v>
      </c>
      <c r="H44" s="175" t="s">
        <v>155</v>
      </c>
      <c r="I44" s="199"/>
      <c r="J44" s="199"/>
      <c r="P44" s="200"/>
    </row>
    <row r="45" spans="1:16" s="189" customFormat="1" ht="12.75">
      <c r="A45" s="170">
        <v>8</v>
      </c>
      <c r="B45" s="204" t="s">
        <v>115</v>
      </c>
      <c r="C45" s="215" t="s">
        <v>116</v>
      </c>
      <c r="D45" s="216" t="s">
        <v>117</v>
      </c>
      <c r="E45" s="217">
        <v>5</v>
      </c>
      <c r="F45" s="217"/>
      <c r="G45" s="218">
        <f t="shared" si="7"/>
        <v>0</v>
      </c>
      <c r="H45" s="175" t="s">
        <v>90</v>
      </c>
      <c r="I45" s="190"/>
      <c r="J45" s="190"/>
      <c r="P45" s="191"/>
    </row>
    <row r="46" spans="1:16" s="201" customFormat="1" ht="12.75">
      <c r="A46" s="170">
        <v>9</v>
      </c>
      <c r="B46" s="204" t="s">
        <v>129</v>
      </c>
      <c r="C46" s="215" t="s">
        <v>152</v>
      </c>
      <c r="D46" s="216" t="s">
        <v>112</v>
      </c>
      <c r="E46" s="217">
        <v>2</v>
      </c>
      <c r="F46" s="217"/>
      <c r="G46" s="218">
        <f t="shared" si="7"/>
        <v>0</v>
      </c>
      <c r="H46" s="175" t="s">
        <v>90</v>
      </c>
      <c r="I46" s="202"/>
      <c r="J46" s="202"/>
      <c r="P46" s="203"/>
    </row>
    <row r="47" spans="1:16" s="189" customFormat="1" ht="12.75">
      <c r="A47" s="170">
        <v>10</v>
      </c>
      <c r="B47" s="204" t="s">
        <v>130</v>
      </c>
      <c r="C47" s="215" t="s">
        <v>131</v>
      </c>
      <c r="D47" s="216" t="s">
        <v>117</v>
      </c>
      <c r="E47" s="217">
        <v>80</v>
      </c>
      <c r="F47" s="217"/>
      <c r="G47" s="218">
        <f t="shared" si="7"/>
        <v>0</v>
      </c>
      <c r="H47" s="175" t="s">
        <v>90</v>
      </c>
      <c r="I47" s="190"/>
      <c r="J47" s="190"/>
      <c r="P47" s="191"/>
    </row>
    <row r="48" spans="1:16" s="179" customFormat="1" ht="12.75">
      <c r="A48" s="170">
        <v>11</v>
      </c>
      <c r="B48" s="204" t="s">
        <v>107</v>
      </c>
      <c r="C48" s="215" t="s">
        <v>108</v>
      </c>
      <c r="D48" s="216" t="s">
        <v>67</v>
      </c>
      <c r="E48" s="217">
        <v>270</v>
      </c>
      <c r="F48" s="217"/>
      <c r="G48" s="218">
        <f t="shared" si="7"/>
        <v>0</v>
      </c>
      <c r="H48" s="175" t="s">
        <v>90</v>
      </c>
      <c r="I48" s="180"/>
      <c r="J48" s="180"/>
      <c r="P48" s="181"/>
    </row>
    <row r="49" spans="1:16" s="192" customFormat="1" ht="12.75">
      <c r="A49" s="170">
        <v>12</v>
      </c>
      <c r="B49" s="204" t="s">
        <v>122</v>
      </c>
      <c r="C49" s="215" t="s">
        <v>175</v>
      </c>
      <c r="D49" s="216" t="s">
        <v>67</v>
      </c>
      <c r="E49" s="217">
        <v>20</v>
      </c>
      <c r="F49" s="217"/>
      <c r="G49" s="218">
        <f t="shared" si="7"/>
        <v>0</v>
      </c>
      <c r="H49" s="175" t="s">
        <v>90</v>
      </c>
      <c r="I49" s="193"/>
      <c r="J49" s="193"/>
      <c r="P49" s="194"/>
    </row>
    <row r="50" spans="1:16" s="182" customFormat="1" ht="12.75">
      <c r="A50" s="170">
        <v>13</v>
      </c>
      <c r="B50" s="204" t="s">
        <v>109</v>
      </c>
      <c r="C50" s="215" t="s">
        <v>154</v>
      </c>
      <c r="D50" s="216" t="s">
        <v>67</v>
      </c>
      <c r="E50" s="217">
        <v>280</v>
      </c>
      <c r="F50" s="217"/>
      <c r="G50" s="218">
        <f t="shared" si="7"/>
        <v>0</v>
      </c>
      <c r="H50" s="175" t="s">
        <v>90</v>
      </c>
      <c r="I50" s="183"/>
      <c r="J50" s="183"/>
      <c r="P50" s="184"/>
    </row>
    <row r="51" spans="1:16" s="185" customFormat="1" ht="12.75">
      <c r="A51" s="170">
        <v>14</v>
      </c>
      <c r="B51" s="204" t="s">
        <v>110</v>
      </c>
      <c r="C51" s="215" t="s">
        <v>111</v>
      </c>
      <c r="D51" s="216" t="s">
        <v>112</v>
      </c>
      <c r="E51" s="217">
        <v>80</v>
      </c>
      <c r="F51" s="217"/>
      <c r="G51" s="218">
        <f t="shared" si="7"/>
        <v>0</v>
      </c>
      <c r="H51" s="175" t="s">
        <v>90</v>
      </c>
      <c r="I51" s="186"/>
      <c r="J51" s="186"/>
      <c r="P51" s="187"/>
    </row>
    <row r="52" spans="1:16" s="212" customFormat="1" ht="22.5">
      <c r="A52" s="170">
        <v>15</v>
      </c>
      <c r="B52" s="223" t="s">
        <v>176</v>
      </c>
      <c r="C52" s="224" t="s">
        <v>177</v>
      </c>
      <c r="D52" s="225" t="s">
        <v>117</v>
      </c>
      <c r="E52" s="226">
        <v>15</v>
      </c>
      <c r="F52" s="226"/>
      <c r="G52" s="227">
        <f t="shared" si="7"/>
        <v>0</v>
      </c>
      <c r="H52" s="175" t="s">
        <v>90</v>
      </c>
      <c r="I52" s="213"/>
      <c r="J52" s="213"/>
      <c r="P52" s="214"/>
    </row>
    <row r="53" spans="1:16" s="195" customFormat="1" ht="12.75">
      <c r="A53" s="170">
        <v>16</v>
      </c>
      <c r="B53" s="204" t="s">
        <v>123</v>
      </c>
      <c r="C53" s="215" t="s">
        <v>124</v>
      </c>
      <c r="D53" s="216" t="s">
        <v>125</v>
      </c>
      <c r="E53" s="217">
        <v>0.27</v>
      </c>
      <c r="F53" s="217"/>
      <c r="G53" s="218">
        <f t="shared" si="7"/>
        <v>0</v>
      </c>
      <c r="H53" s="175" t="s">
        <v>90</v>
      </c>
      <c r="I53" s="196"/>
      <c r="J53" s="196"/>
      <c r="P53" s="197"/>
    </row>
    <row r="54" spans="1:16" s="212" customFormat="1" ht="12.75">
      <c r="A54" s="170">
        <v>17</v>
      </c>
      <c r="B54" s="209" t="s">
        <v>147</v>
      </c>
      <c r="C54" s="215" t="s">
        <v>148</v>
      </c>
      <c r="D54" s="216" t="s">
        <v>112</v>
      </c>
      <c r="E54" s="217">
        <v>3</v>
      </c>
      <c r="F54" s="217"/>
      <c r="G54" s="218">
        <f t="shared" si="7"/>
        <v>0</v>
      </c>
      <c r="H54" s="175" t="s">
        <v>134</v>
      </c>
      <c r="I54" s="213"/>
      <c r="J54" s="213"/>
      <c r="P54" s="214"/>
    </row>
    <row r="55" spans="1:58" ht="12.75">
      <c r="A55" s="151"/>
      <c r="B55" s="152" t="s">
        <v>66</v>
      </c>
      <c r="C55" s="153" t="str">
        <f>CONCATENATE(B37," ",C37)</f>
        <v>M46 Zemní práce při montážích</v>
      </c>
      <c r="D55" s="151"/>
      <c r="E55" s="154"/>
      <c r="F55" s="154"/>
      <c r="G55" s="155">
        <f>SUM(G37:G54)</f>
        <v>0</v>
      </c>
      <c r="H55" s="176"/>
      <c r="P55" s="150"/>
      <c r="BB55" s="156">
        <f>SUM(BB37:BB39)</f>
        <v>0</v>
      </c>
      <c r="BC55" s="156">
        <f>SUM(BC37:BC39)</f>
        <v>0</v>
      </c>
      <c r="BD55" s="156">
        <f>SUM(BD37:BD39)</f>
        <v>0</v>
      </c>
      <c r="BE55" s="156">
        <f>SUM(BE37:BE39)</f>
        <v>0</v>
      </c>
      <c r="BF55" s="156">
        <f>SUM(BF37:BF39)</f>
        <v>0</v>
      </c>
    </row>
    <row r="56" spans="1:8" ht="12.75">
      <c r="A56" s="124"/>
      <c r="B56" s="124"/>
      <c r="C56" s="124"/>
      <c r="D56" s="124"/>
      <c r="E56" s="124"/>
      <c r="F56" s="124"/>
      <c r="G56" s="124"/>
      <c r="H56" s="124"/>
    </row>
    <row r="57" ht="12.75">
      <c r="E57" s="123"/>
    </row>
    <row r="58" ht="12.75">
      <c r="E58" s="123"/>
    </row>
    <row r="59" ht="12.75">
      <c r="E59" s="123"/>
    </row>
    <row r="60" ht="12.75">
      <c r="E60" s="123"/>
    </row>
    <row r="61" ht="12.75">
      <c r="E61" s="123"/>
    </row>
    <row r="62" ht="12.75">
      <c r="E62" s="123"/>
    </row>
    <row r="63" ht="12.75">
      <c r="E63" s="123"/>
    </row>
    <row r="64" ht="12.75">
      <c r="E64" s="123"/>
    </row>
    <row r="65" ht="12.75">
      <c r="E65" s="123"/>
    </row>
    <row r="66" ht="12.75">
      <c r="E66" s="123"/>
    </row>
    <row r="67" ht="12.75">
      <c r="E67" s="123"/>
    </row>
    <row r="68" ht="12.75">
      <c r="E68" s="123"/>
    </row>
    <row r="69" ht="12.75">
      <c r="E69" s="123"/>
    </row>
    <row r="70" ht="12.75">
      <c r="E70" s="123"/>
    </row>
    <row r="71" ht="12.75">
      <c r="E71" s="123"/>
    </row>
    <row r="72" ht="12.75">
      <c r="E72" s="123"/>
    </row>
    <row r="73" ht="12.75">
      <c r="E73" s="123"/>
    </row>
    <row r="74" ht="12.75">
      <c r="E74" s="123"/>
    </row>
    <row r="75" ht="12.75">
      <c r="E75" s="123"/>
    </row>
    <row r="76" ht="12.75">
      <c r="E76" s="123"/>
    </row>
    <row r="77" ht="12.75">
      <c r="E77" s="123"/>
    </row>
    <row r="78" ht="12.75">
      <c r="E78" s="123"/>
    </row>
    <row r="79" spans="1:8" ht="12.75">
      <c r="A79" s="157"/>
      <c r="B79" s="157"/>
      <c r="C79" s="157"/>
      <c r="D79" s="157"/>
      <c r="E79" s="157"/>
      <c r="F79" s="157"/>
      <c r="G79" s="157"/>
      <c r="H79" s="157"/>
    </row>
    <row r="80" spans="1:8" ht="12.75">
      <c r="A80" s="157"/>
      <c r="B80" s="157"/>
      <c r="C80" s="157"/>
      <c r="D80" s="157"/>
      <c r="E80" s="157"/>
      <c r="F80" s="157"/>
      <c r="G80" s="157"/>
      <c r="H80" s="157"/>
    </row>
    <row r="81" spans="1:8" ht="12.75">
      <c r="A81" s="157"/>
      <c r="B81" s="157"/>
      <c r="C81" s="157"/>
      <c r="D81" s="157"/>
      <c r="E81" s="157"/>
      <c r="F81" s="157"/>
      <c r="G81" s="157"/>
      <c r="H81" s="157"/>
    </row>
    <row r="82" spans="1:8" ht="12.75">
      <c r="A82" s="157"/>
      <c r="B82" s="157"/>
      <c r="C82" s="157"/>
      <c r="D82" s="157"/>
      <c r="E82" s="157"/>
      <c r="F82" s="157"/>
      <c r="G82" s="157"/>
      <c r="H82" s="157"/>
    </row>
    <row r="83" ht="12.75">
      <c r="E83" s="123"/>
    </row>
    <row r="84" ht="12.75">
      <c r="E84" s="123"/>
    </row>
    <row r="85" ht="12.75">
      <c r="E85" s="123"/>
    </row>
    <row r="86" ht="12.75">
      <c r="E86" s="123"/>
    </row>
    <row r="87" ht="12.75">
      <c r="E87" s="123"/>
    </row>
    <row r="88" ht="12.75">
      <c r="E88" s="123"/>
    </row>
    <row r="89" ht="12.75">
      <c r="E89" s="123"/>
    </row>
    <row r="90" ht="12.75">
      <c r="E90" s="123"/>
    </row>
    <row r="91" ht="12.75">
      <c r="E91" s="123"/>
    </row>
    <row r="92" ht="12.75">
      <c r="E92" s="123"/>
    </row>
    <row r="93" ht="12.75">
      <c r="E93" s="123"/>
    </row>
    <row r="94" ht="12.75">
      <c r="E94" s="123"/>
    </row>
    <row r="95" ht="12.75">
      <c r="E95" s="123"/>
    </row>
    <row r="96" ht="12.75">
      <c r="E96" s="123"/>
    </row>
    <row r="97" ht="12.75">
      <c r="E97" s="123"/>
    </row>
    <row r="98" ht="12.75">
      <c r="E98" s="123"/>
    </row>
    <row r="99" ht="12.75">
      <c r="E99" s="123"/>
    </row>
    <row r="100" ht="12.75">
      <c r="E100" s="123"/>
    </row>
    <row r="101" ht="12.75">
      <c r="E101" s="123"/>
    </row>
    <row r="102" ht="12.75">
      <c r="E102" s="123"/>
    </row>
    <row r="103" ht="12.75">
      <c r="E103" s="123"/>
    </row>
    <row r="104" ht="12.75">
      <c r="E104" s="123"/>
    </row>
    <row r="105" ht="12.75">
      <c r="E105" s="123"/>
    </row>
    <row r="106" ht="12.75">
      <c r="E106" s="123"/>
    </row>
    <row r="107" ht="12.75">
      <c r="E107" s="123"/>
    </row>
    <row r="108" ht="12.75">
      <c r="E108" s="123"/>
    </row>
    <row r="109" ht="12.75">
      <c r="E109" s="123"/>
    </row>
    <row r="110" ht="12.75">
      <c r="E110" s="123"/>
    </row>
    <row r="111" ht="12.75">
      <c r="E111" s="123"/>
    </row>
    <row r="112" ht="12.75">
      <c r="E112" s="123"/>
    </row>
    <row r="113" ht="12.75">
      <c r="E113" s="123"/>
    </row>
    <row r="114" spans="1:2" ht="12.75">
      <c r="A114" s="158"/>
      <c r="B114" s="158"/>
    </row>
    <row r="115" spans="1:8" ht="12.75">
      <c r="A115" s="157"/>
      <c r="B115" s="157"/>
      <c r="C115" s="160"/>
      <c r="D115" s="160"/>
      <c r="E115" s="161"/>
      <c r="F115" s="160"/>
      <c r="G115" s="162"/>
      <c r="H115" s="162"/>
    </row>
    <row r="116" spans="1:8" ht="12.75">
      <c r="A116" s="163"/>
      <c r="B116" s="163"/>
      <c r="C116" s="157"/>
      <c r="D116" s="157"/>
      <c r="E116" s="164"/>
      <c r="F116" s="157"/>
      <c r="G116" s="157"/>
      <c r="H116" s="157"/>
    </row>
    <row r="117" spans="1:8" ht="12.75">
      <c r="A117" s="157"/>
      <c r="B117" s="157"/>
      <c r="C117" s="157"/>
      <c r="D117" s="157"/>
      <c r="E117" s="164"/>
      <c r="F117" s="157"/>
      <c r="G117" s="157"/>
      <c r="H117" s="157"/>
    </row>
    <row r="118" spans="1:8" ht="12.75">
      <c r="A118" s="157"/>
      <c r="B118" s="157"/>
      <c r="C118" s="157"/>
      <c r="D118" s="157"/>
      <c r="E118" s="164"/>
      <c r="F118" s="157"/>
      <c r="G118" s="157"/>
      <c r="H118" s="157"/>
    </row>
    <row r="119" spans="1:8" ht="12.75">
      <c r="A119" s="157"/>
      <c r="B119" s="157"/>
      <c r="C119" s="157"/>
      <c r="D119" s="157"/>
      <c r="E119" s="164"/>
      <c r="F119" s="157"/>
      <c r="G119" s="157"/>
      <c r="H119" s="157"/>
    </row>
    <row r="120" spans="1:8" ht="12.75">
      <c r="A120" s="157"/>
      <c r="B120" s="157"/>
      <c r="C120" s="157"/>
      <c r="D120" s="157"/>
      <c r="E120" s="164"/>
      <c r="F120" s="157"/>
      <c r="G120" s="157"/>
      <c r="H120" s="157"/>
    </row>
    <row r="121" spans="1:8" ht="12.75">
      <c r="A121" s="157"/>
      <c r="B121" s="157"/>
      <c r="C121" s="157"/>
      <c r="D121" s="157"/>
      <c r="E121" s="164"/>
      <c r="F121" s="157"/>
      <c r="G121" s="157"/>
      <c r="H121" s="157"/>
    </row>
    <row r="122" spans="1:8" ht="12.75">
      <c r="A122" s="157"/>
      <c r="B122" s="157"/>
      <c r="C122" s="157"/>
      <c r="D122" s="157"/>
      <c r="E122" s="164"/>
      <c r="F122" s="157"/>
      <c r="G122" s="157"/>
      <c r="H122" s="157"/>
    </row>
    <row r="123" spans="1:8" ht="12.75">
      <c r="A123" s="157"/>
      <c r="B123" s="157"/>
      <c r="C123" s="157"/>
      <c r="D123" s="157"/>
      <c r="E123" s="164"/>
      <c r="F123" s="157"/>
      <c r="G123" s="157"/>
      <c r="H123" s="157"/>
    </row>
    <row r="124" spans="1:8" ht="12.75">
      <c r="A124" s="157"/>
      <c r="B124" s="157"/>
      <c r="C124" s="157"/>
      <c r="D124" s="157"/>
      <c r="E124" s="164"/>
      <c r="F124" s="157"/>
      <c r="G124" s="157"/>
      <c r="H124" s="157"/>
    </row>
    <row r="125" spans="1:8" ht="12.75">
      <c r="A125" s="157"/>
      <c r="B125" s="157"/>
      <c r="C125" s="157"/>
      <c r="D125" s="157"/>
      <c r="E125" s="164"/>
      <c r="F125" s="157"/>
      <c r="G125" s="157"/>
      <c r="H125" s="157"/>
    </row>
    <row r="126" spans="1:8" ht="12.75">
      <c r="A126" s="157"/>
      <c r="B126" s="157"/>
      <c r="C126" s="157"/>
      <c r="D126" s="157"/>
      <c r="E126" s="164"/>
      <c r="F126" s="157"/>
      <c r="G126" s="157"/>
      <c r="H126" s="157"/>
    </row>
    <row r="127" spans="1:8" ht="12.75">
      <c r="A127" s="157"/>
      <c r="B127" s="157"/>
      <c r="C127" s="157"/>
      <c r="D127" s="157"/>
      <c r="E127" s="164"/>
      <c r="F127" s="157"/>
      <c r="G127" s="157"/>
      <c r="H127" s="157"/>
    </row>
    <row r="128" spans="1:8" ht="12.75">
      <c r="A128" s="157"/>
      <c r="B128" s="157"/>
      <c r="C128" s="157"/>
      <c r="D128" s="157"/>
      <c r="E128" s="164"/>
      <c r="F128" s="157"/>
      <c r="G128" s="157"/>
      <c r="H128" s="157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landscape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Novák Josef</cp:lastModifiedBy>
  <cp:lastPrinted>2018-02-02T06:02:34Z</cp:lastPrinted>
  <dcterms:created xsi:type="dcterms:W3CDTF">2013-02-27T21:27:42Z</dcterms:created>
  <dcterms:modified xsi:type="dcterms:W3CDTF">2021-08-09T12:07:52Z</dcterms:modified>
  <cp:category/>
  <cp:version/>
  <cp:contentType/>
  <cp:contentStatus/>
</cp:coreProperties>
</file>